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S:\Finance\Rates\_Alectra\Month End\2023\LRAMVA\2024 IRM\Files for Filing\"/>
    </mc:Choice>
  </mc:AlternateContent>
  <xr:revisionPtr revIDLastSave="0" documentId="13_ncr:1_{DCC5FA89-F321-4679-86BB-EB2ED2942AFC}"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10" yWindow="-110" windowWidth="19420" windowHeight="10420" tabRatio="874" firstSheet="4"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LRAM'!$B$994</definedName>
    <definedName name="Table_5_g.__2021_Lost_Revenues_Work_Form">'5.  2015-2027 LRAM'!$B$1189</definedName>
    <definedName name="Table_5_h.__2022_Lost_Revenues_Work_Form">'5.  2015-2027 LRAM'!$B$1383</definedName>
    <definedName name="Table_5_i.__2023_Lost_Revenues_Work_Form">'5.  2015-2027 LRAM'!#REF!</definedName>
    <definedName name="Table_5_j.__2024_Lost_Revenues_Work_Form">'5.  2015-2027 LRAM'!$B$1777</definedName>
    <definedName name="Table_5_k.__2025_Lost_Revenues_Work_Form">'5.  2015-2027 LRAM'!$B$1803</definedName>
    <definedName name="Table_5_l.__2026_Lost_Revenues_Work_Form">'5.  2015-2027 LRAM'!$B$1830</definedName>
    <definedName name="Table_5_m.__2027_Lost_Revenues_Work_Form">'5.  2015-2027 LRAM'!$B$1857</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758" i="79" l="1"/>
  <c r="AR1768" i="79"/>
  <c r="AQ1768" i="79"/>
  <c r="AP1768" i="79"/>
  <c r="AO1768" i="79"/>
  <c r="AN1768" i="79"/>
  <c r="AM1768" i="79"/>
  <c r="AL1768" i="79"/>
  <c r="AK1768" i="79"/>
  <c r="AJ1768" i="79"/>
  <c r="AI1768" i="79"/>
  <c r="AH1768" i="79"/>
  <c r="AG1768" i="79"/>
  <c r="AF1768" i="79"/>
  <c r="AR1767" i="79"/>
  <c r="AQ1767" i="79"/>
  <c r="AP1767" i="79"/>
  <c r="AO1767" i="79"/>
  <c r="AN1767" i="79"/>
  <c r="AM1767" i="79"/>
  <c r="AL1767" i="79"/>
  <c r="AK1767" i="79"/>
  <c r="AJ1767" i="79"/>
  <c r="AI1767" i="79"/>
  <c r="AH1767" i="79"/>
  <c r="AG1767" i="79"/>
  <c r="AF1767" i="79"/>
  <c r="AR1766" i="79"/>
  <c r="AQ1766" i="79"/>
  <c r="AP1766" i="79"/>
  <c r="AO1766" i="79"/>
  <c r="AN1766" i="79"/>
  <c r="AM1766" i="79"/>
  <c r="AL1766" i="79"/>
  <c r="AK1766" i="79"/>
  <c r="AJ1766" i="79"/>
  <c r="AI1766" i="79"/>
  <c r="AH1766" i="79"/>
  <c r="AG1766" i="79"/>
  <c r="AF1766" i="79"/>
  <c r="AR1765" i="79"/>
  <c r="AQ1765" i="79"/>
  <c r="AP1765" i="79"/>
  <c r="AO1765" i="79"/>
  <c r="AN1765" i="79"/>
  <c r="AM1765" i="79"/>
  <c r="AL1765" i="79"/>
  <c r="AK1765" i="79"/>
  <c r="AJ1765" i="79"/>
  <c r="AI1765" i="79"/>
  <c r="AH1765" i="79"/>
  <c r="AG1765" i="79"/>
  <c r="AF1765" i="79"/>
  <c r="AE1768" i="79"/>
  <c r="AE1767" i="79"/>
  <c r="AE1766" i="79"/>
  <c r="AE1765" i="79"/>
  <c r="S1079" i="79"/>
  <c r="R1079" i="79"/>
  <c r="S902" i="79"/>
  <c r="R902" i="79"/>
  <c r="S711" i="79"/>
  <c r="R711" i="79"/>
  <c r="AD382" i="79"/>
  <c r="AC382" i="79"/>
  <c r="AB382" i="79"/>
  <c r="AA382" i="79"/>
  <c r="Z382" i="79"/>
  <c r="Y382" i="79"/>
  <c r="X382" i="79"/>
  <c r="W382" i="79"/>
  <c r="V382" i="79"/>
  <c r="U382" i="79"/>
  <c r="T382" i="79"/>
  <c r="S382" i="79"/>
  <c r="R382" i="79"/>
  <c r="P382" i="79"/>
  <c r="O382" i="79"/>
  <c r="N382" i="79"/>
  <c r="M382" i="79"/>
  <c r="L382" i="79"/>
  <c r="K382" i="79"/>
  <c r="J382" i="79"/>
  <c r="I382" i="79"/>
  <c r="H382" i="79"/>
  <c r="G382" i="79"/>
  <c r="F382" i="79"/>
  <c r="E382" i="79"/>
  <c r="D382" i="79"/>
  <c r="AD379" i="79"/>
  <c r="AC379" i="79"/>
  <c r="AB379" i="79"/>
  <c r="AA379" i="79"/>
  <c r="Z379" i="79"/>
  <c r="Y379" i="79"/>
  <c r="X379" i="79"/>
  <c r="W379" i="79"/>
  <c r="V379" i="79"/>
  <c r="U379" i="79"/>
  <c r="T379" i="79"/>
  <c r="S379" i="79"/>
  <c r="R379" i="79"/>
  <c r="P379" i="79"/>
  <c r="O379" i="79"/>
  <c r="N379" i="79"/>
  <c r="M379" i="79"/>
  <c r="L379" i="79"/>
  <c r="K379" i="79"/>
  <c r="J379" i="79"/>
  <c r="I379" i="79"/>
  <c r="H379" i="79"/>
  <c r="G379" i="79"/>
  <c r="F379" i="79"/>
  <c r="E379" i="79"/>
  <c r="D379" i="79"/>
  <c r="AD317" i="79"/>
  <c r="AC317" i="79"/>
  <c r="AB317" i="79"/>
  <c r="AA317" i="79"/>
  <c r="Z317" i="79"/>
  <c r="Y317" i="79"/>
  <c r="X317" i="79"/>
  <c r="W317" i="79"/>
  <c r="V317" i="79"/>
  <c r="U317" i="79"/>
  <c r="T317" i="79"/>
  <c r="S317" i="79"/>
  <c r="R317" i="79"/>
  <c r="P317" i="79"/>
  <c r="O317" i="79"/>
  <c r="N317" i="79"/>
  <c r="M317" i="79"/>
  <c r="L317" i="79"/>
  <c r="K317" i="79"/>
  <c r="J317" i="79"/>
  <c r="I317" i="79"/>
  <c r="H317" i="79"/>
  <c r="G317" i="79"/>
  <c r="F317" i="79"/>
  <c r="E317" i="79"/>
  <c r="D317" i="79"/>
  <c r="AD314" i="79"/>
  <c r="AC314" i="79"/>
  <c r="AB314" i="79"/>
  <c r="AA314" i="79"/>
  <c r="Z314" i="79"/>
  <c r="Y314" i="79"/>
  <c r="X314" i="79"/>
  <c r="W314" i="79"/>
  <c r="V314" i="79"/>
  <c r="U314" i="79"/>
  <c r="T314" i="79"/>
  <c r="S314" i="79"/>
  <c r="R314" i="79"/>
  <c r="P314" i="79"/>
  <c r="O314" i="79"/>
  <c r="N314" i="79"/>
  <c r="M314" i="79"/>
  <c r="L314" i="79"/>
  <c r="K314" i="79"/>
  <c r="J314" i="79"/>
  <c r="I314" i="79"/>
  <c r="H314" i="79"/>
  <c r="G314" i="79"/>
  <c r="F314" i="79"/>
  <c r="E314" i="79"/>
  <c r="D314" i="79"/>
  <c r="AD311" i="79"/>
  <c r="AC311" i="79"/>
  <c r="AB311" i="79"/>
  <c r="AA311" i="79"/>
  <c r="Z311" i="79"/>
  <c r="Y311" i="79"/>
  <c r="X311" i="79"/>
  <c r="W311" i="79"/>
  <c r="V311" i="79"/>
  <c r="U311" i="79"/>
  <c r="T311" i="79"/>
  <c r="S311" i="79"/>
  <c r="R311" i="79"/>
  <c r="P311" i="79"/>
  <c r="O311" i="79"/>
  <c r="N311" i="79"/>
  <c r="M311" i="79"/>
  <c r="L311" i="79"/>
  <c r="K311" i="79"/>
  <c r="J311" i="79"/>
  <c r="I311" i="79"/>
  <c r="H311" i="79"/>
  <c r="G311" i="79"/>
  <c r="F311" i="79"/>
  <c r="E311" i="79"/>
  <c r="D311" i="79"/>
  <c r="AD308" i="79"/>
  <c r="AC308" i="79"/>
  <c r="AB308" i="79"/>
  <c r="AA308" i="79"/>
  <c r="Z308" i="79"/>
  <c r="Y308" i="79"/>
  <c r="X308" i="79"/>
  <c r="W308" i="79"/>
  <c r="V308" i="79"/>
  <c r="U308" i="79"/>
  <c r="T308" i="79"/>
  <c r="S308" i="79"/>
  <c r="R308" i="79"/>
  <c r="P308" i="79"/>
  <c r="O308" i="79"/>
  <c r="N308" i="79"/>
  <c r="M308" i="79"/>
  <c r="L308" i="79"/>
  <c r="K308" i="79"/>
  <c r="J308" i="79"/>
  <c r="I308" i="79"/>
  <c r="H308" i="79"/>
  <c r="G308" i="79"/>
  <c r="F308" i="79"/>
  <c r="E308" i="79"/>
  <c r="D308" i="79"/>
  <c r="AD301" i="79"/>
  <c r="AC301" i="79"/>
  <c r="AB301" i="79"/>
  <c r="AA301" i="79"/>
  <c r="Z301" i="79"/>
  <c r="Y301" i="79"/>
  <c r="X301" i="79"/>
  <c r="W301" i="79"/>
  <c r="V301" i="79"/>
  <c r="U301" i="79"/>
  <c r="T301" i="79"/>
  <c r="S301" i="79"/>
  <c r="R301" i="79"/>
  <c r="P301" i="79"/>
  <c r="O301" i="79"/>
  <c r="N301" i="79"/>
  <c r="M301" i="79"/>
  <c r="L301" i="79"/>
  <c r="K301" i="79"/>
  <c r="J301" i="79"/>
  <c r="I301" i="79"/>
  <c r="H301" i="79"/>
  <c r="G301" i="79"/>
  <c r="F301" i="79"/>
  <c r="E301" i="79"/>
  <c r="D301" i="79"/>
  <c r="AD298" i="79"/>
  <c r="AC298" i="79"/>
  <c r="AB298" i="79"/>
  <c r="AA298" i="79"/>
  <c r="Z298" i="79"/>
  <c r="Y298" i="79"/>
  <c r="X298" i="79"/>
  <c r="W298" i="79"/>
  <c r="V298" i="79"/>
  <c r="U298" i="79"/>
  <c r="T298" i="79"/>
  <c r="S298" i="79"/>
  <c r="R298" i="79"/>
  <c r="P298" i="79"/>
  <c r="O298" i="79"/>
  <c r="N298" i="79"/>
  <c r="M298" i="79"/>
  <c r="L298" i="79"/>
  <c r="K298" i="79"/>
  <c r="J298" i="79"/>
  <c r="I298" i="79"/>
  <c r="H298" i="79"/>
  <c r="G298" i="79"/>
  <c r="F298" i="79"/>
  <c r="E298" i="79"/>
  <c r="D298" i="79"/>
  <c r="AD295" i="79"/>
  <c r="AC295" i="79"/>
  <c r="AB295" i="79"/>
  <c r="AA295" i="79"/>
  <c r="Z295" i="79"/>
  <c r="Y295" i="79"/>
  <c r="X295" i="79"/>
  <c r="W295" i="79"/>
  <c r="V295" i="79"/>
  <c r="U295" i="79"/>
  <c r="T295" i="79"/>
  <c r="S295" i="79"/>
  <c r="R295" i="79"/>
  <c r="P295" i="79"/>
  <c r="O295" i="79"/>
  <c r="N295" i="79"/>
  <c r="M295" i="79"/>
  <c r="L295" i="79"/>
  <c r="K295" i="79"/>
  <c r="J295" i="79"/>
  <c r="I295" i="79"/>
  <c r="H295" i="79"/>
  <c r="G295" i="79"/>
  <c r="F295" i="79"/>
  <c r="E295" i="79"/>
  <c r="D295" i="79"/>
  <c r="AD281" i="79"/>
  <c r="AC281" i="79"/>
  <c r="AB281" i="79"/>
  <c r="AA281" i="79"/>
  <c r="Z281" i="79"/>
  <c r="Y281" i="79"/>
  <c r="X281" i="79"/>
  <c r="W281" i="79"/>
  <c r="V281" i="79"/>
  <c r="U281" i="79"/>
  <c r="T281" i="79"/>
  <c r="S281" i="79"/>
  <c r="R281" i="79"/>
  <c r="P281" i="79"/>
  <c r="O281" i="79"/>
  <c r="N281" i="79"/>
  <c r="M281" i="79"/>
  <c r="L281" i="79"/>
  <c r="K281" i="79"/>
  <c r="J281" i="79"/>
  <c r="I281" i="79"/>
  <c r="H281" i="79"/>
  <c r="G281" i="79"/>
  <c r="F281" i="79"/>
  <c r="E281" i="79"/>
  <c r="D281" i="79"/>
  <c r="AD127" i="79"/>
  <c r="AC127" i="79"/>
  <c r="AB127" i="79"/>
  <c r="AA127" i="79"/>
  <c r="Z127" i="79"/>
  <c r="Y127" i="79"/>
  <c r="X127" i="79"/>
  <c r="W127" i="79"/>
  <c r="V127" i="79"/>
  <c r="U127" i="79"/>
  <c r="T127" i="79"/>
  <c r="S127" i="79"/>
  <c r="R127" i="79"/>
  <c r="P127" i="79"/>
  <c r="O127" i="79"/>
  <c r="N127" i="79"/>
  <c r="M127" i="79"/>
  <c r="L127" i="79"/>
  <c r="K127" i="79"/>
  <c r="J127" i="79"/>
  <c r="I127" i="79"/>
  <c r="H127" i="79"/>
  <c r="G127" i="79"/>
  <c r="F127" i="79"/>
  <c r="E127" i="79"/>
  <c r="D127" i="79"/>
  <c r="AD121" i="79"/>
  <c r="AC121" i="79"/>
  <c r="AB121" i="79"/>
  <c r="AA121" i="79"/>
  <c r="Z121" i="79"/>
  <c r="Y121" i="79"/>
  <c r="X121" i="79"/>
  <c r="W121" i="79"/>
  <c r="V121" i="79"/>
  <c r="U121" i="79"/>
  <c r="T121" i="79"/>
  <c r="S121" i="79"/>
  <c r="R121" i="79"/>
  <c r="P121" i="79"/>
  <c r="O121" i="79"/>
  <c r="N121" i="79"/>
  <c r="M121" i="79"/>
  <c r="L121" i="79"/>
  <c r="K121" i="79"/>
  <c r="J121" i="79"/>
  <c r="I121" i="79"/>
  <c r="H121" i="79"/>
  <c r="G121" i="79"/>
  <c r="F121" i="79"/>
  <c r="E121" i="79"/>
  <c r="D121" i="79"/>
  <c r="AD118" i="79"/>
  <c r="AC118" i="79"/>
  <c r="AB118" i="79"/>
  <c r="AA118" i="79"/>
  <c r="Z118" i="79"/>
  <c r="Y118" i="79"/>
  <c r="X118" i="79"/>
  <c r="W118" i="79"/>
  <c r="V118" i="79"/>
  <c r="U118" i="79"/>
  <c r="T118" i="79"/>
  <c r="S118" i="79"/>
  <c r="R118" i="79"/>
  <c r="P118" i="79"/>
  <c r="O118" i="79"/>
  <c r="N118" i="79"/>
  <c r="M118" i="79"/>
  <c r="L118" i="79"/>
  <c r="K118" i="79"/>
  <c r="J118" i="79"/>
  <c r="I118" i="79"/>
  <c r="H118" i="79"/>
  <c r="G118" i="79"/>
  <c r="F118" i="79"/>
  <c r="E118" i="79"/>
  <c r="D118" i="79"/>
  <c r="AD97" i="79"/>
  <c r="AC97" i="79"/>
  <c r="AB97" i="79"/>
  <c r="AA97" i="79"/>
  <c r="Z97" i="79"/>
  <c r="Y97" i="79"/>
  <c r="X97" i="79"/>
  <c r="W97" i="79"/>
  <c r="V97" i="79"/>
  <c r="U97" i="79"/>
  <c r="T97" i="79"/>
  <c r="S97" i="79"/>
  <c r="R97" i="79"/>
  <c r="P97" i="79"/>
  <c r="O97" i="79"/>
  <c r="N97" i="79"/>
  <c r="M97" i="79"/>
  <c r="L97" i="79"/>
  <c r="K97" i="79"/>
  <c r="J97" i="79"/>
  <c r="I97" i="79"/>
  <c r="H97" i="79"/>
  <c r="G97" i="79"/>
  <c r="F97" i="79"/>
  <c r="E97" i="79"/>
  <c r="D97" i="79"/>
  <c r="AD80" i="79"/>
  <c r="AC80" i="79"/>
  <c r="AB80" i="79"/>
  <c r="AA80" i="79"/>
  <c r="Z80" i="79"/>
  <c r="Y80" i="79"/>
  <c r="X80" i="79"/>
  <c r="W80" i="79"/>
  <c r="V80" i="79"/>
  <c r="U80" i="79"/>
  <c r="T80" i="79"/>
  <c r="S80" i="79"/>
  <c r="R80" i="79"/>
  <c r="P80" i="79"/>
  <c r="O80" i="79"/>
  <c r="N80" i="79"/>
  <c r="M80" i="79"/>
  <c r="L80" i="79"/>
  <c r="K80" i="79"/>
  <c r="J80" i="79"/>
  <c r="I80" i="79"/>
  <c r="H80" i="79"/>
  <c r="G80" i="79"/>
  <c r="F80" i="79"/>
  <c r="E80" i="79"/>
  <c r="D80" i="79"/>
  <c r="AD76" i="79"/>
  <c r="AC76" i="79"/>
  <c r="AB76" i="79"/>
  <c r="AA76" i="79"/>
  <c r="Z76" i="79"/>
  <c r="Y76" i="79"/>
  <c r="X76" i="79"/>
  <c r="W76" i="79"/>
  <c r="V76" i="79"/>
  <c r="U76" i="79"/>
  <c r="T76" i="79"/>
  <c r="S76" i="79"/>
  <c r="R76" i="79"/>
  <c r="P76" i="79"/>
  <c r="O76" i="79"/>
  <c r="N76" i="79"/>
  <c r="M76" i="79"/>
  <c r="L76" i="79"/>
  <c r="K76" i="79"/>
  <c r="J76" i="79"/>
  <c r="I76" i="79"/>
  <c r="H76" i="79"/>
  <c r="G76" i="79"/>
  <c r="F76" i="79"/>
  <c r="E76" i="79"/>
  <c r="D76" i="79"/>
  <c r="AD63" i="79"/>
  <c r="AC63" i="79"/>
  <c r="AB63" i="79"/>
  <c r="AA63" i="79"/>
  <c r="Z63" i="79"/>
  <c r="Y63" i="79"/>
  <c r="X63" i="79"/>
  <c r="W63" i="79"/>
  <c r="V63" i="79"/>
  <c r="U63" i="79"/>
  <c r="T63" i="79"/>
  <c r="S63" i="79"/>
  <c r="R63" i="79"/>
  <c r="P63" i="79"/>
  <c r="O63" i="79"/>
  <c r="N63" i="79"/>
  <c r="M63" i="79"/>
  <c r="L63" i="79"/>
  <c r="K63" i="79"/>
  <c r="J63" i="79"/>
  <c r="I63" i="79"/>
  <c r="H63" i="79"/>
  <c r="G63" i="79"/>
  <c r="F63" i="79"/>
  <c r="E63" i="79"/>
  <c r="D63" i="79"/>
  <c r="AD60" i="79"/>
  <c r="AC60" i="79"/>
  <c r="AB60" i="79"/>
  <c r="AA60" i="79"/>
  <c r="Z60" i="79"/>
  <c r="Y60" i="79"/>
  <c r="X60" i="79"/>
  <c r="W60" i="79"/>
  <c r="V60" i="79"/>
  <c r="U60" i="79"/>
  <c r="T60" i="79"/>
  <c r="S60" i="79"/>
  <c r="R60" i="79"/>
  <c r="P60" i="79"/>
  <c r="O60" i="79"/>
  <c r="N60" i="79"/>
  <c r="M60" i="79"/>
  <c r="L60" i="79"/>
  <c r="K60" i="79"/>
  <c r="J60" i="79"/>
  <c r="I60" i="79"/>
  <c r="H60" i="79"/>
  <c r="G60" i="79"/>
  <c r="F60" i="79"/>
  <c r="E60" i="79"/>
  <c r="D60" i="79"/>
  <c r="AD57" i="79"/>
  <c r="AC57" i="79"/>
  <c r="AB57" i="79"/>
  <c r="AA57" i="79"/>
  <c r="Z57" i="79"/>
  <c r="Y57" i="79"/>
  <c r="X57" i="79"/>
  <c r="W57" i="79"/>
  <c r="V57" i="79"/>
  <c r="U57" i="79"/>
  <c r="T57" i="79"/>
  <c r="S57" i="79"/>
  <c r="R57" i="79"/>
  <c r="P57" i="79"/>
  <c r="O57" i="79"/>
  <c r="N57" i="79"/>
  <c r="M57" i="79"/>
  <c r="L57" i="79"/>
  <c r="K57" i="79"/>
  <c r="J57" i="79"/>
  <c r="I57" i="79"/>
  <c r="H57" i="79"/>
  <c r="G57" i="79"/>
  <c r="F57" i="79"/>
  <c r="E57" i="79"/>
  <c r="D57" i="79"/>
  <c r="AD54" i="79"/>
  <c r="AC54" i="79"/>
  <c r="AB54" i="79"/>
  <c r="AA54" i="79"/>
  <c r="Z54" i="79"/>
  <c r="Y54" i="79"/>
  <c r="X54" i="79"/>
  <c r="W54" i="79"/>
  <c r="V54" i="79"/>
  <c r="U54" i="79"/>
  <c r="T54" i="79"/>
  <c r="S54" i="79"/>
  <c r="R54" i="79"/>
  <c r="P54" i="79"/>
  <c r="O54" i="79"/>
  <c r="N54" i="79"/>
  <c r="M54" i="79"/>
  <c r="L54" i="79"/>
  <c r="K54" i="79"/>
  <c r="J54" i="79"/>
  <c r="I54" i="79"/>
  <c r="H54" i="79"/>
  <c r="G54" i="79"/>
  <c r="F54" i="79"/>
  <c r="E54" i="79"/>
  <c r="D54" i="79"/>
  <c r="AD50" i="79"/>
  <c r="AC50" i="79"/>
  <c r="AB50" i="79"/>
  <c r="AA50" i="79"/>
  <c r="Z50" i="79"/>
  <c r="Y50" i="79"/>
  <c r="X50" i="79"/>
  <c r="W50" i="79"/>
  <c r="V50" i="79"/>
  <c r="U50" i="79"/>
  <c r="T50" i="79"/>
  <c r="S50" i="79"/>
  <c r="R50" i="79"/>
  <c r="P50" i="79"/>
  <c r="O50" i="79"/>
  <c r="N50" i="79"/>
  <c r="M50" i="79"/>
  <c r="L50" i="79"/>
  <c r="K50" i="79"/>
  <c r="J50" i="79"/>
  <c r="I50" i="79"/>
  <c r="H50" i="79"/>
  <c r="G50" i="79"/>
  <c r="F50" i="79"/>
  <c r="E50" i="79"/>
  <c r="D50" i="79"/>
  <c r="AD47" i="79"/>
  <c r="AC47" i="79"/>
  <c r="AB47" i="79"/>
  <c r="AA47" i="79"/>
  <c r="Z47" i="79"/>
  <c r="Y47" i="79"/>
  <c r="X47" i="79"/>
  <c r="W47" i="79"/>
  <c r="V47" i="79"/>
  <c r="U47" i="79"/>
  <c r="T47" i="79"/>
  <c r="S47" i="79"/>
  <c r="P47" i="79"/>
  <c r="O47" i="79"/>
  <c r="N47" i="79"/>
  <c r="M47" i="79"/>
  <c r="L47" i="79"/>
  <c r="K47" i="79"/>
  <c r="J47" i="79"/>
  <c r="I47" i="79"/>
  <c r="H47" i="79"/>
  <c r="G47" i="79"/>
  <c r="F47" i="79"/>
  <c r="E47" i="79"/>
  <c r="AD44" i="79"/>
  <c r="AC44" i="79"/>
  <c r="AB44" i="79"/>
  <c r="AA44" i="79"/>
  <c r="Z44" i="79"/>
  <c r="Y44" i="79"/>
  <c r="X44" i="79"/>
  <c r="W44" i="79"/>
  <c r="V44" i="79"/>
  <c r="U44" i="79"/>
  <c r="T44" i="79"/>
  <c r="S44" i="79"/>
  <c r="R44" i="79"/>
  <c r="P44" i="79"/>
  <c r="O44" i="79"/>
  <c r="N44" i="79"/>
  <c r="M44" i="79"/>
  <c r="L44" i="79"/>
  <c r="K44" i="79"/>
  <c r="J44" i="79"/>
  <c r="I44" i="79"/>
  <c r="H44" i="79"/>
  <c r="G44" i="79"/>
  <c r="F44" i="79"/>
  <c r="E44" i="79"/>
  <c r="D44" i="79"/>
  <c r="AD41" i="79"/>
  <c r="AC41" i="79"/>
  <c r="AB41" i="79"/>
  <c r="AA41" i="79"/>
  <c r="Z41" i="79"/>
  <c r="Y41" i="79"/>
  <c r="X41" i="79"/>
  <c r="W41" i="79"/>
  <c r="V41" i="79"/>
  <c r="U41" i="79"/>
  <c r="T41" i="79"/>
  <c r="S41" i="79"/>
  <c r="R41" i="79"/>
  <c r="P41" i="79"/>
  <c r="O41" i="79"/>
  <c r="N41" i="79"/>
  <c r="M41" i="79"/>
  <c r="L41" i="79"/>
  <c r="K41" i="79"/>
  <c r="J41" i="79"/>
  <c r="I41" i="79"/>
  <c r="H41" i="79"/>
  <c r="G41" i="79"/>
  <c r="F41" i="79"/>
  <c r="E41" i="79"/>
  <c r="D41" i="79"/>
  <c r="AD38" i="79"/>
  <c r="AC38" i="79"/>
  <c r="AB38" i="79"/>
  <c r="AA38" i="79"/>
  <c r="Z38" i="79"/>
  <c r="Y38" i="79"/>
  <c r="X38" i="79"/>
  <c r="W38" i="79"/>
  <c r="V38" i="79"/>
  <c r="U38" i="79"/>
  <c r="T38" i="79"/>
  <c r="S38" i="79"/>
  <c r="R38" i="79"/>
  <c r="P38" i="79"/>
  <c r="O38" i="79"/>
  <c r="N38" i="79"/>
  <c r="M38" i="79"/>
  <c r="L38" i="79"/>
  <c r="K38" i="79"/>
  <c r="J38" i="79"/>
  <c r="I38" i="79"/>
  <c r="H38" i="79"/>
  <c r="G38" i="79"/>
  <c r="F38" i="79"/>
  <c r="E38" i="79"/>
  <c r="D38" i="79"/>
  <c r="AL531" i="46"/>
  <c r="AK531" i="46"/>
  <c r="AJ531" i="46"/>
  <c r="AI531" i="46"/>
  <c r="AH531" i="46"/>
  <c r="AG531" i="46"/>
  <c r="AF531" i="46"/>
  <c r="AE531" i="46"/>
  <c r="AD531" i="46"/>
  <c r="AC531" i="46"/>
  <c r="AB531" i="46"/>
  <c r="AA531" i="46"/>
  <c r="Z531" i="46"/>
  <c r="Y531" i="46"/>
  <c r="X531" i="46"/>
  <c r="W531" i="46"/>
  <c r="V531" i="46"/>
  <c r="T531" i="46"/>
  <c r="S531" i="46"/>
  <c r="R531" i="46"/>
  <c r="Q531" i="46"/>
  <c r="P531" i="46"/>
  <c r="O531" i="46"/>
  <c r="N531" i="46"/>
  <c r="M531" i="46"/>
  <c r="L531" i="46"/>
  <c r="K531" i="46"/>
  <c r="J531" i="46"/>
  <c r="I531" i="46"/>
  <c r="H531" i="46"/>
  <c r="G531" i="46"/>
  <c r="F531" i="46"/>
  <c r="E531" i="46"/>
  <c r="D531" i="46"/>
  <c r="AL528" i="46"/>
  <c r="AK528" i="46"/>
  <c r="AJ528" i="46"/>
  <c r="AI528" i="46"/>
  <c r="AH528" i="46"/>
  <c r="AG528" i="46"/>
  <c r="AF528" i="46"/>
  <c r="AE528" i="46"/>
  <c r="AD528" i="46"/>
  <c r="AC528" i="46"/>
  <c r="AB528" i="46"/>
  <c r="AA528" i="46"/>
  <c r="Z528" i="46"/>
  <c r="Y528" i="46"/>
  <c r="X528" i="46"/>
  <c r="W528" i="46"/>
  <c r="V528" i="46"/>
  <c r="T528" i="46"/>
  <c r="S528" i="46"/>
  <c r="R528" i="46"/>
  <c r="Q528" i="46"/>
  <c r="P528" i="46"/>
  <c r="O528" i="46"/>
  <c r="N528" i="46"/>
  <c r="M528" i="46"/>
  <c r="L528" i="46"/>
  <c r="K528" i="46"/>
  <c r="J528" i="46"/>
  <c r="I528" i="46"/>
  <c r="H528" i="46"/>
  <c r="G528" i="46"/>
  <c r="F528" i="46"/>
  <c r="E528" i="46"/>
  <c r="D528" i="46"/>
  <c r="AL501" i="46"/>
  <c r="AK501" i="46"/>
  <c r="AJ501" i="46"/>
  <c r="AI501" i="46"/>
  <c r="AH501" i="46"/>
  <c r="AG501" i="46"/>
  <c r="AF501" i="46"/>
  <c r="AE501" i="46"/>
  <c r="AD501" i="46"/>
  <c r="AC501" i="46"/>
  <c r="AB501" i="46"/>
  <c r="AA501" i="46"/>
  <c r="Z501" i="46"/>
  <c r="Y501" i="46"/>
  <c r="X501" i="46"/>
  <c r="W501" i="46"/>
  <c r="V501" i="46"/>
  <c r="T501" i="46"/>
  <c r="S501" i="46"/>
  <c r="R501" i="46"/>
  <c r="Q501" i="46"/>
  <c r="P501" i="46"/>
  <c r="O501" i="46"/>
  <c r="N501" i="46"/>
  <c r="M501" i="46"/>
  <c r="L501" i="46"/>
  <c r="K501" i="46"/>
  <c r="J501" i="46"/>
  <c r="I501" i="46"/>
  <c r="H501" i="46"/>
  <c r="G501" i="46"/>
  <c r="F501" i="46"/>
  <c r="E501" i="46"/>
  <c r="D501" i="46"/>
  <c r="AL497" i="46"/>
  <c r="AK497" i="46"/>
  <c r="AJ497" i="46"/>
  <c r="AI497" i="46"/>
  <c r="AH497" i="46"/>
  <c r="AG497" i="46"/>
  <c r="AF497" i="46"/>
  <c r="AE497" i="46"/>
  <c r="AD497" i="46"/>
  <c r="AC497" i="46"/>
  <c r="AB497" i="46"/>
  <c r="AA497" i="46"/>
  <c r="Z497" i="46"/>
  <c r="Y497" i="46"/>
  <c r="X497" i="46"/>
  <c r="W497" i="46"/>
  <c r="V497" i="46"/>
  <c r="T497" i="46"/>
  <c r="S497" i="46"/>
  <c r="R497" i="46"/>
  <c r="Q497" i="46"/>
  <c r="P497" i="46"/>
  <c r="O497" i="46"/>
  <c r="N497" i="46"/>
  <c r="M497" i="46"/>
  <c r="L497" i="46"/>
  <c r="K497" i="46"/>
  <c r="J497" i="46"/>
  <c r="I497" i="46"/>
  <c r="H497" i="46"/>
  <c r="G497" i="46"/>
  <c r="F497" i="46"/>
  <c r="E497" i="46"/>
  <c r="D497" i="46"/>
  <c r="AL491" i="46"/>
  <c r="AK491" i="46"/>
  <c r="AJ491" i="46"/>
  <c r="AI491" i="46"/>
  <c r="AH491" i="46"/>
  <c r="AG491" i="46"/>
  <c r="AF491" i="46"/>
  <c r="AE491" i="46"/>
  <c r="AD491" i="46"/>
  <c r="AC491" i="46"/>
  <c r="AB491" i="46"/>
  <c r="AA491" i="46"/>
  <c r="Z491" i="46"/>
  <c r="Y491" i="46"/>
  <c r="X491" i="46"/>
  <c r="W491" i="46"/>
  <c r="V491" i="46"/>
  <c r="T491" i="46"/>
  <c r="S491" i="46"/>
  <c r="R491" i="46"/>
  <c r="Q491" i="46"/>
  <c r="P491" i="46"/>
  <c r="O491" i="46"/>
  <c r="N491" i="46"/>
  <c r="M491" i="46"/>
  <c r="L491" i="46"/>
  <c r="K491" i="46"/>
  <c r="J491" i="46"/>
  <c r="I491" i="46"/>
  <c r="H491" i="46"/>
  <c r="G491" i="46"/>
  <c r="F491" i="46"/>
  <c r="E491" i="46"/>
  <c r="D491" i="46"/>
  <c r="AL481" i="46"/>
  <c r="AK481" i="46"/>
  <c r="AJ481" i="46"/>
  <c r="AI481" i="46"/>
  <c r="AH481" i="46"/>
  <c r="AG481" i="46"/>
  <c r="AF481" i="46"/>
  <c r="AE481" i="46"/>
  <c r="AD481" i="46"/>
  <c r="AC481" i="46"/>
  <c r="AB481" i="46"/>
  <c r="AA481" i="46"/>
  <c r="Z481" i="46"/>
  <c r="Y481" i="46"/>
  <c r="X481" i="46"/>
  <c r="W481" i="46"/>
  <c r="V481" i="46"/>
  <c r="T481" i="46"/>
  <c r="S481" i="46"/>
  <c r="R481" i="46"/>
  <c r="Q481" i="46"/>
  <c r="P481" i="46"/>
  <c r="O481" i="46"/>
  <c r="N481" i="46"/>
  <c r="M481" i="46"/>
  <c r="L481" i="46"/>
  <c r="K481" i="46"/>
  <c r="J481" i="46"/>
  <c r="I481" i="46"/>
  <c r="H481" i="46"/>
  <c r="G481" i="46"/>
  <c r="F481" i="46"/>
  <c r="E481" i="46"/>
  <c r="D481" i="46"/>
  <c r="AL475" i="46"/>
  <c r="AK475" i="46"/>
  <c r="AJ475" i="46"/>
  <c r="AI475" i="46"/>
  <c r="AH475" i="46"/>
  <c r="AG475" i="46"/>
  <c r="AF475" i="46"/>
  <c r="AE475" i="46"/>
  <c r="AD475" i="46"/>
  <c r="AC475" i="46"/>
  <c r="AB475" i="46"/>
  <c r="AA475" i="46"/>
  <c r="Z475" i="46"/>
  <c r="Y475" i="46"/>
  <c r="X475" i="46"/>
  <c r="W475" i="46"/>
  <c r="V475" i="46"/>
  <c r="AL472" i="46"/>
  <c r="AK472" i="46"/>
  <c r="AJ472" i="46"/>
  <c r="AI472" i="46"/>
  <c r="AH472" i="46"/>
  <c r="AG472" i="46"/>
  <c r="AF472" i="46"/>
  <c r="AE472" i="46"/>
  <c r="AD472" i="46"/>
  <c r="AC472" i="46"/>
  <c r="AB472" i="46"/>
  <c r="AA472" i="46"/>
  <c r="Z472" i="46"/>
  <c r="Y472" i="46"/>
  <c r="X472" i="46"/>
  <c r="W472" i="46"/>
  <c r="V472" i="46"/>
  <c r="T472" i="46"/>
  <c r="S472" i="46"/>
  <c r="R472" i="46"/>
  <c r="Q472" i="46"/>
  <c r="P472" i="46"/>
  <c r="O472" i="46"/>
  <c r="N472" i="46"/>
  <c r="M472" i="46"/>
  <c r="L472" i="46"/>
  <c r="K472" i="46"/>
  <c r="J472" i="46"/>
  <c r="I472" i="46"/>
  <c r="H472" i="46"/>
  <c r="G472" i="46"/>
  <c r="F472" i="46"/>
  <c r="E472" i="46"/>
  <c r="D472" i="46"/>
  <c r="AL469" i="46"/>
  <c r="AK469" i="46"/>
  <c r="AJ469" i="46"/>
  <c r="AI469" i="46"/>
  <c r="AH469" i="46"/>
  <c r="AG469" i="46"/>
  <c r="AF469" i="46"/>
  <c r="AE469" i="46"/>
  <c r="AD469" i="46"/>
  <c r="AC469" i="46"/>
  <c r="AB469" i="46"/>
  <c r="AA469" i="46"/>
  <c r="Z469" i="46"/>
  <c r="Y469" i="46"/>
  <c r="X469" i="46"/>
  <c r="W469" i="46"/>
  <c r="V469" i="46"/>
  <c r="T469" i="46"/>
  <c r="S469" i="46"/>
  <c r="R469" i="46"/>
  <c r="Q469" i="46"/>
  <c r="P469" i="46"/>
  <c r="O469" i="46"/>
  <c r="N469" i="46"/>
  <c r="M469" i="46"/>
  <c r="L469" i="46"/>
  <c r="K469" i="46"/>
  <c r="J469" i="46"/>
  <c r="I469" i="46"/>
  <c r="H469" i="46"/>
  <c r="G469" i="46"/>
  <c r="F469" i="46"/>
  <c r="E469" i="46"/>
  <c r="D469" i="46"/>
  <c r="AL463" i="46"/>
  <c r="AK463" i="46"/>
  <c r="AJ463" i="46"/>
  <c r="AI463" i="46"/>
  <c r="AH463" i="46"/>
  <c r="AG463" i="46"/>
  <c r="AF463" i="46"/>
  <c r="AE463" i="46"/>
  <c r="AD463" i="46"/>
  <c r="AC463" i="46"/>
  <c r="AB463" i="46"/>
  <c r="AA463" i="46"/>
  <c r="Z463" i="46"/>
  <c r="Y463" i="46"/>
  <c r="X463" i="46"/>
  <c r="W463" i="46"/>
  <c r="V463" i="46"/>
  <c r="T463" i="46"/>
  <c r="S463" i="46"/>
  <c r="R463" i="46"/>
  <c r="Q463" i="46"/>
  <c r="P463" i="46"/>
  <c r="O463" i="46"/>
  <c r="N463" i="46"/>
  <c r="M463" i="46"/>
  <c r="L463" i="46"/>
  <c r="K463" i="46"/>
  <c r="J463" i="46"/>
  <c r="I463" i="46"/>
  <c r="H463" i="46"/>
  <c r="G463" i="46"/>
  <c r="F463" i="46"/>
  <c r="E463" i="46"/>
  <c r="D463" i="46"/>
  <c r="AL460" i="46"/>
  <c r="AK460" i="46"/>
  <c r="AJ460" i="46"/>
  <c r="AI460" i="46"/>
  <c r="AH460" i="46"/>
  <c r="AG460" i="46"/>
  <c r="AF460" i="46"/>
  <c r="AE460" i="46"/>
  <c r="AD460" i="46"/>
  <c r="AC460" i="46"/>
  <c r="AB460" i="46"/>
  <c r="AA460" i="46"/>
  <c r="Z460" i="46"/>
  <c r="Y460" i="46"/>
  <c r="X460" i="46"/>
  <c r="W460" i="46"/>
  <c r="V460" i="46"/>
  <c r="T460" i="46"/>
  <c r="S460" i="46"/>
  <c r="R460" i="46"/>
  <c r="Q460" i="46"/>
  <c r="P460" i="46"/>
  <c r="O460" i="46"/>
  <c r="N460" i="46"/>
  <c r="M460" i="46"/>
  <c r="L460" i="46"/>
  <c r="K460" i="46"/>
  <c r="J460" i="46"/>
  <c r="I460" i="46"/>
  <c r="H460" i="46"/>
  <c r="G460" i="46"/>
  <c r="F460" i="46"/>
  <c r="E460" i="46"/>
  <c r="D460" i="46"/>
  <c r="AL456" i="46"/>
  <c r="AK456" i="46"/>
  <c r="AJ456" i="46"/>
  <c r="AI456" i="46"/>
  <c r="AH456" i="46"/>
  <c r="AG456" i="46"/>
  <c r="AF456" i="46"/>
  <c r="AE456" i="46"/>
  <c r="AD456" i="46"/>
  <c r="AC456" i="46"/>
  <c r="AB456" i="46"/>
  <c r="AA456" i="46"/>
  <c r="Z456" i="46"/>
  <c r="Y456" i="46"/>
  <c r="X456" i="46"/>
  <c r="W456" i="46"/>
  <c r="V456" i="46"/>
  <c r="T456" i="46"/>
  <c r="S456" i="46"/>
  <c r="R456" i="46"/>
  <c r="Q456" i="46"/>
  <c r="P456" i="46"/>
  <c r="O456" i="46"/>
  <c r="N456" i="46"/>
  <c r="M456" i="46"/>
  <c r="L456" i="46"/>
  <c r="K456" i="46"/>
  <c r="J456" i="46"/>
  <c r="I456" i="46"/>
  <c r="H456" i="46"/>
  <c r="G456" i="46"/>
  <c r="F456" i="46"/>
  <c r="E456" i="46"/>
  <c r="D456" i="46"/>
  <c r="V450" i="46"/>
  <c r="AL444" i="46"/>
  <c r="AK444" i="46"/>
  <c r="AJ444" i="46"/>
  <c r="AI444" i="46"/>
  <c r="AH444" i="46"/>
  <c r="AG444" i="46"/>
  <c r="AF444" i="46"/>
  <c r="AE444" i="46"/>
  <c r="AD444" i="46"/>
  <c r="AC444" i="46"/>
  <c r="AB444" i="46"/>
  <c r="AA444" i="46"/>
  <c r="Z444" i="46"/>
  <c r="Y444" i="46"/>
  <c r="X444" i="46"/>
  <c r="W444" i="46"/>
  <c r="V444" i="46"/>
  <c r="T444" i="46"/>
  <c r="S444" i="46"/>
  <c r="R444" i="46"/>
  <c r="Q444" i="46"/>
  <c r="P444" i="46"/>
  <c r="O444" i="46"/>
  <c r="N444" i="46"/>
  <c r="M444" i="46"/>
  <c r="L444" i="46"/>
  <c r="K444" i="46"/>
  <c r="J444" i="46"/>
  <c r="I444" i="46"/>
  <c r="H444" i="46"/>
  <c r="G444" i="46"/>
  <c r="F444" i="46"/>
  <c r="E444" i="46"/>
  <c r="D444" i="46"/>
  <c r="AL441" i="46"/>
  <c r="AK441" i="46"/>
  <c r="AJ441" i="46"/>
  <c r="AI441" i="46"/>
  <c r="AH441" i="46"/>
  <c r="AG441" i="46"/>
  <c r="AF441" i="46"/>
  <c r="AE441" i="46"/>
  <c r="AD441" i="46"/>
  <c r="AC441" i="46"/>
  <c r="AB441" i="46"/>
  <c r="AA441" i="46"/>
  <c r="Z441" i="46"/>
  <c r="Y441" i="46"/>
  <c r="X441" i="46"/>
  <c r="W441" i="46"/>
  <c r="V441" i="46"/>
  <c r="T441" i="46"/>
  <c r="S441" i="46"/>
  <c r="R441" i="46"/>
  <c r="Q441" i="46"/>
  <c r="P441" i="46"/>
  <c r="O441" i="46"/>
  <c r="N441" i="46"/>
  <c r="M441" i="46"/>
  <c r="L441" i="46"/>
  <c r="K441" i="46"/>
  <c r="J441" i="46"/>
  <c r="I441" i="46"/>
  <c r="H441" i="46"/>
  <c r="G441" i="46"/>
  <c r="F441" i="46"/>
  <c r="E441" i="46"/>
  <c r="D441" i="46"/>
  <c r="AL438" i="46"/>
  <c r="AK438" i="46"/>
  <c r="AJ438" i="46"/>
  <c r="AI438" i="46"/>
  <c r="AH438" i="46"/>
  <c r="AG438" i="46"/>
  <c r="AF438" i="46"/>
  <c r="AE438" i="46"/>
  <c r="AD438" i="46"/>
  <c r="AC438" i="46"/>
  <c r="AB438" i="46"/>
  <c r="AA438" i="46"/>
  <c r="Z438" i="46"/>
  <c r="Y438" i="46"/>
  <c r="X438" i="46"/>
  <c r="W438" i="46"/>
  <c r="V438" i="46"/>
  <c r="T438" i="46"/>
  <c r="S438" i="46"/>
  <c r="R438" i="46"/>
  <c r="Q438" i="46"/>
  <c r="P438" i="46"/>
  <c r="O438" i="46"/>
  <c r="N438" i="46"/>
  <c r="M438" i="46"/>
  <c r="L438" i="46"/>
  <c r="K438" i="46"/>
  <c r="J438" i="46"/>
  <c r="I438" i="46"/>
  <c r="H438" i="46"/>
  <c r="G438" i="46"/>
  <c r="F438" i="46"/>
  <c r="E438" i="46"/>
  <c r="D438" i="46"/>
  <c r="AL435" i="46"/>
  <c r="AK435" i="46"/>
  <c r="AJ435" i="46"/>
  <c r="AI435" i="46"/>
  <c r="AH435" i="46"/>
  <c r="AG435" i="46"/>
  <c r="AF435" i="46"/>
  <c r="AE435" i="46"/>
  <c r="AD435" i="46"/>
  <c r="AC435" i="46"/>
  <c r="AB435" i="46"/>
  <c r="AA435" i="46"/>
  <c r="Z435" i="46"/>
  <c r="Y435" i="46"/>
  <c r="X435" i="46"/>
  <c r="W435" i="46"/>
  <c r="V435" i="46"/>
  <c r="T435" i="46"/>
  <c r="S435" i="46"/>
  <c r="R435" i="46"/>
  <c r="Q435" i="46"/>
  <c r="P435" i="46"/>
  <c r="O435" i="46"/>
  <c r="N435" i="46"/>
  <c r="M435" i="46"/>
  <c r="L435" i="46"/>
  <c r="K435" i="46"/>
  <c r="J435" i="46"/>
  <c r="I435" i="46"/>
  <c r="H435" i="46"/>
  <c r="G435" i="46"/>
  <c r="F435" i="46"/>
  <c r="E435" i="46"/>
  <c r="D435" i="46"/>
  <c r="AL432" i="46"/>
  <c r="AK432" i="46"/>
  <c r="AJ432" i="46"/>
  <c r="AI432" i="46"/>
  <c r="AH432" i="46"/>
  <c r="AG432" i="46"/>
  <c r="AF432" i="46"/>
  <c r="AE432" i="46"/>
  <c r="AD432" i="46"/>
  <c r="AC432" i="46"/>
  <c r="AB432" i="46"/>
  <c r="AA432" i="46"/>
  <c r="Z432" i="46"/>
  <c r="Y432" i="46"/>
  <c r="X432" i="46"/>
  <c r="W432" i="46"/>
  <c r="V432" i="46"/>
  <c r="T432" i="46"/>
  <c r="S432" i="46"/>
  <c r="R432" i="46"/>
  <c r="Q432" i="46"/>
  <c r="P432" i="46"/>
  <c r="O432" i="46"/>
  <c r="N432" i="46"/>
  <c r="M432" i="46"/>
  <c r="L432" i="46"/>
  <c r="K432" i="46"/>
  <c r="J432" i="46"/>
  <c r="I432" i="46"/>
  <c r="H432" i="46"/>
  <c r="G432" i="46"/>
  <c r="F432" i="46"/>
  <c r="E432" i="46"/>
  <c r="D432" i="46"/>
  <c r="AL361" i="46"/>
  <c r="AK361" i="46"/>
  <c r="AJ361" i="46"/>
  <c r="AI361" i="46"/>
  <c r="AH361" i="46"/>
  <c r="AG361" i="46"/>
  <c r="AF361" i="46"/>
  <c r="AE361" i="46"/>
  <c r="AD361" i="46"/>
  <c r="AC361" i="46"/>
  <c r="AB361" i="46"/>
  <c r="AA361" i="46"/>
  <c r="Z361" i="46"/>
  <c r="Y361" i="46"/>
  <c r="X361" i="46"/>
  <c r="W361" i="46"/>
  <c r="V361" i="46"/>
  <c r="T361" i="46"/>
  <c r="S361" i="46"/>
  <c r="R361" i="46"/>
  <c r="Q361" i="46"/>
  <c r="P361" i="46"/>
  <c r="O361" i="46"/>
  <c r="N361" i="46"/>
  <c r="M361" i="46"/>
  <c r="L361" i="46"/>
  <c r="K361" i="46"/>
  <c r="J361" i="46"/>
  <c r="I361" i="46"/>
  <c r="H361" i="46"/>
  <c r="G361" i="46"/>
  <c r="F361" i="46"/>
  <c r="E361" i="46"/>
  <c r="D361" i="46"/>
  <c r="AL356" i="46"/>
  <c r="AK356" i="46"/>
  <c r="AJ356" i="46"/>
  <c r="AI356" i="46"/>
  <c r="AH356" i="46"/>
  <c r="AG356" i="46"/>
  <c r="AF356" i="46"/>
  <c r="AE356" i="46"/>
  <c r="AD356" i="46"/>
  <c r="AC356" i="46"/>
  <c r="AB356" i="46"/>
  <c r="AA356" i="46"/>
  <c r="Z356" i="46"/>
  <c r="Y356" i="46"/>
  <c r="X356" i="46"/>
  <c r="W356" i="46"/>
  <c r="V356" i="46"/>
  <c r="T356" i="46"/>
  <c r="S356" i="46"/>
  <c r="R356" i="46"/>
  <c r="Q356" i="46"/>
  <c r="P356" i="46"/>
  <c r="O356" i="46"/>
  <c r="N356" i="46"/>
  <c r="M356" i="46"/>
  <c r="L356" i="46"/>
  <c r="K356" i="46"/>
  <c r="J356" i="46"/>
  <c r="I356" i="46"/>
  <c r="H356" i="46"/>
  <c r="G356" i="46"/>
  <c r="F356" i="46"/>
  <c r="E356" i="46"/>
  <c r="D356" i="46"/>
  <c r="AL350" i="46"/>
  <c r="AK350" i="46"/>
  <c r="AJ350" i="46"/>
  <c r="AI350" i="46"/>
  <c r="AH350" i="46"/>
  <c r="AG350" i="46"/>
  <c r="AF350" i="46"/>
  <c r="AE350" i="46"/>
  <c r="AD350" i="46"/>
  <c r="AC350" i="46"/>
  <c r="AB350" i="46"/>
  <c r="AA350" i="46"/>
  <c r="Z350" i="46"/>
  <c r="Y350" i="46"/>
  <c r="X350" i="46"/>
  <c r="W350" i="46"/>
  <c r="V350" i="46"/>
  <c r="T350" i="46"/>
  <c r="S350" i="46"/>
  <c r="R350" i="46"/>
  <c r="Q350" i="46"/>
  <c r="P350" i="46"/>
  <c r="O350" i="46"/>
  <c r="N350" i="46"/>
  <c r="M350" i="46"/>
  <c r="L350" i="46"/>
  <c r="K350" i="46"/>
  <c r="J350" i="46"/>
  <c r="I350" i="46"/>
  <c r="H350" i="46"/>
  <c r="G350" i="46"/>
  <c r="F350" i="46"/>
  <c r="E350" i="46"/>
  <c r="D350" i="46"/>
  <c r="AL345" i="46"/>
  <c r="AK345" i="46"/>
  <c r="AJ345" i="46"/>
  <c r="AI345" i="46"/>
  <c r="AH345" i="46"/>
  <c r="AG345" i="46"/>
  <c r="AF345" i="46"/>
  <c r="AE345" i="46"/>
  <c r="AD345" i="46"/>
  <c r="AC345" i="46"/>
  <c r="AB345" i="46"/>
  <c r="AA345" i="46"/>
  <c r="Z345" i="46"/>
  <c r="Y345" i="46"/>
  <c r="X345" i="46"/>
  <c r="W345" i="46"/>
  <c r="V345" i="46"/>
  <c r="T345" i="46"/>
  <c r="S345" i="46"/>
  <c r="R345" i="46"/>
  <c r="Q345" i="46"/>
  <c r="P345" i="46"/>
  <c r="O345" i="46"/>
  <c r="N345" i="46"/>
  <c r="M345" i="46"/>
  <c r="L345" i="46"/>
  <c r="K345" i="46"/>
  <c r="J345" i="46"/>
  <c r="I345" i="46"/>
  <c r="H345" i="46"/>
  <c r="G345" i="46"/>
  <c r="F345" i="46"/>
  <c r="E345" i="46"/>
  <c r="D345" i="46"/>
  <c r="AL337" i="46"/>
  <c r="AK337" i="46"/>
  <c r="AJ337" i="46"/>
  <c r="AI337" i="46"/>
  <c r="AH337" i="46"/>
  <c r="AG337" i="46"/>
  <c r="AF337" i="46"/>
  <c r="AE337" i="46"/>
  <c r="AD337" i="46"/>
  <c r="AC337" i="46"/>
  <c r="AB337" i="46"/>
  <c r="AA337" i="46"/>
  <c r="Z337" i="46"/>
  <c r="Y337" i="46"/>
  <c r="X337" i="46"/>
  <c r="W337" i="46"/>
  <c r="V337" i="46"/>
  <c r="T337" i="46"/>
  <c r="S337" i="46"/>
  <c r="R337" i="46"/>
  <c r="Q337" i="46"/>
  <c r="P337" i="46"/>
  <c r="O337" i="46"/>
  <c r="N337" i="46"/>
  <c r="M337" i="46"/>
  <c r="L337" i="46"/>
  <c r="K337" i="46"/>
  <c r="J337" i="46"/>
  <c r="I337" i="46"/>
  <c r="H337" i="46"/>
  <c r="G337" i="46"/>
  <c r="F337" i="46"/>
  <c r="E337" i="46"/>
  <c r="D337" i="46"/>
  <c r="AL336" i="46"/>
  <c r="AK336" i="46"/>
  <c r="AJ336" i="46"/>
  <c r="AI336" i="46"/>
  <c r="AH336" i="46"/>
  <c r="AG336" i="46"/>
  <c r="AF336" i="46"/>
  <c r="AE336" i="46"/>
  <c r="AD336" i="46"/>
  <c r="AC336" i="46"/>
  <c r="AB336" i="46"/>
  <c r="AA336" i="46"/>
  <c r="Z336" i="46"/>
  <c r="Y336" i="46"/>
  <c r="X336" i="46"/>
  <c r="W336" i="46"/>
  <c r="V336" i="46"/>
  <c r="T336" i="46"/>
  <c r="S336" i="46"/>
  <c r="R336" i="46"/>
  <c r="Q336" i="46"/>
  <c r="P336" i="46"/>
  <c r="O336" i="46"/>
  <c r="N336" i="46"/>
  <c r="M336" i="46"/>
  <c r="L336" i="46"/>
  <c r="K336" i="46"/>
  <c r="J336" i="46"/>
  <c r="I336" i="46"/>
  <c r="H336" i="46"/>
  <c r="G336" i="46"/>
  <c r="F336" i="46"/>
  <c r="E336" i="46"/>
  <c r="D336" i="46"/>
  <c r="AL334" i="46"/>
  <c r="AK334" i="46"/>
  <c r="AJ334" i="46"/>
  <c r="AI334" i="46"/>
  <c r="AH334" i="46"/>
  <c r="AG334" i="46"/>
  <c r="AF334" i="46"/>
  <c r="AE334" i="46"/>
  <c r="AD334" i="46"/>
  <c r="AC334" i="46"/>
  <c r="AB334" i="46"/>
  <c r="AA334" i="46"/>
  <c r="Z334" i="46"/>
  <c r="Y334" i="46"/>
  <c r="X334" i="46"/>
  <c r="W334" i="46"/>
  <c r="V334" i="46"/>
  <c r="T334" i="46"/>
  <c r="S334" i="46"/>
  <c r="R334" i="46"/>
  <c r="Q334" i="46"/>
  <c r="P334" i="46"/>
  <c r="O334" i="46"/>
  <c r="N334" i="46"/>
  <c r="M334" i="46"/>
  <c r="L334" i="46"/>
  <c r="K334" i="46"/>
  <c r="J334" i="46"/>
  <c r="I334" i="46"/>
  <c r="H334" i="46"/>
  <c r="G334" i="46"/>
  <c r="F334" i="46"/>
  <c r="E334" i="46"/>
  <c r="D334" i="46"/>
  <c r="AL333" i="46"/>
  <c r="AK333" i="46"/>
  <c r="AJ333" i="46"/>
  <c r="AI333" i="46"/>
  <c r="AH333" i="46"/>
  <c r="AG333" i="46"/>
  <c r="AF333" i="46"/>
  <c r="AE333" i="46"/>
  <c r="AD333" i="46"/>
  <c r="AC333" i="46"/>
  <c r="AB333" i="46"/>
  <c r="AA333" i="46"/>
  <c r="Z333" i="46"/>
  <c r="Y333" i="46"/>
  <c r="X333" i="46"/>
  <c r="W333" i="46"/>
  <c r="V333" i="46"/>
  <c r="T333" i="46"/>
  <c r="S333" i="46"/>
  <c r="R333" i="46"/>
  <c r="Q333" i="46"/>
  <c r="P333" i="46"/>
  <c r="O333" i="46"/>
  <c r="N333" i="46"/>
  <c r="M333" i="46"/>
  <c r="L333" i="46"/>
  <c r="K333" i="46"/>
  <c r="J333" i="46"/>
  <c r="I333" i="46"/>
  <c r="H333" i="46"/>
  <c r="G333" i="46"/>
  <c r="F333" i="46"/>
  <c r="E333" i="46"/>
  <c r="D333" i="46"/>
  <c r="AL327" i="46"/>
  <c r="AK327" i="46"/>
  <c r="AJ327" i="46"/>
  <c r="AI327" i="46"/>
  <c r="AH327" i="46"/>
  <c r="AG327" i="46"/>
  <c r="AF327" i="46"/>
  <c r="AE327" i="46"/>
  <c r="AD327" i="46"/>
  <c r="AC327" i="46"/>
  <c r="AB327" i="46"/>
  <c r="AA327" i="46"/>
  <c r="Z327" i="46"/>
  <c r="Y327" i="46"/>
  <c r="X327" i="46"/>
  <c r="W327" i="46"/>
  <c r="V327" i="46"/>
  <c r="T327" i="46"/>
  <c r="S327" i="46"/>
  <c r="R327" i="46"/>
  <c r="Q327" i="46"/>
  <c r="P327" i="46"/>
  <c r="O327" i="46"/>
  <c r="N327" i="46"/>
  <c r="M327" i="46"/>
  <c r="L327" i="46"/>
  <c r="K327" i="46"/>
  <c r="J327" i="46"/>
  <c r="I327" i="46"/>
  <c r="H327" i="46"/>
  <c r="G327" i="46"/>
  <c r="F327" i="46"/>
  <c r="E327" i="46"/>
  <c r="D327" i="46"/>
  <c r="AL325" i="46"/>
  <c r="AK325" i="46"/>
  <c r="AJ325" i="46"/>
  <c r="AI325" i="46"/>
  <c r="AH325" i="46"/>
  <c r="AG325" i="46"/>
  <c r="AF325" i="46"/>
  <c r="AE325" i="46"/>
  <c r="AD325" i="46"/>
  <c r="AC325" i="46"/>
  <c r="AB325" i="46"/>
  <c r="AA325" i="46"/>
  <c r="Z325" i="46"/>
  <c r="Y325" i="46"/>
  <c r="X325" i="46"/>
  <c r="W325" i="46"/>
  <c r="V325" i="46"/>
  <c r="T325" i="46"/>
  <c r="S325" i="46"/>
  <c r="R325" i="46"/>
  <c r="Q325" i="46"/>
  <c r="P325" i="46"/>
  <c r="O325" i="46"/>
  <c r="N325" i="46"/>
  <c r="M325" i="46"/>
  <c r="L325" i="46"/>
  <c r="K325" i="46"/>
  <c r="J325" i="46"/>
  <c r="I325" i="46"/>
  <c r="H325" i="46"/>
  <c r="G325" i="46"/>
  <c r="F325" i="46"/>
  <c r="E325" i="46"/>
  <c r="D325" i="46"/>
  <c r="AL324" i="46"/>
  <c r="AK324" i="46"/>
  <c r="AJ324" i="46"/>
  <c r="AI324" i="46"/>
  <c r="AH324" i="46"/>
  <c r="AG324" i="46"/>
  <c r="AF324" i="46"/>
  <c r="AE324" i="46"/>
  <c r="AD324" i="46"/>
  <c r="AC324" i="46"/>
  <c r="AB324" i="46"/>
  <c r="AA324" i="46"/>
  <c r="Z324" i="46"/>
  <c r="Y324" i="46"/>
  <c r="X324" i="46"/>
  <c r="W324" i="46"/>
  <c r="V324" i="46"/>
  <c r="T324" i="46"/>
  <c r="S324" i="46"/>
  <c r="R324" i="46"/>
  <c r="Q324" i="46"/>
  <c r="P324" i="46"/>
  <c r="O324" i="46"/>
  <c r="N324" i="46"/>
  <c r="M324" i="46"/>
  <c r="L324" i="46"/>
  <c r="K324" i="46"/>
  <c r="J324" i="46"/>
  <c r="I324" i="46"/>
  <c r="H324" i="46"/>
  <c r="G324" i="46"/>
  <c r="F324" i="46"/>
  <c r="E324" i="46"/>
  <c r="D324" i="46"/>
  <c r="AL308" i="46"/>
  <c r="AK308" i="46"/>
  <c r="AJ308" i="46"/>
  <c r="AI308" i="46"/>
  <c r="AH308" i="46"/>
  <c r="AG308" i="46"/>
  <c r="AF308" i="46"/>
  <c r="AE308" i="46"/>
  <c r="AD308" i="46"/>
  <c r="AC308" i="46"/>
  <c r="AB308" i="46"/>
  <c r="AA308" i="46"/>
  <c r="Z308" i="46"/>
  <c r="Y308" i="46"/>
  <c r="X308" i="46"/>
  <c r="W308" i="46"/>
  <c r="V308" i="46"/>
  <c r="T308" i="46"/>
  <c r="S308" i="46"/>
  <c r="R308" i="46"/>
  <c r="Q308" i="46"/>
  <c r="P308" i="46"/>
  <c r="O308" i="46"/>
  <c r="N308" i="46"/>
  <c r="M308" i="46"/>
  <c r="L308" i="46"/>
  <c r="K308" i="46"/>
  <c r="J308" i="46"/>
  <c r="I308" i="46"/>
  <c r="H308" i="46"/>
  <c r="G308" i="46"/>
  <c r="F308" i="46"/>
  <c r="E308" i="46"/>
  <c r="D308" i="46"/>
  <c r="AL306" i="46"/>
  <c r="AK306" i="46"/>
  <c r="AJ306" i="46"/>
  <c r="AI306" i="46"/>
  <c r="AH306" i="46"/>
  <c r="AG306" i="46"/>
  <c r="AF306" i="46"/>
  <c r="AE306" i="46"/>
  <c r="AD306" i="46"/>
  <c r="AC306" i="46"/>
  <c r="AB306" i="46"/>
  <c r="AA306" i="46"/>
  <c r="Z306" i="46"/>
  <c r="Y306" i="46"/>
  <c r="X306" i="46"/>
  <c r="W306" i="46"/>
  <c r="V306" i="46"/>
  <c r="T306" i="46"/>
  <c r="S306" i="46"/>
  <c r="R306" i="46"/>
  <c r="Q306" i="46"/>
  <c r="P306" i="46"/>
  <c r="O306" i="46"/>
  <c r="N306" i="46"/>
  <c r="M306" i="46"/>
  <c r="L306" i="46"/>
  <c r="K306" i="46"/>
  <c r="J306" i="46"/>
  <c r="I306" i="46"/>
  <c r="H306" i="46"/>
  <c r="G306" i="46"/>
  <c r="F306" i="46"/>
  <c r="E306" i="46"/>
  <c r="D306" i="46"/>
  <c r="AL305" i="46"/>
  <c r="AK305" i="46"/>
  <c r="AJ305" i="46"/>
  <c r="AI305" i="46"/>
  <c r="AH305" i="46"/>
  <c r="AG305" i="46"/>
  <c r="AF305" i="46"/>
  <c r="AE305" i="46"/>
  <c r="AD305" i="46"/>
  <c r="AC305" i="46"/>
  <c r="AB305" i="46"/>
  <c r="AA305" i="46"/>
  <c r="Z305" i="46"/>
  <c r="Y305" i="46"/>
  <c r="X305" i="46"/>
  <c r="W305" i="46"/>
  <c r="V305" i="46"/>
  <c r="T305" i="46"/>
  <c r="S305" i="46"/>
  <c r="R305" i="46"/>
  <c r="Q305" i="46"/>
  <c r="P305" i="46"/>
  <c r="O305" i="46"/>
  <c r="N305" i="46"/>
  <c r="M305" i="46"/>
  <c r="L305" i="46"/>
  <c r="K305" i="46"/>
  <c r="J305" i="46"/>
  <c r="I305" i="46"/>
  <c r="H305" i="46"/>
  <c r="G305" i="46"/>
  <c r="F305" i="46"/>
  <c r="E305" i="46"/>
  <c r="D305" i="46"/>
  <c r="AL303" i="46"/>
  <c r="AK303" i="46"/>
  <c r="AJ303" i="46"/>
  <c r="AI303" i="46"/>
  <c r="AH303" i="46"/>
  <c r="AG303" i="46"/>
  <c r="AF303" i="46"/>
  <c r="AE303" i="46"/>
  <c r="AD303" i="46"/>
  <c r="AC303" i="46"/>
  <c r="AB303" i="46"/>
  <c r="AA303" i="46"/>
  <c r="Z303" i="46"/>
  <c r="Y303" i="46"/>
  <c r="X303" i="46"/>
  <c r="W303" i="46"/>
  <c r="V303" i="46"/>
  <c r="T303" i="46"/>
  <c r="S303" i="46"/>
  <c r="R303" i="46"/>
  <c r="Q303" i="46"/>
  <c r="P303" i="46"/>
  <c r="O303" i="46"/>
  <c r="N303" i="46"/>
  <c r="M303" i="46"/>
  <c r="L303" i="46"/>
  <c r="K303" i="46"/>
  <c r="J303" i="46"/>
  <c r="I303" i="46"/>
  <c r="H303" i="46"/>
  <c r="G303" i="46"/>
  <c r="F303" i="46"/>
  <c r="E303" i="46"/>
  <c r="D303" i="46"/>
  <c r="AL302" i="46"/>
  <c r="AK302" i="46"/>
  <c r="AJ302" i="46"/>
  <c r="AI302" i="46"/>
  <c r="AH302" i="46"/>
  <c r="AG302" i="46"/>
  <c r="AF302" i="46"/>
  <c r="AE302" i="46"/>
  <c r="AD302" i="46"/>
  <c r="AC302" i="46"/>
  <c r="AB302" i="46"/>
  <c r="AA302" i="46"/>
  <c r="Z302" i="46"/>
  <c r="Y302" i="46"/>
  <c r="X302" i="46"/>
  <c r="W302" i="46"/>
  <c r="V302" i="46"/>
  <c r="T302" i="46"/>
  <c r="S302" i="46"/>
  <c r="R302" i="46"/>
  <c r="Q302" i="46"/>
  <c r="P302" i="46"/>
  <c r="O302" i="46"/>
  <c r="N302" i="46"/>
  <c r="M302" i="46"/>
  <c r="L302" i="46"/>
  <c r="K302" i="46"/>
  <c r="J302" i="46"/>
  <c r="I302" i="46"/>
  <c r="H302" i="46"/>
  <c r="G302" i="46"/>
  <c r="F302" i="46"/>
  <c r="E302" i="46"/>
  <c r="D302" i="46"/>
  <c r="AL299" i="46"/>
  <c r="AK299" i="46"/>
  <c r="AJ299" i="46"/>
  <c r="AI299" i="46"/>
  <c r="AH299" i="46"/>
  <c r="AG299" i="46"/>
  <c r="AF299" i="46"/>
  <c r="AE299" i="46"/>
  <c r="AD299" i="46"/>
  <c r="AC299" i="46"/>
  <c r="AB299" i="46"/>
  <c r="AA299" i="46"/>
  <c r="Z299" i="46"/>
  <c r="Y299" i="46"/>
  <c r="X299" i="46"/>
  <c r="W299" i="46"/>
  <c r="V299" i="46"/>
  <c r="T299" i="46"/>
  <c r="S299" i="46"/>
  <c r="R299" i="46"/>
  <c r="Q299" i="46"/>
  <c r="P299" i="46"/>
  <c r="O299" i="46"/>
  <c r="N299" i="46"/>
  <c r="M299" i="46"/>
  <c r="L299" i="46"/>
  <c r="K299" i="46"/>
  <c r="J299" i="46"/>
  <c r="I299" i="46"/>
  <c r="H299" i="46"/>
  <c r="G299" i="46"/>
  <c r="F299" i="46"/>
  <c r="E299" i="46"/>
  <c r="D299" i="46"/>
  <c r="AL296" i="46"/>
  <c r="AK296" i="46"/>
  <c r="AJ296" i="46"/>
  <c r="AI296" i="46"/>
  <c r="AH296" i="46"/>
  <c r="AG296" i="46"/>
  <c r="AF296" i="46"/>
  <c r="AE296" i="46"/>
  <c r="AD296" i="46"/>
  <c r="AC296" i="46"/>
  <c r="AB296" i="46"/>
  <c r="AA296" i="46"/>
  <c r="Z296" i="46"/>
  <c r="Y296" i="46"/>
  <c r="X296" i="46"/>
  <c r="W296" i="46"/>
  <c r="V296" i="46"/>
  <c r="T296" i="46"/>
  <c r="S296" i="46"/>
  <c r="R296" i="46"/>
  <c r="Q296" i="46"/>
  <c r="P296" i="46"/>
  <c r="O296" i="46"/>
  <c r="N296" i="46"/>
  <c r="M296" i="46"/>
  <c r="L296" i="46"/>
  <c r="K296" i="46"/>
  <c r="J296" i="46"/>
  <c r="I296" i="46"/>
  <c r="H296" i="46"/>
  <c r="G296" i="46"/>
  <c r="F296" i="46"/>
  <c r="E296" i="46"/>
  <c r="D296" i="46"/>
  <c r="AL578" i="79"/>
  <c r="AK578" i="79"/>
  <c r="AP198" i="79"/>
  <c r="AO198" i="79"/>
  <c r="AH198" i="79"/>
  <c r="AG198" i="79"/>
  <c r="AT404" i="46"/>
  <c r="AS404" i="46"/>
  <c r="AX130" i="46"/>
  <c r="AW130" i="46"/>
  <c r="AP130" i="46"/>
  <c r="AO130" i="46"/>
  <c r="AM1551" i="79"/>
  <c r="AE1551" i="79"/>
  <c r="AP967" i="79"/>
  <c r="AH967" i="79"/>
  <c r="AN770" i="79"/>
  <c r="AM770" i="79"/>
  <c r="AE770" i="79"/>
  <c r="AN576" i="79"/>
  <c r="AJ576" i="79"/>
  <c r="AF576" i="79"/>
  <c r="AE576" i="79"/>
  <c r="AO386" i="79"/>
  <c r="AK386" i="79"/>
  <c r="AG386" i="79"/>
  <c r="AX538" i="46"/>
  <c r="AT538" i="46"/>
  <c r="AP538" i="46"/>
  <c r="AZ402" i="46"/>
  <c r="AY402" i="46"/>
  <c r="AV402" i="46"/>
  <c r="AU402" i="46"/>
  <c r="AR402" i="46"/>
  <c r="AQ402" i="46"/>
  <c r="AN402" i="46"/>
  <c r="AM402" i="46"/>
  <c r="AW266" i="46"/>
  <c r="AS266" i="46"/>
  <c r="AO266" i="46"/>
  <c r="AR1386" i="79"/>
  <c r="AQ1386" i="79"/>
  <c r="AP1386" i="79"/>
  <c r="AO1386" i="79"/>
  <c r="AN1386" i="79"/>
  <c r="AM1386" i="79"/>
  <c r="AL1386" i="79"/>
  <c r="AK1386" i="79"/>
  <c r="AJ1386" i="79"/>
  <c r="AI1386" i="79"/>
  <c r="AH1386" i="79"/>
  <c r="AG1386" i="79"/>
  <c r="AF1386" i="79"/>
  <c r="AE1386" i="79"/>
  <c r="AS1385" i="79"/>
  <c r="AR1385" i="79"/>
  <c r="AR1551" i="79" s="1"/>
  <c r="AQ1385" i="79"/>
  <c r="AQ1551" i="79" s="1"/>
  <c r="AP1385" i="79"/>
  <c r="AP1551" i="79" s="1"/>
  <c r="AO1385" i="79"/>
  <c r="AO1551" i="79" s="1"/>
  <c r="AN1385" i="79"/>
  <c r="AN1551" i="79" s="1"/>
  <c r="AM1385" i="79"/>
  <c r="AL1385" i="79"/>
  <c r="AL1551" i="79" s="1"/>
  <c r="AK1385" i="79"/>
  <c r="AK1551" i="79" s="1"/>
  <c r="AJ1385" i="79"/>
  <c r="AJ1551" i="79" s="1"/>
  <c r="AI1385" i="79"/>
  <c r="AI1551" i="79" s="1"/>
  <c r="AH1385" i="79"/>
  <c r="AH1551" i="79" s="1"/>
  <c r="AG1385" i="79"/>
  <c r="AG1551" i="79" s="1"/>
  <c r="AF1385" i="79"/>
  <c r="AF1551" i="79" s="1"/>
  <c r="AE1385" i="79"/>
  <c r="AR1192" i="79"/>
  <c r="AQ1192" i="79"/>
  <c r="AP1192" i="79"/>
  <c r="AO1192" i="79"/>
  <c r="AN1192" i="79"/>
  <c r="AM1192" i="79"/>
  <c r="AL1192" i="79"/>
  <c r="AK1192" i="79"/>
  <c r="AJ1192" i="79"/>
  <c r="AI1192" i="79"/>
  <c r="AH1192" i="79"/>
  <c r="AG1192" i="79"/>
  <c r="AF1192" i="79"/>
  <c r="AE1192" i="79"/>
  <c r="AS1191" i="79"/>
  <c r="AR1191" i="79"/>
  <c r="AR1357" i="79" s="1"/>
  <c r="AQ1191" i="79"/>
  <c r="AQ1357" i="79" s="1"/>
  <c r="AP1191" i="79"/>
  <c r="AP1357" i="79" s="1"/>
  <c r="AO1191" i="79"/>
  <c r="AO1357" i="79" s="1"/>
  <c r="AN1191" i="79"/>
  <c r="AN1357" i="79" s="1"/>
  <c r="AM1191" i="79"/>
  <c r="AM1357" i="79" s="1"/>
  <c r="AL1191" i="79"/>
  <c r="AL1357" i="79" s="1"/>
  <c r="AK1191" i="79"/>
  <c r="AK1357" i="79" s="1"/>
  <c r="AJ1191" i="79"/>
  <c r="AJ1357" i="79" s="1"/>
  <c r="AI1191" i="79"/>
  <c r="AI1357" i="79" s="1"/>
  <c r="AH1191" i="79"/>
  <c r="AH1357" i="79" s="1"/>
  <c r="AG1191" i="79"/>
  <c r="AG1357" i="79" s="1"/>
  <c r="AF1191" i="79"/>
  <c r="AF1357" i="79" s="1"/>
  <c r="AE1191" i="79"/>
  <c r="AE1357" i="79" s="1"/>
  <c r="AR997" i="79"/>
  <c r="AQ997" i="79"/>
  <c r="AP997" i="79"/>
  <c r="AO997" i="79"/>
  <c r="AN997" i="79"/>
  <c r="AM997" i="79"/>
  <c r="AL997" i="79"/>
  <c r="AK997" i="79"/>
  <c r="AJ997" i="79"/>
  <c r="AI997" i="79"/>
  <c r="AH997" i="79"/>
  <c r="AG997" i="79"/>
  <c r="AF997" i="79"/>
  <c r="AE997" i="79"/>
  <c r="AS996" i="79"/>
  <c r="AR996" i="79"/>
  <c r="AQ996" i="79"/>
  <c r="AP996" i="79"/>
  <c r="AO996" i="79"/>
  <c r="AN996" i="79"/>
  <c r="AM996" i="79"/>
  <c r="AL996" i="79"/>
  <c r="AK996" i="79"/>
  <c r="AJ996" i="79"/>
  <c r="AI996" i="79"/>
  <c r="AH996" i="79"/>
  <c r="AG996" i="79"/>
  <c r="AF996" i="79"/>
  <c r="AF1162" i="79" s="1"/>
  <c r="AE996" i="79"/>
  <c r="AE1162" i="79" s="1"/>
  <c r="AR800" i="79"/>
  <c r="AQ800" i="79"/>
  <c r="AP800" i="79"/>
  <c r="AO800" i="79"/>
  <c r="AN800" i="79"/>
  <c r="AM800" i="79"/>
  <c r="AL800" i="79"/>
  <c r="AK800" i="79"/>
  <c r="AJ800" i="79"/>
  <c r="AI800" i="79"/>
  <c r="AH800" i="79"/>
  <c r="AG800" i="79"/>
  <c r="AF800" i="79"/>
  <c r="AE800" i="79"/>
  <c r="AS799" i="79"/>
  <c r="AR799" i="79"/>
  <c r="AR1162" i="79" s="1"/>
  <c r="AQ799" i="79"/>
  <c r="AQ1162" i="79" s="1"/>
  <c r="AP799" i="79"/>
  <c r="AP1162" i="79" s="1"/>
  <c r="AO799" i="79"/>
  <c r="AO1162" i="79" s="1"/>
  <c r="AN799" i="79"/>
  <c r="AN1162" i="79" s="1"/>
  <c r="AM799" i="79"/>
  <c r="AM1162" i="79" s="1"/>
  <c r="AL799" i="79"/>
  <c r="AL1162" i="79" s="1"/>
  <c r="AK799" i="79"/>
  <c r="AK1162" i="79" s="1"/>
  <c r="AJ799" i="79"/>
  <c r="AJ1162" i="79" s="1"/>
  <c r="AI799" i="79"/>
  <c r="AI1162" i="79" s="1"/>
  <c r="AH799" i="79"/>
  <c r="AH1162" i="79" s="1"/>
  <c r="AG799" i="79"/>
  <c r="AG1162" i="79" s="1"/>
  <c r="AF799" i="79"/>
  <c r="AF967" i="79" s="1"/>
  <c r="AE799" i="79"/>
  <c r="AE967" i="79" s="1"/>
  <c r="AR606" i="79"/>
  <c r="AQ606" i="79"/>
  <c r="AP606" i="79"/>
  <c r="AO606" i="79"/>
  <c r="AN606" i="79"/>
  <c r="AM606" i="79"/>
  <c r="AL606" i="79"/>
  <c r="AK606" i="79"/>
  <c r="AJ606" i="79"/>
  <c r="AI606" i="79"/>
  <c r="AH606" i="79"/>
  <c r="AG606" i="79"/>
  <c r="AF606" i="79"/>
  <c r="AE606" i="79"/>
  <c r="AS605" i="79"/>
  <c r="AR605" i="79"/>
  <c r="AR967" i="79" s="1"/>
  <c r="AQ605" i="79"/>
  <c r="AQ967" i="79" s="1"/>
  <c r="AP605" i="79"/>
  <c r="AO605" i="79"/>
  <c r="AO967" i="79" s="1"/>
  <c r="AN605" i="79"/>
  <c r="AN967" i="79" s="1"/>
  <c r="AM605" i="79"/>
  <c r="AM967" i="79" s="1"/>
  <c r="AL605" i="79"/>
  <c r="AL967" i="79" s="1"/>
  <c r="AK605" i="79"/>
  <c r="AK967" i="79" s="1"/>
  <c r="AJ605" i="79"/>
  <c r="AJ967" i="79" s="1"/>
  <c r="AI605" i="79"/>
  <c r="AI967" i="79" s="1"/>
  <c r="AH605" i="79"/>
  <c r="AG605" i="79"/>
  <c r="AG967" i="79" s="1"/>
  <c r="AF605" i="79"/>
  <c r="AF770" i="79" s="1"/>
  <c r="AE605" i="79"/>
  <c r="AR416" i="79"/>
  <c r="AQ416" i="79"/>
  <c r="AP416" i="79"/>
  <c r="AO416" i="79"/>
  <c r="AN416" i="79"/>
  <c r="AM416" i="79"/>
  <c r="AL416" i="79"/>
  <c r="AK416" i="79"/>
  <c r="AJ416" i="79"/>
  <c r="AI416" i="79"/>
  <c r="AH416" i="79"/>
  <c r="AG416" i="79"/>
  <c r="AF416" i="79"/>
  <c r="AE416" i="79"/>
  <c r="AS415" i="79"/>
  <c r="AR415" i="79"/>
  <c r="AR770" i="79" s="1"/>
  <c r="AQ415" i="79"/>
  <c r="AQ770" i="79" s="1"/>
  <c r="AP415" i="79"/>
  <c r="AP770" i="79" s="1"/>
  <c r="AO415" i="79"/>
  <c r="AO770" i="79" s="1"/>
  <c r="AN415" i="79"/>
  <c r="AM415" i="79"/>
  <c r="AL415" i="79"/>
  <c r="AL770" i="79" s="1"/>
  <c r="AK415" i="79"/>
  <c r="AK770" i="79" s="1"/>
  <c r="AJ415" i="79"/>
  <c r="AJ770" i="79" s="1"/>
  <c r="AI415" i="79"/>
  <c r="AI770" i="79" s="1"/>
  <c r="AH415" i="79"/>
  <c r="AH770" i="79" s="1"/>
  <c r="AG415" i="79"/>
  <c r="AG770" i="79" s="1"/>
  <c r="AF415" i="79"/>
  <c r="AE415" i="79"/>
  <c r="AR226" i="79"/>
  <c r="AQ226" i="79"/>
  <c r="AP226" i="79"/>
  <c r="AO226" i="79"/>
  <c r="AN226" i="79"/>
  <c r="AM226" i="79"/>
  <c r="AL226" i="79"/>
  <c r="AK226" i="79"/>
  <c r="AJ226" i="79"/>
  <c r="AI226" i="79"/>
  <c r="AH226" i="79"/>
  <c r="AG226" i="79"/>
  <c r="AF226" i="79"/>
  <c r="AE226" i="79"/>
  <c r="AS225" i="79"/>
  <c r="AR225" i="79"/>
  <c r="AR576" i="79" s="1"/>
  <c r="AQ225" i="79"/>
  <c r="AQ576" i="79" s="1"/>
  <c r="AP225" i="79"/>
  <c r="AP576" i="79" s="1"/>
  <c r="AO225" i="79"/>
  <c r="AO576" i="79" s="1"/>
  <c r="AN225" i="79"/>
  <c r="AN386" i="79" s="1"/>
  <c r="AM225" i="79"/>
  <c r="AM386" i="79" s="1"/>
  <c r="AL225" i="79"/>
  <c r="AL576" i="79" s="1"/>
  <c r="AK225" i="79"/>
  <c r="AK576" i="79" s="1"/>
  <c r="AJ225" i="79"/>
  <c r="AJ386" i="79" s="1"/>
  <c r="AI225" i="79"/>
  <c r="AI386" i="79" s="1"/>
  <c r="AH225" i="79"/>
  <c r="AH576" i="79" s="1"/>
  <c r="AG225" i="79"/>
  <c r="AG576" i="79" s="1"/>
  <c r="AF225" i="79"/>
  <c r="AF386" i="79" s="1"/>
  <c r="AE225" i="79"/>
  <c r="AE386" i="79" s="1"/>
  <c r="AR36" i="79"/>
  <c r="AQ36" i="79"/>
  <c r="AP36" i="79"/>
  <c r="AO36" i="79"/>
  <c r="AN36" i="79"/>
  <c r="AM36" i="79"/>
  <c r="AL36" i="79"/>
  <c r="AK36" i="79"/>
  <c r="AJ36" i="79"/>
  <c r="AI36" i="79"/>
  <c r="AH36" i="79"/>
  <c r="AG36" i="79"/>
  <c r="AF36" i="79"/>
  <c r="AE36" i="79"/>
  <c r="AS35" i="79"/>
  <c r="AR35" i="79"/>
  <c r="AQ35" i="79"/>
  <c r="AP35" i="79"/>
  <c r="AP388" i="79" s="1"/>
  <c r="AO35" i="79"/>
  <c r="AO388" i="79" s="1"/>
  <c r="AN35" i="79"/>
  <c r="AM35" i="79"/>
  <c r="AL35" i="79"/>
  <c r="AL388" i="79" s="1"/>
  <c r="AK35" i="79"/>
  <c r="AK388" i="79" s="1"/>
  <c r="AJ35" i="79"/>
  <c r="AI35" i="79"/>
  <c r="AH35" i="79"/>
  <c r="AH388" i="79" s="1"/>
  <c r="AG35" i="79"/>
  <c r="AG388" i="79" s="1"/>
  <c r="AF35" i="79"/>
  <c r="AE35" i="79"/>
  <c r="AZ431" i="46"/>
  <c r="AY431" i="46"/>
  <c r="AX431" i="46"/>
  <c r="AW431" i="46"/>
  <c r="AV431" i="46"/>
  <c r="AU431" i="46"/>
  <c r="AT431" i="46"/>
  <c r="AS431" i="46"/>
  <c r="AR431" i="46"/>
  <c r="AQ431" i="46"/>
  <c r="AP431" i="46"/>
  <c r="AO431" i="46"/>
  <c r="AN431" i="46"/>
  <c r="AM431" i="46"/>
  <c r="BA430" i="46"/>
  <c r="AZ430" i="46"/>
  <c r="AZ538" i="46" s="1"/>
  <c r="AY430" i="46"/>
  <c r="AY538" i="46" s="1"/>
  <c r="AX430" i="46"/>
  <c r="AW430" i="46"/>
  <c r="AW538" i="46" s="1"/>
  <c r="AV430" i="46"/>
  <c r="AV538" i="46" s="1"/>
  <c r="AU430" i="46"/>
  <c r="AU538" i="46" s="1"/>
  <c r="AT430" i="46"/>
  <c r="AS430" i="46"/>
  <c r="AS538" i="46" s="1"/>
  <c r="AR430" i="46"/>
  <c r="AR538" i="46" s="1"/>
  <c r="AQ430" i="46"/>
  <c r="AQ538" i="46" s="1"/>
  <c r="AP430" i="46"/>
  <c r="AO430" i="46"/>
  <c r="AO538" i="46" s="1"/>
  <c r="AN430" i="46"/>
  <c r="AN538" i="46" s="1"/>
  <c r="AM430" i="46"/>
  <c r="AM538" i="46" s="1"/>
  <c r="AZ295" i="46"/>
  <c r="AY295" i="46"/>
  <c r="AX295" i="46"/>
  <c r="AW295" i="46"/>
  <c r="AV295" i="46"/>
  <c r="AU295" i="46"/>
  <c r="AT295" i="46"/>
  <c r="AS295" i="46"/>
  <c r="AR295" i="46"/>
  <c r="AQ295" i="46"/>
  <c r="AP295" i="46"/>
  <c r="AO295" i="46"/>
  <c r="AN295" i="46"/>
  <c r="AM295" i="46"/>
  <c r="BA294" i="46"/>
  <c r="AZ294" i="46"/>
  <c r="AY294" i="46"/>
  <c r="AX294" i="46"/>
  <c r="AX402" i="46" s="1"/>
  <c r="AW294" i="46"/>
  <c r="AW402" i="46" s="1"/>
  <c r="AV294" i="46"/>
  <c r="AU294" i="46"/>
  <c r="AT294" i="46"/>
  <c r="AT402" i="46" s="1"/>
  <c r="AS294" i="46"/>
  <c r="AS402" i="46" s="1"/>
  <c r="AR294" i="46"/>
  <c r="AQ294" i="46"/>
  <c r="AP294" i="46"/>
  <c r="AP402" i="46" s="1"/>
  <c r="AO294" i="46"/>
  <c r="AO402" i="46" s="1"/>
  <c r="AN294" i="46"/>
  <c r="AM294" i="46"/>
  <c r="AZ159" i="46"/>
  <c r="AY159" i="46"/>
  <c r="AX159" i="46"/>
  <c r="AW159" i="46"/>
  <c r="AV159" i="46"/>
  <c r="AU159" i="46"/>
  <c r="AT159" i="46"/>
  <c r="AS159" i="46"/>
  <c r="AR159" i="46"/>
  <c r="AQ159" i="46"/>
  <c r="AP159" i="46"/>
  <c r="AO159" i="46"/>
  <c r="AN159" i="46"/>
  <c r="AM159" i="46"/>
  <c r="BA158" i="46"/>
  <c r="AZ158" i="46"/>
  <c r="AZ266" i="46" s="1"/>
  <c r="AY158" i="46"/>
  <c r="AY266" i="46" s="1"/>
  <c r="AX158" i="46"/>
  <c r="AX266" i="46" s="1"/>
  <c r="AW158" i="46"/>
  <c r="AV158" i="46"/>
  <c r="AV266" i="46" s="1"/>
  <c r="AU158" i="46"/>
  <c r="AU266" i="46" s="1"/>
  <c r="AT158" i="46"/>
  <c r="AT266" i="46" s="1"/>
  <c r="AS158" i="46"/>
  <c r="AR158" i="46"/>
  <c r="AR266" i="46" s="1"/>
  <c r="AQ158" i="46"/>
  <c r="AQ266" i="46" s="1"/>
  <c r="AP158" i="46"/>
  <c r="AP266" i="46" s="1"/>
  <c r="AO158" i="46"/>
  <c r="AN158" i="46"/>
  <c r="AN266" i="46" s="1"/>
  <c r="AM158" i="46"/>
  <c r="AM266" i="46" s="1"/>
  <c r="AZ21" i="46"/>
  <c r="AY21" i="46"/>
  <c r="AX21" i="46"/>
  <c r="AW21" i="46"/>
  <c r="AV21" i="46"/>
  <c r="AU21" i="46"/>
  <c r="AT21" i="46"/>
  <c r="AS21" i="46"/>
  <c r="AR21" i="46"/>
  <c r="AQ21" i="46"/>
  <c r="AP21" i="46"/>
  <c r="AO21" i="46"/>
  <c r="AN21" i="46"/>
  <c r="AM21" i="46"/>
  <c r="BA20" i="46"/>
  <c r="AZ20" i="46"/>
  <c r="AY20" i="46"/>
  <c r="AX20" i="46"/>
  <c r="AW20" i="46"/>
  <c r="AV20" i="46"/>
  <c r="AU20" i="46"/>
  <c r="AT20" i="46"/>
  <c r="AS20" i="46"/>
  <c r="AR20" i="46"/>
  <c r="AQ20" i="46"/>
  <c r="AP20" i="46"/>
  <c r="AO20" i="46"/>
  <c r="AN20" i="46"/>
  <c r="AM20" i="46"/>
  <c r="AM404" i="46" l="1"/>
  <c r="AM130" i="46"/>
  <c r="AQ404" i="46"/>
  <c r="AQ130" i="46"/>
  <c r="AU404" i="46"/>
  <c r="AU130" i="46"/>
  <c r="AY404" i="46"/>
  <c r="AY130" i="46"/>
  <c r="AE578" i="79"/>
  <c r="AE198" i="79"/>
  <c r="AI578" i="79"/>
  <c r="AI198" i="79"/>
  <c r="AM578" i="79"/>
  <c r="AM198" i="79"/>
  <c r="AQ578" i="79"/>
  <c r="AQ198" i="79"/>
  <c r="AM128" i="46"/>
  <c r="AQ128" i="46"/>
  <c r="AU128" i="46"/>
  <c r="AY128" i="46"/>
  <c r="AE196" i="79"/>
  <c r="AI196" i="79"/>
  <c r="AM196" i="79"/>
  <c r="AQ196" i="79"/>
  <c r="AI576" i="79"/>
  <c r="AM576" i="79"/>
  <c r="AQ268" i="46"/>
  <c r="AY268" i="46"/>
  <c r="AM540" i="46"/>
  <c r="AU540" i="46"/>
  <c r="AI388" i="79"/>
  <c r="AQ388" i="79"/>
  <c r="AN404" i="46"/>
  <c r="AN130" i="46"/>
  <c r="AR404" i="46"/>
  <c r="AR130" i="46"/>
  <c r="AV404" i="46"/>
  <c r="AV130" i="46"/>
  <c r="AZ404" i="46"/>
  <c r="AZ130" i="46"/>
  <c r="AF578" i="79"/>
  <c r="AF198" i="79"/>
  <c r="AJ578" i="79"/>
  <c r="AJ198" i="79"/>
  <c r="AN578" i="79"/>
  <c r="AN198" i="79"/>
  <c r="AR578" i="79"/>
  <c r="AR198" i="79"/>
  <c r="AN128" i="46"/>
  <c r="AR128" i="46"/>
  <c r="AV128" i="46"/>
  <c r="AZ128" i="46"/>
  <c r="AF196" i="79"/>
  <c r="AJ196" i="79"/>
  <c r="AN196" i="79"/>
  <c r="AR196" i="79"/>
  <c r="AH386" i="79"/>
  <c r="AL386" i="79"/>
  <c r="AP386" i="79"/>
  <c r="AR268" i="46"/>
  <c r="AZ268" i="46"/>
  <c r="AN540" i="46"/>
  <c r="AV540" i="46"/>
  <c r="AJ388" i="79"/>
  <c r="AR388" i="79"/>
  <c r="AO540" i="46"/>
  <c r="AO268" i="46"/>
  <c r="AS540" i="46"/>
  <c r="AS268" i="46"/>
  <c r="AW540" i="46"/>
  <c r="AW268" i="46"/>
  <c r="AO128" i="46"/>
  <c r="AS128" i="46"/>
  <c r="AW128" i="46"/>
  <c r="AG196" i="79"/>
  <c r="AK196" i="79"/>
  <c r="AO196" i="79"/>
  <c r="AQ386" i="79"/>
  <c r="AS130" i="46"/>
  <c r="AM268" i="46"/>
  <c r="AU268" i="46"/>
  <c r="AO404" i="46"/>
  <c r="AW404" i="46"/>
  <c r="AQ540" i="46"/>
  <c r="AY540" i="46"/>
  <c r="AK198" i="79"/>
  <c r="AE388" i="79"/>
  <c r="AM388" i="79"/>
  <c r="AG578" i="79"/>
  <c r="AO578" i="79"/>
  <c r="AP540" i="46"/>
  <c r="AP268" i="46"/>
  <c r="AT540" i="46"/>
  <c r="AT268" i="46"/>
  <c r="AX540" i="46"/>
  <c r="AX268" i="46"/>
  <c r="AP128" i="46"/>
  <c r="AT128" i="46"/>
  <c r="AX128" i="46"/>
  <c r="AH196" i="79"/>
  <c r="AL196" i="79"/>
  <c r="AP196" i="79"/>
  <c r="AR386" i="79"/>
  <c r="AT130" i="46"/>
  <c r="AN268" i="46"/>
  <c r="AV268" i="46"/>
  <c r="AP404" i="46"/>
  <c r="AX404" i="46"/>
  <c r="AR540" i="46"/>
  <c r="AZ540" i="46"/>
  <c r="AL198" i="79"/>
  <c r="AF388" i="79"/>
  <c r="AN388" i="79"/>
  <c r="AH578" i="79"/>
  <c r="AP578" i="79"/>
  <c r="AF389" i="79" l="1"/>
  <c r="AF390" i="79"/>
  <c r="AE389" i="79"/>
  <c r="AE390" i="79"/>
  <c r="AF199" i="79"/>
  <c r="AF200" i="79"/>
  <c r="AE199" i="79"/>
  <c r="AE200" i="79"/>
  <c r="AF579" i="79"/>
  <c r="AF580" i="79"/>
  <c r="AE579" i="79"/>
  <c r="AE580" i="79"/>
  <c r="R1550" i="79" l="1"/>
  <c r="D1550" i="79"/>
  <c r="AR1548" i="79"/>
  <c r="AQ1548" i="79"/>
  <c r="AP1548" i="79"/>
  <c r="AO1548" i="79"/>
  <c r="AN1548" i="79"/>
  <c r="AM1548" i="79"/>
  <c r="AL1548" i="79"/>
  <c r="AK1548" i="79"/>
  <c r="AJ1548" i="79"/>
  <c r="AI1548" i="79"/>
  <c r="AH1548" i="79"/>
  <c r="AG1548" i="79"/>
  <c r="AF1548" i="79"/>
  <c r="AE1548" i="79"/>
  <c r="Q1548" i="79"/>
  <c r="AS1547" i="79"/>
  <c r="AR1543" i="79"/>
  <c r="AQ1543" i="79"/>
  <c r="AP1543" i="79"/>
  <c r="AO1543" i="79"/>
  <c r="AN1543" i="79"/>
  <c r="AM1543" i="79"/>
  <c r="AL1543" i="79"/>
  <c r="AK1543" i="79"/>
  <c r="AJ1543" i="79"/>
  <c r="AI1543" i="79"/>
  <c r="AH1543" i="79"/>
  <c r="AG1543" i="79"/>
  <c r="AF1543" i="79"/>
  <c r="AE1543" i="79"/>
  <c r="Q1543" i="79"/>
  <c r="AS1542"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0" i="79"/>
  <c r="AQ1500" i="79"/>
  <c r="AP1500" i="79"/>
  <c r="AO1500" i="79"/>
  <c r="AN1500" i="79"/>
  <c r="AM1500" i="79"/>
  <c r="AL1500" i="79"/>
  <c r="AK1500" i="79"/>
  <c r="AJ1500" i="79"/>
  <c r="AI1500" i="79"/>
  <c r="AH1500" i="79"/>
  <c r="AG1500" i="79"/>
  <c r="AF1500" i="79"/>
  <c r="AE1500" i="79"/>
  <c r="Q1500" i="79"/>
  <c r="AS1499"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0" i="79"/>
  <c r="AQ1490" i="79"/>
  <c r="AP1490" i="79"/>
  <c r="AO1490" i="79"/>
  <c r="AN1490" i="79"/>
  <c r="AM1490" i="79"/>
  <c r="AL1490" i="79"/>
  <c r="AK1490" i="79"/>
  <c r="AJ1490" i="79"/>
  <c r="AI1490" i="79"/>
  <c r="AH1490" i="79"/>
  <c r="AG1490" i="79"/>
  <c r="AF1490" i="79"/>
  <c r="AE1490" i="79"/>
  <c r="Q1490" i="79"/>
  <c r="AS1489"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F1472" i="79"/>
  <c r="AE1472" i="79"/>
  <c r="AD1550" i="79"/>
  <c r="AC1550" i="79"/>
  <c r="AB1550" i="79"/>
  <c r="AA1550" i="79"/>
  <c r="Z1550" i="79"/>
  <c r="Y1550" i="79"/>
  <c r="X1550" i="79"/>
  <c r="W1550" i="79"/>
  <c r="V1550" i="79"/>
  <c r="U1550" i="79"/>
  <c r="T1550" i="79"/>
  <c r="S1550" i="79"/>
  <c r="Q1472" i="79"/>
  <c r="P1550" i="79"/>
  <c r="O1550" i="79"/>
  <c r="N1550" i="79"/>
  <c r="M1550" i="79"/>
  <c r="L1550" i="79"/>
  <c r="K1550" i="79"/>
  <c r="J1550" i="79"/>
  <c r="I1550" i="79"/>
  <c r="H1550" i="79"/>
  <c r="G1550" i="79"/>
  <c r="F1550" i="79"/>
  <c r="E1550" i="79"/>
  <c r="AS1471" i="79"/>
  <c r="AR1469" i="79"/>
  <c r="AQ1469" i="79"/>
  <c r="AP1469" i="79"/>
  <c r="AO1469" i="79"/>
  <c r="AN1469" i="79"/>
  <c r="AM1469" i="79"/>
  <c r="AL1469" i="79"/>
  <c r="AK1469" i="79"/>
  <c r="AJ1469" i="79"/>
  <c r="AI1469" i="79"/>
  <c r="AH1469" i="79"/>
  <c r="AG1469" i="79"/>
  <c r="AF1469" i="79"/>
  <c r="AE1469" i="79"/>
  <c r="Q1469" i="79"/>
  <c r="AS1468" i="79"/>
  <c r="AR1465" i="79"/>
  <c r="AQ1465" i="79"/>
  <c r="AP1465" i="79"/>
  <c r="AO1465" i="79"/>
  <c r="AN1465" i="79"/>
  <c r="AM1465" i="79"/>
  <c r="AL1465" i="79"/>
  <c r="AK1465" i="79"/>
  <c r="AJ1465" i="79"/>
  <c r="AI1465" i="79"/>
  <c r="AH1465" i="79"/>
  <c r="AG1465" i="79"/>
  <c r="AF1465" i="79"/>
  <c r="AE1465" i="79"/>
  <c r="AS1464"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1" i="79"/>
  <c r="AQ1451" i="79"/>
  <c r="AP1451" i="79"/>
  <c r="AO1451" i="79"/>
  <c r="AN1451" i="79"/>
  <c r="AM1451" i="79"/>
  <c r="AL1451" i="79"/>
  <c r="AK1451" i="79"/>
  <c r="AJ1451" i="79"/>
  <c r="AI1451" i="79"/>
  <c r="AH1451" i="79"/>
  <c r="AG1451" i="79"/>
  <c r="AF1451" i="79"/>
  <c r="AE1451" i="79"/>
  <c r="Q1451" i="79"/>
  <c r="AS1450"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8" i="79"/>
  <c r="AQ1438" i="79"/>
  <c r="AP1438" i="79"/>
  <c r="AO1438" i="79"/>
  <c r="AN1438" i="79"/>
  <c r="AM1438" i="79"/>
  <c r="AL1438" i="79"/>
  <c r="AK1438" i="79"/>
  <c r="AJ1438" i="79"/>
  <c r="AI1438" i="79"/>
  <c r="AH1438" i="79"/>
  <c r="AG1438" i="79"/>
  <c r="AF1438" i="79"/>
  <c r="AE1438" i="79"/>
  <c r="Q1438" i="79"/>
  <c r="AS1437" i="79"/>
  <c r="AR1435" i="79"/>
  <c r="AQ1435" i="79"/>
  <c r="AP1435" i="79"/>
  <c r="AO1435" i="79"/>
  <c r="AN1435" i="79"/>
  <c r="AM1435" i="79"/>
  <c r="AL1435" i="79"/>
  <c r="AK1435" i="79"/>
  <c r="AJ1435" i="79"/>
  <c r="AI1435" i="79"/>
  <c r="AH1435" i="79"/>
  <c r="AG1435" i="79"/>
  <c r="AF1435" i="79"/>
  <c r="AE1435" i="79"/>
  <c r="Q1435" i="79"/>
  <c r="AS1434" i="79"/>
  <c r="AR1431" i="79"/>
  <c r="AQ1431" i="79"/>
  <c r="AP1431" i="79"/>
  <c r="AO1431" i="79"/>
  <c r="AN1431" i="79"/>
  <c r="AM1431" i="79"/>
  <c r="AL1431" i="79"/>
  <c r="AK1431" i="79"/>
  <c r="AJ1431" i="79"/>
  <c r="AI1431" i="79"/>
  <c r="AH1431" i="79"/>
  <c r="AG1431" i="79"/>
  <c r="AF1431" i="79"/>
  <c r="AE1431" i="79"/>
  <c r="Q1431" i="79"/>
  <c r="AS1430" i="79"/>
  <c r="AR1427" i="79"/>
  <c r="AQ1427" i="79"/>
  <c r="AP1427" i="79"/>
  <c r="AO1427" i="79"/>
  <c r="AN1427" i="79"/>
  <c r="AM1427" i="79"/>
  <c r="AL1427" i="79"/>
  <c r="AK1427" i="79"/>
  <c r="AJ1427" i="79"/>
  <c r="AI1427" i="79"/>
  <c r="AH1427" i="79"/>
  <c r="AG1427" i="79"/>
  <c r="AF1427" i="79"/>
  <c r="AE1427" i="79"/>
  <c r="Q1427" i="79"/>
  <c r="AS1426"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7" i="79"/>
  <c r="AQ1417" i="79"/>
  <c r="AP1417" i="79"/>
  <c r="AO1417" i="79"/>
  <c r="AN1417" i="79"/>
  <c r="AM1417" i="79"/>
  <c r="AL1417" i="79"/>
  <c r="AK1417" i="79"/>
  <c r="AJ1417" i="79"/>
  <c r="AI1417" i="79"/>
  <c r="AH1417" i="79"/>
  <c r="AG1417" i="79"/>
  <c r="AF1417" i="79"/>
  <c r="AE1417" i="79"/>
  <c r="Q1417" i="79"/>
  <c r="AS1416" i="79"/>
  <c r="AR1414" i="79"/>
  <c r="AQ1414" i="79"/>
  <c r="AP1414" i="79"/>
  <c r="AO1414" i="79"/>
  <c r="AN1414" i="79"/>
  <c r="AM1414" i="79"/>
  <c r="AL1414" i="79"/>
  <c r="AK1414" i="79"/>
  <c r="AJ1414" i="79"/>
  <c r="AI1414" i="79"/>
  <c r="AH1414" i="79"/>
  <c r="AG1414" i="79"/>
  <c r="AF1414" i="79"/>
  <c r="AE1414" i="79"/>
  <c r="Q1414" i="79"/>
  <c r="AS1413" i="79"/>
  <c r="AR1411" i="79"/>
  <c r="AQ1411" i="79"/>
  <c r="AP1411" i="79"/>
  <c r="AO1411" i="79"/>
  <c r="AN1411" i="79"/>
  <c r="AM1411" i="79"/>
  <c r="AL1411" i="79"/>
  <c r="AK1411" i="79"/>
  <c r="AJ1411" i="79"/>
  <c r="AI1411" i="79"/>
  <c r="AH1411" i="79"/>
  <c r="AG1411" i="79"/>
  <c r="AF1411" i="79"/>
  <c r="AE1411" i="79"/>
  <c r="Q1411" i="79"/>
  <c r="AS1410" i="79"/>
  <c r="AR1408" i="79"/>
  <c r="AQ1408" i="79"/>
  <c r="AP1408" i="79"/>
  <c r="AO1408" i="79"/>
  <c r="AN1408" i="79"/>
  <c r="AM1408" i="79"/>
  <c r="AL1408" i="79"/>
  <c r="AK1408" i="79"/>
  <c r="AJ1408" i="79"/>
  <c r="AI1408" i="79"/>
  <c r="AH1408" i="79"/>
  <c r="AG1408" i="79"/>
  <c r="AF1408" i="79"/>
  <c r="AE1408" i="79"/>
  <c r="Q1408" i="79"/>
  <c r="AS1407" i="79"/>
  <c r="AR1405" i="79"/>
  <c r="AQ1405" i="79"/>
  <c r="AP1405" i="79"/>
  <c r="AO1405" i="79"/>
  <c r="AN1405" i="79"/>
  <c r="AM1405" i="79"/>
  <c r="AL1405" i="79"/>
  <c r="AK1405" i="79"/>
  <c r="AJ1405" i="79"/>
  <c r="AI1405" i="79"/>
  <c r="AH1405" i="79"/>
  <c r="AG1405" i="79"/>
  <c r="AF1405" i="79"/>
  <c r="AE1405" i="79"/>
  <c r="Q1405" i="79"/>
  <c r="AS1404" i="79"/>
  <c r="AR1401" i="79"/>
  <c r="AQ1401" i="79"/>
  <c r="AP1401" i="79"/>
  <c r="AO1401" i="79"/>
  <c r="AN1401" i="79"/>
  <c r="AM1401" i="79"/>
  <c r="AL1401" i="79"/>
  <c r="AK1401" i="79"/>
  <c r="AJ1401" i="79"/>
  <c r="AI1401" i="79"/>
  <c r="AH1401" i="79"/>
  <c r="AG1401" i="79"/>
  <c r="AF1401" i="79"/>
  <c r="AE1401" i="79"/>
  <c r="AS1400"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K1550" i="79"/>
  <c r="AG1550" i="79"/>
  <c r="R1356" i="79"/>
  <c r="D1356" i="79"/>
  <c r="AR1354" i="79"/>
  <c r="AQ1354" i="79"/>
  <c r="AP1354" i="79"/>
  <c r="AO1354" i="79"/>
  <c r="AN1354" i="79"/>
  <c r="AM1354" i="79"/>
  <c r="AL1354" i="79"/>
  <c r="AK1354" i="79"/>
  <c r="AJ1354" i="79"/>
  <c r="AI1354" i="79"/>
  <c r="AH1354" i="79"/>
  <c r="AG1354" i="79"/>
  <c r="AF1354" i="79"/>
  <c r="AE1354" i="79"/>
  <c r="Q1354" i="79"/>
  <c r="AS1353" i="79"/>
  <c r="AR1349" i="79"/>
  <c r="AQ1349" i="79"/>
  <c r="AP1349" i="79"/>
  <c r="AO1349" i="79"/>
  <c r="AN1349" i="79"/>
  <c r="AM1349" i="79"/>
  <c r="AL1349" i="79"/>
  <c r="AK1349" i="79"/>
  <c r="AJ1349" i="79"/>
  <c r="AI1349" i="79"/>
  <c r="AH1349" i="79"/>
  <c r="AG1349" i="79"/>
  <c r="AF1349" i="79"/>
  <c r="AE1349" i="79"/>
  <c r="Q1349" i="79"/>
  <c r="AS1348"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6" i="79"/>
  <c r="AQ1306" i="79"/>
  <c r="AP1306" i="79"/>
  <c r="AO1306" i="79"/>
  <c r="AN1306" i="79"/>
  <c r="AM1306" i="79"/>
  <c r="AL1306" i="79"/>
  <c r="AK1306" i="79"/>
  <c r="AJ1306" i="79"/>
  <c r="AI1306" i="79"/>
  <c r="AH1306" i="79"/>
  <c r="AG1306" i="79"/>
  <c r="AF1306" i="79"/>
  <c r="AE1306" i="79"/>
  <c r="Q1306" i="79"/>
  <c r="AS1305"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6" i="79"/>
  <c r="AQ1296" i="79"/>
  <c r="AP1296" i="79"/>
  <c r="AO1296" i="79"/>
  <c r="AN1296" i="79"/>
  <c r="AM1296" i="79"/>
  <c r="AL1296" i="79"/>
  <c r="AK1296" i="79"/>
  <c r="AJ1296" i="79"/>
  <c r="AI1296" i="79"/>
  <c r="AH1296" i="79"/>
  <c r="AG1296" i="79"/>
  <c r="AF1296" i="79"/>
  <c r="AE1296" i="79"/>
  <c r="Q1296" i="79"/>
  <c r="AS1295"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E1275" i="79"/>
  <c r="Q1275" i="79"/>
  <c r="AS1274" i="79"/>
  <c r="P1275" i="79"/>
  <c r="O1275" i="79"/>
  <c r="N1275" i="79"/>
  <c r="M1275" i="79"/>
  <c r="L1275" i="79"/>
  <c r="K1275" i="79"/>
  <c r="J1275" i="79"/>
  <c r="I1275" i="79"/>
  <c r="H1275" i="79"/>
  <c r="G1275" i="79"/>
  <c r="F1275" i="79"/>
  <c r="E1275" i="79"/>
  <c r="AR1271" i="79"/>
  <c r="AQ1271" i="79"/>
  <c r="AP1271" i="79"/>
  <c r="AO1271" i="79"/>
  <c r="AN1271" i="79"/>
  <c r="AM1271" i="79"/>
  <c r="AL1271" i="79"/>
  <c r="AK1271" i="79"/>
  <c r="AJ1271" i="79"/>
  <c r="AI1271" i="79"/>
  <c r="AH1271" i="79"/>
  <c r="AG1271" i="79"/>
  <c r="AF1271" i="79"/>
  <c r="AE1271" i="79"/>
  <c r="AS1270" i="79"/>
  <c r="AR1268" i="79"/>
  <c r="AQ1268" i="79"/>
  <c r="AP1268" i="79"/>
  <c r="AO1268" i="79"/>
  <c r="AN1268" i="79"/>
  <c r="AM1268" i="79"/>
  <c r="AL1268" i="79"/>
  <c r="AK1268" i="79"/>
  <c r="AJ1268" i="79"/>
  <c r="AI1268" i="79"/>
  <c r="AH1268" i="79"/>
  <c r="AG1268" i="79"/>
  <c r="AF1268" i="79"/>
  <c r="AC1356" i="79"/>
  <c r="AA1356" i="79"/>
  <c r="Y1356" i="79"/>
  <c r="W1356" i="79"/>
  <c r="U1356" i="79"/>
  <c r="S1356"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7" i="79"/>
  <c r="AQ1257" i="79"/>
  <c r="AP1257" i="79"/>
  <c r="AO1257" i="79"/>
  <c r="AN1257" i="79"/>
  <c r="AM1257" i="79"/>
  <c r="AL1257" i="79"/>
  <c r="AK1257" i="79"/>
  <c r="AJ1257" i="79"/>
  <c r="AI1257" i="79"/>
  <c r="AH1257" i="79"/>
  <c r="AG1257" i="79"/>
  <c r="AF1257" i="79"/>
  <c r="AE1257" i="79"/>
  <c r="Q1257" i="79"/>
  <c r="AS1256"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4" i="79"/>
  <c r="AQ1244" i="79"/>
  <c r="AP1244" i="79"/>
  <c r="AO1244" i="79"/>
  <c r="AN1244" i="79"/>
  <c r="AM1244" i="79"/>
  <c r="AL1244" i="79"/>
  <c r="AK1244" i="79"/>
  <c r="AJ1244" i="79"/>
  <c r="AI1244" i="79"/>
  <c r="AH1244" i="79"/>
  <c r="AG1244" i="79"/>
  <c r="AF1244" i="79"/>
  <c r="AE1244" i="79"/>
  <c r="Q1244" i="79"/>
  <c r="AS1243" i="79"/>
  <c r="AR1241" i="79"/>
  <c r="AQ1241" i="79"/>
  <c r="AP1241" i="79"/>
  <c r="AO1241" i="79"/>
  <c r="AN1241" i="79"/>
  <c r="AM1241" i="79"/>
  <c r="AL1241" i="79"/>
  <c r="AK1241" i="79"/>
  <c r="AJ1241" i="79"/>
  <c r="AI1241" i="79"/>
  <c r="AH1241" i="79"/>
  <c r="AG1241" i="79"/>
  <c r="AF1241" i="79"/>
  <c r="AE1241" i="79"/>
  <c r="Q1241" i="79"/>
  <c r="AS1240" i="79"/>
  <c r="AR1237" i="79"/>
  <c r="AQ1237" i="79"/>
  <c r="AP1237" i="79"/>
  <c r="AO1237" i="79"/>
  <c r="AN1237" i="79"/>
  <c r="AM1237" i="79"/>
  <c r="AL1237" i="79"/>
  <c r="AK1237" i="79"/>
  <c r="AJ1237" i="79"/>
  <c r="AI1237" i="79"/>
  <c r="AH1237" i="79"/>
  <c r="AG1237" i="79"/>
  <c r="AF1237" i="79"/>
  <c r="AE1237" i="79"/>
  <c r="Q1237" i="79"/>
  <c r="AS1236" i="79"/>
  <c r="AR1233" i="79"/>
  <c r="AQ1233" i="79"/>
  <c r="AP1233" i="79"/>
  <c r="AO1233" i="79"/>
  <c r="AN1233" i="79"/>
  <c r="AM1233" i="79"/>
  <c r="AL1233" i="79"/>
  <c r="AK1233" i="79"/>
  <c r="AJ1233" i="79"/>
  <c r="AI1233" i="79"/>
  <c r="AH1233" i="79"/>
  <c r="AG1233" i="79"/>
  <c r="AF1233" i="79"/>
  <c r="AE1233" i="79"/>
  <c r="Q1233" i="79"/>
  <c r="AS1232"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3" i="79"/>
  <c r="AQ1223" i="79"/>
  <c r="AP1223" i="79"/>
  <c r="AO1223" i="79"/>
  <c r="AN1223" i="79"/>
  <c r="AM1223" i="79"/>
  <c r="AL1223" i="79"/>
  <c r="AK1223" i="79"/>
  <c r="AJ1223" i="79"/>
  <c r="AI1223" i="79"/>
  <c r="AH1223" i="79"/>
  <c r="AG1223" i="79"/>
  <c r="AF1223" i="79"/>
  <c r="AE1223" i="79"/>
  <c r="Q1223" i="79"/>
  <c r="AS1222" i="79"/>
  <c r="AR1220" i="79"/>
  <c r="AQ1220" i="79"/>
  <c r="AP1220" i="79"/>
  <c r="AO1220" i="79"/>
  <c r="AN1220" i="79"/>
  <c r="AM1220" i="79"/>
  <c r="AL1220" i="79"/>
  <c r="AK1220" i="79"/>
  <c r="AJ1220" i="79"/>
  <c r="AI1220" i="79"/>
  <c r="AH1220" i="79"/>
  <c r="AG1220" i="79"/>
  <c r="AF1220" i="79"/>
  <c r="AE1220" i="79"/>
  <c r="Q1220" i="79"/>
  <c r="AS1219" i="79"/>
  <c r="AR1217" i="79"/>
  <c r="AQ1217" i="79"/>
  <c r="AP1217" i="79"/>
  <c r="AO1217" i="79"/>
  <c r="AN1217" i="79"/>
  <c r="AM1217" i="79"/>
  <c r="AL1217" i="79"/>
  <c r="AK1217" i="79"/>
  <c r="AJ1217" i="79"/>
  <c r="AI1217" i="79"/>
  <c r="AH1217" i="79"/>
  <c r="AG1217" i="79"/>
  <c r="AF1217" i="79"/>
  <c r="AE1217" i="79"/>
  <c r="Q1217" i="79"/>
  <c r="AS1216" i="79"/>
  <c r="AR1214" i="79"/>
  <c r="AQ1214" i="79"/>
  <c r="AP1214" i="79"/>
  <c r="AO1214" i="79"/>
  <c r="AN1214" i="79"/>
  <c r="AM1214" i="79"/>
  <c r="AL1214" i="79"/>
  <c r="AK1214" i="79"/>
  <c r="AJ1214" i="79"/>
  <c r="AI1214" i="79"/>
  <c r="AH1214" i="79"/>
  <c r="AG1214" i="79"/>
  <c r="AF1214" i="79"/>
  <c r="AE1214" i="79"/>
  <c r="Q1214" i="79"/>
  <c r="AS1213" i="79"/>
  <c r="AR1211" i="79"/>
  <c r="AQ1211" i="79"/>
  <c r="AP1211" i="79"/>
  <c r="AO1211" i="79"/>
  <c r="AN1211" i="79"/>
  <c r="AM1211" i="79"/>
  <c r="AL1211" i="79"/>
  <c r="AK1211" i="79"/>
  <c r="AJ1211" i="79"/>
  <c r="AI1211" i="79"/>
  <c r="AH1211" i="79"/>
  <c r="AG1211" i="79"/>
  <c r="AF1211" i="79"/>
  <c r="AE1211" i="79"/>
  <c r="Q1211" i="79"/>
  <c r="AS1210" i="79"/>
  <c r="AR1207" i="79"/>
  <c r="AQ1207" i="79"/>
  <c r="AP1207" i="79"/>
  <c r="AO1207" i="79"/>
  <c r="AN1207" i="79"/>
  <c r="AM1207" i="79"/>
  <c r="AL1207" i="79"/>
  <c r="AK1207" i="79"/>
  <c r="AJ1207" i="79"/>
  <c r="AI1207" i="79"/>
  <c r="AH1207" i="79"/>
  <c r="AG1207" i="79"/>
  <c r="AF1207" i="79"/>
  <c r="AE1207" i="79"/>
  <c r="AS1206"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356" i="79"/>
  <c r="AP1356" i="79"/>
  <c r="AO1356" i="79"/>
  <c r="AN1356" i="79"/>
  <c r="AL1356" i="79"/>
  <c r="AK1356" i="79"/>
  <c r="AJ1356" i="79"/>
  <c r="AF1356" i="79"/>
  <c r="D1161" i="79"/>
  <c r="AR1159" i="79"/>
  <c r="AQ1159" i="79"/>
  <c r="AP1159" i="79"/>
  <c r="AO1159" i="79"/>
  <c r="AN1159" i="79"/>
  <c r="AM1159" i="79"/>
  <c r="AL1159" i="79"/>
  <c r="AK1159" i="79"/>
  <c r="AJ1159" i="79"/>
  <c r="AI1159" i="79"/>
  <c r="AH1159" i="79"/>
  <c r="AG1159" i="79"/>
  <c r="AF1159" i="79"/>
  <c r="AE1159" i="79"/>
  <c r="Q1159" i="79"/>
  <c r="AS1158" i="79"/>
  <c r="AR1154" i="79"/>
  <c r="AQ1154" i="79"/>
  <c r="AP1154" i="79"/>
  <c r="AO1154" i="79"/>
  <c r="AN1154" i="79"/>
  <c r="AM1154" i="79"/>
  <c r="AL1154" i="79"/>
  <c r="AK1154" i="79"/>
  <c r="AJ1154" i="79"/>
  <c r="AI1154" i="79"/>
  <c r="AH1154" i="79"/>
  <c r="AG1154" i="79"/>
  <c r="AF1154" i="79"/>
  <c r="AE1154" i="79"/>
  <c r="Q1154" i="79"/>
  <c r="AS1153" i="79"/>
  <c r="AR1151" i="79"/>
  <c r="AQ1151" i="79"/>
  <c r="AP1151" i="79"/>
  <c r="AO1151" i="79"/>
  <c r="AN1151" i="79"/>
  <c r="AM1151" i="79"/>
  <c r="AL1151" i="79"/>
  <c r="AK1151" i="79"/>
  <c r="AJ1151" i="79"/>
  <c r="AI1151" i="79"/>
  <c r="AH1151" i="79"/>
  <c r="AG1151" i="79"/>
  <c r="AF1151" i="79"/>
  <c r="AE1151" i="79"/>
  <c r="Q1151" i="79"/>
  <c r="AS1150" i="79"/>
  <c r="AR1148" i="79"/>
  <c r="AQ1148" i="79"/>
  <c r="AP1148" i="79"/>
  <c r="AO1148" i="79"/>
  <c r="AN1148" i="79"/>
  <c r="AM1148" i="79"/>
  <c r="AL1148" i="79"/>
  <c r="AK1148" i="79"/>
  <c r="AJ1148" i="79"/>
  <c r="AI1148" i="79"/>
  <c r="AH1148" i="79"/>
  <c r="AG1148" i="79"/>
  <c r="AF1148" i="79"/>
  <c r="AE1148" i="79"/>
  <c r="Q1148" i="79"/>
  <c r="AS1147" i="79"/>
  <c r="AR1145" i="79"/>
  <c r="AQ1145" i="79"/>
  <c r="AP1145" i="79"/>
  <c r="AO1145" i="79"/>
  <c r="AN1145" i="79"/>
  <c r="AM1145" i="79"/>
  <c r="AL1145" i="79"/>
  <c r="AK1145" i="79"/>
  <c r="AJ1145" i="79"/>
  <c r="AI1145" i="79"/>
  <c r="AH1145" i="79"/>
  <c r="AG1145" i="79"/>
  <c r="AF1145" i="79"/>
  <c r="AE1145" i="79"/>
  <c r="Q1145" i="79"/>
  <c r="AS1144" i="79"/>
  <c r="AR1142" i="79"/>
  <c r="AQ1142" i="79"/>
  <c r="AP1142" i="79"/>
  <c r="AO1142" i="79"/>
  <c r="AN1142" i="79"/>
  <c r="AM1142" i="79"/>
  <c r="AL1142" i="79"/>
  <c r="AK1142" i="79"/>
  <c r="AJ1142" i="79"/>
  <c r="AI1142" i="79"/>
  <c r="AH1142" i="79"/>
  <c r="AG1142" i="79"/>
  <c r="AF1142" i="79"/>
  <c r="AE1142" i="79"/>
  <c r="Q1142" i="79"/>
  <c r="AS1141" i="79"/>
  <c r="AR1139" i="79"/>
  <c r="AQ1139" i="79"/>
  <c r="AP1139" i="79"/>
  <c r="AO1139" i="79"/>
  <c r="AN1139" i="79"/>
  <c r="AM1139" i="79"/>
  <c r="AL1139" i="79"/>
  <c r="AK1139" i="79"/>
  <c r="AJ1139" i="79"/>
  <c r="AI1139" i="79"/>
  <c r="AH1139" i="79"/>
  <c r="AG1139" i="79"/>
  <c r="AF1139" i="79"/>
  <c r="AE1139" i="79"/>
  <c r="Q1139" i="79"/>
  <c r="AS1138" i="79"/>
  <c r="AR1136" i="79"/>
  <c r="AQ1136" i="79"/>
  <c r="AP1136" i="79"/>
  <c r="AO1136" i="79"/>
  <c r="AN1136" i="79"/>
  <c r="AM1136" i="79"/>
  <c r="AL1136" i="79"/>
  <c r="AK1136" i="79"/>
  <c r="AJ1136" i="79"/>
  <c r="AI1136" i="79"/>
  <c r="AH1136" i="79"/>
  <c r="AG1136" i="79"/>
  <c r="AF1136" i="79"/>
  <c r="AE1136" i="79"/>
  <c r="Q1136" i="79"/>
  <c r="AS1135" i="79"/>
  <c r="AR1133" i="79"/>
  <c r="AQ1133" i="79"/>
  <c r="AP1133" i="79"/>
  <c r="AO1133" i="79"/>
  <c r="AN1133" i="79"/>
  <c r="AM1133" i="79"/>
  <c r="AL1133" i="79"/>
  <c r="AK1133" i="79"/>
  <c r="AJ1133" i="79"/>
  <c r="AI1133" i="79"/>
  <c r="AH1133" i="79"/>
  <c r="AG1133" i="79"/>
  <c r="AF1133" i="79"/>
  <c r="AE1133" i="79"/>
  <c r="AS1132" i="79"/>
  <c r="AR1130" i="79"/>
  <c r="AQ1130" i="79"/>
  <c r="AP1130" i="79"/>
  <c r="AO1130" i="79"/>
  <c r="AN1130" i="79"/>
  <c r="AM1130" i="79"/>
  <c r="AL1130" i="79"/>
  <c r="AK1130" i="79"/>
  <c r="AJ1130" i="79"/>
  <c r="AI1130" i="79"/>
  <c r="AH1130" i="79"/>
  <c r="AG1130" i="79"/>
  <c r="AF1130" i="79"/>
  <c r="AE1130" i="79"/>
  <c r="Q1130" i="79"/>
  <c r="AS1129" i="79"/>
  <c r="AR1127" i="79"/>
  <c r="AQ1127" i="79"/>
  <c r="AP1127" i="79"/>
  <c r="AO1127" i="79"/>
  <c r="AN1127" i="79"/>
  <c r="AM1127" i="79"/>
  <c r="AL1127" i="79"/>
  <c r="AK1127" i="79"/>
  <c r="AJ1127" i="79"/>
  <c r="AI1127" i="79"/>
  <c r="AH1127" i="79"/>
  <c r="AG1127" i="79"/>
  <c r="AF1127" i="79"/>
  <c r="AE1127" i="79"/>
  <c r="Q1127" i="79"/>
  <c r="AS1126" i="79"/>
  <c r="AR1124" i="79"/>
  <c r="AQ1124" i="79"/>
  <c r="AP1124" i="79"/>
  <c r="AO1124" i="79"/>
  <c r="AN1124" i="79"/>
  <c r="AM1124" i="79"/>
  <c r="AL1124" i="79"/>
  <c r="AK1124" i="79"/>
  <c r="AJ1124" i="79"/>
  <c r="AI1124" i="79"/>
  <c r="AH1124" i="79"/>
  <c r="AG1124" i="79"/>
  <c r="AF1124" i="79"/>
  <c r="AE1124" i="79"/>
  <c r="Q1124" i="79"/>
  <c r="AS1123" i="79"/>
  <c r="AR1121" i="79"/>
  <c r="AQ1121" i="79"/>
  <c r="AP1121" i="79"/>
  <c r="AO1121" i="79"/>
  <c r="AN1121" i="79"/>
  <c r="AM1121" i="79"/>
  <c r="AL1121" i="79"/>
  <c r="AK1121" i="79"/>
  <c r="AJ1121" i="79"/>
  <c r="AI1121" i="79"/>
  <c r="AH1121" i="79"/>
  <c r="AG1121" i="79"/>
  <c r="AF1121" i="79"/>
  <c r="AE1121" i="79"/>
  <c r="Q1121" i="79"/>
  <c r="AS1120" i="79"/>
  <c r="AR1118" i="79"/>
  <c r="AQ1118" i="79"/>
  <c r="AP1118" i="79"/>
  <c r="AO1118" i="79"/>
  <c r="AN1118" i="79"/>
  <c r="AM1118" i="79"/>
  <c r="AL1118" i="79"/>
  <c r="AK1118" i="79"/>
  <c r="AJ1118" i="79"/>
  <c r="AI1118" i="79"/>
  <c r="AH1118" i="79"/>
  <c r="AG1118" i="79"/>
  <c r="AF1118" i="79"/>
  <c r="AE1118" i="79"/>
  <c r="Q1118" i="79"/>
  <c r="AS1117" i="79"/>
  <c r="AS1114" i="79"/>
  <c r="AR1111" i="79"/>
  <c r="AQ1111" i="79"/>
  <c r="AP1111" i="79"/>
  <c r="AO1111" i="79"/>
  <c r="AN1111" i="79"/>
  <c r="AM1111" i="79"/>
  <c r="AL1111" i="79"/>
  <c r="AK1111" i="79"/>
  <c r="AJ1111" i="79"/>
  <c r="AI1111" i="79"/>
  <c r="AH1111" i="79"/>
  <c r="AG1111" i="79"/>
  <c r="AF1111" i="79"/>
  <c r="AE1111" i="79"/>
  <c r="Q1111" i="79"/>
  <c r="AS1110" i="79"/>
  <c r="AR1108" i="79"/>
  <c r="AQ1108" i="79"/>
  <c r="AP1108" i="79"/>
  <c r="AO1108" i="79"/>
  <c r="AN1108" i="79"/>
  <c r="AM1108" i="79"/>
  <c r="AL1108" i="79"/>
  <c r="AK1108" i="79"/>
  <c r="AJ1108" i="79"/>
  <c r="AI1108" i="79"/>
  <c r="AH1108" i="79"/>
  <c r="AG1108" i="79"/>
  <c r="AF1108" i="79"/>
  <c r="AE1108" i="79"/>
  <c r="Q1108" i="79"/>
  <c r="AS1107" i="79"/>
  <c r="AR1105" i="79"/>
  <c r="AQ1105" i="79"/>
  <c r="AP1105" i="79"/>
  <c r="AO1105" i="79"/>
  <c r="AN1105" i="79"/>
  <c r="AM1105" i="79"/>
  <c r="AL1105" i="79"/>
  <c r="AK1105" i="79"/>
  <c r="AJ1105" i="79"/>
  <c r="AI1105" i="79"/>
  <c r="AH1105" i="79"/>
  <c r="AG1105" i="79"/>
  <c r="AF1105" i="79"/>
  <c r="AE1105" i="79"/>
  <c r="Q1105" i="79"/>
  <c r="AS1104" i="79"/>
  <c r="AR1101" i="79"/>
  <c r="AQ1101" i="79"/>
  <c r="AP1101" i="79"/>
  <c r="AO1101" i="79"/>
  <c r="AN1101" i="79"/>
  <c r="AM1101" i="79"/>
  <c r="AL1101" i="79"/>
  <c r="AK1101" i="79"/>
  <c r="AJ1101" i="79"/>
  <c r="AI1101" i="79"/>
  <c r="AH1101" i="79"/>
  <c r="AG1101" i="79"/>
  <c r="AF1101" i="79"/>
  <c r="AE1101" i="79"/>
  <c r="Q1101" i="79"/>
  <c r="AS1100" i="79"/>
  <c r="AR1098" i="79"/>
  <c r="AQ1098" i="79"/>
  <c r="AP1098" i="79"/>
  <c r="AO1098" i="79"/>
  <c r="AN1098" i="79"/>
  <c r="AM1098" i="79"/>
  <c r="AL1098" i="79"/>
  <c r="AK1098" i="79"/>
  <c r="AJ1098" i="79"/>
  <c r="AI1098" i="79"/>
  <c r="AH1098" i="79"/>
  <c r="AG1098" i="79"/>
  <c r="AF1098" i="79"/>
  <c r="AE1098" i="79"/>
  <c r="Q1098" i="79"/>
  <c r="AS1097" i="79"/>
  <c r="AR1095" i="79"/>
  <c r="AQ1095" i="79"/>
  <c r="AP1095" i="79"/>
  <c r="AO1095" i="79"/>
  <c r="AN1095" i="79"/>
  <c r="AM1095" i="79"/>
  <c r="AL1095" i="79"/>
  <c r="AK1095" i="79"/>
  <c r="AJ1095" i="79"/>
  <c r="AI1095" i="79"/>
  <c r="AH1095" i="79"/>
  <c r="AG1095" i="79"/>
  <c r="AF1095" i="79"/>
  <c r="AE1095" i="79"/>
  <c r="Q1095" i="79"/>
  <c r="AS1094" i="79"/>
  <c r="AR1092" i="79"/>
  <c r="AQ1092" i="79"/>
  <c r="AP1092" i="79"/>
  <c r="AO1092" i="79"/>
  <c r="AN1092" i="79"/>
  <c r="AM1092" i="79"/>
  <c r="AL1092" i="79"/>
  <c r="AK1092" i="79"/>
  <c r="AJ1092" i="79"/>
  <c r="AI1092" i="79"/>
  <c r="AH1092" i="79"/>
  <c r="AG1092" i="79"/>
  <c r="AF1092" i="79"/>
  <c r="AE1092" i="79"/>
  <c r="Q1092" i="79"/>
  <c r="AS1091" i="79"/>
  <c r="AR1089" i="79"/>
  <c r="AQ1089" i="79"/>
  <c r="AP1089" i="79"/>
  <c r="AO1089" i="79"/>
  <c r="AN1089" i="79"/>
  <c r="AM1089" i="79"/>
  <c r="AL1089" i="79"/>
  <c r="AK1089" i="79"/>
  <c r="AJ1089" i="79"/>
  <c r="AI1089" i="79"/>
  <c r="AH1089" i="79"/>
  <c r="AG1089" i="79"/>
  <c r="AF1089" i="79"/>
  <c r="AE1089" i="79"/>
  <c r="Q1089" i="79"/>
  <c r="AS1088" i="79"/>
  <c r="AR1086" i="79"/>
  <c r="AQ1086" i="79"/>
  <c r="AP1086" i="79"/>
  <c r="AO1086" i="79"/>
  <c r="AN1086" i="79"/>
  <c r="AM1086" i="79"/>
  <c r="AL1086" i="79"/>
  <c r="AK1086" i="79"/>
  <c r="AJ1086" i="79"/>
  <c r="AI1086" i="79"/>
  <c r="AH1086" i="79"/>
  <c r="AG1086" i="79"/>
  <c r="AF1086" i="79"/>
  <c r="AE1086" i="79"/>
  <c r="Q1086" i="79"/>
  <c r="AS1085" i="79"/>
  <c r="AR1083" i="79"/>
  <c r="AQ1083" i="79"/>
  <c r="AP1083" i="79"/>
  <c r="AO1083" i="79"/>
  <c r="AN1083" i="79"/>
  <c r="AM1083" i="79"/>
  <c r="AL1083" i="79"/>
  <c r="AS1082" i="79"/>
  <c r="AC1083" i="79"/>
  <c r="AB1083" i="79"/>
  <c r="AA1083" i="79"/>
  <c r="Z1083" i="79"/>
  <c r="Y1083" i="79"/>
  <c r="X1083" i="79"/>
  <c r="W1083" i="79"/>
  <c r="V1083" i="79"/>
  <c r="U1083" i="79"/>
  <c r="T1083" i="79"/>
  <c r="S1083" i="79"/>
  <c r="N1083" i="79"/>
  <c r="J1083" i="79"/>
  <c r="F1083" i="79"/>
  <c r="AR1080" i="79"/>
  <c r="AQ1080" i="79"/>
  <c r="AP1080" i="79"/>
  <c r="AO1080" i="79"/>
  <c r="AN1080" i="79"/>
  <c r="AM1080" i="79"/>
  <c r="AL1080" i="79"/>
  <c r="AS1079" i="79"/>
  <c r="AA1079" i="79"/>
  <c r="R1161" i="79"/>
  <c r="AR1076" i="79"/>
  <c r="AQ1076" i="79"/>
  <c r="AP1076" i="79"/>
  <c r="AO1076" i="79"/>
  <c r="AN1076" i="79"/>
  <c r="AM1076" i="79"/>
  <c r="AL1076" i="79"/>
  <c r="AK1076" i="79"/>
  <c r="AJ1076" i="79"/>
  <c r="AI1076" i="79"/>
  <c r="AH1076" i="79"/>
  <c r="AG1076" i="79"/>
  <c r="AF1076" i="79"/>
  <c r="AE1076" i="79"/>
  <c r="AS1075" i="79"/>
  <c r="AR1073" i="79"/>
  <c r="AQ1073" i="79"/>
  <c r="AP1073" i="79"/>
  <c r="AO1073" i="79"/>
  <c r="AN1073" i="79"/>
  <c r="AM1073" i="79"/>
  <c r="AL1073" i="79"/>
  <c r="AK1073" i="79"/>
  <c r="AJ1073" i="79"/>
  <c r="AI1073" i="79"/>
  <c r="AH1073" i="79"/>
  <c r="AG1073" i="79"/>
  <c r="AF1073" i="79"/>
  <c r="AE1073" i="79"/>
  <c r="AS1072" i="79"/>
  <c r="AR1070" i="79"/>
  <c r="AQ1070" i="79"/>
  <c r="AP1070" i="79"/>
  <c r="AO1070" i="79"/>
  <c r="AN1070" i="79"/>
  <c r="AM1070" i="79"/>
  <c r="AL1070" i="79"/>
  <c r="AK1070" i="79"/>
  <c r="AJ1070" i="79"/>
  <c r="AI1070" i="79"/>
  <c r="AH1070" i="79"/>
  <c r="AG1070" i="79"/>
  <c r="AF1070" i="79"/>
  <c r="AE1070" i="79"/>
  <c r="AS1069" i="79"/>
  <c r="AR1067" i="79"/>
  <c r="AQ1067" i="79"/>
  <c r="AP1067" i="79"/>
  <c r="AO1067" i="79"/>
  <c r="AN1067" i="79"/>
  <c r="AM1067" i="79"/>
  <c r="AL1067" i="79"/>
  <c r="AK1067" i="79"/>
  <c r="AJ1067" i="79"/>
  <c r="AI1067" i="79"/>
  <c r="AH1067" i="79"/>
  <c r="AG1067" i="79"/>
  <c r="AF1067" i="79"/>
  <c r="AE1067" i="79"/>
  <c r="AS1066" i="79"/>
  <c r="AR1062" i="79"/>
  <c r="AQ1062" i="79"/>
  <c r="AP1062" i="79"/>
  <c r="AO1062" i="79"/>
  <c r="AN1062" i="79"/>
  <c r="AM1062" i="79"/>
  <c r="AL1062" i="79"/>
  <c r="AK1062" i="79"/>
  <c r="AJ1062" i="79"/>
  <c r="AI1062" i="79"/>
  <c r="AH1062" i="79"/>
  <c r="AG1062" i="79"/>
  <c r="AF1062" i="79"/>
  <c r="AE1062" i="79"/>
  <c r="Q1062" i="79"/>
  <c r="AS1061" i="79"/>
  <c r="AR1059" i="79"/>
  <c r="AQ1059" i="79"/>
  <c r="AP1059" i="79"/>
  <c r="AO1059" i="79"/>
  <c r="AN1059" i="79"/>
  <c r="AM1059" i="79"/>
  <c r="AL1059" i="79"/>
  <c r="AK1059" i="79"/>
  <c r="AJ1059" i="79"/>
  <c r="AI1059" i="79"/>
  <c r="AH1059" i="79"/>
  <c r="AG1059" i="79"/>
  <c r="AF1059" i="79"/>
  <c r="AE1059" i="79"/>
  <c r="Q1059" i="79"/>
  <c r="AS1058" i="79"/>
  <c r="AR1056" i="79"/>
  <c r="AQ1056" i="79"/>
  <c r="AP1056" i="79"/>
  <c r="AO1056" i="79"/>
  <c r="AN1056" i="79"/>
  <c r="AM1056" i="79"/>
  <c r="AL1056" i="79"/>
  <c r="AK1056" i="79"/>
  <c r="AJ1056" i="79"/>
  <c r="AI1056" i="79"/>
  <c r="AH1056" i="79"/>
  <c r="AG1056" i="79"/>
  <c r="AF1056" i="79"/>
  <c r="AE1056" i="79"/>
  <c r="Q1056" i="79"/>
  <c r="AS1055" i="79"/>
  <c r="AR1053" i="79"/>
  <c r="AQ1053" i="79"/>
  <c r="AP1053" i="79"/>
  <c r="AO1053" i="79"/>
  <c r="AN1053" i="79"/>
  <c r="AM1053" i="79"/>
  <c r="AL1053" i="79"/>
  <c r="AK1053" i="79"/>
  <c r="AJ1053" i="79"/>
  <c r="AI1053" i="79"/>
  <c r="AH1053" i="79"/>
  <c r="AG1053" i="79"/>
  <c r="AF1053" i="79"/>
  <c r="AE1053" i="79"/>
  <c r="Q1053" i="79"/>
  <c r="AS1052" i="79"/>
  <c r="AR1049" i="79"/>
  <c r="AQ1049" i="79"/>
  <c r="AP1049" i="79"/>
  <c r="AO1049" i="79"/>
  <c r="AN1049" i="79"/>
  <c r="AM1049" i="79"/>
  <c r="AL1049" i="79"/>
  <c r="AK1049" i="79"/>
  <c r="AJ1049" i="79"/>
  <c r="AI1049" i="79"/>
  <c r="AH1049" i="79"/>
  <c r="AG1049" i="79"/>
  <c r="AF1049" i="79"/>
  <c r="AE1049" i="79"/>
  <c r="Q1049" i="79"/>
  <c r="AS1048" i="79"/>
  <c r="AR1046" i="79"/>
  <c r="AQ1046" i="79"/>
  <c r="AP1046" i="79"/>
  <c r="AO1046" i="79"/>
  <c r="AN1046" i="79"/>
  <c r="AM1046" i="79"/>
  <c r="AL1046" i="79"/>
  <c r="AK1046" i="79"/>
  <c r="AJ1046" i="79"/>
  <c r="AI1046" i="79"/>
  <c r="AH1046" i="79"/>
  <c r="AG1046" i="79"/>
  <c r="AF1046" i="79"/>
  <c r="AE1046" i="79"/>
  <c r="Q1046" i="79"/>
  <c r="AS1045" i="79"/>
  <c r="AR1042" i="79"/>
  <c r="AQ1042" i="79"/>
  <c r="AP1042" i="79"/>
  <c r="AO1042" i="79"/>
  <c r="AN1042" i="79"/>
  <c r="AM1042" i="79"/>
  <c r="AL1042" i="79"/>
  <c r="AK1042" i="79"/>
  <c r="AJ1042" i="79"/>
  <c r="AI1042" i="79"/>
  <c r="AH1042" i="79"/>
  <c r="AG1042" i="79"/>
  <c r="AF1042" i="79"/>
  <c r="AE1042" i="79"/>
  <c r="Q1042" i="79"/>
  <c r="AS1041" i="79"/>
  <c r="AR1038" i="79"/>
  <c r="AQ1038" i="79"/>
  <c r="AP1038" i="79"/>
  <c r="AO1038" i="79"/>
  <c r="AN1038" i="79"/>
  <c r="AM1038" i="79"/>
  <c r="AL1038" i="79"/>
  <c r="AK1038" i="79"/>
  <c r="AJ1038" i="79"/>
  <c r="AI1038" i="79"/>
  <c r="AH1038" i="79"/>
  <c r="AG1038" i="79"/>
  <c r="AF1038" i="79"/>
  <c r="AE1038" i="79"/>
  <c r="Q1038" i="79"/>
  <c r="AS1037" i="79"/>
  <c r="AR1035" i="79"/>
  <c r="AQ1035" i="79"/>
  <c r="AP1035" i="79"/>
  <c r="AO1035" i="79"/>
  <c r="AN1035" i="79"/>
  <c r="AM1035" i="79"/>
  <c r="AL1035" i="79"/>
  <c r="AK1035" i="79"/>
  <c r="AJ1035" i="79"/>
  <c r="AI1035" i="79"/>
  <c r="AH1035" i="79"/>
  <c r="AG1035" i="79"/>
  <c r="AF1035" i="79"/>
  <c r="AE1035" i="79"/>
  <c r="Q1035" i="79"/>
  <c r="AS1034" i="79"/>
  <c r="AR1032" i="79"/>
  <c r="AQ1032" i="79"/>
  <c r="AP1032" i="79"/>
  <c r="AO1032" i="79"/>
  <c r="AN1032" i="79"/>
  <c r="AM1032" i="79"/>
  <c r="AL1032" i="79"/>
  <c r="AK1032" i="79"/>
  <c r="AJ1032" i="79"/>
  <c r="AI1032" i="79"/>
  <c r="AH1032" i="79"/>
  <c r="AG1032" i="79"/>
  <c r="AF1032" i="79"/>
  <c r="AE1032" i="79"/>
  <c r="Q1032" i="79"/>
  <c r="AS1031" i="79"/>
  <c r="AR1028" i="79"/>
  <c r="AQ1028" i="79"/>
  <c r="AP1028" i="79"/>
  <c r="AO1028" i="79"/>
  <c r="AN1028" i="79"/>
  <c r="AM1028" i="79"/>
  <c r="AL1028" i="79"/>
  <c r="AK1028" i="79"/>
  <c r="AJ1028" i="79"/>
  <c r="AI1028" i="79"/>
  <c r="AH1028" i="79"/>
  <c r="AG1028" i="79"/>
  <c r="AF1028" i="79"/>
  <c r="AE1028" i="79"/>
  <c r="Q1028" i="79"/>
  <c r="AS1027" i="79"/>
  <c r="AR1025" i="79"/>
  <c r="AQ1025" i="79"/>
  <c r="AP1025" i="79"/>
  <c r="AO1025" i="79"/>
  <c r="AN1025" i="79"/>
  <c r="AM1025" i="79"/>
  <c r="AL1025" i="79"/>
  <c r="AK1025" i="79"/>
  <c r="AJ1025" i="79"/>
  <c r="AI1025" i="79"/>
  <c r="AH1025" i="79"/>
  <c r="AG1025" i="79"/>
  <c r="AF1025" i="79"/>
  <c r="AE1025" i="79"/>
  <c r="Q1025" i="79"/>
  <c r="AS1024" i="79"/>
  <c r="AR1022" i="79"/>
  <c r="AQ1022" i="79"/>
  <c r="AP1022" i="79"/>
  <c r="AO1022" i="79"/>
  <c r="AN1022" i="79"/>
  <c r="AM1022" i="79"/>
  <c r="AL1022" i="79"/>
  <c r="AK1022" i="79"/>
  <c r="AJ1022" i="79"/>
  <c r="AI1022" i="79"/>
  <c r="AH1022" i="79"/>
  <c r="AG1022" i="79"/>
  <c r="AF1022" i="79"/>
  <c r="AE1022" i="79"/>
  <c r="Q1022" i="79"/>
  <c r="AS1021" i="79"/>
  <c r="AR1019" i="79"/>
  <c r="AQ1019" i="79"/>
  <c r="AP1019" i="79"/>
  <c r="AO1019" i="79"/>
  <c r="AN1019" i="79"/>
  <c r="AM1019" i="79"/>
  <c r="AL1019" i="79"/>
  <c r="AK1019" i="79"/>
  <c r="AJ1019" i="79"/>
  <c r="AI1019" i="79"/>
  <c r="AH1019" i="79"/>
  <c r="AG1019" i="79"/>
  <c r="AF1019" i="79"/>
  <c r="AE1019" i="79"/>
  <c r="Q1019" i="79"/>
  <c r="AS1018" i="79"/>
  <c r="AR1016" i="79"/>
  <c r="AQ1016" i="79"/>
  <c r="AP1016" i="79"/>
  <c r="AO1016" i="79"/>
  <c r="AN1016" i="79"/>
  <c r="AM1016" i="79"/>
  <c r="AL1016" i="79"/>
  <c r="AK1016" i="79"/>
  <c r="AJ1016" i="79"/>
  <c r="AI1016" i="79"/>
  <c r="AH1016" i="79"/>
  <c r="AG1016" i="79"/>
  <c r="AF1016" i="79"/>
  <c r="AE1016" i="79"/>
  <c r="Q1016" i="79"/>
  <c r="AS1015" i="79"/>
  <c r="AR1012" i="79"/>
  <c r="AQ1012" i="79"/>
  <c r="AP1012" i="79"/>
  <c r="AO1012" i="79"/>
  <c r="AN1012" i="79"/>
  <c r="AM1012" i="79"/>
  <c r="AL1012" i="79"/>
  <c r="AK1012" i="79"/>
  <c r="AJ1012" i="79"/>
  <c r="AI1012" i="79"/>
  <c r="AH1012" i="79"/>
  <c r="AG1012" i="79"/>
  <c r="AF1012" i="79"/>
  <c r="AE1012" i="79"/>
  <c r="AS1011" i="79"/>
  <c r="AR1009" i="79"/>
  <c r="AQ1009" i="79"/>
  <c r="AP1009" i="79"/>
  <c r="AO1009" i="79"/>
  <c r="AN1009" i="79"/>
  <c r="AM1009" i="79"/>
  <c r="AL1009" i="79"/>
  <c r="AK1009" i="79"/>
  <c r="AJ1009" i="79"/>
  <c r="AI1009" i="79"/>
  <c r="AH1009" i="79"/>
  <c r="AG1009" i="79"/>
  <c r="AF1009" i="79"/>
  <c r="AE1009" i="79"/>
  <c r="AS1008" i="79"/>
  <c r="AR1006" i="79"/>
  <c r="AQ1006" i="79"/>
  <c r="AP1006" i="79"/>
  <c r="AO1006" i="79"/>
  <c r="AN1006" i="79"/>
  <c r="AM1006" i="79"/>
  <c r="AL1006" i="79"/>
  <c r="AK1006" i="79"/>
  <c r="AJ1006" i="79"/>
  <c r="AI1006" i="79"/>
  <c r="AH1006" i="79"/>
  <c r="AG1006" i="79"/>
  <c r="AF1006" i="79"/>
  <c r="AE1006" i="79"/>
  <c r="AS1005" i="79"/>
  <c r="AR1003" i="79"/>
  <c r="AQ1003" i="79"/>
  <c r="AP1003" i="79"/>
  <c r="AO1003" i="79"/>
  <c r="AN1003" i="79"/>
  <c r="AM1003" i="79"/>
  <c r="AL1003" i="79"/>
  <c r="AK1003" i="79"/>
  <c r="AJ1003" i="79"/>
  <c r="AI1003" i="79"/>
  <c r="AH1003" i="79"/>
  <c r="AG1003" i="79"/>
  <c r="AF1003" i="79"/>
  <c r="AE1003" i="79"/>
  <c r="AS1002" i="79"/>
  <c r="AR1000" i="79"/>
  <c r="AQ1000" i="79"/>
  <c r="AP1000" i="79"/>
  <c r="AO1000" i="79"/>
  <c r="AN1000" i="79"/>
  <c r="AM1000" i="79"/>
  <c r="AL1000" i="79"/>
  <c r="AK1000" i="79"/>
  <c r="AJ1000" i="79"/>
  <c r="AI1000" i="79"/>
  <c r="AH1000" i="79"/>
  <c r="AG1000" i="79"/>
  <c r="AF1000" i="79"/>
  <c r="AE1000" i="79"/>
  <c r="AS999" i="79"/>
  <c r="D966" i="79"/>
  <c r="AR964" i="79"/>
  <c r="AQ964" i="79"/>
  <c r="AP964" i="79"/>
  <c r="AO964" i="79"/>
  <c r="AN964" i="79"/>
  <c r="AM964" i="79"/>
  <c r="AL964" i="79"/>
  <c r="AS963" i="79"/>
  <c r="AR959" i="79"/>
  <c r="AQ959" i="79"/>
  <c r="AP959" i="79"/>
  <c r="AO959" i="79"/>
  <c r="AN959" i="79"/>
  <c r="AM959" i="79"/>
  <c r="AL959" i="79"/>
  <c r="AS958" i="79"/>
  <c r="AR956" i="79"/>
  <c r="AQ956" i="79"/>
  <c r="AP956" i="79"/>
  <c r="AO956" i="79"/>
  <c r="AN956" i="79"/>
  <c r="AM956" i="79"/>
  <c r="AL956" i="79"/>
  <c r="AS955" i="79"/>
  <c r="AR953" i="79"/>
  <c r="AQ953" i="79"/>
  <c r="AP953" i="79"/>
  <c r="AO953" i="79"/>
  <c r="AN953" i="79"/>
  <c r="AM953" i="79"/>
  <c r="AL953" i="79"/>
  <c r="AS952" i="79"/>
  <c r="AR950" i="79"/>
  <c r="AQ950" i="79"/>
  <c r="AP950" i="79"/>
  <c r="AO950" i="79"/>
  <c r="AN950" i="79"/>
  <c r="AM950" i="79"/>
  <c r="AL950" i="79"/>
  <c r="AS949" i="79"/>
  <c r="AR947" i="79"/>
  <c r="AQ947" i="79"/>
  <c r="AP947" i="79"/>
  <c r="AO947" i="79"/>
  <c r="AN947" i="79"/>
  <c r="AM947" i="79"/>
  <c r="AL947" i="79"/>
  <c r="AS946" i="79"/>
  <c r="AR944" i="79"/>
  <c r="AQ944" i="79"/>
  <c r="AP944" i="79"/>
  <c r="AO944" i="79"/>
  <c r="AN944" i="79"/>
  <c r="AM944" i="79"/>
  <c r="AL944" i="79"/>
  <c r="AS943" i="79"/>
  <c r="AR941" i="79"/>
  <c r="AQ941" i="79"/>
  <c r="AP941" i="79"/>
  <c r="AO941" i="79"/>
  <c r="AN941" i="79"/>
  <c r="AM941" i="79"/>
  <c r="AL941" i="79"/>
  <c r="AS940" i="79"/>
  <c r="AR938" i="79"/>
  <c r="AQ938" i="79"/>
  <c r="AP938" i="79"/>
  <c r="AO938" i="79"/>
  <c r="AN938" i="79"/>
  <c r="AM938" i="79"/>
  <c r="AL938" i="79"/>
  <c r="AS937" i="79"/>
  <c r="AR935" i="79"/>
  <c r="AQ935" i="79"/>
  <c r="AP935" i="79"/>
  <c r="AO935" i="79"/>
  <c r="AN935" i="79"/>
  <c r="AM935" i="79"/>
  <c r="AL935" i="79"/>
  <c r="AS934" i="79"/>
  <c r="AR932" i="79"/>
  <c r="AQ932" i="79"/>
  <c r="AP932" i="79"/>
  <c r="AO932" i="79"/>
  <c r="AN932" i="79"/>
  <c r="AM932" i="79"/>
  <c r="AL932" i="79"/>
  <c r="AS931" i="79"/>
  <c r="AR929" i="79"/>
  <c r="AQ929" i="79"/>
  <c r="AP929" i="79"/>
  <c r="AO929" i="79"/>
  <c r="AN929" i="79"/>
  <c r="AM929" i="79"/>
  <c r="AL929" i="79"/>
  <c r="AS928" i="79"/>
  <c r="AR926" i="79"/>
  <c r="AQ926" i="79"/>
  <c r="AP926" i="79"/>
  <c r="AO926" i="79"/>
  <c r="AN926" i="79"/>
  <c r="AM926" i="79"/>
  <c r="AL926" i="79"/>
  <c r="AS925" i="79"/>
  <c r="AR923" i="79"/>
  <c r="AQ923" i="79"/>
  <c r="AP923" i="79"/>
  <c r="AO923" i="79"/>
  <c r="AN923" i="79"/>
  <c r="AM923" i="79"/>
  <c r="AL923" i="79"/>
  <c r="AS922" i="79"/>
  <c r="AR920" i="79"/>
  <c r="AQ920" i="79"/>
  <c r="AP920" i="79"/>
  <c r="AO920" i="79"/>
  <c r="AN920" i="79"/>
  <c r="AM920" i="79"/>
  <c r="AL920" i="79"/>
  <c r="AS919" i="79"/>
  <c r="AR916" i="79"/>
  <c r="AQ916" i="79"/>
  <c r="AP916" i="79"/>
  <c r="AO916" i="79"/>
  <c r="AN916" i="79"/>
  <c r="AM916" i="79"/>
  <c r="AL916" i="79"/>
  <c r="AS915" i="79"/>
  <c r="AR913" i="79"/>
  <c r="AQ913" i="79"/>
  <c r="AP913" i="79"/>
  <c r="AO913" i="79"/>
  <c r="AN913" i="79"/>
  <c r="AM913" i="79"/>
  <c r="AL913" i="79"/>
  <c r="AS912" i="79"/>
  <c r="AR910" i="79"/>
  <c r="AQ910" i="79"/>
  <c r="AP910" i="79"/>
  <c r="AO910" i="79"/>
  <c r="AN910" i="79"/>
  <c r="AM910" i="79"/>
  <c r="AL910" i="79"/>
  <c r="AS909" i="79"/>
  <c r="AR906" i="79"/>
  <c r="AQ906" i="79"/>
  <c r="AP906" i="79"/>
  <c r="AO906" i="79"/>
  <c r="AN906" i="79"/>
  <c r="AM906" i="79"/>
  <c r="AL906" i="79"/>
  <c r="AS905" i="79"/>
  <c r="AR903" i="79"/>
  <c r="AQ903" i="79"/>
  <c r="AP903" i="79"/>
  <c r="AO903" i="79"/>
  <c r="AN903" i="79"/>
  <c r="AM903" i="79"/>
  <c r="AL903" i="79"/>
  <c r="AS902" i="79"/>
  <c r="X902" i="79"/>
  <c r="AA902" i="79"/>
  <c r="R966" i="79"/>
  <c r="AR900" i="79"/>
  <c r="AQ900" i="79"/>
  <c r="AP900" i="79"/>
  <c r="AO900" i="79"/>
  <c r="AN900" i="79"/>
  <c r="AM900" i="79"/>
  <c r="AL900" i="79"/>
  <c r="AS899" i="79"/>
  <c r="AR897" i="79"/>
  <c r="AQ897" i="79"/>
  <c r="AN897" i="79"/>
  <c r="AM897" i="79"/>
  <c r="AR896" i="79"/>
  <c r="AQ896" i="79"/>
  <c r="AP896" i="79"/>
  <c r="AP897" i="79" s="1"/>
  <c r="AO896" i="79"/>
  <c r="AO897" i="79" s="1"/>
  <c r="AN896" i="79"/>
  <c r="AM896" i="79"/>
  <c r="AL896" i="79"/>
  <c r="AL897" i="79" s="1"/>
  <c r="AS895" i="79"/>
  <c r="AD896" i="79"/>
  <c r="AC896" i="79"/>
  <c r="AB896" i="79"/>
  <c r="AA896" i="79"/>
  <c r="Z896" i="79"/>
  <c r="Y896" i="79"/>
  <c r="X896" i="79"/>
  <c r="W896" i="79"/>
  <c r="V896" i="79"/>
  <c r="U896" i="79"/>
  <c r="T896" i="79"/>
  <c r="S897" i="79"/>
  <c r="P896" i="79"/>
  <c r="O896" i="79"/>
  <c r="N896" i="79"/>
  <c r="M897" i="79"/>
  <c r="L896" i="79"/>
  <c r="K896" i="79"/>
  <c r="J896" i="79"/>
  <c r="I897" i="79"/>
  <c r="H896" i="79"/>
  <c r="G896" i="79"/>
  <c r="F897" i="79"/>
  <c r="E897" i="79"/>
  <c r="AR893" i="79"/>
  <c r="AQ893" i="79"/>
  <c r="AP893" i="79"/>
  <c r="AO893" i="79"/>
  <c r="AN893" i="79"/>
  <c r="AM893" i="79"/>
  <c r="AL893" i="79"/>
  <c r="AS892" i="79"/>
  <c r="AR890" i="79"/>
  <c r="AQ890" i="79"/>
  <c r="AP890" i="79"/>
  <c r="AO890" i="79"/>
  <c r="AN890" i="79"/>
  <c r="AM890" i="79"/>
  <c r="AL890" i="79"/>
  <c r="AS889" i="79"/>
  <c r="AR887" i="79"/>
  <c r="AQ887" i="79"/>
  <c r="AP887" i="79"/>
  <c r="AO887" i="79"/>
  <c r="AN887" i="79"/>
  <c r="AM887" i="79"/>
  <c r="AL887" i="79"/>
  <c r="AS886" i="79"/>
  <c r="P887" i="79"/>
  <c r="O887" i="79"/>
  <c r="N887" i="79"/>
  <c r="M887" i="79"/>
  <c r="L887" i="79"/>
  <c r="K887" i="79"/>
  <c r="J887" i="79"/>
  <c r="I887" i="79"/>
  <c r="H887" i="79"/>
  <c r="G887" i="79"/>
  <c r="F887" i="79"/>
  <c r="E887" i="79"/>
  <c r="AQ884" i="79"/>
  <c r="AP884" i="79"/>
  <c r="AM884" i="79"/>
  <c r="AL884" i="79"/>
  <c r="AR883" i="79"/>
  <c r="AR884" i="79" s="1"/>
  <c r="AQ883" i="79"/>
  <c r="AP883" i="79"/>
  <c r="AO883" i="79"/>
  <c r="AO884" i="79" s="1"/>
  <c r="AN883" i="79"/>
  <c r="AN884" i="79" s="1"/>
  <c r="AM883" i="79"/>
  <c r="AL883" i="79"/>
  <c r="AS882" i="79"/>
  <c r="AD883" i="79"/>
  <c r="AD884" i="79" s="1"/>
  <c r="AC883" i="79"/>
  <c r="AC884" i="79" s="1"/>
  <c r="AB883" i="79"/>
  <c r="AB884" i="79" s="1"/>
  <c r="AA883" i="79"/>
  <c r="Z883" i="79"/>
  <c r="Y883" i="79"/>
  <c r="X883" i="79"/>
  <c r="W883" i="79"/>
  <c r="V883" i="79"/>
  <c r="U883" i="79"/>
  <c r="T884" i="79"/>
  <c r="S884" i="79"/>
  <c r="P883" i="79"/>
  <c r="P884" i="79" s="1"/>
  <c r="O883" i="79"/>
  <c r="N883" i="79"/>
  <c r="L884" i="79"/>
  <c r="K883" i="79"/>
  <c r="J884" i="79"/>
  <c r="H884" i="79"/>
  <c r="G883" i="79"/>
  <c r="F883" i="79"/>
  <c r="AR879" i="79"/>
  <c r="AQ879" i="79"/>
  <c r="AP879" i="79"/>
  <c r="AO879" i="79"/>
  <c r="AN879" i="79"/>
  <c r="AM879" i="79"/>
  <c r="AL879" i="79"/>
  <c r="AS878" i="79"/>
  <c r="AR876" i="79"/>
  <c r="AQ876" i="79"/>
  <c r="AP876" i="79"/>
  <c r="AO876" i="79"/>
  <c r="AN876" i="79"/>
  <c r="AM876" i="79"/>
  <c r="AL876" i="79"/>
  <c r="AS875" i="79"/>
  <c r="AR873" i="79"/>
  <c r="AQ873" i="79"/>
  <c r="AP873" i="79"/>
  <c r="AO873" i="79"/>
  <c r="AN873" i="79"/>
  <c r="AM873" i="79"/>
  <c r="AL873" i="79"/>
  <c r="AS872" i="79"/>
  <c r="AR870" i="79"/>
  <c r="AQ870" i="79"/>
  <c r="AP870" i="79"/>
  <c r="AO870" i="79"/>
  <c r="AN870" i="79"/>
  <c r="AM870" i="79"/>
  <c r="AL870" i="79"/>
  <c r="AS869" i="79"/>
  <c r="AR865" i="79"/>
  <c r="AQ865" i="79"/>
  <c r="AP865" i="79"/>
  <c r="AO865" i="79"/>
  <c r="AN865" i="79"/>
  <c r="AM865" i="79"/>
  <c r="AL865" i="79"/>
  <c r="AS864" i="79"/>
  <c r="AR862" i="79"/>
  <c r="AQ862" i="79"/>
  <c r="AP862" i="79"/>
  <c r="AO862" i="79"/>
  <c r="AN862" i="79"/>
  <c r="AM862" i="79"/>
  <c r="AL862" i="79"/>
  <c r="AS861" i="79"/>
  <c r="AR859" i="79"/>
  <c r="AQ859" i="79"/>
  <c r="AP859" i="79"/>
  <c r="AO859" i="79"/>
  <c r="AN859" i="79"/>
  <c r="AM859" i="79"/>
  <c r="AL859" i="79"/>
  <c r="AS858" i="79"/>
  <c r="AR856" i="79"/>
  <c r="AQ856" i="79"/>
  <c r="AP856" i="79"/>
  <c r="AO856" i="79"/>
  <c r="AN856" i="79"/>
  <c r="AM856" i="79"/>
  <c r="AL856" i="79"/>
  <c r="AS855" i="79"/>
  <c r="AR852" i="79"/>
  <c r="AQ852" i="79"/>
  <c r="AP852" i="79"/>
  <c r="AO852" i="79"/>
  <c r="AN852" i="79"/>
  <c r="AM852" i="79"/>
  <c r="AL852" i="79"/>
  <c r="AS851" i="79"/>
  <c r="AR849" i="79"/>
  <c r="AQ849" i="79"/>
  <c r="AP849" i="79"/>
  <c r="AO849" i="79"/>
  <c r="AN849" i="79"/>
  <c r="AM849" i="79"/>
  <c r="AL849" i="79"/>
  <c r="AS848" i="79"/>
  <c r="AR845" i="79"/>
  <c r="AQ845" i="79"/>
  <c r="AP845" i="79"/>
  <c r="AO845" i="79"/>
  <c r="AN845" i="79"/>
  <c r="AM845" i="79"/>
  <c r="AL845" i="79"/>
  <c r="AS844" i="79"/>
  <c r="AR841" i="79"/>
  <c r="AQ841" i="79"/>
  <c r="AP841" i="79"/>
  <c r="AO841" i="79"/>
  <c r="AN841" i="79"/>
  <c r="AM841" i="79"/>
  <c r="AL841" i="79"/>
  <c r="AS840" i="79"/>
  <c r="AR838" i="79"/>
  <c r="AQ838" i="79"/>
  <c r="AP838" i="79"/>
  <c r="AO838" i="79"/>
  <c r="AN838" i="79"/>
  <c r="AM838" i="79"/>
  <c r="AL838" i="79"/>
  <c r="AS837" i="79"/>
  <c r="AR835" i="79"/>
  <c r="AQ835" i="79"/>
  <c r="AP835" i="79"/>
  <c r="AO835" i="79"/>
  <c r="AN835" i="79"/>
  <c r="AM835" i="79"/>
  <c r="AL835" i="79"/>
  <c r="AS834" i="79"/>
  <c r="AR831" i="79"/>
  <c r="AQ831" i="79"/>
  <c r="AP831" i="79"/>
  <c r="AO831" i="79"/>
  <c r="AN831" i="79"/>
  <c r="AM831" i="79"/>
  <c r="AL831" i="79"/>
  <c r="AS830" i="79"/>
  <c r="AR828" i="79"/>
  <c r="AQ828" i="79"/>
  <c r="AP828" i="79"/>
  <c r="AO828" i="79"/>
  <c r="AN828" i="79"/>
  <c r="AM828" i="79"/>
  <c r="AL828" i="79"/>
  <c r="AS827" i="79"/>
  <c r="AR825" i="79"/>
  <c r="AQ825" i="79"/>
  <c r="AP825" i="79"/>
  <c r="AO825" i="79"/>
  <c r="AN825" i="79"/>
  <c r="AM825" i="79"/>
  <c r="AL825" i="79"/>
  <c r="AS824" i="79"/>
  <c r="AR822" i="79"/>
  <c r="AQ822" i="79"/>
  <c r="AP822" i="79"/>
  <c r="AO822" i="79"/>
  <c r="AN822" i="79"/>
  <c r="AM822" i="79"/>
  <c r="AL822" i="79"/>
  <c r="AS821" i="79"/>
  <c r="AR819" i="79"/>
  <c r="AQ819" i="79"/>
  <c r="AP819" i="79"/>
  <c r="AO819" i="79"/>
  <c r="AN819" i="79"/>
  <c r="AM819" i="79"/>
  <c r="AL819" i="79"/>
  <c r="AS818" i="79"/>
  <c r="AR815" i="79"/>
  <c r="AQ815" i="79"/>
  <c r="AP815" i="79"/>
  <c r="AO815" i="79"/>
  <c r="AN815" i="79"/>
  <c r="AM815" i="79"/>
  <c r="AL815" i="79"/>
  <c r="AS814" i="79"/>
  <c r="AR812" i="79"/>
  <c r="AQ812" i="79"/>
  <c r="AP812" i="79"/>
  <c r="AO812" i="79"/>
  <c r="AN812" i="79"/>
  <c r="AM812" i="79"/>
  <c r="AL812" i="79"/>
  <c r="AS811" i="79"/>
  <c r="AR809" i="79"/>
  <c r="AQ809" i="79"/>
  <c r="AP809" i="79"/>
  <c r="AO809" i="79"/>
  <c r="AN809" i="79"/>
  <c r="AM809" i="79"/>
  <c r="AL809" i="79"/>
  <c r="AS808" i="79"/>
  <c r="AR806" i="79"/>
  <c r="AQ806" i="79"/>
  <c r="AP806" i="79"/>
  <c r="AO806" i="79"/>
  <c r="AN806" i="79"/>
  <c r="AM806" i="79"/>
  <c r="AL806" i="79"/>
  <c r="AS805" i="79"/>
  <c r="AR803" i="79"/>
  <c r="AQ803" i="79"/>
  <c r="AP803" i="79"/>
  <c r="AO803" i="79"/>
  <c r="AN803" i="79"/>
  <c r="AM803" i="79"/>
  <c r="AL803" i="79"/>
  <c r="AS802" i="79"/>
  <c r="AO966" i="79"/>
  <c r="AK966" i="79"/>
  <c r="AI966" i="79"/>
  <c r="AF966" i="79"/>
  <c r="AE966" i="79"/>
  <c r="D769" i="79"/>
  <c r="AR767" i="79"/>
  <c r="AQ767" i="79"/>
  <c r="AP767" i="79"/>
  <c r="AO767" i="79"/>
  <c r="AN767" i="79"/>
  <c r="AS766" i="79"/>
  <c r="AR764" i="79"/>
  <c r="AQ764" i="79"/>
  <c r="AP764" i="79"/>
  <c r="AO764" i="79"/>
  <c r="AN764" i="79"/>
  <c r="AS763" i="79"/>
  <c r="AR761" i="79"/>
  <c r="AQ761" i="79"/>
  <c r="AP761" i="79"/>
  <c r="AO761" i="79"/>
  <c r="AN761" i="79"/>
  <c r="AS760" i="79"/>
  <c r="AR758" i="79"/>
  <c r="AQ758" i="79"/>
  <c r="AP758" i="79"/>
  <c r="AO758" i="79"/>
  <c r="AN758" i="79"/>
  <c r="AS757" i="79"/>
  <c r="AR755" i="79"/>
  <c r="AQ755" i="79"/>
  <c r="AP755" i="79"/>
  <c r="AO755" i="79"/>
  <c r="AN755" i="79"/>
  <c r="AS754" i="79"/>
  <c r="AR752" i="79"/>
  <c r="AQ752" i="79"/>
  <c r="AP752" i="79"/>
  <c r="AO752" i="79"/>
  <c r="AN752" i="79"/>
  <c r="AS751" i="79"/>
  <c r="AR749" i="79"/>
  <c r="AQ749" i="79"/>
  <c r="AP749" i="79"/>
  <c r="AO749" i="79"/>
  <c r="AN749" i="79"/>
  <c r="AS748" i="79"/>
  <c r="AR746" i="79"/>
  <c r="AQ746" i="79"/>
  <c r="AP746" i="79"/>
  <c r="AO746" i="79"/>
  <c r="AN746" i="79"/>
  <c r="AS745" i="79"/>
  <c r="AR743" i="79"/>
  <c r="AQ743" i="79"/>
  <c r="AP743" i="79"/>
  <c r="AO743" i="79"/>
  <c r="AN743" i="79"/>
  <c r="AS742" i="79"/>
  <c r="AR740" i="79"/>
  <c r="AQ740" i="79"/>
  <c r="AP740" i="79"/>
  <c r="AO740" i="79"/>
  <c r="AN740" i="79"/>
  <c r="AS739" i="79"/>
  <c r="AR737" i="79"/>
  <c r="AQ737" i="79"/>
  <c r="AP737" i="79"/>
  <c r="AO737" i="79"/>
  <c r="AN737" i="79"/>
  <c r="AS736" i="79"/>
  <c r="AR734" i="79"/>
  <c r="AQ734" i="79"/>
  <c r="AP734" i="79"/>
  <c r="AO734" i="79"/>
  <c r="AN734" i="79"/>
  <c r="AS733" i="79"/>
  <c r="AR731" i="79"/>
  <c r="AQ731" i="79"/>
  <c r="AP731" i="79"/>
  <c r="AO731" i="79"/>
  <c r="AN731" i="79"/>
  <c r="AS730" i="79"/>
  <c r="AR728" i="79"/>
  <c r="AQ728" i="79"/>
  <c r="AP728" i="79"/>
  <c r="AO728" i="79"/>
  <c r="AN728" i="79"/>
  <c r="AS727" i="79"/>
  <c r="AR724" i="79"/>
  <c r="AQ724" i="79"/>
  <c r="AP724" i="79"/>
  <c r="AO724" i="79"/>
  <c r="AN724" i="79"/>
  <c r="AS723" i="79"/>
  <c r="AR721" i="79"/>
  <c r="AQ721" i="79"/>
  <c r="AP721" i="79"/>
  <c r="AO721" i="79"/>
  <c r="AN721" i="79"/>
  <c r="AS720" i="79"/>
  <c r="AR718" i="79"/>
  <c r="AQ718" i="79"/>
  <c r="AP718" i="79"/>
  <c r="AO718" i="79"/>
  <c r="AN718" i="79"/>
  <c r="AS717" i="79"/>
  <c r="AR714" i="79"/>
  <c r="AQ714" i="79"/>
  <c r="AP714" i="79"/>
  <c r="AO714" i="79"/>
  <c r="AN714" i="79"/>
  <c r="AS713" i="79"/>
  <c r="AR711" i="79"/>
  <c r="AQ711" i="79"/>
  <c r="AP711" i="79"/>
  <c r="AO711" i="79"/>
  <c r="AN711" i="79"/>
  <c r="Y711" i="79"/>
  <c r="U711" i="79"/>
  <c r="AB711" i="79"/>
  <c r="R769" i="79"/>
  <c r="AS710" i="79"/>
  <c r="AR708" i="79"/>
  <c r="AQ708" i="79"/>
  <c r="AP708" i="79"/>
  <c r="AO708" i="79"/>
  <c r="AN708" i="79"/>
  <c r="AS707" i="79"/>
  <c r="AR705" i="79"/>
  <c r="AQ705" i="79"/>
  <c r="AP705" i="79"/>
  <c r="AO705" i="79"/>
  <c r="AN705" i="79"/>
  <c r="AR704" i="79"/>
  <c r="AQ704" i="79"/>
  <c r="AP704" i="79"/>
  <c r="AO704" i="79"/>
  <c r="AN704" i="79"/>
  <c r="AS703" i="79"/>
  <c r="AD704" i="79"/>
  <c r="AC704" i="79"/>
  <c r="AB705" i="79"/>
  <c r="AA705" i="79"/>
  <c r="Z704" i="79"/>
  <c r="Y705" i="79"/>
  <c r="X705" i="79"/>
  <c r="W705" i="79"/>
  <c r="V704" i="79"/>
  <c r="U705" i="79"/>
  <c r="T705" i="79"/>
  <c r="S705" i="79"/>
  <c r="P704" i="79"/>
  <c r="O705" i="79"/>
  <c r="N705" i="79"/>
  <c r="M705" i="79"/>
  <c r="L704" i="79"/>
  <c r="K705" i="79"/>
  <c r="J705" i="79"/>
  <c r="I705" i="79"/>
  <c r="H704" i="79"/>
  <c r="G705" i="79"/>
  <c r="F705" i="79"/>
  <c r="E705" i="79"/>
  <c r="AR701" i="79"/>
  <c r="AQ701" i="79"/>
  <c r="AP701" i="79"/>
  <c r="AO701" i="79"/>
  <c r="AN701" i="79"/>
  <c r="AR700" i="79"/>
  <c r="AQ700" i="79"/>
  <c r="AP700" i="79"/>
  <c r="AO700" i="79"/>
  <c r="AN700" i="79"/>
  <c r="AS699" i="79"/>
  <c r="AD701" i="79"/>
  <c r="AC700" i="79"/>
  <c r="AB701" i="79"/>
  <c r="AA701" i="79"/>
  <c r="Z701" i="79"/>
  <c r="Y700" i="79"/>
  <c r="X701" i="79"/>
  <c r="W701" i="79"/>
  <c r="V701" i="79"/>
  <c r="U700" i="79"/>
  <c r="T701" i="79"/>
  <c r="S701" i="79"/>
  <c r="P701" i="79"/>
  <c r="O700" i="79"/>
  <c r="N701" i="79"/>
  <c r="M701" i="79"/>
  <c r="L701" i="79"/>
  <c r="K700" i="79"/>
  <c r="J701" i="79"/>
  <c r="I701" i="79"/>
  <c r="H701" i="79"/>
  <c r="G700" i="79"/>
  <c r="F701" i="79"/>
  <c r="E701" i="79"/>
  <c r="AR697" i="79"/>
  <c r="AQ697" i="79"/>
  <c r="AP697" i="79"/>
  <c r="AO697" i="79"/>
  <c r="AN697" i="79"/>
  <c r="AS696" i="79"/>
  <c r="AD697" i="79"/>
  <c r="AC697" i="79"/>
  <c r="AB697" i="79"/>
  <c r="AA697" i="79"/>
  <c r="Z697" i="79"/>
  <c r="Y697" i="79"/>
  <c r="X697" i="79"/>
  <c r="W697" i="79"/>
  <c r="V697" i="79"/>
  <c r="U697" i="79"/>
  <c r="T697" i="79"/>
  <c r="S697" i="79"/>
  <c r="P697" i="79"/>
  <c r="O697" i="79"/>
  <c r="N697" i="79"/>
  <c r="M697" i="79"/>
  <c r="L697" i="79"/>
  <c r="K697" i="79"/>
  <c r="J697" i="79"/>
  <c r="I697" i="79"/>
  <c r="H697" i="79"/>
  <c r="G697" i="79"/>
  <c r="F697" i="79"/>
  <c r="E697" i="79"/>
  <c r="AR694" i="79"/>
  <c r="AQ694" i="79"/>
  <c r="AP694" i="79"/>
  <c r="AO694" i="79"/>
  <c r="AN694" i="79"/>
  <c r="AR693" i="79"/>
  <c r="AQ693" i="79"/>
  <c r="AP693" i="79"/>
  <c r="AO693" i="79"/>
  <c r="AN693" i="79"/>
  <c r="AS692" i="79"/>
  <c r="AD693" i="79"/>
  <c r="AC694" i="79"/>
  <c r="AB694" i="79"/>
  <c r="AA694" i="79"/>
  <c r="Z693" i="79"/>
  <c r="Y694" i="79"/>
  <c r="X694" i="79"/>
  <c r="W694" i="79"/>
  <c r="V693" i="79"/>
  <c r="U694" i="79"/>
  <c r="T694" i="79"/>
  <c r="S694" i="79"/>
  <c r="P693" i="79"/>
  <c r="O694" i="79"/>
  <c r="N694" i="79"/>
  <c r="M694" i="79"/>
  <c r="L693" i="79"/>
  <c r="K694" i="79"/>
  <c r="J694" i="79"/>
  <c r="I694" i="79"/>
  <c r="H693" i="79"/>
  <c r="G694" i="79"/>
  <c r="F694" i="79"/>
  <c r="E694" i="79"/>
  <c r="AR690" i="79"/>
  <c r="AQ690" i="79"/>
  <c r="AP690" i="79"/>
  <c r="AO690" i="79"/>
  <c r="AN690" i="79"/>
  <c r="AR689" i="79"/>
  <c r="AQ689" i="79"/>
  <c r="AP689" i="79"/>
  <c r="AO689" i="79"/>
  <c r="AN689" i="79"/>
  <c r="AS688" i="79"/>
  <c r="AD690" i="79"/>
  <c r="AC689" i="79"/>
  <c r="AB690" i="79"/>
  <c r="AA690" i="79"/>
  <c r="Z690" i="79"/>
  <c r="Y689" i="79"/>
  <c r="X690" i="79"/>
  <c r="W690" i="79"/>
  <c r="V690" i="79"/>
  <c r="U689" i="79"/>
  <c r="T690" i="79"/>
  <c r="S690" i="79"/>
  <c r="P690" i="79"/>
  <c r="O689" i="79"/>
  <c r="N690" i="79"/>
  <c r="M690" i="79"/>
  <c r="L690" i="79"/>
  <c r="K689" i="79"/>
  <c r="J690" i="79"/>
  <c r="I690" i="79"/>
  <c r="H690" i="79"/>
  <c r="G689" i="79"/>
  <c r="F690" i="79"/>
  <c r="E690" i="79"/>
  <c r="AR685" i="79"/>
  <c r="AQ685" i="79"/>
  <c r="AP685" i="79"/>
  <c r="AO685" i="79"/>
  <c r="AN685" i="79"/>
  <c r="AS684" i="79"/>
  <c r="AR682" i="79"/>
  <c r="AQ682" i="79"/>
  <c r="AP682" i="79"/>
  <c r="AO682" i="79"/>
  <c r="AN682" i="79"/>
  <c r="AS681" i="79"/>
  <c r="AR679" i="79"/>
  <c r="AQ679" i="79"/>
  <c r="AP679" i="79"/>
  <c r="AO679" i="79"/>
  <c r="AN679" i="79"/>
  <c r="AS678" i="79"/>
  <c r="AD679" i="79"/>
  <c r="AC679" i="79"/>
  <c r="AB679" i="79"/>
  <c r="AA679" i="79"/>
  <c r="Z679" i="79"/>
  <c r="Y679" i="79"/>
  <c r="X679" i="79"/>
  <c r="W679" i="79"/>
  <c r="V679" i="79"/>
  <c r="U679" i="79"/>
  <c r="T679" i="79"/>
  <c r="S679" i="79"/>
  <c r="P679" i="79"/>
  <c r="O679" i="79"/>
  <c r="N679" i="79"/>
  <c r="M679" i="79"/>
  <c r="L679" i="79"/>
  <c r="K679" i="79"/>
  <c r="J679" i="79"/>
  <c r="I679" i="79"/>
  <c r="H679" i="79"/>
  <c r="G679" i="79"/>
  <c r="F679" i="79"/>
  <c r="E679" i="79"/>
  <c r="AR676" i="79"/>
  <c r="AQ676" i="79"/>
  <c r="AP676" i="79"/>
  <c r="AO676" i="79"/>
  <c r="AN676" i="79"/>
  <c r="AS675" i="79"/>
  <c r="AR671" i="79"/>
  <c r="AQ671" i="79"/>
  <c r="AP671" i="79"/>
  <c r="AO671" i="79"/>
  <c r="AN671" i="79"/>
  <c r="AS670" i="79"/>
  <c r="AR668" i="79"/>
  <c r="AQ668" i="79"/>
  <c r="AP668" i="79"/>
  <c r="AO668" i="79"/>
  <c r="AN668" i="79"/>
  <c r="AS667" i="79"/>
  <c r="AR665" i="79"/>
  <c r="AQ665" i="79"/>
  <c r="AP665" i="79"/>
  <c r="AO665" i="79"/>
  <c r="AN665" i="79"/>
  <c r="AS664" i="79"/>
  <c r="AR662" i="79"/>
  <c r="AQ662" i="79"/>
  <c r="AP662" i="79"/>
  <c r="AO662" i="79"/>
  <c r="AN662" i="79"/>
  <c r="AS661" i="79"/>
  <c r="AR658" i="79"/>
  <c r="AQ658" i="79"/>
  <c r="AP658" i="79"/>
  <c r="AO658" i="79"/>
  <c r="AN658" i="79"/>
  <c r="AS657" i="79"/>
  <c r="AR655" i="79"/>
  <c r="AQ655" i="79"/>
  <c r="AP655" i="79"/>
  <c r="AO655" i="79"/>
  <c r="AN655" i="79"/>
  <c r="AS654" i="79"/>
  <c r="AR651" i="79"/>
  <c r="AQ651" i="79"/>
  <c r="AP651" i="79"/>
  <c r="AO651" i="79"/>
  <c r="AN651" i="79"/>
  <c r="AS650" i="79"/>
  <c r="AR647" i="79"/>
  <c r="AQ647" i="79"/>
  <c r="AP647" i="79"/>
  <c r="AO647" i="79"/>
  <c r="AN647" i="79"/>
  <c r="AS646" i="79"/>
  <c r="AR644" i="79"/>
  <c r="AQ644" i="79"/>
  <c r="AP644" i="79"/>
  <c r="AO644" i="79"/>
  <c r="AN644" i="79"/>
  <c r="AS643" i="79"/>
  <c r="AR641" i="79"/>
  <c r="AQ641" i="79"/>
  <c r="AP641" i="79"/>
  <c r="AO641" i="79"/>
  <c r="AN641" i="79"/>
  <c r="AS640" i="79"/>
  <c r="AR637" i="79"/>
  <c r="AQ637" i="79"/>
  <c r="AP637" i="79"/>
  <c r="AO637" i="79"/>
  <c r="AN637" i="79"/>
  <c r="AS636" i="79"/>
  <c r="AR634" i="79"/>
  <c r="AQ634" i="79"/>
  <c r="AP634" i="79"/>
  <c r="AO634" i="79"/>
  <c r="AN634" i="79"/>
  <c r="AS633" i="79"/>
  <c r="AR631" i="79"/>
  <c r="AQ631" i="79"/>
  <c r="AP631" i="79"/>
  <c r="AO631" i="79"/>
  <c r="AN631" i="79"/>
  <c r="AS630" i="79"/>
  <c r="AR628" i="79"/>
  <c r="AQ628" i="79"/>
  <c r="AP628" i="79"/>
  <c r="AO628" i="79"/>
  <c r="AN628" i="79"/>
  <c r="AS627" i="79"/>
  <c r="AR625" i="79"/>
  <c r="AQ625" i="79"/>
  <c r="AP625" i="79"/>
  <c r="AO625" i="79"/>
  <c r="AN625" i="79"/>
  <c r="AS624" i="79"/>
  <c r="AR621" i="79"/>
  <c r="AQ621" i="79"/>
  <c r="AP621" i="79"/>
  <c r="AO621" i="79"/>
  <c r="AN621" i="79"/>
  <c r="AS620" i="79"/>
  <c r="AR618" i="79"/>
  <c r="AQ618" i="79"/>
  <c r="AP618" i="79"/>
  <c r="AO618" i="79"/>
  <c r="AN618" i="79"/>
  <c r="AS617" i="79"/>
  <c r="AR615" i="79"/>
  <c r="AQ615" i="79"/>
  <c r="AP615" i="79"/>
  <c r="AO615" i="79"/>
  <c r="AN615" i="79"/>
  <c r="AS614" i="79"/>
  <c r="AR612" i="79"/>
  <c r="AQ612" i="79"/>
  <c r="AP612" i="79"/>
  <c r="AO612" i="79"/>
  <c r="AN612" i="79"/>
  <c r="AS611" i="79"/>
  <c r="AR609" i="79"/>
  <c r="AQ609" i="79"/>
  <c r="AP609" i="79"/>
  <c r="AO609" i="79"/>
  <c r="AN609" i="79"/>
  <c r="AS608" i="79"/>
  <c r="AR769" i="79"/>
  <c r="AN769" i="79"/>
  <c r="AM769" i="79"/>
  <c r="AL769" i="79"/>
  <c r="AK769" i="79"/>
  <c r="AJ769" i="79"/>
  <c r="AI769" i="79"/>
  <c r="AH769" i="79"/>
  <c r="AG769" i="79"/>
  <c r="AF769" i="79"/>
  <c r="AE769" i="79"/>
  <c r="R575" i="79"/>
  <c r="D575" i="79"/>
  <c r="AR573" i="79"/>
  <c r="AQ573" i="79"/>
  <c r="AP573" i="79"/>
  <c r="AO573" i="79"/>
  <c r="AN573" i="79"/>
  <c r="AS572" i="79"/>
  <c r="AR570" i="79"/>
  <c r="AQ570" i="79"/>
  <c r="AP570" i="79"/>
  <c r="AO570" i="79"/>
  <c r="AN570" i="79"/>
  <c r="AS569" i="79"/>
  <c r="AR567" i="79"/>
  <c r="AQ567" i="79"/>
  <c r="AP567" i="79"/>
  <c r="AO567" i="79"/>
  <c r="AN567" i="79"/>
  <c r="AS566" i="79"/>
  <c r="AR564" i="79"/>
  <c r="AQ564" i="79"/>
  <c r="AP564" i="79"/>
  <c r="AO564" i="79"/>
  <c r="AN564" i="79"/>
  <c r="AS563" i="79"/>
  <c r="AR561" i="79"/>
  <c r="AQ561" i="79"/>
  <c r="AP561" i="79"/>
  <c r="AO561" i="79"/>
  <c r="AN561" i="79"/>
  <c r="AS560" i="79"/>
  <c r="AR558" i="79"/>
  <c r="AQ558" i="79"/>
  <c r="AP558" i="79"/>
  <c r="AO558" i="79"/>
  <c r="AN558" i="79"/>
  <c r="AS557" i="79"/>
  <c r="AR555" i="79"/>
  <c r="AQ555" i="79"/>
  <c r="AP555" i="79"/>
  <c r="AO555" i="79"/>
  <c r="AN555" i="79"/>
  <c r="AS554" i="79"/>
  <c r="AR552" i="79"/>
  <c r="AQ552" i="79"/>
  <c r="AP552" i="79"/>
  <c r="AO552" i="79"/>
  <c r="AN552" i="79"/>
  <c r="AS551" i="79"/>
  <c r="AR549" i="79"/>
  <c r="AQ549" i="79"/>
  <c r="AP549" i="79"/>
  <c r="AO549" i="79"/>
  <c r="AN549" i="79"/>
  <c r="AS548" i="79"/>
  <c r="AR546" i="79"/>
  <c r="AQ546" i="79"/>
  <c r="AP546" i="79"/>
  <c r="AO546" i="79"/>
  <c r="AN546" i="79"/>
  <c r="AS545" i="79"/>
  <c r="AR543" i="79"/>
  <c r="AQ543" i="79"/>
  <c r="AP543" i="79"/>
  <c r="AO543" i="79"/>
  <c r="AN543" i="79"/>
  <c r="AS542" i="79"/>
  <c r="AR540" i="79"/>
  <c r="AQ540" i="79"/>
  <c r="AP540" i="79"/>
  <c r="AO540" i="79"/>
  <c r="AN540" i="79"/>
  <c r="AS539" i="79"/>
  <c r="AR537" i="79"/>
  <c r="AQ537" i="79"/>
  <c r="AP537" i="79"/>
  <c r="AO537" i="79"/>
  <c r="AN537" i="79"/>
  <c r="AS536" i="79"/>
  <c r="AR534" i="79"/>
  <c r="AQ534" i="79"/>
  <c r="AP534" i="79"/>
  <c r="AO534" i="79"/>
  <c r="AN534" i="79"/>
  <c r="AS533" i="79"/>
  <c r="AR530" i="79"/>
  <c r="AQ530" i="79"/>
  <c r="AP530" i="79"/>
  <c r="AO530" i="79"/>
  <c r="AN530" i="79"/>
  <c r="AS529" i="79"/>
  <c r="AR527" i="79"/>
  <c r="AQ527" i="79"/>
  <c r="AP527" i="79"/>
  <c r="AO527" i="79"/>
  <c r="AN527" i="79"/>
  <c r="AS526" i="79"/>
  <c r="AR524" i="79"/>
  <c r="AQ524" i="79"/>
  <c r="AP524" i="79"/>
  <c r="AO524" i="79"/>
  <c r="AN524" i="79"/>
  <c r="AS523" i="79"/>
  <c r="AR520" i="79"/>
  <c r="AQ520" i="79"/>
  <c r="AP520" i="79"/>
  <c r="AO520" i="79"/>
  <c r="AN520" i="79"/>
  <c r="AS519" i="79"/>
  <c r="AR517" i="79"/>
  <c r="AQ517" i="79"/>
  <c r="AP517" i="79"/>
  <c r="AO517" i="79"/>
  <c r="AN517" i="79"/>
  <c r="AS516" i="79"/>
  <c r="AR514" i="79"/>
  <c r="AQ514" i="79"/>
  <c r="AP514" i="79"/>
  <c r="AO514" i="79"/>
  <c r="AN514" i="79"/>
  <c r="AS513" i="79"/>
  <c r="AR511" i="79"/>
  <c r="AQ511" i="79"/>
  <c r="AP511" i="79"/>
  <c r="AO511" i="79"/>
  <c r="AN511" i="79"/>
  <c r="AS510" i="79"/>
  <c r="AR508" i="79"/>
  <c r="AQ508" i="79"/>
  <c r="AP508" i="79"/>
  <c r="AO508" i="79"/>
  <c r="AN508" i="79"/>
  <c r="AS507" i="79"/>
  <c r="AD508" i="79"/>
  <c r="AC508" i="79"/>
  <c r="AB508" i="79"/>
  <c r="AA508" i="79"/>
  <c r="Z508" i="79"/>
  <c r="Y508" i="79"/>
  <c r="X508" i="79"/>
  <c r="W508" i="79"/>
  <c r="V508" i="79"/>
  <c r="U508" i="79"/>
  <c r="T508" i="79"/>
  <c r="S508" i="79"/>
  <c r="P508" i="79"/>
  <c r="O508" i="79"/>
  <c r="N508" i="79"/>
  <c r="M508" i="79"/>
  <c r="L508" i="79"/>
  <c r="K508" i="79"/>
  <c r="J508" i="79"/>
  <c r="I508" i="79"/>
  <c r="H508" i="79"/>
  <c r="G508" i="79"/>
  <c r="F508" i="79"/>
  <c r="E508" i="79"/>
  <c r="AR505" i="79"/>
  <c r="AQ505" i="79"/>
  <c r="AP505" i="79"/>
  <c r="AO505" i="79"/>
  <c r="AN505" i="79"/>
  <c r="AS504" i="79"/>
  <c r="P505" i="79"/>
  <c r="O505" i="79"/>
  <c r="N505" i="79"/>
  <c r="M505" i="79"/>
  <c r="L505" i="79"/>
  <c r="K505" i="79"/>
  <c r="J505" i="79"/>
  <c r="I505" i="79"/>
  <c r="H505" i="79"/>
  <c r="G505" i="79"/>
  <c r="F505" i="79"/>
  <c r="E505" i="79"/>
  <c r="AR502" i="79"/>
  <c r="AQ502" i="79"/>
  <c r="AP502" i="79"/>
  <c r="AO502" i="79"/>
  <c r="AN502" i="79"/>
  <c r="AS501" i="79"/>
  <c r="AD502" i="79"/>
  <c r="AC502" i="79"/>
  <c r="AB502" i="79"/>
  <c r="AA502" i="79"/>
  <c r="Z502" i="79"/>
  <c r="Y502" i="79"/>
  <c r="X502" i="79"/>
  <c r="W502" i="79"/>
  <c r="V502" i="79"/>
  <c r="U502" i="79"/>
  <c r="T502" i="79"/>
  <c r="S502" i="79"/>
  <c r="P502" i="79"/>
  <c r="O502" i="79"/>
  <c r="N502" i="79"/>
  <c r="M502" i="79"/>
  <c r="L502" i="79"/>
  <c r="K502" i="79"/>
  <c r="J502" i="79"/>
  <c r="I502" i="79"/>
  <c r="H502" i="79"/>
  <c r="G502" i="79"/>
  <c r="F502" i="79"/>
  <c r="E502" i="79"/>
  <c r="AR499" i="79"/>
  <c r="AQ499" i="79"/>
  <c r="AP499" i="79"/>
  <c r="AO499" i="79"/>
  <c r="AN499" i="79"/>
  <c r="AS498" i="79"/>
  <c r="AD499" i="79"/>
  <c r="AC499" i="79"/>
  <c r="AB499" i="79"/>
  <c r="AA499" i="79"/>
  <c r="Z499" i="79"/>
  <c r="Y499" i="79"/>
  <c r="X499" i="79"/>
  <c r="W499" i="79"/>
  <c r="V499" i="79"/>
  <c r="U499" i="79"/>
  <c r="T499" i="79"/>
  <c r="S499" i="79"/>
  <c r="P499" i="79"/>
  <c r="O499" i="79"/>
  <c r="N499" i="79"/>
  <c r="M499" i="79"/>
  <c r="L499" i="79"/>
  <c r="K499" i="79"/>
  <c r="J499" i="79"/>
  <c r="I499" i="79"/>
  <c r="H499" i="79"/>
  <c r="G499" i="79"/>
  <c r="F499" i="79"/>
  <c r="E499" i="79"/>
  <c r="AR495" i="79"/>
  <c r="AQ495" i="79"/>
  <c r="AP495" i="79"/>
  <c r="AO495" i="79"/>
  <c r="AN495" i="79"/>
  <c r="AS494" i="79"/>
  <c r="AR492" i="79"/>
  <c r="AQ492" i="79"/>
  <c r="AP492" i="79"/>
  <c r="AO492" i="79"/>
  <c r="AN492" i="79"/>
  <c r="AS491" i="79"/>
  <c r="AD492" i="79"/>
  <c r="AC492" i="79"/>
  <c r="AB492" i="79"/>
  <c r="AA492" i="79"/>
  <c r="Z492" i="79"/>
  <c r="Y492" i="79"/>
  <c r="X492" i="79"/>
  <c r="W492" i="79"/>
  <c r="V492" i="79"/>
  <c r="U492" i="79"/>
  <c r="T492" i="79"/>
  <c r="S492" i="79"/>
  <c r="P492" i="79"/>
  <c r="O492" i="79"/>
  <c r="N492" i="79"/>
  <c r="M492" i="79"/>
  <c r="L492" i="79"/>
  <c r="K492" i="79"/>
  <c r="J492" i="79"/>
  <c r="I492" i="79"/>
  <c r="H492" i="79"/>
  <c r="G492" i="79"/>
  <c r="F492" i="79"/>
  <c r="E492" i="79"/>
  <c r="AR489" i="79"/>
  <c r="AQ489" i="79"/>
  <c r="AP489" i="79"/>
  <c r="AO489" i="79"/>
  <c r="AN489" i="79"/>
  <c r="AS488" i="79"/>
  <c r="AD489" i="79"/>
  <c r="AC489" i="79"/>
  <c r="AB489" i="79"/>
  <c r="AA489" i="79"/>
  <c r="Z489" i="79"/>
  <c r="Y489" i="79"/>
  <c r="X489" i="79"/>
  <c r="W489" i="79"/>
  <c r="V489" i="79"/>
  <c r="U489" i="79"/>
  <c r="T489" i="79"/>
  <c r="S489" i="79"/>
  <c r="P489" i="79"/>
  <c r="O489" i="79"/>
  <c r="N489" i="79"/>
  <c r="M489" i="79"/>
  <c r="L489" i="79"/>
  <c r="K489" i="79"/>
  <c r="J489" i="79"/>
  <c r="I489" i="79"/>
  <c r="H489" i="79"/>
  <c r="G489" i="79"/>
  <c r="F489" i="79"/>
  <c r="E489" i="79"/>
  <c r="AR486" i="79"/>
  <c r="AQ486" i="79"/>
  <c r="AP486" i="79"/>
  <c r="AO486" i="79"/>
  <c r="AN486" i="79"/>
  <c r="AS485" i="79"/>
  <c r="AC486" i="79"/>
  <c r="AB486" i="79"/>
  <c r="X486" i="79"/>
  <c r="T486" i="79"/>
  <c r="P486" i="79"/>
  <c r="N486" i="79"/>
  <c r="J486" i="79"/>
  <c r="AR481" i="79"/>
  <c r="AQ481" i="79"/>
  <c r="AP481" i="79"/>
  <c r="AO481" i="79"/>
  <c r="AN481" i="79"/>
  <c r="AS480" i="79"/>
  <c r="AR478" i="79"/>
  <c r="AQ478" i="79"/>
  <c r="AP478" i="79"/>
  <c r="AO478" i="79"/>
  <c r="AN478" i="79"/>
  <c r="AS477" i="79"/>
  <c r="AR475" i="79"/>
  <c r="AQ475" i="79"/>
  <c r="AP475" i="79"/>
  <c r="AO475" i="79"/>
  <c r="AN475" i="79"/>
  <c r="AS474" i="79"/>
  <c r="AR472" i="79"/>
  <c r="AQ472" i="79"/>
  <c r="AP472" i="79"/>
  <c r="AO472" i="79"/>
  <c r="AN472" i="79"/>
  <c r="AS471" i="79"/>
  <c r="AR468" i="79"/>
  <c r="AQ468" i="79"/>
  <c r="AP468" i="79"/>
  <c r="AO468" i="79"/>
  <c r="AN468" i="79"/>
  <c r="AS467" i="79"/>
  <c r="AR465" i="79"/>
  <c r="AQ465" i="79"/>
  <c r="AP465" i="79"/>
  <c r="AO465" i="79"/>
  <c r="AN465" i="79"/>
  <c r="AS464" i="79"/>
  <c r="AR461" i="79"/>
  <c r="AQ461" i="79"/>
  <c r="AP461" i="79"/>
  <c r="AO461" i="79"/>
  <c r="AN461" i="79"/>
  <c r="AS460" i="79"/>
  <c r="AR457" i="79"/>
  <c r="AQ457" i="79"/>
  <c r="AP457" i="79"/>
  <c r="AO457" i="79"/>
  <c r="AN457" i="79"/>
  <c r="AS456" i="79"/>
  <c r="AR454" i="79"/>
  <c r="AQ454" i="79"/>
  <c r="AP454" i="79"/>
  <c r="AO454" i="79"/>
  <c r="AN454" i="79"/>
  <c r="AS453" i="79"/>
  <c r="AR451" i="79"/>
  <c r="AQ451" i="79"/>
  <c r="AP451" i="79"/>
  <c r="AO451" i="79"/>
  <c r="AN451" i="79"/>
  <c r="AS450" i="79"/>
  <c r="AR447" i="79"/>
  <c r="AQ447" i="79"/>
  <c r="AP447" i="79"/>
  <c r="AO447" i="79"/>
  <c r="AN447" i="79"/>
  <c r="AS446" i="79"/>
  <c r="AR444" i="79"/>
  <c r="AQ444" i="79"/>
  <c r="AP444" i="79"/>
  <c r="AO444" i="79"/>
  <c r="AN444" i="79"/>
  <c r="AS443" i="79"/>
  <c r="AR441" i="79"/>
  <c r="AQ441" i="79"/>
  <c r="AP441" i="79"/>
  <c r="AO441" i="79"/>
  <c r="AN441" i="79"/>
  <c r="AS440" i="79"/>
  <c r="AR438" i="79"/>
  <c r="AQ438" i="79"/>
  <c r="AP438" i="79"/>
  <c r="AO438" i="79"/>
  <c r="AN438" i="79"/>
  <c r="AS437" i="79"/>
  <c r="AR435" i="79"/>
  <c r="AQ435" i="79"/>
  <c r="AP435" i="79"/>
  <c r="AO435" i="79"/>
  <c r="AN435" i="79"/>
  <c r="AS434" i="79"/>
  <c r="AR431" i="79"/>
  <c r="AQ431" i="79"/>
  <c r="AP431" i="79"/>
  <c r="AO431" i="79"/>
  <c r="AN431" i="79"/>
  <c r="AS430" i="79"/>
  <c r="AR428" i="79"/>
  <c r="AQ428" i="79"/>
  <c r="AP428" i="79"/>
  <c r="AO428" i="79"/>
  <c r="AN428" i="79"/>
  <c r="AS427" i="79"/>
  <c r="AR425" i="79"/>
  <c r="AQ425" i="79"/>
  <c r="AP425" i="79"/>
  <c r="AO425" i="79"/>
  <c r="AN425" i="79"/>
  <c r="AS424" i="79"/>
  <c r="AR422" i="79"/>
  <c r="AQ422" i="79"/>
  <c r="AP422" i="79"/>
  <c r="AO422" i="79"/>
  <c r="AN422" i="79"/>
  <c r="AS421" i="79"/>
  <c r="AR419" i="79"/>
  <c r="AQ419" i="79"/>
  <c r="AP419" i="79"/>
  <c r="AO419" i="79"/>
  <c r="AN419" i="79"/>
  <c r="AS418" i="79"/>
  <c r="AF575" i="79"/>
  <c r="AE575" i="79"/>
  <c r="AR383" i="79"/>
  <c r="AQ383" i="79"/>
  <c r="AP383" i="79"/>
  <c r="AO383" i="79"/>
  <c r="AN383" i="79"/>
  <c r="AK383" i="79"/>
  <c r="AJ383" i="79"/>
  <c r="AI383" i="79"/>
  <c r="AH383" i="79"/>
  <c r="AG383" i="79"/>
  <c r="AF383" i="79"/>
  <c r="AE383" i="79"/>
  <c r="AS382" i="79"/>
  <c r="AR380" i="79"/>
  <c r="AQ380" i="79"/>
  <c r="AP380" i="79"/>
  <c r="AO380" i="79"/>
  <c r="AN380" i="79"/>
  <c r="AK380" i="79"/>
  <c r="AJ380" i="79"/>
  <c r="AI380" i="79"/>
  <c r="AH380" i="79"/>
  <c r="AG380" i="79"/>
  <c r="AF380" i="79"/>
  <c r="AE380" i="79"/>
  <c r="AS379" i="79"/>
  <c r="AR377" i="79"/>
  <c r="AQ377" i="79"/>
  <c r="AP377" i="79"/>
  <c r="AO377" i="79"/>
  <c r="AN377" i="79"/>
  <c r="AK377" i="79"/>
  <c r="AJ377" i="79"/>
  <c r="AI377" i="79"/>
  <c r="AH377" i="79"/>
  <c r="AG377" i="79"/>
  <c r="AF377" i="79"/>
  <c r="AE377" i="79"/>
  <c r="AS376" i="79"/>
  <c r="AR374" i="79"/>
  <c r="AQ374" i="79"/>
  <c r="AP374" i="79"/>
  <c r="AO374" i="79"/>
  <c r="AN374" i="79"/>
  <c r="AK374" i="79"/>
  <c r="AJ374" i="79"/>
  <c r="AI374" i="79"/>
  <c r="AH374" i="79"/>
  <c r="AG374" i="79"/>
  <c r="AF374" i="79"/>
  <c r="AE374" i="79"/>
  <c r="AS373" i="79"/>
  <c r="AR371" i="79"/>
  <c r="AQ371" i="79"/>
  <c r="AP371" i="79"/>
  <c r="AO371" i="79"/>
  <c r="AN371" i="79"/>
  <c r="AK371" i="79"/>
  <c r="AJ371" i="79"/>
  <c r="AI371" i="79"/>
  <c r="AH371" i="79"/>
  <c r="AG371" i="79"/>
  <c r="AF371" i="79"/>
  <c r="AE371" i="79"/>
  <c r="AS370" i="79"/>
  <c r="AR368" i="79"/>
  <c r="AQ368" i="79"/>
  <c r="AP368" i="79"/>
  <c r="AO368" i="79"/>
  <c r="AN368" i="79"/>
  <c r="AK368" i="79"/>
  <c r="AJ368" i="79"/>
  <c r="AI368" i="79"/>
  <c r="AH368" i="79"/>
  <c r="AG368" i="79"/>
  <c r="AF368" i="79"/>
  <c r="AE368" i="79"/>
  <c r="AS367" i="79"/>
  <c r="AR365" i="79"/>
  <c r="AQ365" i="79"/>
  <c r="AP365" i="79"/>
  <c r="AO365" i="79"/>
  <c r="AN365" i="79"/>
  <c r="AK365" i="79"/>
  <c r="AJ365" i="79"/>
  <c r="AI365" i="79"/>
  <c r="AH365" i="79"/>
  <c r="AG365" i="79"/>
  <c r="AF365" i="79"/>
  <c r="AE365" i="79"/>
  <c r="AS364" i="79"/>
  <c r="AR362" i="79"/>
  <c r="AQ362" i="79"/>
  <c r="AP362" i="79"/>
  <c r="AO362" i="79"/>
  <c r="AN362" i="79"/>
  <c r="AK362" i="79"/>
  <c r="AJ362" i="79"/>
  <c r="AI362" i="79"/>
  <c r="AH362" i="79"/>
  <c r="AG362" i="79"/>
  <c r="AF362" i="79"/>
  <c r="AE362" i="79"/>
  <c r="AS361" i="79"/>
  <c r="AR359" i="79"/>
  <c r="AQ359" i="79"/>
  <c r="AP359" i="79"/>
  <c r="AO359" i="79"/>
  <c r="AN359" i="79"/>
  <c r="AK359" i="79"/>
  <c r="AJ359" i="79"/>
  <c r="AI359" i="79"/>
  <c r="AH359" i="79"/>
  <c r="AG359" i="79"/>
  <c r="AF359" i="79"/>
  <c r="AE359" i="79"/>
  <c r="AS358" i="79"/>
  <c r="AR356" i="79"/>
  <c r="AQ356" i="79"/>
  <c r="AP356" i="79"/>
  <c r="AO356" i="79"/>
  <c r="AN356" i="79"/>
  <c r="AK356" i="79"/>
  <c r="AJ356" i="79"/>
  <c r="AI356" i="79"/>
  <c r="AH356" i="79"/>
  <c r="AG356" i="79"/>
  <c r="AF356" i="79"/>
  <c r="AE356" i="79"/>
  <c r="AS355" i="79"/>
  <c r="AR353" i="79"/>
  <c r="AQ353" i="79"/>
  <c r="AP353" i="79"/>
  <c r="AO353" i="79"/>
  <c r="AN353" i="79"/>
  <c r="AK353" i="79"/>
  <c r="AJ353" i="79"/>
  <c r="AI353" i="79"/>
  <c r="AH353" i="79"/>
  <c r="AG353" i="79"/>
  <c r="AF353" i="79"/>
  <c r="AE353" i="79"/>
  <c r="AS352" i="79"/>
  <c r="AR350" i="79"/>
  <c r="AQ350" i="79"/>
  <c r="AP350" i="79"/>
  <c r="AO350" i="79"/>
  <c r="AN350" i="79"/>
  <c r="AK350" i="79"/>
  <c r="AJ350" i="79"/>
  <c r="AI350" i="79"/>
  <c r="AH350" i="79"/>
  <c r="AG350" i="79"/>
  <c r="AF350" i="79"/>
  <c r="AE350" i="79"/>
  <c r="AS349" i="79"/>
  <c r="AR347" i="79"/>
  <c r="AQ347" i="79"/>
  <c r="AP347" i="79"/>
  <c r="AO347" i="79"/>
  <c r="AN347" i="79"/>
  <c r="AK347" i="79"/>
  <c r="AJ347" i="79"/>
  <c r="AI347" i="79"/>
  <c r="AH347" i="79"/>
  <c r="AG347" i="79"/>
  <c r="AF347" i="79"/>
  <c r="AE347" i="79"/>
  <c r="AS346" i="79"/>
  <c r="AR344" i="79"/>
  <c r="AQ344" i="79"/>
  <c r="AP344" i="79"/>
  <c r="AO344" i="79"/>
  <c r="AN344" i="79"/>
  <c r="AK344" i="79"/>
  <c r="AJ344" i="79"/>
  <c r="AI344" i="79"/>
  <c r="AH344" i="79"/>
  <c r="AG344" i="79"/>
  <c r="AF344" i="79"/>
  <c r="AE344" i="79"/>
  <c r="AS343" i="79"/>
  <c r="AR340" i="79"/>
  <c r="AQ340" i="79"/>
  <c r="AP340" i="79"/>
  <c r="AO340" i="79"/>
  <c r="AN340" i="79"/>
  <c r="AK340" i="79"/>
  <c r="AJ340" i="79"/>
  <c r="AI340" i="79"/>
  <c r="AH340" i="79"/>
  <c r="AG340" i="79"/>
  <c r="AF340" i="79"/>
  <c r="AE340" i="79"/>
  <c r="AS339" i="79"/>
  <c r="AR337" i="79"/>
  <c r="AQ337" i="79"/>
  <c r="AP337" i="79"/>
  <c r="AO337" i="79"/>
  <c r="AN337" i="79"/>
  <c r="AK337" i="79"/>
  <c r="AJ337" i="79"/>
  <c r="AI337" i="79"/>
  <c r="AH337" i="79"/>
  <c r="AG337" i="79"/>
  <c r="AF337" i="79"/>
  <c r="AE337" i="79"/>
  <c r="AS336" i="79"/>
  <c r="AR334" i="79"/>
  <c r="AQ334" i="79"/>
  <c r="AP334" i="79"/>
  <c r="AO334" i="79"/>
  <c r="AN334" i="79"/>
  <c r="AK334" i="79"/>
  <c r="AJ334" i="79"/>
  <c r="AI334" i="79"/>
  <c r="AH334" i="79"/>
  <c r="AG334" i="79"/>
  <c r="AF334" i="79"/>
  <c r="AE334" i="79"/>
  <c r="AS333" i="79"/>
  <c r="AR330" i="79"/>
  <c r="AQ330" i="79"/>
  <c r="AP330" i="79"/>
  <c r="AO330" i="79"/>
  <c r="AN330" i="79"/>
  <c r="AS329" i="79"/>
  <c r="AR327" i="79"/>
  <c r="AQ327" i="79"/>
  <c r="AP327" i="79"/>
  <c r="AO327" i="79"/>
  <c r="AN327" i="79"/>
  <c r="AK327" i="79"/>
  <c r="AJ327" i="79"/>
  <c r="AI327" i="79"/>
  <c r="AH327" i="79"/>
  <c r="AG327" i="79"/>
  <c r="AF327" i="79"/>
  <c r="AE327" i="79"/>
  <c r="AS326" i="79"/>
  <c r="AR324" i="79"/>
  <c r="AQ324" i="79"/>
  <c r="AP324" i="79"/>
  <c r="AO324" i="79"/>
  <c r="AN324" i="79"/>
  <c r="AK324" i="79"/>
  <c r="AJ324" i="79"/>
  <c r="AI324" i="79"/>
  <c r="AH324" i="79"/>
  <c r="AG324" i="79"/>
  <c r="AF324" i="79"/>
  <c r="AE324" i="79"/>
  <c r="AS323" i="79"/>
  <c r="AR321" i="79"/>
  <c r="AQ321" i="79"/>
  <c r="AP321" i="79"/>
  <c r="AO321" i="79"/>
  <c r="AN321" i="79"/>
  <c r="AK321" i="79"/>
  <c r="AJ321" i="79"/>
  <c r="AI321" i="79"/>
  <c r="AH321" i="79"/>
  <c r="AG321" i="79"/>
  <c r="AF321" i="79"/>
  <c r="AE321" i="79"/>
  <c r="AS320" i="79"/>
  <c r="AR318" i="79"/>
  <c r="AQ318" i="79"/>
  <c r="AP318" i="79"/>
  <c r="AO318" i="79"/>
  <c r="AN318" i="79"/>
  <c r="AK318" i="79"/>
  <c r="AJ318" i="79"/>
  <c r="AI318" i="79"/>
  <c r="AH318" i="79"/>
  <c r="AG318" i="79"/>
  <c r="AF318" i="79"/>
  <c r="AE318" i="79"/>
  <c r="AS317" i="79"/>
  <c r="AR315" i="79"/>
  <c r="AQ315" i="79"/>
  <c r="AP315" i="79"/>
  <c r="AO315" i="79"/>
  <c r="AN315" i="79"/>
  <c r="AK315" i="79"/>
  <c r="AJ315" i="79"/>
  <c r="AI315" i="79"/>
  <c r="AH315" i="79"/>
  <c r="AG315" i="79"/>
  <c r="AF315" i="79"/>
  <c r="AE315" i="79"/>
  <c r="AS314" i="79"/>
  <c r="AR312" i="79"/>
  <c r="AQ312" i="79"/>
  <c r="AP312" i="79"/>
  <c r="AO312" i="79"/>
  <c r="AN312" i="79"/>
  <c r="AK312" i="79"/>
  <c r="AJ312" i="79"/>
  <c r="AI312" i="79"/>
  <c r="AH312" i="79"/>
  <c r="AG312" i="79"/>
  <c r="AF312" i="79"/>
  <c r="AE312" i="79"/>
  <c r="AS311" i="79"/>
  <c r="AR309" i="79"/>
  <c r="AQ309" i="79"/>
  <c r="AP309" i="79"/>
  <c r="AO309" i="79"/>
  <c r="AN309" i="79"/>
  <c r="AK309" i="79"/>
  <c r="AJ309" i="79"/>
  <c r="AI309" i="79"/>
  <c r="AH309" i="79"/>
  <c r="AG309" i="79"/>
  <c r="AF309" i="79"/>
  <c r="AE309" i="79"/>
  <c r="AS308" i="79"/>
  <c r="AR305" i="79"/>
  <c r="AQ305" i="79"/>
  <c r="AP305" i="79"/>
  <c r="AO305" i="79"/>
  <c r="AN305" i="79"/>
  <c r="AK305" i="79"/>
  <c r="AJ305" i="79"/>
  <c r="AI305" i="79"/>
  <c r="AH305" i="79"/>
  <c r="AG305" i="79"/>
  <c r="AF305" i="79"/>
  <c r="AE305" i="79"/>
  <c r="AS304" i="79"/>
  <c r="AR302" i="79"/>
  <c r="AQ302" i="79"/>
  <c r="AP302" i="79"/>
  <c r="AO302" i="79"/>
  <c r="AN302" i="79"/>
  <c r="AK302" i="79"/>
  <c r="AJ302" i="79"/>
  <c r="AI302" i="79"/>
  <c r="AH302" i="79"/>
  <c r="AG302" i="79"/>
  <c r="AF302" i="79"/>
  <c r="AE302" i="79"/>
  <c r="AS301" i="79"/>
  <c r="AR299" i="79"/>
  <c r="AQ299" i="79"/>
  <c r="AP299" i="79"/>
  <c r="AO299" i="79"/>
  <c r="AN299" i="79"/>
  <c r="AK299" i="79"/>
  <c r="AJ299" i="79"/>
  <c r="AI299" i="79"/>
  <c r="AH299" i="79"/>
  <c r="AG299" i="79"/>
  <c r="AF299" i="79"/>
  <c r="AE299" i="79"/>
  <c r="AS298" i="79"/>
  <c r="AR296" i="79"/>
  <c r="AQ296" i="79"/>
  <c r="AP296" i="79"/>
  <c r="AO296" i="79"/>
  <c r="AN296" i="79"/>
  <c r="AK296" i="79"/>
  <c r="AJ296" i="79"/>
  <c r="AI296" i="79"/>
  <c r="AH296" i="79"/>
  <c r="AG296" i="79"/>
  <c r="AF296" i="79"/>
  <c r="AE296" i="79"/>
  <c r="AS295" i="79"/>
  <c r="AR291" i="79"/>
  <c r="AQ291" i="79"/>
  <c r="AP291" i="79"/>
  <c r="AO291" i="79"/>
  <c r="AN291" i="79"/>
  <c r="AK291" i="79"/>
  <c r="AJ291" i="79"/>
  <c r="AI291" i="79"/>
  <c r="AH291" i="79"/>
  <c r="AG291" i="79"/>
  <c r="AF291" i="79"/>
  <c r="AE291" i="79"/>
  <c r="AS290" i="79"/>
  <c r="AR288" i="79"/>
  <c r="AQ288" i="79"/>
  <c r="AP288" i="79"/>
  <c r="AO288" i="79"/>
  <c r="AN288" i="79"/>
  <c r="AK288" i="79"/>
  <c r="AJ288" i="79"/>
  <c r="AI288" i="79"/>
  <c r="AH288" i="79"/>
  <c r="AG288" i="79"/>
  <c r="AF288" i="79"/>
  <c r="AE288" i="79"/>
  <c r="AS287" i="79"/>
  <c r="AR285" i="79"/>
  <c r="AQ285" i="79"/>
  <c r="AP285" i="79"/>
  <c r="AO285" i="79"/>
  <c r="AN285" i="79"/>
  <c r="AK285" i="79"/>
  <c r="AJ285" i="79"/>
  <c r="AI285" i="79"/>
  <c r="AH285" i="79"/>
  <c r="AG285" i="79"/>
  <c r="AF285" i="79"/>
  <c r="AE285" i="79"/>
  <c r="AS284" i="79"/>
  <c r="AR282" i="79"/>
  <c r="AQ282" i="79"/>
  <c r="AP282" i="79"/>
  <c r="AO282" i="79"/>
  <c r="AN282" i="79"/>
  <c r="AK282" i="79"/>
  <c r="AJ282" i="79"/>
  <c r="AI282" i="79"/>
  <c r="AH282" i="79"/>
  <c r="AG282" i="79"/>
  <c r="AF282" i="79"/>
  <c r="AE282" i="79"/>
  <c r="AS281" i="79"/>
  <c r="AR278" i="79"/>
  <c r="AQ278" i="79"/>
  <c r="AP278" i="79"/>
  <c r="AO278" i="79"/>
  <c r="AN278" i="79"/>
  <c r="AK278" i="79"/>
  <c r="AJ278" i="79"/>
  <c r="AI278" i="79"/>
  <c r="AH278" i="79"/>
  <c r="AG278" i="79"/>
  <c r="AF278" i="79"/>
  <c r="AE278" i="79"/>
  <c r="AS277" i="79"/>
  <c r="AR275" i="79"/>
  <c r="AQ275" i="79"/>
  <c r="AP275" i="79"/>
  <c r="AO275" i="79"/>
  <c r="AN275" i="79"/>
  <c r="AK275" i="79"/>
  <c r="AJ275" i="79"/>
  <c r="AI275" i="79"/>
  <c r="AH275" i="79"/>
  <c r="AG275" i="79"/>
  <c r="AF275" i="79"/>
  <c r="AE275" i="79"/>
  <c r="AS274" i="79"/>
  <c r="AR271" i="79"/>
  <c r="AQ271" i="79"/>
  <c r="AP271" i="79"/>
  <c r="AO271" i="79"/>
  <c r="AN271" i="79"/>
  <c r="AK271" i="79"/>
  <c r="AJ271" i="79"/>
  <c r="AI271" i="79"/>
  <c r="AH271" i="79"/>
  <c r="AG271" i="79"/>
  <c r="AF271" i="79"/>
  <c r="AE271" i="79"/>
  <c r="AS270" i="79"/>
  <c r="AR267" i="79"/>
  <c r="AQ267" i="79"/>
  <c r="AP267" i="79"/>
  <c r="AO267" i="79"/>
  <c r="AN267" i="79"/>
  <c r="AK267" i="79"/>
  <c r="AJ267" i="79"/>
  <c r="AI267" i="79"/>
  <c r="AH267" i="79"/>
  <c r="AG267" i="79"/>
  <c r="AF267" i="79"/>
  <c r="AE267" i="79"/>
  <c r="AS266" i="79"/>
  <c r="AR264" i="79"/>
  <c r="AQ264" i="79"/>
  <c r="AP264" i="79"/>
  <c r="AO264" i="79"/>
  <c r="AN264" i="79"/>
  <c r="AK264" i="79"/>
  <c r="AJ264" i="79"/>
  <c r="AI264" i="79"/>
  <c r="AH264" i="79"/>
  <c r="AG264" i="79"/>
  <c r="AF264" i="79"/>
  <c r="AE264" i="79"/>
  <c r="AS263" i="79"/>
  <c r="AR261" i="79"/>
  <c r="AQ261" i="79"/>
  <c r="AP261" i="79"/>
  <c r="AO261" i="79"/>
  <c r="AN261" i="79"/>
  <c r="AK261" i="79"/>
  <c r="AJ261" i="79"/>
  <c r="AI261" i="79"/>
  <c r="AH261" i="79"/>
  <c r="AG261" i="79"/>
  <c r="AF261" i="79"/>
  <c r="AE261" i="79"/>
  <c r="AS260" i="79"/>
  <c r="AR257" i="79"/>
  <c r="AQ257" i="79"/>
  <c r="AP257" i="79"/>
  <c r="AO257" i="79"/>
  <c r="AN257" i="79"/>
  <c r="AK257" i="79"/>
  <c r="AJ257" i="79"/>
  <c r="AI257" i="79"/>
  <c r="AH257" i="79"/>
  <c r="AG257" i="79"/>
  <c r="AF257" i="79"/>
  <c r="AE257" i="79"/>
  <c r="AS256" i="79"/>
  <c r="AR254" i="79"/>
  <c r="AQ254" i="79"/>
  <c r="AP254" i="79"/>
  <c r="AO254" i="79"/>
  <c r="AN254" i="79"/>
  <c r="AK254" i="79"/>
  <c r="AJ254" i="79"/>
  <c r="AI254" i="79"/>
  <c r="AH254" i="79"/>
  <c r="AG254" i="79"/>
  <c r="AF254" i="79"/>
  <c r="AE254" i="79"/>
  <c r="AS253" i="79"/>
  <c r="AR251" i="79"/>
  <c r="AQ251" i="79"/>
  <c r="AP251" i="79"/>
  <c r="AO251" i="79"/>
  <c r="AN251" i="79"/>
  <c r="AK251" i="79"/>
  <c r="AJ251" i="79"/>
  <c r="AI251" i="79"/>
  <c r="AH251" i="79"/>
  <c r="AG251" i="79"/>
  <c r="AF251" i="79"/>
  <c r="AE251" i="79"/>
  <c r="AS250" i="79"/>
  <c r="AR248" i="79"/>
  <c r="AQ248" i="79"/>
  <c r="AP248" i="79"/>
  <c r="AO248" i="79"/>
  <c r="AN248" i="79"/>
  <c r="AK248" i="79"/>
  <c r="AJ248" i="79"/>
  <c r="AI248" i="79"/>
  <c r="AH248" i="79"/>
  <c r="AG248" i="79"/>
  <c r="AF248" i="79"/>
  <c r="AE248" i="79"/>
  <c r="AS247" i="79"/>
  <c r="AR245" i="79"/>
  <c r="AQ245" i="79"/>
  <c r="AP245" i="79"/>
  <c r="AO245" i="79"/>
  <c r="AN245" i="79"/>
  <c r="AK245" i="79"/>
  <c r="AJ245" i="79"/>
  <c r="AI245" i="79"/>
  <c r="AH245" i="79"/>
  <c r="AG245" i="79"/>
  <c r="AF245" i="79"/>
  <c r="AE245" i="79"/>
  <c r="AS244" i="79"/>
  <c r="AR241" i="79"/>
  <c r="AQ241" i="79"/>
  <c r="AP241" i="79"/>
  <c r="AO241" i="79"/>
  <c r="AN241" i="79"/>
  <c r="AK241" i="79"/>
  <c r="AJ241" i="79"/>
  <c r="AI241" i="79"/>
  <c r="AH241" i="79"/>
  <c r="AG241" i="79"/>
  <c r="AF241" i="79"/>
  <c r="AE241" i="79"/>
  <c r="AS240" i="79"/>
  <c r="AR238" i="79"/>
  <c r="AQ238" i="79"/>
  <c r="AP238" i="79"/>
  <c r="AO238" i="79"/>
  <c r="AN238" i="79"/>
  <c r="AK238" i="79"/>
  <c r="AJ238" i="79"/>
  <c r="AI238" i="79"/>
  <c r="AH238" i="79"/>
  <c r="AG238" i="79"/>
  <c r="AF238" i="79"/>
  <c r="AE238" i="79"/>
  <c r="AS237" i="79"/>
  <c r="AR235" i="79"/>
  <c r="AQ235" i="79"/>
  <c r="AP235" i="79"/>
  <c r="AO235" i="79"/>
  <c r="AN235" i="79"/>
  <c r="AK235" i="79"/>
  <c r="AJ235" i="79"/>
  <c r="AI235" i="79"/>
  <c r="AH235" i="79"/>
  <c r="AG235" i="79"/>
  <c r="AF235" i="79"/>
  <c r="AE235" i="79"/>
  <c r="AS234" i="79"/>
  <c r="AR232" i="79"/>
  <c r="AQ232" i="79"/>
  <c r="AP232" i="79"/>
  <c r="AO232" i="79"/>
  <c r="AN232" i="79"/>
  <c r="AK232" i="79"/>
  <c r="AJ232" i="79"/>
  <c r="AI232" i="79"/>
  <c r="AH232" i="79"/>
  <c r="AG232" i="79"/>
  <c r="AF232" i="79"/>
  <c r="AE232" i="79"/>
  <c r="AS231" i="79"/>
  <c r="AR229" i="79"/>
  <c r="AQ229" i="79"/>
  <c r="AP229" i="79"/>
  <c r="AO229" i="79"/>
  <c r="AN229" i="79"/>
  <c r="AK229" i="79"/>
  <c r="AJ229" i="79"/>
  <c r="AI229" i="79"/>
  <c r="AH229" i="79"/>
  <c r="AG229" i="79"/>
  <c r="AF229" i="79"/>
  <c r="AE229" i="79"/>
  <c r="AS228" i="79"/>
  <c r="AR193" i="79"/>
  <c r="AQ193" i="79"/>
  <c r="AP193" i="79"/>
  <c r="AO193" i="79"/>
  <c r="AN193" i="79"/>
  <c r="AS192" i="79"/>
  <c r="AR190" i="79"/>
  <c r="AQ190" i="79"/>
  <c r="AP190" i="79"/>
  <c r="AO190" i="79"/>
  <c r="AN190" i="79"/>
  <c r="AS189" i="79"/>
  <c r="AR187" i="79"/>
  <c r="AQ187" i="79"/>
  <c r="AP187" i="79"/>
  <c r="AO187" i="79"/>
  <c r="AN187" i="79"/>
  <c r="AS186" i="79"/>
  <c r="AR184" i="79"/>
  <c r="AQ184" i="79"/>
  <c r="AP184" i="79"/>
  <c r="AO184" i="79"/>
  <c r="AN184" i="79"/>
  <c r="AS183" i="79"/>
  <c r="AR181" i="79"/>
  <c r="AQ181" i="79"/>
  <c r="AP181" i="79"/>
  <c r="AO181" i="79"/>
  <c r="AN181" i="79"/>
  <c r="AS180" i="79"/>
  <c r="AR178" i="79"/>
  <c r="AQ178" i="79"/>
  <c r="AP178" i="79"/>
  <c r="AO178" i="79"/>
  <c r="AN178" i="79"/>
  <c r="AS177" i="79"/>
  <c r="AR175" i="79"/>
  <c r="AQ175" i="79"/>
  <c r="AP175" i="79"/>
  <c r="AO175" i="79"/>
  <c r="AN175" i="79"/>
  <c r="AS174" i="79"/>
  <c r="AR172" i="79"/>
  <c r="AQ172" i="79"/>
  <c r="AP172" i="79"/>
  <c r="AO172" i="79"/>
  <c r="AN172" i="79"/>
  <c r="AS171" i="79"/>
  <c r="AR169" i="79"/>
  <c r="AQ169" i="79"/>
  <c r="AP169" i="79"/>
  <c r="AO169" i="79"/>
  <c r="AN169" i="79"/>
  <c r="AS168" i="79"/>
  <c r="AR166" i="79"/>
  <c r="AQ166" i="79"/>
  <c r="AP166" i="79"/>
  <c r="AO166" i="79"/>
  <c r="AN166" i="79"/>
  <c r="AS165" i="79"/>
  <c r="AR163" i="79"/>
  <c r="AQ163" i="79"/>
  <c r="AP163" i="79"/>
  <c r="AO163" i="79"/>
  <c r="AN163" i="79"/>
  <c r="AS162" i="79"/>
  <c r="AR160" i="79"/>
  <c r="AQ160" i="79"/>
  <c r="AP160" i="79"/>
  <c r="AO160" i="79"/>
  <c r="AN160" i="79"/>
  <c r="AS159" i="79"/>
  <c r="AR157" i="79"/>
  <c r="AQ157" i="79"/>
  <c r="AP157" i="79"/>
  <c r="AO157" i="79"/>
  <c r="AN157" i="79"/>
  <c r="AS156" i="79"/>
  <c r="AR154" i="79"/>
  <c r="AQ154" i="79"/>
  <c r="AP154" i="79"/>
  <c r="AO154" i="79"/>
  <c r="AN154" i="79"/>
  <c r="AS153" i="79"/>
  <c r="AR150" i="79"/>
  <c r="AQ150" i="79"/>
  <c r="AP150" i="79"/>
  <c r="AO150" i="79"/>
  <c r="AN150" i="79"/>
  <c r="AS149" i="79"/>
  <c r="AR147" i="79"/>
  <c r="AQ147" i="79"/>
  <c r="AP147" i="79"/>
  <c r="AO147" i="79"/>
  <c r="AN147" i="79"/>
  <c r="AS146" i="79"/>
  <c r="AR144" i="79"/>
  <c r="AQ144" i="79"/>
  <c r="AP144" i="79"/>
  <c r="AO144" i="79"/>
  <c r="AN144" i="79"/>
  <c r="AS143" i="79"/>
  <c r="AR140" i="79"/>
  <c r="AQ140" i="79"/>
  <c r="AP140" i="79"/>
  <c r="AO140" i="79"/>
  <c r="AN140" i="79"/>
  <c r="AS139" i="79"/>
  <c r="AR137" i="79"/>
  <c r="AQ137" i="79"/>
  <c r="AP137" i="79"/>
  <c r="AO137" i="79"/>
  <c r="AN137" i="79"/>
  <c r="AS136" i="79"/>
  <c r="AR134" i="79"/>
  <c r="AQ134" i="79"/>
  <c r="AP134" i="79"/>
  <c r="AO134" i="79"/>
  <c r="AN134" i="79"/>
  <c r="AS133" i="79"/>
  <c r="AR131" i="79"/>
  <c r="AQ131" i="79"/>
  <c r="AP131" i="79"/>
  <c r="AO131" i="79"/>
  <c r="AN131" i="79"/>
  <c r="AS130" i="79"/>
  <c r="AR128" i="79"/>
  <c r="AQ128" i="79"/>
  <c r="AP128" i="79"/>
  <c r="AO128" i="79"/>
  <c r="AN128" i="79"/>
  <c r="AS127" i="79"/>
  <c r="AR125" i="79"/>
  <c r="AQ125" i="79"/>
  <c r="AP125" i="79"/>
  <c r="AO125" i="79"/>
  <c r="AN125" i="79"/>
  <c r="AS124" i="79"/>
  <c r="AR122" i="79"/>
  <c r="AQ122" i="79"/>
  <c r="AP122" i="79"/>
  <c r="AO122" i="79"/>
  <c r="AN122" i="79"/>
  <c r="AS121" i="79"/>
  <c r="AR119" i="79"/>
  <c r="AQ119" i="79"/>
  <c r="AP119" i="79"/>
  <c r="AO119" i="79"/>
  <c r="AN119" i="79"/>
  <c r="AS118" i="79"/>
  <c r="AR115" i="79"/>
  <c r="AQ115" i="79"/>
  <c r="AP115" i="79"/>
  <c r="AO115" i="79"/>
  <c r="AN115" i="79"/>
  <c r="AS114" i="79"/>
  <c r="AR112" i="79"/>
  <c r="AQ112" i="79"/>
  <c r="AP112" i="79"/>
  <c r="AO112" i="79"/>
  <c r="AN112" i="79"/>
  <c r="AS111" i="79"/>
  <c r="AR109" i="79"/>
  <c r="AQ109" i="79"/>
  <c r="AP109" i="79"/>
  <c r="AO109" i="79"/>
  <c r="AN109" i="79"/>
  <c r="AS108" i="79"/>
  <c r="AR106" i="79"/>
  <c r="AQ106" i="79"/>
  <c r="AP106" i="79"/>
  <c r="AO106" i="79"/>
  <c r="AN106" i="79"/>
  <c r="AS105" i="79"/>
  <c r="AR101" i="79"/>
  <c r="AQ101" i="79"/>
  <c r="AP101" i="79"/>
  <c r="AO101" i="79"/>
  <c r="AN101" i="79"/>
  <c r="AS100" i="79"/>
  <c r="AR98" i="79"/>
  <c r="AQ98" i="79"/>
  <c r="AP98" i="79"/>
  <c r="AO98" i="79"/>
  <c r="AN98" i="79"/>
  <c r="AS97" i="79"/>
  <c r="AR95" i="79"/>
  <c r="AQ95" i="79"/>
  <c r="AP95" i="79"/>
  <c r="AO95" i="79"/>
  <c r="AN95" i="79"/>
  <c r="AS94" i="79"/>
  <c r="AR92" i="79"/>
  <c r="AQ92" i="79"/>
  <c r="AP92" i="79"/>
  <c r="AO92" i="79"/>
  <c r="AN92" i="79"/>
  <c r="AS91" i="79"/>
  <c r="AR88" i="79"/>
  <c r="AQ88" i="79"/>
  <c r="AP88" i="79"/>
  <c r="AO88" i="79"/>
  <c r="AN88" i="79"/>
  <c r="AS87" i="79"/>
  <c r="AR85" i="79"/>
  <c r="AQ85" i="79"/>
  <c r="AP85" i="79"/>
  <c r="AO85" i="79"/>
  <c r="AN85" i="79"/>
  <c r="AS84" i="79"/>
  <c r="AR81" i="79"/>
  <c r="AQ81" i="79"/>
  <c r="AP81" i="79"/>
  <c r="AO81" i="79"/>
  <c r="AN81" i="79"/>
  <c r="AS80" i="79"/>
  <c r="AR77" i="79"/>
  <c r="AQ77" i="79"/>
  <c r="AP77" i="79"/>
  <c r="AO77" i="79"/>
  <c r="AN77" i="79"/>
  <c r="AS76" i="79"/>
  <c r="AR74" i="79"/>
  <c r="AQ74" i="79"/>
  <c r="AP74" i="79"/>
  <c r="AO74" i="79"/>
  <c r="AN74" i="79"/>
  <c r="AS73" i="79"/>
  <c r="AR71" i="79"/>
  <c r="AQ71" i="79"/>
  <c r="AP71" i="79"/>
  <c r="AO71" i="79"/>
  <c r="AN71" i="79"/>
  <c r="AS70" i="79"/>
  <c r="AR67" i="79"/>
  <c r="AQ67" i="79"/>
  <c r="AP67" i="79"/>
  <c r="AO67" i="79"/>
  <c r="AN67" i="79"/>
  <c r="AS66" i="79"/>
  <c r="AR64" i="79"/>
  <c r="AQ64" i="79"/>
  <c r="AP64" i="79"/>
  <c r="AO64" i="79"/>
  <c r="AN64" i="79"/>
  <c r="AS63" i="79"/>
  <c r="AR61" i="79"/>
  <c r="AQ61" i="79"/>
  <c r="AP61" i="79"/>
  <c r="AO61" i="79"/>
  <c r="AN61" i="79"/>
  <c r="AS60" i="79"/>
  <c r="AR58" i="79"/>
  <c r="AQ58" i="79"/>
  <c r="AP58" i="79"/>
  <c r="AO58" i="79"/>
  <c r="AN58" i="79"/>
  <c r="AS57" i="79"/>
  <c r="AR55" i="79"/>
  <c r="AQ55" i="79"/>
  <c r="AP55" i="79"/>
  <c r="AO55" i="79"/>
  <c r="AN55" i="79"/>
  <c r="AS54" i="79"/>
  <c r="AR51" i="79"/>
  <c r="AQ51" i="79"/>
  <c r="AP51" i="79"/>
  <c r="AO51" i="79"/>
  <c r="AN51" i="79"/>
  <c r="AS50" i="79"/>
  <c r="AR48" i="79"/>
  <c r="AQ48" i="79"/>
  <c r="AP48" i="79"/>
  <c r="AO48" i="79"/>
  <c r="AN48" i="79"/>
  <c r="AS47" i="79"/>
  <c r="AR45" i="79"/>
  <c r="AQ45" i="79"/>
  <c r="AP45" i="79"/>
  <c r="AO45" i="79"/>
  <c r="AN45" i="79"/>
  <c r="AS44" i="79"/>
  <c r="AR42" i="79"/>
  <c r="AQ42" i="79"/>
  <c r="AP42" i="79"/>
  <c r="AO42" i="79"/>
  <c r="AN42" i="79"/>
  <c r="AS41" i="79"/>
  <c r="AR39" i="79"/>
  <c r="AQ39" i="79"/>
  <c r="AP39" i="79"/>
  <c r="AO39" i="79"/>
  <c r="AN39" i="79"/>
  <c r="AS38" i="79"/>
  <c r="AZ535" i="46"/>
  <c r="AY535" i="46"/>
  <c r="AX535" i="46"/>
  <c r="AW535" i="46"/>
  <c r="AV535" i="46"/>
  <c r="AU535" i="46"/>
  <c r="AT535" i="46"/>
  <c r="AS535" i="46"/>
  <c r="BA534" i="46"/>
  <c r="AZ532" i="46"/>
  <c r="AY532" i="46"/>
  <c r="AX532" i="46"/>
  <c r="AW532" i="46"/>
  <c r="AV532" i="46"/>
  <c r="AU532" i="46"/>
  <c r="AT532" i="46"/>
  <c r="AS532" i="46"/>
  <c r="BA531" i="46"/>
  <c r="AZ529" i="46"/>
  <c r="AY529" i="46"/>
  <c r="AX529" i="46"/>
  <c r="AW529" i="46"/>
  <c r="AV529" i="46"/>
  <c r="AU529" i="46"/>
  <c r="AT529" i="46"/>
  <c r="AS529" i="46"/>
  <c r="BA528" i="46"/>
  <c r="AZ525" i="46"/>
  <c r="AY525" i="46"/>
  <c r="AX525" i="46"/>
  <c r="AW525" i="46"/>
  <c r="AV525" i="46"/>
  <c r="AU525" i="46"/>
  <c r="AT525" i="46"/>
  <c r="AS525" i="46"/>
  <c r="BA524" i="46"/>
  <c r="AZ522" i="46"/>
  <c r="AY522" i="46"/>
  <c r="AX522" i="46"/>
  <c r="AW522" i="46"/>
  <c r="AV522" i="46"/>
  <c r="AU522" i="46"/>
  <c r="AT522" i="46"/>
  <c r="AS522" i="46"/>
  <c r="BA521" i="46"/>
  <c r="AZ519" i="46"/>
  <c r="AY519" i="46"/>
  <c r="AX519" i="46"/>
  <c r="AW519" i="46"/>
  <c r="AV519" i="46"/>
  <c r="AU519" i="46"/>
  <c r="AT519" i="46"/>
  <c r="AS519" i="46"/>
  <c r="BA518" i="46"/>
  <c r="AZ516" i="46"/>
  <c r="AY516" i="46"/>
  <c r="AX516" i="46"/>
  <c r="AW516" i="46"/>
  <c r="AV516" i="46"/>
  <c r="AU516" i="46"/>
  <c r="AT516" i="46"/>
  <c r="AS516" i="46"/>
  <c r="BA515" i="46"/>
  <c r="AZ513" i="46"/>
  <c r="AY513" i="46"/>
  <c r="AX513" i="46"/>
  <c r="AW513" i="46"/>
  <c r="AV513" i="46"/>
  <c r="AU513" i="46"/>
  <c r="AT513" i="46"/>
  <c r="AS513" i="46"/>
  <c r="BA512" i="46"/>
  <c r="AZ509" i="46"/>
  <c r="AY509" i="46"/>
  <c r="AX509" i="46"/>
  <c r="AW509" i="46"/>
  <c r="AV509" i="46"/>
  <c r="AU509" i="46"/>
  <c r="AT509" i="46"/>
  <c r="AS509" i="46"/>
  <c r="BA508" i="46"/>
  <c r="AZ506" i="46"/>
  <c r="AY506" i="46"/>
  <c r="AX506" i="46"/>
  <c r="AW506" i="46"/>
  <c r="AV506" i="46"/>
  <c r="AU506" i="46"/>
  <c r="AT506" i="46"/>
  <c r="AS506" i="46"/>
  <c r="BA505" i="46"/>
  <c r="AZ502" i="46"/>
  <c r="AY502" i="46"/>
  <c r="AX502" i="46"/>
  <c r="AW502" i="46"/>
  <c r="AV502" i="46"/>
  <c r="AU502" i="46"/>
  <c r="AT502" i="46"/>
  <c r="AS502" i="46"/>
  <c r="BA501" i="46"/>
  <c r="AZ498" i="46"/>
  <c r="AY498" i="46"/>
  <c r="AX498" i="46"/>
  <c r="AW498" i="46"/>
  <c r="AV498" i="46"/>
  <c r="AU498" i="46"/>
  <c r="AT498" i="46"/>
  <c r="AS498" i="46"/>
  <c r="BA497" i="46"/>
  <c r="AZ495" i="46"/>
  <c r="AY495" i="46"/>
  <c r="AX495" i="46"/>
  <c r="AW495" i="46"/>
  <c r="AV495" i="46"/>
  <c r="AU495" i="46"/>
  <c r="AT495" i="46"/>
  <c r="AS495" i="46"/>
  <c r="BA494" i="46"/>
  <c r="AZ492" i="46"/>
  <c r="AY492" i="46"/>
  <c r="AX492" i="46"/>
  <c r="AW492" i="46"/>
  <c r="AV492" i="46"/>
  <c r="AU492" i="46"/>
  <c r="AT492" i="46"/>
  <c r="AS492" i="46"/>
  <c r="BA491" i="46"/>
  <c r="AZ489" i="46"/>
  <c r="AY489" i="46"/>
  <c r="AX489" i="46"/>
  <c r="AW489" i="46"/>
  <c r="AV489" i="46"/>
  <c r="AU489" i="46"/>
  <c r="AT489" i="46"/>
  <c r="AS489" i="46"/>
  <c r="BA488" i="46"/>
  <c r="AZ486" i="46"/>
  <c r="AY486" i="46"/>
  <c r="AX486" i="46"/>
  <c r="AW486" i="46"/>
  <c r="AV486" i="46"/>
  <c r="AU486" i="46"/>
  <c r="AT486" i="46"/>
  <c r="AS486" i="46"/>
  <c r="BA485" i="46"/>
  <c r="AZ482" i="46"/>
  <c r="AY482" i="46"/>
  <c r="AX482" i="46"/>
  <c r="AW482" i="46"/>
  <c r="AV482" i="46"/>
  <c r="AU482" i="46"/>
  <c r="AT482" i="46"/>
  <c r="AS482" i="46"/>
  <c r="BA481" i="46"/>
  <c r="AZ479" i="46"/>
  <c r="AY479" i="46"/>
  <c r="AX479" i="46"/>
  <c r="AW479" i="46"/>
  <c r="AV479" i="46"/>
  <c r="AU479" i="46"/>
  <c r="AT479" i="46"/>
  <c r="AS479" i="46"/>
  <c r="BA478" i="46"/>
  <c r="AZ476" i="46"/>
  <c r="AY476" i="46"/>
  <c r="AX476" i="46"/>
  <c r="AW476" i="46"/>
  <c r="AV476" i="46"/>
  <c r="AU476" i="46"/>
  <c r="AT476" i="46"/>
  <c r="AS476" i="46"/>
  <c r="BA475" i="46"/>
  <c r="AZ473" i="46"/>
  <c r="AY473" i="46"/>
  <c r="AX473" i="46"/>
  <c r="AW473" i="46"/>
  <c r="AV473" i="46"/>
  <c r="AU473" i="46"/>
  <c r="AT473" i="46"/>
  <c r="AS473" i="46"/>
  <c r="BA472" i="46"/>
  <c r="AZ470" i="46"/>
  <c r="AY470" i="46"/>
  <c r="AX470" i="46"/>
  <c r="AW470" i="46"/>
  <c r="AV470" i="46"/>
  <c r="AU470" i="46"/>
  <c r="AT470" i="46"/>
  <c r="AS470" i="46"/>
  <c r="BA469" i="46"/>
  <c r="AZ467" i="46"/>
  <c r="AY467" i="46"/>
  <c r="AX467" i="46"/>
  <c r="AW467" i="46"/>
  <c r="AV467" i="46"/>
  <c r="AU467" i="46"/>
  <c r="AT467" i="46"/>
  <c r="AS467" i="46"/>
  <c r="BA466" i="46"/>
  <c r="AZ464" i="46"/>
  <c r="AY464" i="46"/>
  <c r="AX464" i="46"/>
  <c r="AW464" i="46"/>
  <c r="AV464" i="46"/>
  <c r="AU464" i="46"/>
  <c r="AT464" i="46"/>
  <c r="AS464" i="46"/>
  <c r="BA463" i="46"/>
  <c r="AZ461" i="46"/>
  <c r="AY461" i="46"/>
  <c r="AX461" i="46"/>
  <c r="AW461" i="46"/>
  <c r="AV461" i="46"/>
  <c r="AU461" i="46"/>
  <c r="AT461" i="46"/>
  <c r="AS461" i="46"/>
  <c r="BA460" i="46"/>
  <c r="AZ457" i="46"/>
  <c r="AY457" i="46"/>
  <c r="AX457" i="46"/>
  <c r="AW457" i="46"/>
  <c r="AV457" i="46"/>
  <c r="AU457" i="46"/>
  <c r="AT457" i="46"/>
  <c r="AS457" i="46"/>
  <c r="BA456" i="46"/>
  <c r="AZ454" i="46"/>
  <c r="AY454" i="46"/>
  <c r="AX454" i="46"/>
  <c r="AW454" i="46"/>
  <c r="AV454" i="46"/>
  <c r="AU454" i="46"/>
  <c r="AT454" i="46"/>
  <c r="AS454" i="46"/>
  <c r="BA453" i="46"/>
  <c r="AZ451" i="46"/>
  <c r="AY451" i="46"/>
  <c r="AX451" i="46"/>
  <c r="AW451" i="46"/>
  <c r="AV451" i="46"/>
  <c r="AU451" i="46"/>
  <c r="AT451" i="46"/>
  <c r="AS451" i="46"/>
  <c r="BA450" i="46"/>
  <c r="AZ448" i="46"/>
  <c r="AY448" i="46"/>
  <c r="AX448" i="46"/>
  <c r="AW448" i="46"/>
  <c r="AV448" i="46"/>
  <c r="AU448" i="46"/>
  <c r="AT448" i="46"/>
  <c r="AS448" i="46"/>
  <c r="BA447" i="46"/>
  <c r="AZ445" i="46"/>
  <c r="AY445" i="46"/>
  <c r="AX445" i="46"/>
  <c r="AW445" i="46"/>
  <c r="AV445" i="46"/>
  <c r="AU445" i="46"/>
  <c r="AT445" i="46"/>
  <c r="AS445" i="46"/>
  <c r="BA444" i="46"/>
  <c r="AZ442" i="46"/>
  <c r="AY442" i="46"/>
  <c r="AX442" i="46"/>
  <c r="AW442" i="46"/>
  <c r="AV442" i="46"/>
  <c r="AU442" i="46"/>
  <c r="AT442" i="46"/>
  <c r="AS442" i="46"/>
  <c r="BA441" i="46"/>
  <c r="AY561" i="46"/>
  <c r="AQ557" i="46"/>
  <c r="AS550" i="46"/>
  <c r="AK202" i="79" s="1"/>
  <c r="AZ439" i="46"/>
  <c r="AY439" i="46"/>
  <c r="AX439" i="46"/>
  <c r="AW439" i="46"/>
  <c r="AV439" i="46"/>
  <c r="AU439" i="46"/>
  <c r="AT439" i="46"/>
  <c r="AS439" i="46"/>
  <c r="BA438" i="46"/>
  <c r="AZ436" i="46"/>
  <c r="AY436" i="46"/>
  <c r="AX436" i="46"/>
  <c r="AW436" i="46"/>
  <c r="AV436" i="46"/>
  <c r="AU436" i="46"/>
  <c r="AT436" i="46"/>
  <c r="AS436" i="46"/>
  <c r="BA435" i="46"/>
  <c r="AU559" i="46"/>
  <c r="AW552" i="46"/>
  <c r="AO582" i="79" s="1"/>
  <c r="AZ433" i="46"/>
  <c r="AY433" i="46"/>
  <c r="AX433" i="46"/>
  <c r="AW433" i="46"/>
  <c r="AV433" i="46"/>
  <c r="AU433" i="46"/>
  <c r="AT433" i="46"/>
  <c r="AS433" i="46"/>
  <c r="BA432" i="46"/>
  <c r="AT562" i="46"/>
  <c r="AE537" i="46"/>
  <c r="AA537" i="46"/>
  <c r="W537" i="46"/>
  <c r="R537" i="46"/>
  <c r="N537" i="46"/>
  <c r="J537" i="46"/>
  <c r="F537" i="46"/>
  <c r="AY553" i="46"/>
  <c r="AU551" i="46"/>
  <c r="AM392" i="79" s="1"/>
  <c r="AM537" i="46"/>
  <c r="AZ399" i="46"/>
  <c r="AY399" i="46"/>
  <c r="AX399" i="46"/>
  <c r="AW399" i="46"/>
  <c r="AV399" i="46"/>
  <c r="AU399" i="46"/>
  <c r="AT399" i="46"/>
  <c r="AS399" i="46"/>
  <c r="AR399" i="46"/>
  <c r="U399" i="46"/>
  <c r="BA398" i="46"/>
  <c r="AZ396" i="46"/>
  <c r="AY396" i="46"/>
  <c r="AX396" i="46"/>
  <c r="AW396" i="46"/>
  <c r="AV396" i="46"/>
  <c r="AU396" i="46"/>
  <c r="AT396" i="46"/>
  <c r="AS396" i="46"/>
  <c r="AR396" i="46"/>
  <c r="U396" i="46"/>
  <c r="BA395" i="46"/>
  <c r="AZ393" i="46"/>
  <c r="AY393" i="46"/>
  <c r="AX393" i="46"/>
  <c r="AW393" i="46"/>
  <c r="AV393" i="46"/>
  <c r="AU393" i="46"/>
  <c r="AT393" i="46"/>
  <c r="AS393" i="46"/>
  <c r="AR393" i="46"/>
  <c r="U393" i="46"/>
  <c r="BA392" i="46"/>
  <c r="AZ389" i="46"/>
  <c r="AY389" i="46"/>
  <c r="AX389" i="46"/>
  <c r="AW389" i="46"/>
  <c r="AV389" i="46"/>
  <c r="AU389" i="46"/>
  <c r="AT389" i="46"/>
  <c r="AS389" i="46"/>
  <c r="AR389" i="46"/>
  <c r="U389" i="46"/>
  <c r="BA388" i="46"/>
  <c r="AZ386" i="46"/>
  <c r="AY386" i="46"/>
  <c r="AX386" i="46"/>
  <c r="AW386" i="46"/>
  <c r="AV386" i="46"/>
  <c r="AU386" i="46"/>
  <c r="AT386" i="46"/>
  <c r="AS386" i="46"/>
  <c r="AR386" i="46"/>
  <c r="U386" i="46"/>
  <c r="BA385" i="46"/>
  <c r="AZ383" i="46"/>
  <c r="AY383" i="46"/>
  <c r="AX383" i="46"/>
  <c r="AW383" i="46"/>
  <c r="AV383" i="46"/>
  <c r="AU383" i="46"/>
  <c r="AT383" i="46"/>
  <c r="AS383" i="46"/>
  <c r="AR383" i="46"/>
  <c r="U383" i="46"/>
  <c r="BA382" i="46"/>
  <c r="AZ380" i="46"/>
  <c r="AY380" i="46"/>
  <c r="AX380" i="46"/>
  <c r="AW380" i="46"/>
  <c r="AV380" i="46"/>
  <c r="AU380" i="46"/>
  <c r="AT380" i="46"/>
  <c r="AS380" i="46"/>
  <c r="AR380" i="46"/>
  <c r="U380" i="46"/>
  <c r="BA379" i="46"/>
  <c r="AZ377" i="46"/>
  <c r="AY377" i="46"/>
  <c r="AX377" i="46"/>
  <c r="AW377" i="46"/>
  <c r="AV377" i="46"/>
  <c r="AU377" i="46"/>
  <c r="AT377" i="46"/>
  <c r="AS377" i="46"/>
  <c r="AR377" i="46"/>
  <c r="U377" i="46"/>
  <c r="BA376" i="46"/>
  <c r="AZ373" i="46"/>
  <c r="AY373" i="46"/>
  <c r="AX373" i="46"/>
  <c r="AW373" i="46"/>
  <c r="AV373" i="46"/>
  <c r="AU373" i="46"/>
  <c r="AT373" i="46"/>
  <c r="AS373" i="46"/>
  <c r="AR373" i="46"/>
  <c r="U373" i="46"/>
  <c r="BA372" i="46"/>
  <c r="AZ370" i="46"/>
  <c r="AY370" i="46"/>
  <c r="AX370" i="46"/>
  <c r="AW370" i="46"/>
  <c r="AV370" i="46"/>
  <c r="AU370" i="46"/>
  <c r="AT370" i="46"/>
  <c r="AS370" i="46"/>
  <c r="AR370" i="46"/>
  <c r="BA369" i="46"/>
  <c r="AZ366" i="46"/>
  <c r="AY366" i="46"/>
  <c r="AX366" i="46"/>
  <c r="AW366" i="46"/>
  <c r="AV366" i="46"/>
  <c r="AU366" i="46"/>
  <c r="AT366" i="46"/>
  <c r="AS366" i="46"/>
  <c r="AR366" i="46"/>
  <c r="BA365" i="46"/>
  <c r="AZ362" i="46"/>
  <c r="AY362" i="46"/>
  <c r="AX362" i="46"/>
  <c r="AW362" i="46"/>
  <c r="AV362" i="46"/>
  <c r="AU362" i="46"/>
  <c r="AT362" i="46"/>
  <c r="AS362" i="46"/>
  <c r="AR362" i="46"/>
  <c r="BA361" i="46"/>
  <c r="AZ359" i="46"/>
  <c r="AY359" i="46"/>
  <c r="AX359" i="46"/>
  <c r="AW359" i="46"/>
  <c r="AV359" i="46"/>
  <c r="AU359" i="46"/>
  <c r="AT359" i="46"/>
  <c r="AS359" i="46"/>
  <c r="AR359" i="46"/>
  <c r="U359" i="46"/>
  <c r="BA358" i="46"/>
  <c r="AZ356" i="46"/>
  <c r="AY356" i="46"/>
  <c r="AX356" i="46"/>
  <c r="AW356" i="46"/>
  <c r="AV356" i="46"/>
  <c r="AU356" i="46"/>
  <c r="AT356" i="46"/>
  <c r="AS356" i="46"/>
  <c r="AR356" i="46"/>
  <c r="U356" i="46"/>
  <c r="BA355" i="46"/>
  <c r="AZ353" i="46"/>
  <c r="AY353" i="46"/>
  <c r="AX353" i="46"/>
  <c r="AW353" i="46"/>
  <c r="AV353" i="46"/>
  <c r="AU353" i="46"/>
  <c r="AT353" i="46"/>
  <c r="AS353" i="46"/>
  <c r="AR353" i="46"/>
  <c r="U353" i="46"/>
  <c r="BA352" i="46"/>
  <c r="AZ350" i="46"/>
  <c r="AY350" i="46"/>
  <c r="AX350" i="46"/>
  <c r="AW350" i="46"/>
  <c r="AV350" i="46"/>
  <c r="AU350" i="46"/>
  <c r="AT350" i="46"/>
  <c r="AS350" i="46"/>
  <c r="AR350" i="46"/>
  <c r="U350" i="46"/>
  <c r="BA349" i="46"/>
  <c r="AZ346" i="46"/>
  <c r="AY346" i="46"/>
  <c r="AX346" i="46"/>
  <c r="AW346" i="46"/>
  <c r="AV346" i="46"/>
  <c r="AU346" i="46"/>
  <c r="AT346" i="46"/>
  <c r="AS346" i="46"/>
  <c r="AR346" i="46"/>
  <c r="BA345" i="46"/>
  <c r="AZ343" i="46"/>
  <c r="AY343" i="46"/>
  <c r="AX343" i="46"/>
  <c r="AW343" i="46"/>
  <c r="AV343" i="46"/>
  <c r="AU343" i="46"/>
  <c r="AT343" i="46"/>
  <c r="AS343" i="46"/>
  <c r="AR343" i="46"/>
  <c r="BA342" i="46"/>
  <c r="AZ340" i="46"/>
  <c r="AY340" i="46"/>
  <c r="AX340" i="46"/>
  <c r="AW340" i="46"/>
  <c r="AV340" i="46"/>
  <c r="AU340" i="46"/>
  <c r="AT340" i="46"/>
  <c r="AS340" i="46"/>
  <c r="AR340" i="46"/>
  <c r="BA339" i="46"/>
  <c r="AZ337" i="46"/>
  <c r="AY337" i="46"/>
  <c r="AX337" i="46"/>
  <c r="AW337" i="46"/>
  <c r="AV337" i="46"/>
  <c r="AU337" i="46"/>
  <c r="AT337" i="46"/>
  <c r="AS337" i="46"/>
  <c r="AR337" i="46"/>
  <c r="U337" i="46"/>
  <c r="BA336" i="46"/>
  <c r="AZ334" i="46"/>
  <c r="AY334" i="46"/>
  <c r="AX334" i="46"/>
  <c r="AW334" i="46"/>
  <c r="AV334" i="46"/>
  <c r="AU334" i="46"/>
  <c r="AT334" i="46"/>
  <c r="AS334" i="46"/>
  <c r="AR334" i="46"/>
  <c r="U334" i="46"/>
  <c r="BA333" i="46"/>
  <c r="AZ331" i="46"/>
  <c r="AY331" i="46"/>
  <c r="AX331" i="46"/>
  <c r="AW331" i="46"/>
  <c r="AV331" i="46"/>
  <c r="AU331" i="46"/>
  <c r="AT331" i="46"/>
  <c r="AS331" i="46"/>
  <c r="AR331" i="46"/>
  <c r="U331" i="46"/>
  <c r="BA330" i="46"/>
  <c r="AZ328" i="46"/>
  <c r="AY328" i="46"/>
  <c r="AX328" i="46"/>
  <c r="AW328" i="46"/>
  <c r="AV328" i="46"/>
  <c r="AU328" i="46"/>
  <c r="AT328" i="46"/>
  <c r="AS328" i="46"/>
  <c r="AR328" i="46"/>
  <c r="U328" i="46"/>
  <c r="BA327" i="46"/>
  <c r="AZ325" i="46"/>
  <c r="AY325" i="46"/>
  <c r="AX325" i="46"/>
  <c r="AW325" i="46"/>
  <c r="AV325" i="46"/>
  <c r="AU325" i="46"/>
  <c r="AT325" i="46"/>
  <c r="AS325" i="46"/>
  <c r="AR325" i="46"/>
  <c r="U325" i="46"/>
  <c r="BA324" i="46"/>
  <c r="AZ321" i="46"/>
  <c r="AY321" i="46"/>
  <c r="AX321" i="46"/>
  <c r="AW321" i="46"/>
  <c r="AV321" i="46"/>
  <c r="AU321" i="46"/>
  <c r="AT321" i="46"/>
  <c r="AS321" i="46"/>
  <c r="AR321" i="46"/>
  <c r="AQ321" i="46"/>
  <c r="AP321" i="46"/>
  <c r="AO321" i="46"/>
  <c r="AN321" i="46"/>
  <c r="AM321" i="46"/>
  <c r="BA320" i="46"/>
  <c r="AZ318" i="46"/>
  <c r="AY318" i="46"/>
  <c r="AX318" i="46"/>
  <c r="AW318" i="46"/>
  <c r="AV318" i="46"/>
  <c r="AU318" i="46"/>
  <c r="AT318" i="46"/>
  <c r="AS318" i="46"/>
  <c r="AR318" i="46"/>
  <c r="AQ318" i="46"/>
  <c r="AP318" i="46"/>
  <c r="AO318" i="46"/>
  <c r="AN318" i="46"/>
  <c r="AM318" i="46"/>
  <c r="BA317" i="46"/>
  <c r="AZ315" i="46"/>
  <c r="AY315" i="46"/>
  <c r="AX315" i="46"/>
  <c r="AW315" i="46"/>
  <c r="AV315" i="46"/>
  <c r="AU315" i="46"/>
  <c r="AT315" i="46"/>
  <c r="AS315" i="46"/>
  <c r="AR315" i="46"/>
  <c r="AQ315" i="46"/>
  <c r="AP315" i="46"/>
  <c r="AO315" i="46"/>
  <c r="AN315" i="46"/>
  <c r="AM315" i="46"/>
  <c r="BA314" i="46"/>
  <c r="AZ312" i="46"/>
  <c r="AY312" i="46"/>
  <c r="AX312" i="46"/>
  <c r="AW312" i="46"/>
  <c r="AV312" i="46"/>
  <c r="AU312" i="46"/>
  <c r="AT312" i="46"/>
  <c r="AS312" i="46"/>
  <c r="AR312" i="46"/>
  <c r="AQ312" i="46"/>
  <c r="AP312" i="46"/>
  <c r="AO312" i="46"/>
  <c r="AN312" i="46"/>
  <c r="AM312" i="46"/>
  <c r="BA311" i="46"/>
  <c r="AZ309" i="46"/>
  <c r="AY309" i="46"/>
  <c r="AX309" i="46"/>
  <c r="AW309" i="46"/>
  <c r="AV309" i="46"/>
  <c r="AU309" i="46"/>
  <c r="AT309" i="46"/>
  <c r="AS309" i="46"/>
  <c r="AR309" i="46"/>
  <c r="AQ309" i="46"/>
  <c r="AP309" i="46"/>
  <c r="AO309" i="46"/>
  <c r="AN309" i="46"/>
  <c r="AM309" i="46"/>
  <c r="BA308" i="46"/>
  <c r="AZ306" i="46"/>
  <c r="AY306" i="46"/>
  <c r="AX306" i="46"/>
  <c r="AW306" i="46"/>
  <c r="AV306" i="46"/>
  <c r="AU306" i="46"/>
  <c r="AT306" i="46"/>
  <c r="AS306" i="46"/>
  <c r="AR306" i="46"/>
  <c r="AQ306" i="46"/>
  <c r="AP306" i="46"/>
  <c r="AO306" i="46"/>
  <c r="AN306" i="46"/>
  <c r="AM306" i="46"/>
  <c r="BA305" i="46"/>
  <c r="AZ303" i="46"/>
  <c r="AY303" i="46"/>
  <c r="AX303" i="46"/>
  <c r="AW303" i="46"/>
  <c r="AV303" i="46"/>
  <c r="AU303" i="46"/>
  <c r="AT303" i="46"/>
  <c r="AS303" i="46"/>
  <c r="AR303" i="46"/>
  <c r="AQ303" i="46"/>
  <c r="AP303" i="46"/>
  <c r="AO303" i="46"/>
  <c r="AN303" i="46"/>
  <c r="AM303" i="46"/>
  <c r="BA302" i="46"/>
  <c r="AZ300" i="46"/>
  <c r="AY300" i="46"/>
  <c r="AX300" i="46"/>
  <c r="AW300" i="46"/>
  <c r="AV300" i="46"/>
  <c r="AU300" i="46"/>
  <c r="AT300" i="46"/>
  <c r="AS300" i="46"/>
  <c r="AR300" i="46"/>
  <c r="AQ300" i="46"/>
  <c r="AP300" i="46"/>
  <c r="AO300" i="46"/>
  <c r="AN300" i="46"/>
  <c r="AM300" i="46"/>
  <c r="BA299" i="46"/>
  <c r="AZ297" i="46"/>
  <c r="AY297" i="46"/>
  <c r="AX297" i="46"/>
  <c r="AW297" i="46"/>
  <c r="AV297" i="46"/>
  <c r="AU297" i="46"/>
  <c r="AT297" i="46"/>
  <c r="AS297" i="46"/>
  <c r="AR297" i="46"/>
  <c r="AQ297" i="46"/>
  <c r="AP297" i="46"/>
  <c r="AO297" i="46"/>
  <c r="AN297" i="46"/>
  <c r="AM297" i="46"/>
  <c r="BA296" i="46"/>
  <c r="AN421" i="46"/>
  <c r="AN413" i="46"/>
  <c r="AF201" i="79" s="1"/>
  <c r="AU424" i="46"/>
  <c r="AQ422" i="46"/>
  <c r="V265" i="46"/>
  <c r="D265" i="46"/>
  <c r="AZ263" i="46"/>
  <c r="AY263" i="46"/>
  <c r="AX263" i="46"/>
  <c r="AW263" i="46"/>
  <c r="AV263" i="46"/>
  <c r="AU263" i="46"/>
  <c r="AT263" i="46"/>
  <c r="AS263" i="46"/>
  <c r="AR263" i="46"/>
  <c r="AQ263" i="46"/>
  <c r="AP263" i="46"/>
  <c r="AO263" i="46"/>
  <c r="AN263" i="46"/>
  <c r="AM263" i="46"/>
  <c r="U263" i="46"/>
  <c r="BA262" i="46"/>
  <c r="AZ260" i="46"/>
  <c r="AY260" i="46"/>
  <c r="AX260" i="46"/>
  <c r="AW260" i="46"/>
  <c r="AV260" i="46"/>
  <c r="AU260" i="46"/>
  <c r="AT260" i="46"/>
  <c r="AS260" i="46"/>
  <c r="AR260" i="46"/>
  <c r="AQ260" i="46"/>
  <c r="AP260" i="46"/>
  <c r="AO260" i="46"/>
  <c r="AN260" i="46"/>
  <c r="AM260" i="46"/>
  <c r="U260" i="46"/>
  <c r="BA259" i="46"/>
  <c r="AZ257" i="46"/>
  <c r="AY257" i="46"/>
  <c r="AX257" i="46"/>
  <c r="AW257" i="46"/>
  <c r="AV257" i="46"/>
  <c r="AU257" i="46"/>
  <c r="AT257" i="46"/>
  <c r="AS257" i="46"/>
  <c r="AR257" i="46"/>
  <c r="AQ257" i="46"/>
  <c r="AP257" i="46"/>
  <c r="AO257" i="46"/>
  <c r="AN257" i="46"/>
  <c r="AM257" i="46"/>
  <c r="U257" i="46"/>
  <c r="BA256" i="46"/>
  <c r="AZ253" i="46"/>
  <c r="AY253" i="46"/>
  <c r="AX253" i="46"/>
  <c r="AW253" i="46"/>
  <c r="AV253" i="46"/>
  <c r="AU253" i="46"/>
  <c r="AT253" i="46"/>
  <c r="AS253" i="46"/>
  <c r="AR253" i="46"/>
  <c r="AQ253" i="46"/>
  <c r="AP253" i="46"/>
  <c r="AO253" i="46"/>
  <c r="AN253" i="46"/>
  <c r="AM253" i="46"/>
  <c r="U253" i="46"/>
  <c r="BA252" i="46"/>
  <c r="AZ250" i="46"/>
  <c r="AY250" i="46"/>
  <c r="AX250" i="46"/>
  <c r="AW250" i="46"/>
  <c r="AV250" i="46"/>
  <c r="AU250" i="46"/>
  <c r="AT250" i="46"/>
  <c r="AS250" i="46"/>
  <c r="AR250" i="46"/>
  <c r="AQ250" i="46"/>
  <c r="AP250" i="46"/>
  <c r="AO250" i="46"/>
  <c r="AN250" i="46"/>
  <c r="AM250" i="46"/>
  <c r="U250" i="46"/>
  <c r="BA249" i="46"/>
  <c r="AZ247" i="46"/>
  <c r="AY247" i="46"/>
  <c r="AX247" i="46"/>
  <c r="AW247" i="46"/>
  <c r="AV247" i="46"/>
  <c r="AU247" i="46"/>
  <c r="AT247" i="46"/>
  <c r="AS247" i="46"/>
  <c r="AR247" i="46"/>
  <c r="AQ247" i="46"/>
  <c r="AP247" i="46"/>
  <c r="AO247" i="46"/>
  <c r="AN247" i="46"/>
  <c r="AM247" i="46"/>
  <c r="U247" i="46"/>
  <c r="BA246" i="46"/>
  <c r="AZ244" i="46"/>
  <c r="AY244" i="46"/>
  <c r="AX244" i="46"/>
  <c r="AW244" i="46"/>
  <c r="AV244" i="46"/>
  <c r="AU244" i="46"/>
  <c r="AT244" i="46"/>
  <c r="AS244" i="46"/>
  <c r="AR244" i="46"/>
  <c r="AQ244" i="46"/>
  <c r="AP244" i="46"/>
  <c r="AO244" i="46"/>
  <c r="AN244" i="46"/>
  <c r="AM244" i="46"/>
  <c r="U244" i="46"/>
  <c r="BA243" i="46"/>
  <c r="AZ241" i="46"/>
  <c r="AY241" i="46"/>
  <c r="AX241" i="46"/>
  <c r="AW241" i="46"/>
  <c r="AV241" i="46"/>
  <c r="AU241" i="46"/>
  <c r="AT241" i="46"/>
  <c r="AS241" i="46"/>
  <c r="AR241" i="46"/>
  <c r="AQ241" i="46"/>
  <c r="AP241" i="46"/>
  <c r="AO241" i="46"/>
  <c r="AN241" i="46"/>
  <c r="AM241" i="46"/>
  <c r="U241" i="46"/>
  <c r="BA240" i="46"/>
  <c r="AZ237" i="46"/>
  <c r="AY237" i="46"/>
  <c r="AX237" i="46"/>
  <c r="AW237" i="46"/>
  <c r="AV237" i="46"/>
  <c r="AU237" i="46"/>
  <c r="AT237" i="46"/>
  <c r="AS237" i="46"/>
  <c r="AR237" i="46"/>
  <c r="AQ237" i="46"/>
  <c r="AP237" i="46"/>
  <c r="AO237" i="46"/>
  <c r="AN237" i="46"/>
  <c r="AM237" i="46"/>
  <c r="U237" i="46"/>
  <c r="BA236" i="46"/>
  <c r="AZ234" i="46"/>
  <c r="AY234" i="46"/>
  <c r="AX234" i="46"/>
  <c r="AW234" i="46"/>
  <c r="AV234" i="46"/>
  <c r="AU234" i="46"/>
  <c r="AT234" i="46"/>
  <c r="AS234" i="46"/>
  <c r="AR234" i="46"/>
  <c r="AQ234" i="46"/>
  <c r="AP234" i="46"/>
  <c r="AO234" i="46"/>
  <c r="AN234" i="46"/>
  <c r="AM234" i="46"/>
  <c r="BA233" i="46"/>
  <c r="AZ230" i="46"/>
  <c r="AY230" i="46"/>
  <c r="AX230" i="46"/>
  <c r="AW230" i="46"/>
  <c r="AV230" i="46"/>
  <c r="AU230" i="46"/>
  <c r="AT230" i="46"/>
  <c r="AS230" i="46"/>
  <c r="AR230" i="46"/>
  <c r="AQ230" i="46"/>
  <c r="AP230" i="46"/>
  <c r="AO230" i="46"/>
  <c r="AN230" i="46"/>
  <c r="AM230" i="46"/>
  <c r="BA229" i="46"/>
  <c r="AZ226" i="46"/>
  <c r="AY226" i="46"/>
  <c r="AX226" i="46"/>
  <c r="AW226" i="46"/>
  <c r="AV226" i="46"/>
  <c r="AU226" i="46"/>
  <c r="AT226" i="46"/>
  <c r="AS226" i="46"/>
  <c r="AR226" i="46"/>
  <c r="AQ226" i="46"/>
  <c r="AP226" i="46"/>
  <c r="AO226" i="46"/>
  <c r="AN226" i="46"/>
  <c r="AM226" i="46"/>
  <c r="BA225" i="46"/>
  <c r="AZ223" i="46"/>
  <c r="AY223" i="46"/>
  <c r="AX223" i="46"/>
  <c r="AW223" i="46"/>
  <c r="AV223" i="46"/>
  <c r="AU223" i="46"/>
  <c r="AT223" i="46"/>
  <c r="AS223" i="46"/>
  <c r="AR223" i="46"/>
  <c r="AQ223" i="46"/>
  <c r="AP223" i="46"/>
  <c r="AO223" i="46"/>
  <c r="AN223" i="46"/>
  <c r="AM223" i="46"/>
  <c r="U223" i="46"/>
  <c r="BA222" i="46"/>
  <c r="AZ220" i="46"/>
  <c r="AY220" i="46"/>
  <c r="AX220" i="46"/>
  <c r="AW220" i="46"/>
  <c r="AV220" i="46"/>
  <c r="AU220" i="46"/>
  <c r="AT220" i="46"/>
  <c r="AS220" i="46"/>
  <c r="AR220" i="46"/>
  <c r="AQ220" i="46"/>
  <c r="AP220" i="46"/>
  <c r="AO220" i="46"/>
  <c r="AN220" i="46"/>
  <c r="AM220" i="46"/>
  <c r="U220" i="46"/>
  <c r="BA219" i="46"/>
  <c r="AZ217" i="46"/>
  <c r="AY217" i="46"/>
  <c r="AX217" i="46"/>
  <c r="AW217" i="46"/>
  <c r="AV217" i="46"/>
  <c r="AU217" i="46"/>
  <c r="AT217" i="46"/>
  <c r="AS217" i="46"/>
  <c r="AR217" i="46"/>
  <c r="AQ217" i="46"/>
  <c r="AP217" i="46"/>
  <c r="AO217" i="46"/>
  <c r="AN217" i="46"/>
  <c r="AM217" i="46"/>
  <c r="U217" i="46"/>
  <c r="BA216" i="46"/>
  <c r="AZ214" i="46"/>
  <c r="AY214" i="46"/>
  <c r="AX214" i="46"/>
  <c r="AW214" i="46"/>
  <c r="AV214" i="46"/>
  <c r="AU214" i="46"/>
  <c r="AT214" i="46"/>
  <c r="AS214" i="46"/>
  <c r="AR214" i="46"/>
  <c r="AQ214" i="46"/>
  <c r="AP214" i="46"/>
  <c r="AO214" i="46"/>
  <c r="AN214" i="46"/>
  <c r="AM214" i="46"/>
  <c r="U214" i="46"/>
  <c r="BA213" i="46"/>
  <c r="AZ210" i="46"/>
  <c r="AY210" i="46"/>
  <c r="AX210" i="46"/>
  <c r="AW210" i="46"/>
  <c r="AV210" i="46"/>
  <c r="AU210" i="46"/>
  <c r="AT210" i="46"/>
  <c r="AS210" i="46"/>
  <c r="AR210" i="46"/>
  <c r="AQ210" i="46"/>
  <c r="AP210" i="46"/>
  <c r="AO210" i="46"/>
  <c r="AN210" i="46"/>
  <c r="AM210" i="46"/>
  <c r="BA209" i="46"/>
  <c r="AZ207" i="46"/>
  <c r="AY207" i="46"/>
  <c r="AX207" i="46"/>
  <c r="AW207" i="46"/>
  <c r="AV207" i="46"/>
  <c r="AU207" i="46"/>
  <c r="AT207" i="46"/>
  <c r="AS207" i="46"/>
  <c r="AR207" i="46"/>
  <c r="AQ207" i="46"/>
  <c r="AP207" i="46"/>
  <c r="AO207" i="46"/>
  <c r="AN207" i="46"/>
  <c r="AM207" i="46"/>
  <c r="BA206" i="46"/>
  <c r="AZ204" i="46"/>
  <c r="AY204" i="46"/>
  <c r="AX204" i="46"/>
  <c r="AW204" i="46"/>
  <c r="AV204" i="46"/>
  <c r="AU204" i="46"/>
  <c r="AT204" i="46"/>
  <c r="AS204" i="46"/>
  <c r="AR204" i="46"/>
  <c r="AQ204" i="46"/>
  <c r="AP204" i="46"/>
  <c r="AO204" i="46"/>
  <c r="AN204" i="46"/>
  <c r="AM204" i="46"/>
  <c r="BA203" i="46"/>
  <c r="AZ201" i="46"/>
  <c r="AY201" i="46"/>
  <c r="AX201" i="46"/>
  <c r="AW201" i="46"/>
  <c r="AV201" i="46"/>
  <c r="AU201" i="46"/>
  <c r="AT201" i="46"/>
  <c r="AS201" i="46"/>
  <c r="AR201" i="46"/>
  <c r="AQ201" i="46"/>
  <c r="AP201" i="46"/>
  <c r="AO201" i="46"/>
  <c r="AN201" i="46"/>
  <c r="AM201" i="46"/>
  <c r="U201" i="46"/>
  <c r="BA200" i="46"/>
  <c r="AZ198" i="46"/>
  <c r="AY198" i="46"/>
  <c r="AX198" i="46"/>
  <c r="AW198" i="46"/>
  <c r="AV198" i="46"/>
  <c r="AU198" i="46"/>
  <c r="AT198" i="46"/>
  <c r="AS198" i="46"/>
  <c r="AR198" i="46"/>
  <c r="AQ198" i="46"/>
  <c r="AP198" i="46"/>
  <c r="AO198" i="46"/>
  <c r="AN198" i="46"/>
  <c r="AM198" i="46"/>
  <c r="U198" i="46"/>
  <c r="BA197" i="46"/>
  <c r="AZ195" i="46"/>
  <c r="AY195" i="46"/>
  <c r="AX195" i="46"/>
  <c r="AW195" i="46"/>
  <c r="AV195" i="46"/>
  <c r="AU195" i="46"/>
  <c r="AT195" i="46"/>
  <c r="AS195" i="46"/>
  <c r="AR195" i="46"/>
  <c r="AQ195" i="46"/>
  <c r="AP195" i="46"/>
  <c r="AO195" i="46"/>
  <c r="AN195" i="46"/>
  <c r="AM195" i="46"/>
  <c r="U195" i="46"/>
  <c r="BA194" i="46"/>
  <c r="AZ192" i="46"/>
  <c r="AY192" i="46"/>
  <c r="AX192" i="46"/>
  <c r="AW192" i="46"/>
  <c r="AV192" i="46"/>
  <c r="AU192" i="46"/>
  <c r="AT192" i="46"/>
  <c r="AS192" i="46"/>
  <c r="AR192" i="46"/>
  <c r="AQ192" i="46"/>
  <c r="AP192" i="46"/>
  <c r="AO192" i="46"/>
  <c r="AN192" i="46"/>
  <c r="AM192" i="46"/>
  <c r="U192" i="46"/>
  <c r="BA191" i="46"/>
  <c r="AZ189" i="46"/>
  <c r="AY189" i="46"/>
  <c r="AX189" i="46"/>
  <c r="AW189" i="46"/>
  <c r="AV189" i="46"/>
  <c r="AU189" i="46"/>
  <c r="AT189" i="46"/>
  <c r="AS189" i="46"/>
  <c r="AR189" i="46"/>
  <c r="AQ189" i="46"/>
  <c r="AP189" i="46"/>
  <c r="AO189" i="46"/>
  <c r="AN189" i="46"/>
  <c r="AM189" i="46"/>
  <c r="U189" i="46"/>
  <c r="BA188" i="46"/>
  <c r="AZ185" i="46"/>
  <c r="AY185" i="46"/>
  <c r="AX185" i="46"/>
  <c r="AW185" i="46"/>
  <c r="AV185" i="46"/>
  <c r="AU185" i="46"/>
  <c r="AT185" i="46"/>
  <c r="AS185" i="46"/>
  <c r="AR185" i="46"/>
  <c r="AQ185" i="46"/>
  <c r="AP185" i="46"/>
  <c r="AO185" i="46"/>
  <c r="AN185" i="46"/>
  <c r="AM185" i="46"/>
  <c r="BA184" i="46"/>
  <c r="AZ182" i="46"/>
  <c r="AY182" i="46"/>
  <c r="AX182" i="46"/>
  <c r="AW182" i="46"/>
  <c r="AV182" i="46"/>
  <c r="AU182" i="46"/>
  <c r="AT182" i="46"/>
  <c r="AS182" i="46"/>
  <c r="AR182" i="46"/>
  <c r="AQ182" i="46"/>
  <c r="AP182" i="46"/>
  <c r="AO182" i="46"/>
  <c r="AN182" i="46"/>
  <c r="AM182" i="46"/>
  <c r="BA181" i="46"/>
  <c r="AZ179" i="46"/>
  <c r="AY179" i="46"/>
  <c r="AX179" i="46"/>
  <c r="AW179" i="46"/>
  <c r="AV179" i="46"/>
  <c r="AU179" i="46"/>
  <c r="AT179" i="46"/>
  <c r="AS179" i="46"/>
  <c r="AR179" i="46"/>
  <c r="AQ179" i="46"/>
  <c r="AP179" i="46"/>
  <c r="AO179" i="46"/>
  <c r="AN179" i="46"/>
  <c r="AM179" i="46"/>
  <c r="BA178" i="46"/>
  <c r="AZ176" i="46"/>
  <c r="AY176" i="46"/>
  <c r="AX176" i="46"/>
  <c r="AW176" i="46"/>
  <c r="AV176" i="46"/>
  <c r="AU176" i="46"/>
  <c r="AT176" i="46"/>
  <c r="AS176" i="46"/>
  <c r="AR176" i="46"/>
  <c r="AQ176" i="46"/>
  <c r="AP176" i="46"/>
  <c r="AO176" i="46"/>
  <c r="AN176" i="46"/>
  <c r="AM176" i="46"/>
  <c r="BA175" i="46"/>
  <c r="AZ173" i="46"/>
  <c r="AY173" i="46"/>
  <c r="AX173" i="46"/>
  <c r="AW173" i="46"/>
  <c r="AV173" i="46"/>
  <c r="AU173" i="46"/>
  <c r="AT173" i="46"/>
  <c r="AS173" i="46"/>
  <c r="AR173" i="46"/>
  <c r="AQ173" i="46"/>
  <c r="AP173" i="46"/>
  <c r="AO173" i="46"/>
  <c r="AN173" i="46"/>
  <c r="AM173" i="46"/>
  <c r="BA172" i="46"/>
  <c r="AZ170" i="46"/>
  <c r="AY170" i="46"/>
  <c r="AX170" i="46"/>
  <c r="AW170" i="46"/>
  <c r="AV170" i="46"/>
  <c r="AU170" i="46"/>
  <c r="AT170" i="46"/>
  <c r="AS170" i="46"/>
  <c r="AR170" i="46"/>
  <c r="AQ170" i="46"/>
  <c r="AP170" i="46"/>
  <c r="AO170" i="46"/>
  <c r="AN170" i="46"/>
  <c r="AM170" i="46"/>
  <c r="BA169" i="46"/>
  <c r="AZ167" i="46"/>
  <c r="AZ280" i="46" s="1"/>
  <c r="AY167" i="46"/>
  <c r="AX167" i="46"/>
  <c r="AW167" i="46"/>
  <c r="AV167" i="46"/>
  <c r="AV288" i="46" s="1"/>
  <c r="AU167" i="46"/>
  <c r="AT167" i="46"/>
  <c r="AS167" i="46"/>
  <c r="AR167" i="46"/>
  <c r="AQ167" i="46"/>
  <c r="AP167" i="46"/>
  <c r="AO167" i="46"/>
  <c r="AN167" i="46"/>
  <c r="AN284" i="46" s="1"/>
  <c r="AM167" i="46"/>
  <c r="BA166" i="46"/>
  <c r="AZ164" i="46"/>
  <c r="AY164" i="46"/>
  <c r="AX164" i="46"/>
  <c r="AW164" i="46"/>
  <c r="AV164" i="46"/>
  <c r="AU164" i="46"/>
  <c r="AT164" i="46"/>
  <c r="AS164" i="46"/>
  <c r="AR164" i="46"/>
  <c r="AQ164" i="46"/>
  <c r="AP164" i="46"/>
  <c r="AO164" i="46"/>
  <c r="AN164" i="46"/>
  <c r="AM164" i="46"/>
  <c r="BA163" i="46"/>
  <c r="AZ161" i="46"/>
  <c r="AY161" i="46"/>
  <c r="AX161" i="46"/>
  <c r="AX289" i="46" s="1"/>
  <c r="AW161" i="46"/>
  <c r="AV161" i="46"/>
  <c r="AU161" i="46"/>
  <c r="AT161" i="46"/>
  <c r="AT277" i="46" s="1"/>
  <c r="AL200" i="79" s="1"/>
  <c r="AS161" i="46"/>
  <c r="AR161" i="46"/>
  <c r="AQ161" i="46"/>
  <c r="AP161" i="46"/>
  <c r="AO161" i="46"/>
  <c r="AN161" i="46"/>
  <c r="AM161" i="46"/>
  <c r="BA160" i="46"/>
  <c r="AX285" i="46"/>
  <c r="AW286" i="46"/>
  <c r="AO265" i="46"/>
  <c r="V127" i="46"/>
  <c r="D127" i="46"/>
  <c r="AZ125" i="46"/>
  <c r="AY125" i="46"/>
  <c r="AX125" i="46"/>
  <c r="AW125" i="46"/>
  <c r="AV125" i="46"/>
  <c r="AU125" i="46"/>
  <c r="AT125" i="46"/>
  <c r="AS125" i="46"/>
  <c r="AR125" i="46"/>
  <c r="AQ125" i="46"/>
  <c r="AP125" i="46"/>
  <c r="AO125" i="46"/>
  <c r="AN125" i="46"/>
  <c r="AM125" i="46"/>
  <c r="U125" i="46"/>
  <c r="BA124" i="46"/>
  <c r="AZ122" i="46"/>
  <c r="AY122" i="46"/>
  <c r="AX122" i="46"/>
  <c r="AW122" i="46"/>
  <c r="AV122" i="46"/>
  <c r="AU122" i="46"/>
  <c r="AT122" i="46"/>
  <c r="AS122" i="46"/>
  <c r="AR122" i="46"/>
  <c r="AQ122" i="46"/>
  <c r="AP122" i="46"/>
  <c r="AO122" i="46"/>
  <c r="AN122" i="46"/>
  <c r="AM122" i="46"/>
  <c r="U122" i="46"/>
  <c r="BA121" i="46"/>
  <c r="AZ119" i="46"/>
  <c r="AY119" i="46"/>
  <c r="AX119" i="46"/>
  <c r="AW119" i="46"/>
  <c r="AV119" i="46"/>
  <c r="AU119" i="46"/>
  <c r="AT119" i="46"/>
  <c r="AS119" i="46"/>
  <c r="AR119" i="46"/>
  <c r="AQ119" i="46"/>
  <c r="AP119" i="46"/>
  <c r="AO119" i="46"/>
  <c r="AN119" i="46"/>
  <c r="AM119" i="46"/>
  <c r="U119" i="46"/>
  <c r="BA118" i="46"/>
  <c r="AZ115" i="46"/>
  <c r="AY115" i="46"/>
  <c r="AX115" i="46"/>
  <c r="AW115" i="46"/>
  <c r="AV115" i="46"/>
  <c r="AU115" i="46"/>
  <c r="AT115" i="46"/>
  <c r="AS115" i="46"/>
  <c r="AR115" i="46"/>
  <c r="AQ115" i="46"/>
  <c r="AP115" i="46"/>
  <c r="AO115" i="46"/>
  <c r="AN115" i="46"/>
  <c r="AM115" i="46"/>
  <c r="U115" i="46"/>
  <c r="BA114" i="46"/>
  <c r="AZ112" i="46"/>
  <c r="AY112" i="46"/>
  <c r="AX112" i="46"/>
  <c r="AW112" i="46"/>
  <c r="AV112" i="46"/>
  <c r="AU112" i="46"/>
  <c r="AT112" i="46"/>
  <c r="AS112" i="46"/>
  <c r="AR112" i="46"/>
  <c r="AQ112" i="46"/>
  <c r="AP112" i="46"/>
  <c r="AO112" i="46"/>
  <c r="AN112" i="46"/>
  <c r="AM112" i="46"/>
  <c r="U112" i="46"/>
  <c r="BA111" i="46"/>
  <c r="AZ109" i="46"/>
  <c r="AY109" i="46"/>
  <c r="AX109" i="46"/>
  <c r="AW109" i="46"/>
  <c r="AV109" i="46"/>
  <c r="AU109" i="46"/>
  <c r="AT109" i="46"/>
  <c r="AS109" i="46"/>
  <c r="AR109" i="46"/>
  <c r="AQ109" i="46"/>
  <c r="AP109" i="46"/>
  <c r="AO109" i="46"/>
  <c r="AN109" i="46"/>
  <c r="AM109" i="46"/>
  <c r="U109" i="46"/>
  <c r="BA108" i="46"/>
  <c r="AZ106" i="46"/>
  <c r="AY106" i="46"/>
  <c r="AX106" i="46"/>
  <c r="AW106" i="46"/>
  <c r="AV106" i="46"/>
  <c r="AU106" i="46"/>
  <c r="AT106" i="46"/>
  <c r="AS106" i="46"/>
  <c r="AR106" i="46"/>
  <c r="AQ106" i="46"/>
  <c r="AP106" i="46"/>
  <c r="AO106" i="46"/>
  <c r="AN106" i="46"/>
  <c r="AM106" i="46"/>
  <c r="U106" i="46"/>
  <c r="BA105" i="46"/>
  <c r="AZ103" i="46"/>
  <c r="AY103" i="46"/>
  <c r="AX103" i="46"/>
  <c r="AW103" i="46"/>
  <c r="AV103" i="46"/>
  <c r="AU103" i="46"/>
  <c r="AT103" i="46"/>
  <c r="AS103" i="46"/>
  <c r="AR103" i="46"/>
  <c r="AQ103" i="46"/>
  <c r="AP103" i="46"/>
  <c r="AO103" i="46"/>
  <c r="AN103" i="46"/>
  <c r="AM103" i="46"/>
  <c r="U103" i="46"/>
  <c r="BA102" i="46"/>
  <c r="AZ99" i="46"/>
  <c r="AY99" i="46"/>
  <c r="AX99" i="46"/>
  <c r="AW99" i="46"/>
  <c r="AV99" i="46"/>
  <c r="AU99" i="46"/>
  <c r="AT99" i="46"/>
  <c r="AS99" i="46"/>
  <c r="AR99" i="46"/>
  <c r="AQ99" i="46"/>
  <c r="AP99" i="46"/>
  <c r="AO99" i="46"/>
  <c r="AN99" i="46"/>
  <c r="AM99" i="46"/>
  <c r="U99" i="46"/>
  <c r="BA98" i="46"/>
  <c r="AZ96" i="46"/>
  <c r="AY96" i="46"/>
  <c r="AX96" i="46"/>
  <c r="AW96" i="46"/>
  <c r="AV96" i="46"/>
  <c r="AU96" i="46"/>
  <c r="AT96" i="46"/>
  <c r="AS96" i="46"/>
  <c r="AR96" i="46"/>
  <c r="AQ96" i="46"/>
  <c r="AP96" i="46"/>
  <c r="AO96" i="46"/>
  <c r="AN96" i="46"/>
  <c r="AM96" i="46"/>
  <c r="BA95" i="46"/>
  <c r="AZ92" i="46"/>
  <c r="AY92" i="46"/>
  <c r="AX92" i="46"/>
  <c r="AW92" i="46"/>
  <c r="AV92" i="46"/>
  <c r="AU92" i="46"/>
  <c r="AT92" i="46"/>
  <c r="AS92" i="46"/>
  <c r="AR92" i="46"/>
  <c r="AQ92" i="46"/>
  <c r="AP92" i="46"/>
  <c r="AO92" i="46"/>
  <c r="AN92" i="46"/>
  <c r="AM92" i="46"/>
  <c r="BA91" i="46"/>
  <c r="AZ88" i="46"/>
  <c r="AY88" i="46"/>
  <c r="AX88" i="46"/>
  <c r="AW88" i="46"/>
  <c r="AV88" i="46"/>
  <c r="AU88" i="46"/>
  <c r="AT88" i="46"/>
  <c r="AS88" i="46"/>
  <c r="AR88" i="46"/>
  <c r="AQ88" i="46"/>
  <c r="AP88" i="46"/>
  <c r="AO88" i="46"/>
  <c r="AN88" i="46"/>
  <c r="AM88" i="46"/>
  <c r="BA87" i="46"/>
  <c r="AZ85" i="46"/>
  <c r="AY85" i="46"/>
  <c r="AX85" i="46"/>
  <c r="AW85" i="46"/>
  <c r="AV85" i="46"/>
  <c r="AU85" i="46"/>
  <c r="AT85" i="46"/>
  <c r="AS85" i="46"/>
  <c r="AR85" i="46"/>
  <c r="AQ85" i="46"/>
  <c r="AP85" i="46"/>
  <c r="AO85" i="46"/>
  <c r="AN85" i="46"/>
  <c r="AM85" i="46"/>
  <c r="U85" i="46"/>
  <c r="BA84" i="46"/>
  <c r="AZ82" i="46"/>
  <c r="AY82" i="46"/>
  <c r="AX82" i="46"/>
  <c r="AW82" i="46"/>
  <c r="AV82" i="46"/>
  <c r="AU82" i="46"/>
  <c r="AT82" i="46"/>
  <c r="AS82" i="46"/>
  <c r="AR82" i="46"/>
  <c r="AQ82" i="46"/>
  <c r="AP82" i="46"/>
  <c r="AO82" i="46"/>
  <c r="AN82" i="46"/>
  <c r="AM82" i="46"/>
  <c r="U82" i="46"/>
  <c r="BA81" i="46"/>
  <c r="AZ79" i="46"/>
  <c r="AY79" i="46"/>
  <c r="AX79" i="46"/>
  <c r="AW79" i="46"/>
  <c r="AV79" i="46"/>
  <c r="AU79" i="46"/>
  <c r="AT79" i="46"/>
  <c r="AS79" i="46"/>
  <c r="AR79" i="46"/>
  <c r="AQ79" i="46"/>
  <c r="AP79" i="46"/>
  <c r="AO79" i="46"/>
  <c r="AN79" i="46"/>
  <c r="AM79" i="46"/>
  <c r="U79" i="46"/>
  <c r="BA78" i="46"/>
  <c r="AZ76" i="46"/>
  <c r="AY76" i="46"/>
  <c r="AX76" i="46"/>
  <c r="AW76" i="46"/>
  <c r="AV76" i="46"/>
  <c r="AU76" i="46"/>
  <c r="AT76" i="46"/>
  <c r="AS76" i="46"/>
  <c r="AR76" i="46"/>
  <c r="AQ76" i="46"/>
  <c r="AP76" i="46"/>
  <c r="AO76" i="46"/>
  <c r="AN76" i="46"/>
  <c r="AM76" i="46"/>
  <c r="U76" i="46"/>
  <c r="BA75" i="46"/>
  <c r="AZ72" i="46"/>
  <c r="AY72" i="46"/>
  <c r="AX72" i="46"/>
  <c r="AW72" i="46"/>
  <c r="AV72" i="46"/>
  <c r="AU72" i="46"/>
  <c r="AT72" i="46"/>
  <c r="AS72" i="46"/>
  <c r="AR72" i="46"/>
  <c r="AQ72" i="46"/>
  <c r="AP72" i="46"/>
  <c r="AO72" i="46"/>
  <c r="AN72" i="46"/>
  <c r="AM72" i="46"/>
  <c r="BA71" i="46"/>
  <c r="AZ69" i="46"/>
  <c r="AY69" i="46"/>
  <c r="AX69" i="46"/>
  <c r="AW69" i="46"/>
  <c r="AV69" i="46"/>
  <c r="AU69" i="46"/>
  <c r="AT69" i="46"/>
  <c r="AS69" i="46"/>
  <c r="AR69" i="46"/>
  <c r="AQ69" i="46"/>
  <c r="AP69" i="46"/>
  <c r="AO69" i="46"/>
  <c r="AN69" i="46"/>
  <c r="AM69" i="46"/>
  <c r="BA68" i="46"/>
  <c r="AZ66" i="46"/>
  <c r="AY66" i="46"/>
  <c r="AX66" i="46"/>
  <c r="AW66" i="46"/>
  <c r="AV66" i="46"/>
  <c r="AU66" i="46"/>
  <c r="AT66" i="46"/>
  <c r="AS66" i="46"/>
  <c r="AR66" i="46"/>
  <c r="AQ66" i="46"/>
  <c r="AP66" i="46"/>
  <c r="AO66" i="46"/>
  <c r="AN66" i="46"/>
  <c r="AM66" i="46"/>
  <c r="BA65" i="46"/>
  <c r="AZ63" i="46"/>
  <c r="AY63" i="46"/>
  <c r="AX63" i="46"/>
  <c r="AW63" i="46"/>
  <c r="AV63" i="46"/>
  <c r="AU63" i="46"/>
  <c r="AT63" i="46"/>
  <c r="AS63" i="46"/>
  <c r="AR63" i="46"/>
  <c r="AQ63" i="46"/>
  <c r="AP63" i="46"/>
  <c r="AO63" i="46"/>
  <c r="AN63" i="46"/>
  <c r="AM63" i="46"/>
  <c r="U63" i="46"/>
  <c r="BA62" i="46"/>
  <c r="AZ60" i="46"/>
  <c r="AY60" i="46"/>
  <c r="AX60" i="46"/>
  <c r="AW60" i="46"/>
  <c r="AV60" i="46"/>
  <c r="AU60" i="46"/>
  <c r="AT60" i="46"/>
  <c r="AS60" i="46"/>
  <c r="AR60" i="46"/>
  <c r="AQ60" i="46"/>
  <c r="AP60" i="46"/>
  <c r="AO60" i="46"/>
  <c r="AN60" i="46"/>
  <c r="AM60" i="46"/>
  <c r="U60" i="46"/>
  <c r="BA59" i="46"/>
  <c r="AZ57" i="46"/>
  <c r="AY57" i="46"/>
  <c r="AX57" i="46"/>
  <c r="AW57" i="46"/>
  <c r="AV57" i="46"/>
  <c r="AU57" i="46"/>
  <c r="AT57" i="46"/>
  <c r="AS57" i="46"/>
  <c r="AR57" i="46"/>
  <c r="AQ57" i="46"/>
  <c r="AP57" i="46"/>
  <c r="AO57" i="46"/>
  <c r="AN57" i="46"/>
  <c r="AM57" i="46"/>
  <c r="U57" i="46"/>
  <c r="BA56" i="46"/>
  <c r="AZ54" i="46"/>
  <c r="AY54" i="46"/>
  <c r="AX54" i="46"/>
  <c r="AW54" i="46"/>
  <c r="AV54" i="46"/>
  <c r="AU54" i="46"/>
  <c r="AT54" i="46"/>
  <c r="AS54" i="46"/>
  <c r="AR54" i="46"/>
  <c r="AQ54" i="46"/>
  <c r="AP54" i="46"/>
  <c r="AO54" i="46"/>
  <c r="AN54" i="46"/>
  <c r="AM54" i="46"/>
  <c r="U54" i="46"/>
  <c r="BA53" i="46"/>
  <c r="AZ51" i="46"/>
  <c r="AY51" i="46"/>
  <c r="AX51" i="46"/>
  <c r="AW51" i="46"/>
  <c r="AV51" i="46"/>
  <c r="AU51" i="46"/>
  <c r="AT51" i="46"/>
  <c r="AS51" i="46"/>
  <c r="AR51" i="46"/>
  <c r="AQ51" i="46"/>
  <c r="AP51" i="46"/>
  <c r="AO51" i="46"/>
  <c r="AN51" i="46"/>
  <c r="AM51" i="46"/>
  <c r="U51" i="46"/>
  <c r="BA50" i="46"/>
  <c r="AZ47" i="46"/>
  <c r="AY47" i="46"/>
  <c r="AX47" i="46"/>
  <c r="AW47" i="46"/>
  <c r="AV47" i="46"/>
  <c r="AU47" i="46"/>
  <c r="AT47" i="46"/>
  <c r="AS47" i="46"/>
  <c r="AR47" i="46"/>
  <c r="AQ47" i="46"/>
  <c r="AP47" i="46"/>
  <c r="AO47" i="46"/>
  <c r="AN47" i="46"/>
  <c r="AM47" i="46"/>
  <c r="BA46" i="46"/>
  <c r="AZ44" i="46"/>
  <c r="AY44" i="46"/>
  <c r="AX44" i="46"/>
  <c r="AW44" i="46"/>
  <c r="AV44" i="46"/>
  <c r="AU44" i="46"/>
  <c r="AT44" i="46"/>
  <c r="AS44" i="46"/>
  <c r="AR44" i="46"/>
  <c r="AQ44" i="46"/>
  <c r="AP44" i="46"/>
  <c r="AO44" i="46"/>
  <c r="AN44" i="46"/>
  <c r="AM44" i="46"/>
  <c r="BA43" i="46"/>
  <c r="AZ41" i="46"/>
  <c r="AY41" i="46"/>
  <c r="AX41" i="46"/>
  <c r="AW41" i="46"/>
  <c r="AV41" i="46"/>
  <c r="AU41" i="46"/>
  <c r="AT41" i="46"/>
  <c r="AS41" i="46"/>
  <c r="AR41" i="46"/>
  <c r="AQ41" i="46"/>
  <c r="AP41" i="46"/>
  <c r="AO41" i="46"/>
  <c r="AN41" i="46"/>
  <c r="AM41" i="46"/>
  <c r="BA40" i="46"/>
  <c r="AZ38" i="46"/>
  <c r="AY38" i="46"/>
  <c r="AX38" i="46"/>
  <c r="AW38" i="46"/>
  <c r="AV38" i="46"/>
  <c r="AU38" i="46"/>
  <c r="AT38" i="46"/>
  <c r="AS38" i="46"/>
  <c r="AR38" i="46"/>
  <c r="AQ38" i="46"/>
  <c r="AP38" i="46"/>
  <c r="AO38" i="46"/>
  <c r="AN38" i="46"/>
  <c r="AM38" i="46"/>
  <c r="BA37" i="46"/>
  <c r="AZ35" i="46"/>
  <c r="AY35" i="46"/>
  <c r="AX35" i="46"/>
  <c r="AW35" i="46"/>
  <c r="AV35" i="46"/>
  <c r="AU35" i="46"/>
  <c r="AT35" i="46"/>
  <c r="AS35" i="46"/>
  <c r="AR35" i="46"/>
  <c r="AQ35" i="46"/>
  <c r="AP35" i="46"/>
  <c r="AO35" i="46"/>
  <c r="AN35" i="46"/>
  <c r="AM35" i="46"/>
  <c r="BA34" i="46"/>
  <c r="AZ32" i="46"/>
  <c r="AY32" i="46"/>
  <c r="AX32" i="46"/>
  <c r="AW32" i="46"/>
  <c r="AV32" i="46"/>
  <c r="AU32" i="46"/>
  <c r="AT32" i="46"/>
  <c r="AS32" i="46"/>
  <c r="AR32" i="46"/>
  <c r="AQ32" i="46"/>
  <c r="AP32" i="46"/>
  <c r="AO32" i="46"/>
  <c r="AN32" i="46"/>
  <c r="AN142" i="46" s="1"/>
  <c r="AM32" i="46"/>
  <c r="BA31" i="46"/>
  <c r="AZ29" i="46"/>
  <c r="AY29" i="46"/>
  <c r="AX29" i="46"/>
  <c r="AW29" i="46"/>
  <c r="AV29" i="46"/>
  <c r="AU29" i="46"/>
  <c r="AT29" i="46"/>
  <c r="AS29" i="46"/>
  <c r="AR29" i="46"/>
  <c r="AQ29" i="46"/>
  <c r="AP29" i="46"/>
  <c r="AO29" i="46"/>
  <c r="AN29" i="46"/>
  <c r="AN149" i="46" s="1"/>
  <c r="AM29" i="46"/>
  <c r="AM150" i="46" s="1"/>
  <c r="BA28" i="46"/>
  <c r="AZ26" i="46"/>
  <c r="AY26" i="46"/>
  <c r="AX26" i="46"/>
  <c r="AW26" i="46"/>
  <c r="AV26" i="46"/>
  <c r="AU26" i="46"/>
  <c r="AT26" i="46"/>
  <c r="AS26" i="46"/>
  <c r="AR26" i="46"/>
  <c r="AQ26" i="46"/>
  <c r="AP26" i="46"/>
  <c r="AO26" i="46"/>
  <c r="AN26" i="46"/>
  <c r="AM26" i="46"/>
  <c r="AM139" i="46" s="1"/>
  <c r="BA25" i="46"/>
  <c r="AZ23" i="46"/>
  <c r="AY23" i="46"/>
  <c r="AX23" i="46"/>
  <c r="AX146" i="46" s="1"/>
  <c r="AW23" i="46"/>
  <c r="AV23" i="46"/>
  <c r="AU23" i="46"/>
  <c r="AT23" i="46"/>
  <c r="AT144" i="46" s="1"/>
  <c r="AS23" i="46"/>
  <c r="AR23" i="46"/>
  <c r="AQ23" i="46"/>
  <c r="AP23" i="46"/>
  <c r="AO23" i="46"/>
  <c r="AN23" i="46"/>
  <c r="AN143" i="46" s="1"/>
  <c r="AM23" i="46"/>
  <c r="BA22" i="46"/>
  <c r="AY150" i="46"/>
  <c r="AV143" i="46"/>
  <c r="AU148" i="46"/>
  <c r="AQ150" i="46"/>
  <c r="AN127" i="46"/>
  <c r="P53" i="45"/>
  <c r="P46" i="45"/>
  <c r="P39" i="45"/>
  <c r="P32" i="45"/>
  <c r="O350" i="85"/>
  <c r="P350" i="85" s="1"/>
  <c r="K350" i="85"/>
  <c r="O349" i="85"/>
  <c r="P349" i="85" s="1"/>
  <c r="K349" i="85"/>
  <c r="O348" i="85"/>
  <c r="P348" i="85" s="1"/>
  <c r="K348" i="85"/>
  <c r="K379" i="85" s="1"/>
  <c r="C348" i="85" s="1"/>
  <c r="P338" i="85"/>
  <c r="K338" i="85"/>
  <c r="P337" i="85"/>
  <c r="K337" i="85"/>
  <c r="P336" i="85"/>
  <c r="K336" i="85"/>
  <c r="P335" i="85"/>
  <c r="K335" i="85"/>
  <c r="P334" i="85"/>
  <c r="K334" i="85"/>
  <c r="P333" i="85"/>
  <c r="K333" i="85"/>
  <c r="P332" i="85"/>
  <c r="K332" i="85"/>
  <c r="P331" i="85"/>
  <c r="K331" i="85"/>
  <c r="P330" i="85"/>
  <c r="K330" i="85"/>
  <c r="P329" i="85"/>
  <c r="K329" i="85"/>
  <c r="P328" i="85"/>
  <c r="K328" i="85"/>
  <c r="P327" i="85"/>
  <c r="K327" i="85"/>
  <c r="P326" i="85"/>
  <c r="K326" i="85"/>
  <c r="P325" i="85"/>
  <c r="K325" i="85"/>
  <c r="P324" i="85"/>
  <c r="K324" i="85"/>
  <c r="P323" i="85"/>
  <c r="K323" i="85"/>
  <c r="P322" i="85"/>
  <c r="K322" i="85"/>
  <c r="P321" i="85"/>
  <c r="K321" i="85"/>
  <c r="P320" i="85"/>
  <c r="K320" i="85"/>
  <c r="P319" i="85"/>
  <c r="K319" i="85"/>
  <c r="P318" i="85"/>
  <c r="K318" i="85"/>
  <c r="P317" i="85"/>
  <c r="K317" i="85"/>
  <c r="P316" i="85"/>
  <c r="K316" i="85"/>
  <c r="P315" i="85"/>
  <c r="K315" i="85"/>
  <c r="P314" i="85"/>
  <c r="K314" i="85"/>
  <c r="P313" i="85"/>
  <c r="K313" i="85"/>
  <c r="P312" i="85"/>
  <c r="K312" i="85"/>
  <c r="P311" i="85"/>
  <c r="K311" i="85"/>
  <c r="P310" i="85"/>
  <c r="K310" i="85"/>
  <c r="P309" i="85"/>
  <c r="K309" i="85"/>
  <c r="P308" i="85"/>
  <c r="K308" i="85"/>
  <c r="P307" i="85"/>
  <c r="K307" i="85"/>
  <c r="P306" i="85"/>
  <c r="K306" i="85"/>
  <c r="P305" i="85"/>
  <c r="K305" i="85"/>
  <c r="P304" i="85"/>
  <c r="K304" i="85"/>
  <c r="P303" i="85"/>
  <c r="K303" i="85"/>
  <c r="P302" i="85"/>
  <c r="K302" i="85"/>
  <c r="P301" i="85"/>
  <c r="K301" i="85"/>
  <c r="P300" i="85"/>
  <c r="K300" i="85"/>
  <c r="P299" i="85"/>
  <c r="K299" i="85"/>
  <c r="P298" i="85"/>
  <c r="K298" i="85"/>
  <c r="P297" i="85"/>
  <c r="K297" i="85"/>
  <c r="P296" i="85"/>
  <c r="K296" i="85"/>
  <c r="P295" i="85"/>
  <c r="K295" i="85"/>
  <c r="P294" i="85"/>
  <c r="K294" i="85"/>
  <c r="P293" i="85"/>
  <c r="K293" i="85"/>
  <c r="P292" i="85"/>
  <c r="K292" i="85"/>
  <c r="P291" i="85"/>
  <c r="K291" i="85"/>
  <c r="P290" i="85"/>
  <c r="K290" i="85"/>
  <c r="P289" i="85"/>
  <c r="K289" i="85"/>
  <c r="P288" i="85"/>
  <c r="K288" i="85"/>
  <c r="P287" i="85"/>
  <c r="K287" i="85"/>
  <c r="P286" i="85"/>
  <c r="K286" i="85"/>
  <c r="P285" i="85"/>
  <c r="K285" i="85"/>
  <c r="P284" i="85"/>
  <c r="K284" i="85"/>
  <c r="P283" i="85"/>
  <c r="K283" i="85"/>
  <c r="P282" i="85"/>
  <c r="K282" i="85"/>
  <c r="P281" i="85"/>
  <c r="K281" i="85"/>
  <c r="P280" i="85"/>
  <c r="K280" i="85"/>
  <c r="P279" i="85"/>
  <c r="K279" i="85"/>
  <c r="P278" i="85"/>
  <c r="K278" i="85"/>
  <c r="P277" i="85"/>
  <c r="K277" i="85"/>
  <c r="P276" i="85"/>
  <c r="K276" i="85"/>
  <c r="P275" i="85"/>
  <c r="K275" i="85"/>
  <c r="P274" i="85"/>
  <c r="K274" i="85"/>
  <c r="P273" i="85"/>
  <c r="K273" i="85"/>
  <c r="P272" i="85"/>
  <c r="K272" i="85"/>
  <c r="P271" i="85"/>
  <c r="K271" i="85"/>
  <c r="P270" i="85"/>
  <c r="K270" i="85"/>
  <c r="P269" i="85"/>
  <c r="K269" i="85"/>
  <c r="P268" i="85"/>
  <c r="K268" i="85"/>
  <c r="P267" i="85"/>
  <c r="K267" i="85"/>
  <c r="P266" i="85"/>
  <c r="K266" i="85"/>
  <c r="P265" i="85"/>
  <c r="K265" i="85"/>
  <c r="P264" i="85"/>
  <c r="K264" i="85"/>
  <c r="P263" i="85"/>
  <c r="K263" i="85"/>
  <c r="P262" i="85"/>
  <c r="K262" i="85"/>
  <c r="P261" i="85"/>
  <c r="K261" i="85"/>
  <c r="P260" i="85"/>
  <c r="K260" i="85"/>
  <c r="K339" i="85" s="1"/>
  <c r="C259" i="85" s="1"/>
  <c r="P259" i="85"/>
  <c r="P339" i="85" s="1"/>
  <c r="C260" i="85" s="1"/>
  <c r="K259" i="85"/>
  <c r="O249" i="85"/>
  <c r="J249" i="85"/>
  <c r="P247" i="85"/>
  <c r="K247" i="85"/>
  <c r="P246" i="85"/>
  <c r="K246" i="85"/>
  <c r="P245" i="85"/>
  <c r="K245" i="85"/>
  <c r="P244" i="85"/>
  <c r="K244" i="85"/>
  <c r="P243" i="85"/>
  <c r="K243" i="85"/>
  <c r="P242" i="85"/>
  <c r="K242" i="85"/>
  <c r="P241" i="85"/>
  <c r="K241" i="85"/>
  <c r="P240" i="85"/>
  <c r="K240" i="85"/>
  <c r="P239" i="85"/>
  <c r="K239" i="85"/>
  <c r="P238" i="85"/>
  <c r="K238" i="85"/>
  <c r="P237" i="85"/>
  <c r="K237" i="85"/>
  <c r="P236" i="85"/>
  <c r="K236" i="85"/>
  <c r="P235" i="85"/>
  <c r="K235" i="85"/>
  <c r="P234" i="85"/>
  <c r="K234" i="85"/>
  <c r="P233" i="85"/>
  <c r="K233" i="85"/>
  <c r="P232" i="85"/>
  <c r="K232" i="85"/>
  <c r="P231" i="85"/>
  <c r="K231" i="85"/>
  <c r="P230" i="85"/>
  <c r="K230" i="85"/>
  <c r="P229" i="85"/>
  <c r="K229" i="85"/>
  <c r="P228" i="85"/>
  <c r="K228" i="85"/>
  <c r="P227" i="85"/>
  <c r="K227" i="85"/>
  <c r="P226" i="85"/>
  <c r="K226" i="85"/>
  <c r="P225" i="85"/>
  <c r="K225" i="85"/>
  <c r="P224" i="85"/>
  <c r="K224" i="85"/>
  <c r="P223" i="85"/>
  <c r="K223" i="85"/>
  <c r="P222" i="85"/>
  <c r="K222" i="85"/>
  <c r="P221" i="85"/>
  <c r="K221" i="85"/>
  <c r="P220" i="85"/>
  <c r="K220" i="85"/>
  <c r="P219" i="85"/>
  <c r="K219" i="85"/>
  <c r="P218" i="85"/>
  <c r="K218" i="85"/>
  <c r="P217" i="85"/>
  <c r="K217" i="85"/>
  <c r="P216" i="85"/>
  <c r="K216" i="85"/>
  <c r="P215" i="85"/>
  <c r="K215" i="85"/>
  <c r="P214" i="85"/>
  <c r="K214" i="85"/>
  <c r="P213" i="85"/>
  <c r="K213" i="85"/>
  <c r="P212" i="85"/>
  <c r="K212" i="85"/>
  <c r="P211" i="85"/>
  <c r="K211" i="85"/>
  <c r="P210" i="85"/>
  <c r="K210" i="85"/>
  <c r="P209" i="85"/>
  <c r="K209" i="85"/>
  <c r="P208" i="85"/>
  <c r="K208" i="85"/>
  <c r="P207" i="85"/>
  <c r="K207" i="85"/>
  <c r="P206" i="85"/>
  <c r="K206" i="85"/>
  <c r="P205" i="85"/>
  <c r="K205" i="85"/>
  <c r="P204" i="85"/>
  <c r="K204" i="85"/>
  <c r="P203" i="85"/>
  <c r="K203" i="85"/>
  <c r="P202" i="85"/>
  <c r="K202" i="85"/>
  <c r="P201" i="85"/>
  <c r="K201" i="85"/>
  <c r="P200" i="85"/>
  <c r="K200" i="85"/>
  <c r="P199" i="85"/>
  <c r="K199" i="85"/>
  <c r="P198" i="85"/>
  <c r="K198" i="85"/>
  <c r="P197" i="85"/>
  <c r="K197" i="85"/>
  <c r="P196" i="85"/>
  <c r="K196" i="85"/>
  <c r="P195" i="85"/>
  <c r="K195" i="85"/>
  <c r="P194" i="85"/>
  <c r="K194" i="85"/>
  <c r="P193" i="85"/>
  <c r="K193" i="85"/>
  <c r="P192" i="85"/>
  <c r="K192" i="85"/>
  <c r="P191" i="85"/>
  <c r="K191" i="85"/>
  <c r="P190" i="85"/>
  <c r="K190" i="85"/>
  <c r="P189" i="85"/>
  <c r="K189" i="85"/>
  <c r="P188" i="85"/>
  <c r="K188" i="85"/>
  <c r="P187" i="85"/>
  <c r="K187" i="85"/>
  <c r="P186" i="85"/>
  <c r="K186" i="85"/>
  <c r="P185" i="85"/>
  <c r="K185" i="85"/>
  <c r="P184" i="85"/>
  <c r="K184" i="85"/>
  <c r="P183" i="85"/>
  <c r="P249" i="85" s="1"/>
  <c r="C184" i="85" s="1"/>
  <c r="K183" i="85"/>
  <c r="K249" i="85" s="1"/>
  <c r="C183" i="85" s="1"/>
  <c r="O175" i="85"/>
  <c r="J175" i="85"/>
  <c r="P174" i="85"/>
  <c r="P173" i="85"/>
  <c r="K173" i="85"/>
  <c r="P172" i="85"/>
  <c r="K172" i="85"/>
  <c r="P171" i="85"/>
  <c r="K171" i="85"/>
  <c r="P170" i="85"/>
  <c r="K170" i="85"/>
  <c r="P169" i="85"/>
  <c r="K169" i="85"/>
  <c r="P168" i="85"/>
  <c r="K168" i="85"/>
  <c r="P167" i="85"/>
  <c r="K167" i="85"/>
  <c r="P166" i="85"/>
  <c r="K166" i="85"/>
  <c r="P165" i="85"/>
  <c r="K165" i="85"/>
  <c r="P164" i="85"/>
  <c r="K164" i="85"/>
  <c r="P163" i="85"/>
  <c r="K163" i="85"/>
  <c r="P162" i="85"/>
  <c r="K162" i="85"/>
  <c r="P161" i="85"/>
  <c r="K161" i="85"/>
  <c r="P160" i="85"/>
  <c r="K160" i="85"/>
  <c r="P159" i="85"/>
  <c r="K159" i="85"/>
  <c r="P158" i="85"/>
  <c r="K158" i="85"/>
  <c r="P157" i="85"/>
  <c r="K157" i="85"/>
  <c r="P156" i="85"/>
  <c r="K156" i="85"/>
  <c r="P155" i="85"/>
  <c r="K155" i="85"/>
  <c r="P154" i="85"/>
  <c r="K154" i="85"/>
  <c r="P153" i="85"/>
  <c r="K153" i="85"/>
  <c r="P152" i="85"/>
  <c r="K152" i="85"/>
  <c r="P151" i="85"/>
  <c r="K151" i="85"/>
  <c r="P150" i="85"/>
  <c r="K150" i="85"/>
  <c r="P149" i="85"/>
  <c r="K149" i="85"/>
  <c r="P148" i="85"/>
  <c r="K148" i="85"/>
  <c r="P147" i="85"/>
  <c r="K147" i="85"/>
  <c r="P146" i="85"/>
  <c r="K146" i="85"/>
  <c r="P145" i="85"/>
  <c r="K145" i="85"/>
  <c r="P144" i="85"/>
  <c r="K144" i="85"/>
  <c r="P143" i="85"/>
  <c r="K143" i="85"/>
  <c r="P142" i="85"/>
  <c r="K142" i="85"/>
  <c r="P141" i="85"/>
  <c r="K141" i="85"/>
  <c r="P140" i="85"/>
  <c r="K140" i="85"/>
  <c r="P139" i="85"/>
  <c r="K139" i="85"/>
  <c r="P138" i="85"/>
  <c r="K138" i="85"/>
  <c r="P137" i="85"/>
  <c r="K137" i="85"/>
  <c r="P136" i="85"/>
  <c r="K136" i="85"/>
  <c r="P135" i="85"/>
  <c r="K135" i="85"/>
  <c r="P134" i="85"/>
  <c r="K134" i="85"/>
  <c r="P133" i="85"/>
  <c r="K133" i="85"/>
  <c r="P132" i="85"/>
  <c r="K132" i="85"/>
  <c r="P131" i="85"/>
  <c r="K131" i="85"/>
  <c r="P130" i="85"/>
  <c r="K130" i="85"/>
  <c r="P129" i="85"/>
  <c r="K129" i="85"/>
  <c r="P128" i="85"/>
  <c r="K128" i="85"/>
  <c r="P127" i="85"/>
  <c r="K127" i="85"/>
  <c r="P126" i="85"/>
  <c r="K126" i="85"/>
  <c r="P125" i="85"/>
  <c r="K125" i="85"/>
  <c r="P124" i="85"/>
  <c r="K124" i="85"/>
  <c r="P123" i="85"/>
  <c r="K123" i="85"/>
  <c r="P122" i="85"/>
  <c r="K122" i="85"/>
  <c r="P121" i="85"/>
  <c r="K121" i="85"/>
  <c r="P120" i="85"/>
  <c r="K120" i="85"/>
  <c r="P119" i="85"/>
  <c r="K119" i="85"/>
  <c r="P118" i="85"/>
  <c r="K118" i="85"/>
  <c r="P117" i="85"/>
  <c r="K117" i="85"/>
  <c r="P116" i="85"/>
  <c r="K116" i="85"/>
  <c r="P115" i="85"/>
  <c r="K115" i="85"/>
  <c r="P114" i="85"/>
  <c r="K114" i="85"/>
  <c r="P113" i="85"/>
  <c r="K113" i="85"/>
  <c r="P112" i="85"/>
  <c r="K112" i="85"/>
  <c r="P111" i="85"/>
  <c r="K111" i="85"/>
  <c r="P110" i="85"/>
  <c r="K110" i="85"/>
  <c r="P109" i="85"/>
  <c r="K109" i="85"/>
  <c r="P108" i="85"/>
  <c r="K108" i="85"/>
  <c r="P107" i="85"/>
  <c r="K107" i="85"/>
  <c r="P106" i="85"/>
  <c r="P175" i="85" s="1"/>
  <c r="C107" i="85" s="1"/>
  <c r="K106" i="85"/>
  <c r="K175" i="85" s="1"/>
  <c r="C106" i="85" s="1"/>
  <c r="P97" i="85"/>
  <c r="K95" i="85"/>
  <c r="K94" i="85"/>
  <c r="K93" i="85"/>
  <c r="K92" i="85"/>
  <c r="K91" i="85"/>
  <c r="K90" i="85"/>
  <c r="K89" i="85"/>
  <c r="K88" i="85"/>
  <c r="K87" i="85"/>
  <c r="K86" i="85"/>
  <c r="K85" i="85"/>
  <c r="K84" i="85"/>
  <c r="K83" i="85"/>
  <c r="K82" i="85"/>
  <c r="K81" i="85"/>
  <c r="K80" i="85"/>
  <c r="K79" i="85"/>
  <c r="K78" i="85"/>
  <c r="K77" i="85"/>
  <c r="K76" i="85"/>
  <c r="K75" i="85"/>
  <c r="K74" i="85"/>
  <c r="K73" i="85"/>
  <c r="K72" i="85"/>
  <c r="K71" i="85"/>
  <c r="K70" i="85"/>
  <c r="K69" i="85"/>
  <c r="K68" i="85"/>
  <c r="K67" i="85"/>
  <c r="K66" i="85"/>
  <c r="K65" i="85"/>
  <c r="K64" i="85"/>
  <c r="K63" i="85"/>
  <c r="K62" i="85"/>
  <c r="K61" i="85"/>
  <c r="K60" i="85"/>
  <c r="K59" i="85"/>
  <c r="K58" i="85"/>
  <c r="K57" i="85"/>
  <c r="K56" i="85"/>
  <c r="K55" i="85"/>
  <c r="K54" i="85"/>
  <c r="K53" i="85"/>
  <c r="K52" i="85"/>
  <c r="K51" i="85"/>
  <c r="K50" i="85"/>
  <c r="K49" i="85"/>
  <c r="K48" i="85"/>
  <c r="K47" i="85"/>
  <c r="K46" i="85"/>
  <c r="K45" i="85"/>
  <c r="K44" i="85"/>
  <c r="K43" i="85"/>
  <c r="K42" i="85"/>
  <c r="K41" i="85"/>
  <c r="K40" i="85"/>
  <c r="K39" i="85"/>
  <c r="K38" i="85"/>
  <c r="C38" i="85"/>
  <c r="D38" i="85" s="1"/>
  <c r="F38" i="85" s="1"/>
  <c r="K37" i="85"/>
  <c r="C37" i="85"/>
  <c r="D37" i="85" s="1"/>
  <c r="F37" i="85" s="1"/>
  <c r="K36" i="85"/>
  <c r="C36" i="85"/>
  <c r="D36" i="85" s="1"/>
  <c r="F36" i="85" s="1"/>
  <c r="K35" i="85"/>
  <c r="C35" i="85"/>
  <c r="D35" i="85" s="1"/>
  <c r="F35" i="85" s="1"/>
  <c r="K34" i="85"/>
  <c r="C34" i="85"/>
  <c r="D34" i="85" s="1"/>
  <c r="F34" i="85" s="1"/>
  <c r="K33" i="85"/>
  <c r="C33" i="85"/>
  <c r="D33" i="85" s="1"/>
  <c r="F33" i="85" s="1"/>
  <c r="K32" i="85"/>
  <c r="C32" i="85"/>
  <c r="D32" i="85" s="1"/>
  <c r="F32" i="85" s="1"/>
  <c r="K31" i="85"/>
  <c r="C31" i="85"/>
  <c r="D31" i="85" s="1"/>
  <c r="F31" i="85" s="1"/>
  <c r="K30" i="85"/>
  <c r="C30" i="85"/>
  <c r="D30" i="85" s="1"/>
  <c r="F30" i="85" s="1"/>
  <c r="K29" i="85"/>
  <c r="C29" i="85"/>
  <c r="D29" i="85" s="1"/>
  <c r="F29" i="85" s="1"/>
  <c r="K28" i="85"/>
  <c r="C28" i="85"/>
  <c r="D28" i="85" s="1"/>
  <c r="F28" i="85" s="1"/>
  <c r="F39" i="85" s="1"/>
  <c r="F40" i="85" s="1"/>
  <c r="K27" i="85"/>
  <c r="K97" i="85" s="1"/>
  <c r="C27" i="85" s="1"/>
  <c r="AA1161" i="79" l="1"/>
  <c r="F1161" i="79"/>
  <c r="J1161" i="79"/>
  <c r="N1161" i="79"/>
  <c r="AR423" i="46"/>
  <c r="AV425" i="46"/>
  <c r="AZ419" i="46"/>
  <c r="K401" i="46"/>
  <c r="AB401" i="46"/>
  <c r="AV551" i="46"/>
  <c r="AN392" i="79" s="1"/>
  <c r="AZ553" i="46"/>
  <c r="G537" i="46"/>
  <c r="AB700" i="79"/>
  <c r="AJ966" i="79"/>
  <c r="E896" i="79"/>
  <c r="AB902" i="79"/>
  <c r="T1079" i="79"/>
  <c r="AG1356" i="79"/>
  <c r="AQ287" i="46"/>
  <c r="AO413" i="46"/>
  <c r="AG201" i="79" s="1"/>
  <c r="AS415" i="46"/>
  <c r="AK581" i="79" s="1"/>
  <c r="AW417" i="46"/>
  <c r="L401" i="46"/>
  <c r="T401" i="46"/>
  <c r="Y401" i="46"/>
  <c r="AC401" i="46"/>
  <c r="AG401" i="46"/>
  <c r="AK401" i="46"/>
  <c r="AY418" i="46"/>
  <c r="S401" i="46"/>
  <c r="X401" i="46"/>
  <c r="AF401" i="46"/>
  <c r="AJ401" i="46"/>
  <c r="AN425" i="46"/>
  <c r="AM412" i="46"/>
  <c r="AU416" i="46"/>
  <c r="AX560" i="46"/>
  <c r="E315" i="79"/>
  <c r="I315" i="79"/>
  <c r="V315" i="79"/>
  <c r="AI402" i="79" s="1"/>
  <c r="Z315" i="79"/>
  <c r="AD315" i="79"/>
  <c r="I896" i="79"/>
  <c r="T902" i="79"/>
  <c r="AC902" i="79"/>
  <c r="X1079" i="79"/>
  <c r="AH1356" i="79"/>
  <c r="AE1356" i="79"/>
  <c r="AM1356" i="79"/>
  <c r="AQ1356" i="79"/>
  <c r="H1356" i="79"/>
  <c r="L1356" i="79"/>
  <c r="P1356" i="79"/>
  <c r="V1356" i="79"/>
  <c r="Z1356" i="79"/>
  <c r="AD1356" i="79"/>
  <c r="AI1356" i="79"/>
  <c r="AB689" i="79"/>
  <c r="AO147" i="46"/>
  <c r="AS145" i="46"/>
  <c r="AW147" i="46"/>
  <c r="AP139" i="46"/>
  <c r="AH389" i="79" s="1"/>
  <c r="AT137" i="46"/>
  <c r="AX135" i="46"/>
  <c r="AU289" i="46"/>
  <c r="AY283" i="46"/>
  <c r="AN265" i="46"/>
  <c r="AV265" i="46"/>
  <c r="AZ286" i="46"/>
  <c r="AM420" i="46"/>
  <c r="AT550" i="46"/>
  <c r="AL202" i="79" s="1"/>
  <c r="AX537" i="46"/>
  <c r="Q537" i="46"/>
  <c r="AH537" i="46"/>
  <c r="AH966" i="79"/>
  <c r="L883" i="79"/>
  <c r="U902" i="79"/>
  <c r="AO421" i="46"/>
  <c r="AS423" i="46"/>
  <c r="AW425" i="46"/>
  <c r="AY537" i="46"/>
  <c r="AM555" i="46"/>
  <c r="G1356" i="79"/>
  <c r="K1356" i="79"/>
  <c r="O1356" i="79"/>
  <c r="AP418" i="46"/>
  <c r="AT420" i="46"/>
  <c r="AX422" i="46"/>
  <c r="V401" i="46"/>
  <c r="Z401" i="46"/>
  <c r="AD401" i="46"/>
  <c r="AH401" i="46"/>
  <c r="AL401" i="46"/>
  <c r="AR419" i="46"/>
  <c r="AR401" i="46"/>
  <c r="AR415" i="46"/>
  <c r="AJ581" i="79" s="1"/>
  <c r="AV417" i="46"/>
  <c r="AP422" i="46"/>
  <c r="AT424" i="46"/>
  <c r="AN537" i="46"/>
  <c r="K537" i="46"/>
  <c r="D537" i="46"/>
  <c r="L537" i="46"/>
  <c r="AP552" i="46"/>
  <c r="AH582" i="79" s="1"/>
  <c r="AX556" i="46"/>
  <c r="AP560" i="46"/>
  <c r="AT554" i="46"/>
  <c r="AP537" i="46"/>
  <c r="Z537" i="46"/>
  <c r="AZ557" i="46"/>
  <c r="AR561" i="46"/>
  <c r="AX552" i="46"/>
  <c r="AP582" i="79" s="1"/>
  <c r="AN555" i="46"/>
  <c r="AR557" i="46"/>
  <c r="AV559" i="46"/>
  <c r="AZ561" i="46"/>
  <c r="AQ213" i="79"/>
  <c r="Y701" i="79"/>
  <c r="AM966" i="79"/>
  <c r="AQ144" i="46"/>
  <c r="AU146" i="46"/>
  <c r="AY148" i="46"/>
  <c r="AU143" i="46"/>
  <c r="AY141" i="46"/>
  <c r="AP150" i="46"/>
  <c r="AS272" i="46"/>
  <c r="AS401" i="46"/>
  <c r="AN553" i="46"/>
  <c r="AN557" i="46"/>
  <c r="H537" i="46"/>
  <c r="AI537" i="46"/>
  <c r="AO556" i="46"/>
  <c r="AS558" i="46"/>
  <c r="AW560" i="46"/>
  <c r="T195" i="79"/>
  <c r="X195" i="79"/>
  <c r="AB195" i="79"/>
  <c r="V195" i="79"/>
  <c r="Z195" i="79"/>
  <c r="AD195" i="79"/>
  <c r="E195" i="79"/>
  <c r="R195" i="79"/>
  <c r="Y690" i="79"/>
  <c r="T700" i="79"/>
  <c r="AG966" i="79"/>
  <c r="M896" i="79"/>
  <c r="Y902" i="79"/>
  <c r="AB1079" i="79"/>
  <c r="AB1161" i="79" s="1"/>
  <c r="E1356" i="79"/>
  <c r="I1356" i="79"/>
  <c r="M1356" i="79"/>
  <c r="AQ414" i="46"/>
  <c r="AI391" i="79" s="1"/>
  <c r="AW409" i="46"/>
  <c r="AP414" i="46"/>
  <c r="AH391" i="79" s="1"/>
  <c r="AT416" i="46"/>
  <c r="AX418" i="46"/>
  <c r="AO546" i="46"/>
  <c r="AW546" i="46"/>
  <c r="AT537" i="46"/>
  <c r="E537" i="46"/>
  <c r="I537" i="46"/>
  <c r="M537" i="46"/>
  <c r="V537" i="46"/>
  <c r="AD537" i="46"/>
  <c r="AL537" i="46"/>
  <c r="AP556" i="46"/>
  <c r="AT558" i="46"/>
  <c r="T689" i="79"/>
  <c r="H883" i="79"/>
  <c r="H966" i="79" s="1"/>
  <c r="AN966" i="79"/>
  <c r="AR966" i="79"/>
  <c r="T897" i="79"/>
  <c r="U897" i="79" s="1"/>
  <c r="V897" i="79" s="1"/>
  <c r="W897" i="79" s="1"/>
  <c r="X897" i="79" s="1"/>
  <c r="Y897" i="79" s="1"/>
  <c r="Z897" i="79" s="1"/>
  <c r="AA897" i="79" s="1"/>
  <c r="AB897" i="79" s="1"/>
  <c r="AC897" i="79" s="1"/>
  <c r="AD897" i="79" s="1"/>
  <c r="AD966" i="79" s="1"/>
  <c r="S896" i="79"/>
  <c r="AQ966" i="79"/>
  <c r="S1161" i="79"/>
  <c r="T1356" i="79"/>
  <c r="X1356" i="79"/>
  <c r="AB1356" i="79"/>
  <c r="F1356" i="79"/>
  <c r="J1356" i="79"/>
  <c r="N1356" i="79"/>
  <c r="X1161" i="79"/>
  <c r="AF1161" i="79"/>
  <c r="AJ1161" i="79"/>
  <c r="AN1161" i="79"/>
  <c r="AR1161" i="79"/>
  <c r="AG1161" i="79"/>
  <c r="AK1161" i="79"/>
  <c r="AO1161" i="79"/>
  <c r="AI1161" i="79"/>
  <c r="AH1161" i="79"/>
  <c r="AL1161" i="79"/>
  <c r="AP1161" i="79"/>
  <c r="AE1161" i="79"/>
  <c r="AM1161" i="79"/>
  <c r="AQ1161" i="79"/>
  <c r="T1161" i="79"/>
  <c r="AO1550" i="79"/>
  <c r="AE1550" i="79"/>
  <c r="AM1550" i="79"/>
  <c r="AQ1550" i="79"/>
  <c r="AI1550" i="79"/>
  <c r="AH1550" i="79"/>
  <c r="AL1550" i="79"/>
  <c r="AP1550" i="79"/>
  <c r="AF1550" i="79"/>
  <c r="AN1550" i="79"/>
  <c r="AR1550" i="79"/>
  <c r="AJ1550" i="79"/>
  <c r="U1079" i="79"/>
  <c r="U1161" i="79" s="1"/>
  <c r="Y1079" i="79"/>
  <c r="Y1161" i="79" s="1"/>
  <c r="AC1079" i="79"/>
  <c r="AC1161" i="79" s="1"/>
  <c r="G1083" i="79"/>
  <c r="G1161" i="79" s="1"/>
  <c r="K1083" i="79"/>
  <c r="K1161" i="79" s="1"/>
  <c r="O1083" i="79"/>
  <c r="O1161" i="79" s="1"/>
  <c r="V1079" i="79"/>
  <c r="V1161" i="79" s="1"/>
  <c r="Z1079" i="79"/>
  <c r="Z1161" i="79" s="1"/>
  <c r="H1083" i="79"/>
  <c r="H1161" i="79" s="1"/>
  <c r="L1083" i="79"/>
  <c r="L1161" i="79" s="1"/>
  <c r="P1083" i="79"/>
  <c r="P1161" i="79" s="1"/>
  <c r="AD1083" i="79"/>
  <c r="AD1161" i="79" s="1"/>
  <c r="W1079" i="79"/>
  <c r="W1161" i="79" s="1"/>
  <c r="E1083" i="79"/>
  <c r="E1161" i="79" s="1"/>
  <c r="I1083" i="79"/>
  <c r="I1161" i="79" s="1"/>
  <c r="M1083" i="79"/>
  <c r="M1161" i="79" s="1"/>
  <c r="AL966" i="79"/>
  <c r="N884" i="79"/>
  <c r="O884" i="79"/>
  <c r="O966" i="79" s="1"/>
  <c r="AP966" i="79"/>
  <c r="M884" i="79"/>
  <c r="AA884" i="79"/>
  <c r="AA966" i="79" s="1"/>
  <c r="J897" i="79"/>
  <c r="I883" i="79"/>
  <c r="S883" i="79"/>
  <c r="F884" i="79"/>
  <c r="X884" i="79"/>
  <c r="F896" i="79"/>
  <c r="G897" i="79"/>
  <c r="K897" i="79"/>
  <c r="O897" i="79"/>
  <c r="J883" i="79"/>
  <c r="T883" i="79"/>
  <c r="G884" i="79"/>
  <c r="K884" i="79"/>
  <c r="U884" i="79"/>
  <c r="U966" i="79" s="1"/>
  <c r="Y884" i="79"/>
  <c r="Y966" i="79" s="1"/>
  <c r="H897" i="79"/>
  <c r="L897" i="79"/>
  <c r="L966" i="79" s="1"/>
  <c r="P897" i="79"/>
  <c r="P966" i="79" s="1"/>
  <c r="V902" i="79"/>
  <c r="Z902" i="79"/>
  <c r="AC966" i="79"/>
  <c r="E884" i="79"/>
  <c r="I884" i="79"/>
  <c r="W884" i="79"/>
  <c r="N897" i="79"/>
  <c r="E883" i="79"/>
  <c r="E966" i="79" s="1"/>
  <c r="M883" i="79"/>
  <c r="V884" i="79"/>
  <c r="Z884" i="79"/>
  <c r="W902" i="79"/>
  <c r="AF195" i="79"/>
  <c r="AO212" i="79"/>
  <c r="AC705" i="79"/>
  <c r="U693" i="79"/>
  <c r="U704" i="79"/>
  <c r="AF210" i="79"/>
  <c r="AO215" i="79"/>
  <c r="AQ216" i="79"/>
  <c r="AC693" i="79"/>
  <c r="AG212" i="79"/>
  <c r="D195" i="79"/>
  <c r="U195" i="79"/>
  <c r="Y195" i="79"/>
  <c r="AC195" i="79"/>
  <c r="L315" i="79"/>
  <c r="J689" i="79"/>
  <c r="G690" i="79"/>
  <c r="J700" i="79"/>
  <c r="G701" i="79"/>
  <c r="AC711" i="79"/>
  <c r="AF218" i="79"/>
  <c r="AM211" i="79"/>
  <c r="AL195" i="79"/>
  <c r="M315" i="79"/>
  <c r="AF407" i="79" s="1"/>
  <c r="O690" i="79"/>
  <c r="K693" i="79"/>
  <c r="O701" i="79"/>
  <c r="K704" i="79"/>
  <c r="AO769" i="79"/>
  <c r="AQ769" i="79"/>
  <c r="L689" i="79"/>
  <c r="V689" i="79"/>
  <c r="AD689" i="79"/>
  <c r="E693" i="79"/>
  <c r="M693" i="79"/>
  <c r="W693" i="79"/>
  <c r="L694" i="79"/>
  <c r="V694" i="79"/>
  <c r="AD694" i="79"/>
  <c r="L700" i="79"/>
  <c r="V700" i="79"/>
  <c r="AD700" i="79"/>
  <c r="E704" i="79"/>
  <c r="M704" i="79"/>
  <c r="W704" i="79"/>
  <c r="L705" i="79"/>
  <c r="V705" i="79"/>
  <c r="AD705" i="79"/>
  <c r="AP769" i="79"/>
  <c r="F689" i="79"/>
  <c r="N689" i="79"/>
  <c r="X689" i="79"/>
  <c r="K690" i="79"/>
  <c r="U690" i="79"/>
  <c r="AC690" i="79"/>
  <c r="G693" i="79"/>
  <c r="O693" i="79"/>
  <c r="Y693" i="79"/>
  <c r="F700" i="79"/>
  <c r="N700" i="79"/>
  <c r="X700" i="79"/>
  <c r="K701" i="79"/>
  <c r="U701" i="79"/>
  <c r="AC701" i="79"/>
  <c r="AC769" i="79" s="1"/>
  <c r="G704" i="79"/>
  <c r="O704" i="79"/>
  <c r="Y704" i="79"/>
  <c r="H689" i="79"/>
  <c r="P689" i="79"/>
  <c r="Z689" i="79"/>
  <c r="I693" i="79"/>
  <c r="S693" i="79"/>
  <c r="AA693" i="79"/>
  <c r="H694" i="79"/>
  <c r="P694" i="79"/>
  <c r="Z694" i="79"/>
  <c r="H700" i="79"/>
  <c r="P700" i="79"/>
  <c r="Z700" i="79"/>
  <c r="I704" i="79"/>
  <c r="S704" i="79"/>
  <c r="AA704" i="79"/>
  <c r="H705" i="79"/>
  <c r="P705" i="79"/>
  <c r="Z705" i="79"/>
  <c r="E689" i="79"/>
  <c r="I689" i="79"/>
  <c r="M689" i="79"/>
  <c r="S689" i="79"/>
  <c r="W689" i="79"/>
  <c r="AA689" i="79"/>
  <c r="F693" i="79"/>
  <c r="J693" i="79"/>
  <c r="N693" i="79"/>
  <c r="T693" i="79"/>
  <c r="X693" i="79"/>
  <c r="AB693" i="79"/>
  <c r="E700" i="79"/>
  <c r="I700" i="79"/>
  <c r="M700" i="79"/>
  <c r="S700" i="79"/>
  <c r="W700" i="79"/>
  <c r="AA700" i="79"/>
  <c r="F704" i="79"/>
  <c r="J704" i="79"/>
  <c r="N704" i="79"/>
  <c r="T704" i="79"/>
  <c r="X704" i="79"/>
  <c r="AB704" i="79"/>
  <c r="V711" i="79"/>
  <c r="Z711" i="79"/>
  <c r="W711" i="79"/>
  <c r="AA711" i="79"/>
  <c r="T711" i="79"/>
  <c r="X711" i="79"/>
  <c r="AP195" i="79"/>
  <c r="AN205" i="79"/>
  <c r="F315" i="79"/>
  <c r="J315" i="79"/>
  <c r="AP404" i="79" s="1"/>
  <c r="N315" i="79"/>
  <c r="AL408" i="79" s="1"/>
  <c r="AQ209" i="79"/>
  <c r="H315" i="79"/>
  <c r="AR402" i="79" s="1"/>
  <c r="P315" i="79"/>
  <c r="U315" i="79"/>
  <c r="AJ401" i="79" s="1"/>
  <c r="Y315" i="79"/>
  <c r="AC315" i="79"/>
  <c r="AC385" i="79" s="1"/>
  <c r="AN403" i="79"/>
  <c r="AL400" i="79"/>
  <c r="AM385" i="79"/>
  <c r="AN399" i="79"/>
  <c r="S315" i="79"/>
  <c r="AJ399" i="79" s="1"/>
  <c r="AA315" i="79"/>
  <c r="AE214" i="79"/>
  <c r="AG208" i="79"/>
  <c r="AR399" i="79"/>
  <c r="AL406" i="79"/>
  <c r="AP400" i="79"/>
  <c r="AF403" i="79"/>
  <c r="AI385" i="79"/>
  <c r="W315" i="79"/>
  <c r="W385" i="79" s="1"/>
  <c r="F486" i="79"/>
  <c r="F575" i="79" s="1"/>
  <c r="AK595" i="79"/>
  <c r="AC575" i="79"/>
  <c r="AE216" i="79"/>
  <c r="D385" i="79"/>
  <c r="P385" i="79"/>
  <c r="U385" i="79"/>
  <c r="Y385" i="79"/>
  <c r="G315" i="79"/>
  <c r="AF401" i="79" s="1"/>
  <c r="K315" i="79"/>
  <c r="AR405" i="79" s="1"/>
  <c r="O315" i="79"/>
  <c r="AE195" i="79"/>
  <c r="AI216" i="79"/>
  <c r="AM218" i="79"/>
  <c r="AQ211" i="79"/>
  <c r="AE209" i="79"/>
  <c r="AE583" i="79" s="1"/>
  <c r="AE213" i="79"/>
  <c r="N195" i="79"/>
  <c r="S195" i="79"/>
  <c r="W195" i="79"/>
  <c r="AA195" i="79"/>
  <c r="AJ219" i="79"/>
  <c r="AJ217" i="79"/>
  <c r="AJ215" i="79"/>
  <c r="AJ213" i="79"/>
  <c r="AJ211" i="79"/>
  <c r="AJ209" i="79"/>
  <c r="AJ218" i="79"/>
  <c r="AJ216" i="79"/>
  <c r="AJ214" i="79"/>
  <c r="AJ212" i="79"/>
  <c r="AJ210" i="79"/>
  <c r="AJ208" i="79"/>
  <c r="AH195" i="79"/>
  <c r="AO208" i="79"/>
  <c r="AK210" i="79"/>
  <c r="AG219" i="79"/>
  <c r="AQ385" i="79"/>
  <c r="AF396" i="79"/>
  <c r="AJ587" i="79"/>
  <c r="AN587" i="79"/>
  <c r="AR587" i="79"/>
  <c r="AG218" i="79"/>
  <c r="AG216" i="79"/>
  <c r="AK218" i="79"/>
  <c r="AK216" i="79"/>
  <c r="AK214" i="79"/>
  <c r="AO218" i="79"/>
  <c r="AO216" i="79"/>
  <c r="AO214" i="79"/>
  <c r="AF211" i="79"/>
  <c r="AF215" i="79"/>
  <c r="AE215" i="79"/>
  <c r="AF219" i="79"/>
  <c r="AE219" i="79"/>
  <c r="F195" i="79"/>
  <c r="J195" i="79"/>
  <c r="AI195" i="79"/>
  <c r="AM195" i="79"/>
  <c r="AQ195" i="79"/>
  <c r="AO205" i="79"/>
  <c r="AJ205" i="79"/>
  <c r="AI208" i="79"/>
  <c r="AQ208" i="79"/>
  <c r="AK209" i="79"/>
  <c r="AE210" i="79"/>
  <c r="AM210" i="79"/>
  <c r="AG211" i="79"/>
  <c r="AO211" i="79"/>
  <c r="AI212" i="79"/>
  <c r="AQ212" i="79"/>
  <c r="AK213" i="79"/>
  <c r="AQ214" i="79"/>
  <c r="AG217" i="79"/>
  <c r="AI218" i="79"/>
  <c r="AK219" i="79"/>
  <c r="AH407" i="79"/>
  <c r="AP408" i="79"/>
  <c r="AE399" i="79"/>
  <c r="AE584" i="79" s="1"/>
  <c r="AE403" i="79"/>
  <c r="R385" i="79"/>
  <c r="V385" i="79"/>
  <c r="Z385" i="79"/>
  <c r="AD385" i="79"/>
  <c r="T315" i="79"/>
  <c r="AH400" i="79" s="1"/>
  <c r="X315" i="79"/>
  <c r="AH404" i="79" s="1"/>
  <c r="AB315" i="79"/>
  <c r="N385" i="79"/>
  <c r="AE385" i="79"/>
  <c r="AN409" i="79"/>
  <c r="AN219" i="79"/>
  <c r="AN217" i="79"/>
  <c r="AN215" i="79"/>
  <c r="AN213" i="79"/>
  <c r="AN211" i="79"/>
  <c r="AN209" i="79"/>
  <c r="AN218" i="79"/>
  <c r="AN216" i="79"/>
  <c r="AN214" i="79"/>
  <c r="AN212" i="79"/>
  <c r="AN210" i="79"/>
  <c r="AN208" i="79"/>
  <c r="AN393" i="79" s="1"/>
  <c r="AR219" i="79"/>
  <c r="AR217" i="79"/>
  <c r="AR215" i="79"/>
  <c r="AR213" i="79"/>
  <c r="AR211" i="79"/>
  <c r="AR209" i="79"/>
  <c r="AR218" i="79"/>
  <c r="AR216" i="79"/>
  <c r="AR214" i="79"/>
  <c r="AR212" i="79"/>
  <c r="AR210" i="79"/>
  <c r="AR208" i="79"/>
  <c r="AR393" i="79" s="1"/>
  <c r="AF214" i="79"/>
  <c r="M195" i="79"/>
  <c r="AI209" i="79"/>
  <c r="AI583" i="79" s="1"/>
  <c r="AE211" i="79"/>
  <c r="AI213" i="79"/>
  <c r="AM214" i="79"/>
  <c r="AA385" i="79"/>
  <c r="AE396" i="79"/>
  <c r="AG587" i="79"/>
  <c r="AK396" i="79"/>
  <c r="AO587" i="79"/>
  <c r="AH218" i="79"/>
  <c r="AH216" i="79"/>
  <c r="AH214" i="79"/>
  <c r="AH212" i="79"/>
  <c r="AH210" i="79"/>
  <c r="AH208" i="79"/>
  <c r="AH219" i="79"/>
  <c r="AH217" i="79"/>
  <c r="AH215" i="79"/>
  <c r="AH213" i="79"/>
  <c r="AH211" i="79"/>
  <c r="AH209" i="79"/>
  <c r="AL218" i="79"/>
  <c r="AL216" i="79"/>
  <c r="AL214" i="79"/>
  <c r="AL212" i="79"/>
  <c r="AL210" i="79"/>
  <c r="AL208" i="79"/>
  <c r="AL219" i="79"/>
  <c r="AL217" i="79"/>
  <c r="AL215" i="79"/>
  <c r="AL213" i="79"/>
  <c r="AL211" i="79"/>
  <c r="AL209" i="79"/>
  <c r="AP218" i="79"/>
  <c r="AP216" i="79"/>
  <c r="AP214" i="79"/>
  <c r="AP212" i="79"/>
  <c r="AP210" i="79"/>
  <c r="AP208" i="79"/>
  <c r="AP219" i="79"/>
  <c r="AP217" i="79"/>
  <c r="AP215" i="79"/>
  <c r="AP213" i="79"/>
  <c r="AP211" i="79"/>
  <c r="AP209" i="79"/>
  <c r="AF208" i="79"/>
  <c r="AF212" i="79"/>
  <c r="AF216" i="79"/>
  <c r="G195" i="79"/>
  <c r="K195" i="79"/>
  <c r="O195" i="79"/>
  <c r="AJ195" i="79"/>
  <c r="AN195" i="79"/>
  <c r="AN203" i="79" s="1"/>
  <c r="AR195" i="79"/>
  <c r="AF205" i="79"/>
  <c r="AK208" i="79"/>
  <c r="AK393" i="79" s="1"/>
  <c r="AM209" i="79"/>
  <c r="AM583" i="79" s="1"/>
  <c r="AG210" i="79"/>
  <c r="AO210" i="79"/>
  <c r="AI211" i="79"/>
  <c r="AK212" i="79"/>
  <c r="AM213" i="79"/>
  <c r="AG214" i="79"/>
  <c r="AG215" i="79"/>
  <c r="AK217" i="79"/>
  <c r="AO219" i="79"/>
  <c r="AQ402" i="79"/>
  <c r="AF400" i="79"/>
  <c r="S385" i="79"/>
  <c r="AF399" i="79"/>
  <c r="P575" i="79"/>
  <c r="I195" i="79"/>
  <c r="AQ583" i="79"/>
  <c r="AE218" i="79"/>
  <c r="AH205" i="79"/>
  <c r="AI219" i="79"/>
  <c r="AI217" i="79"/>
  <c r="AI215" i="79"/>
  <c r="AM219" i="79"/>
  <c r="AM217" i="79"/>
  <c r="AM215" i="79"/>
  <c r="AQ219" i="79"/>
  <c r="AQ217" i="79"/>
  <c r="AQ215" i="79"/>
  <c r="AF209" i="79"/>
  <c r="AF213" i="79"/>
  <c r="AF217" i="79"/>
  <c r="AE217" i="79"/>
  <c r="H195" i="79"/>
  <c r="L195" i="79"/>
  <c r="P195" i="79"/>
  <c r="AG195" i="79"/>
  <c r="AK195" i="79"/>
  <c r="AO195" i="79"/>
  <c r="AO203" i="79" s="1"/>
  <c r="AE205" i="79"/>
  <c r="AQ205" i="79"/>
  <c r="AG205" i="79"/>
  <c r="AE208" i="79"/>
  <c r="AM208" i="79"/>
  <c r="AG209" i="79"/>
  <c r="AO209" i="79"/>
  <c r="AI210" i="79"/>
  <c r="AQ210" i="79"/>
  <c r="AK211" i="79"/>
  <c r="AE212" i="79"/>
  <c r="AM212" i="79"/>
  <c r="AG213" i="79"/>
  <c r="AO213" i="79"/>
  <c r="AI214" i="79"/>
  <c r="AK215" i="79"/>
  <c r="AM216" i="79"/>
  <c r="AO217" i="79"/>
  <c r="AQ218" i="79"/>
  <c r="AI587" i="79"/>
  <c r="AM587" i="79"/>
  <c r="AQ587" i="79"/>
  <c r="AF385" i="79"/>
  <c r="AJ408" i="79"/>
  <c r="AJ409" i="79"/>
  <c r="AJ406" i="79"/>
  <c r="AJ407" i="79"/>
  <c r="AJ402" i="79"/>
  <c r="AJ400" i="79"/>
  <c r="AJ385" i="79"/>
  <c r="AJ394" i="79" s="1"/>
  <c r="AN408" i="79"/>
  <c r="AN405" i="79"/>
  <c r="AN400" i="79"/>
  <c r="AN406" i="79"/>
  <c r="AN385" i="79"/>
  <c r="AN394" i="79" s="1"/>
  <c r="AR408" i="79"/>
  <c r="AR406" i="79"/>
  <c r="AR407" i="79"/>
  <c r="AR400" i="79"/>
  <c r="AR409" i="79"/>
  <c r="AR404" i="79"/>
  <c r="AR385" i="79"/>
  <c r="AR394" i="79" s="1"/>
  <c r="AE401" i="79"/>
  <c r="G385" i="79"/>
  <c r="AE405" i="79"/>
  <c r="AE409" i="79"/>
  <c r="AF409" i="79"/>
  <c r="O385" i="79"/>
  <c r="AB385" i="79"/>
  <c r="F385" i="79"/>
  <c r="AN401" i="79"/>
  <c r="AR403" i="79"/>
  <c r="AJ405" i="79"/>
  <c r="AG408" i="79"/>
  <c r="AG406" i="79"/>
  <c r="AG407" i="79"/>
  <c r="AG405" i="79"/>
  <c r="AK408" i="79"/>
  <c r="AK406" i="79"/>
  <c r="AK409" i="79"/>
  <c r="AK407" i="79"/>
  <c r="AO408" i="79"/>
  <c r="AO406" i="79"/>
  <c r="AO409" i="79"/>
  <c r="AE406" i="79"/>
  <c r="AL396" i="79"/>
  <c r="AG399" i="79"/>
  <c r="AK399" i="79"/>
  <c r="AK584" i="79" s="1"/>
  <c r="AO399" i="79"/>
  <c r="AE400" i="79"/>
  <c r="AI400" i="79"/>
  <c r="AM400" i="79"/>
  <c r="AQ400" i="79"/>
  <c r="AG401" i="79"/>
  <c r="AK401" i="79"/>
  <c r="AO401" i="79"/>
  <c r="AG403" i="79"/>
  <c r="AK403" i="79"/>
  <c r="AO403" i="79"/>
  <c r="AF406" i="79"/>
  <c r="AE585" i="79"/>
  <c r="AI599" i="79"/>
  <c r="AI595" i="79"/>
  <c r="AI591" i="79"/>
  <c r="AI575" i="79"/>
  <c r="AI585" i="79" s="1"/>
  <c r="AM599" i="79"/>
  <c r="AM595" i="79"/>
  <c r="AM591" i="79"/>
  <c r="AM575" i="79"/>
  <c r="AM585" i="79" s="1"/>
  <c r="AQ599" i="79"/>
  <c r="AQ595" i="79"/>
  <c r="AQ591" i="79"/>
  <c r="AQ575" i="79"/>
  <c r="AQ585" i="79" s="1"/>
  <c r="G486" i="79"/>
  <c r="AF592" i="79" s="1"/>
  <c r="K486" i="79"/>
  <c r="AF596" i="79" s="1"/>
  <c r="O486" i="79"/>
  <c r="O575" i="79" s="1"/>
  <c r="U486" i="79"/>
  <c r="AI592" i="79" s="1"/>
  <c r="Y486" i="79"/>
  <c r="Y575" i="79" s="1"/>
  <c r="AE587" i="79"/>
  <c r="AK587" i="79"/>
  <c r="AL409" i="79"/>
  <c r="AP409" i="79"/>
  <c r="L385" i="79"/>
  <c r="AG385" i="79"/>
  <c r="AK385" i="79"/>
  <c r="AK394" i="79" s="1"/>
  <c r="AO385" i="79"/>
  <c r="AO394" i="79" s="1"/>
  <c r="AH399" i="79"/>
  <c r="AH584" i="79" s="1"/>
  <c r="AL399" i="79"/>
  <c r="AP399" i="79"/>
  <c r="AP584" i="79" s="1"/>
  <c r="AH401" i="79"/>
  <c r="AL401" i="79"/>
  <c r="AP401" i="79"/>
  <c r="AL403" i="79"/>
  <c r="AP403" i="79"/>
  <c r="AH406" i="79"/>
  <c r="AP406" i="79"/>
  <c r="AH587" i="79"/>
  <c r="AP587" i="79"/>
  <c r="AI409" i="79"/>
  <c r="AI407" i="79"/>
  <c r="AI405" i="79"/>
  <c r="AI408" i="79"/>
  <c r="AI406" i="79"/>
  <c r="AM409" i="79"/>
  <c r="AM408" i="79"/>
  <c r="AM406" i="79"/>
  <c r="AQ409" i="79"/>
  <c r="AQ405" i="79"/>
  <c r="AQ408" i="79"/>
  <c r="AQ406" i="79"/>
  <c r="AF408" i="79"/>
  <c r="AE408" i="79"/>
  <c r="E385" i="79"/>
  <c r="I385" i="79"/>
  <c r="M385" i="79"/>
  <c r="AH385" i="79"/>
  <c r="AH394" i="79" s="1"/>
  <c r="AL385" i="79"/>
  <c r="AL394" i="79" s="1"/>
  <c r="AP385" i="79"/>
  <c r="AJ396" i="79"/>
  <c r="AN396" i="79"/>
  <c r="AR396" i="79"/>
  <c r="AI399" i="79"/>
  <c r="AI584" i="79" s="1"/>
  <c r="AM399" i="79"/>
  <c r="AM584" i="79" s="1"/>
  <c r="AQ399" i="79"/>
  <c r="AQ584" i="79" s="1"/>
  <c r="AK400" i="79"/>
  <c r="AO400" i="79"/>
  <c r="AI401" i="79"/>
  <c r="AM401" i="79"/>
  <c r="AQ401" i="79"/>
  <c r="AK402" i="79"/>
  <c r="AM403" i="79"/>
  <c r="AQ403" i="79"/>
  <c r="AH405" i="79"/>
  <c r="AH408" i="79"/>
  <c r="AG599" i="79"/>
  <c r="AO595" i="79"/>
  <c r="AF585" i="79"/>
  <c r="AJ599" i="79"/>
  <c r="AJ595" i="79"/>
  <c r="AJ591" i="79"/>
  <c r="AJ575" i="79"/>
  <c r="AJ596" i="79"/>
  <c r="AN599" i="79"/>
  <c r="AN595" i="79"/>
  <c r="AN591" i="79"/>
  <c r="AN575" i="79"/>
  <c r="AN585" i="79" s="1"/>
  <c r="AN592" i="79"/>
  <c r="AR599" i="79"/>
  <c r="AR595" i="79"/>
  <c r="AR591" i="79"/>
  <c r="AR575" i="79"/>
  <c r="AR585" i="79" s="1"/>
  <c r="AG575" i="79"/>
  <c r="AG591" i="79"/>
  <c r="AF587" i="79"/>
  <c r="AG596" i="79"/>
  <c r="AO592" i="79"/>
  <c r="H486" i="79"/>
  <c r="H575" i="79" s="1"/>
  <c r="L486" i="79"/>
  <c r="AO597" i="79" s="1"/>
  <c r="V486" i="79"/>
  <c r="AG593" i="79" s="1"/>
  <c r="Z486" i="79"/>
  <c r="AI597" i="79" s="1"/>
  <c r="AD486" i="79"/>
  <c r="AD575" i="79" s="1"/>
  <c r="L575" i="79"/>
  <c r="AK575" i="79"/>
  <c r="AK585" i="79" s="1"/>
  <c r="AK591" i="79"/>
  <c r="AO593" i="79"/>
  <c r="AK599" i="79"/>
  <c r="AH596" i="79"/>
  <c r="AH599" i="79"/>
  <c r="AH595" i="79"/>
  <c r="AH591" i="79"/>
  <c r="AH575" i="79"/>
  <c r="AH585" i="79" s="1"/>
  <c r="AL599" i="79"/>
  <c r="AL595" i="79"/>
  <c r="AL591" i="79"/>
  <c r="AL575" i="79"/>
  <c r="AP592" i="79"/>
  <c r="AP599" i="79"/>
  <c r="AP595" i="79"/>
  <c r="AP591" i="79"/>
  <c r="AP575" i="79"/>
  <c r="AP585" i="79" s="1"/>
  <c r="AF591" i="79"/>
  <c r="AE591" i="79"/>
  <c r="AF595" i="79"/>
  <c r="AE595" i="79"/>
  <c r="J575" i="79"/>
  <c r="AF599" i="79"/>
  <c r="AE599" i="79"/>
  <c r="N575" i="79"/>
  <c r="T575" i="79"/>
  <c r="X575" i="79"/>
  <c r="AB575" i="79"/>
  <c r="E486" i="79"/>
  <c r="AQ590" i="79" s="1"/>
  <c r="I486" i="79"/>
  <c r="AO594" i="79" s="1"/>
  <c r="M486" i="79"/>
  <c r="AE598" i="79" s="1"/>
  <c r="S486" i="79"/>
  <c r="AG590" i="79" s="1"/>
  <c r="W486" i="79"/>
  <c r="AI594" i="79" s="1"/>
  <c r="AA486" i="79"/>
  <c r="AG598" i="79" s="1"/>
  <c r="M575" i="79"/>
  <c r="AO575" i="79"/>
  <c r="AO591" i="79"/>
  <c r="AE594" i="79"/>
  <c r="AG595" i="79"/>
  <c r="AO599" i="79"/>
  <c r="AM409" i="46"/>
  <c r="AM272" i="46"/>
  <c r="AQ272" i="46"/>
  <c r="AY544" i="46"/>
  <c r="AY409" i="46"/>
  <c r="AR150" i="46"/>
  <c r="AR148" i="46"/>
  <c r="AR146" i="46"/>
  <c r="AR144" i="46"/>
  <c r="AZ150" i="46"/>
  <c r="AZ148" i="46"/>
  <c r="AZ146" i="46"/>
  <c r="AZ144" i="46"/>
  <c r="AQ127" i="46"/>
  <c r="AY127" i="46"/>
  <c r="AU132" i="46"/>
  <c r="AP135" i="46"/>
  <c r="AN136" i="46"/>
  <c r="AP137" i="46"/>
  <c r="AX137" i="46"/>
  <c r="AN138" i="46"/>
  <c r="AR138" i="46"/>
  <c r="AJ199" i="79" s="1"/>
  <c r="AV138" i="46"/>
  <c r="AN199" i="79" s="1"/>
  <c r="AZ138" i="46"/>
  <c r="AR199" i="79" s="1"/>
  <c r="AT139" i="46"/>
  <c r="AL389" i="79" s="1"/>
  <c r="AX139" i="46"/>
  <c r="AP389" i="79" s="1"/>
  <c r="AP141" i="46"/>
  <c r="AT141" i="46"/>
  <c r="AX141" i="46"/>
  <c r="AP143" i="46"/>
  <c r="AT143" i="46"/>
  <c r="AX143" i="46"/>
  <c r="AY144" i="46"/>
  <c r="AM146" i="46"/>
  <c r="AQ148" i="46"/>
  <c r="AS149" i="46"/>
  <c r="AU150" i="46"/>
  <c r="AS289" i="46"/>
  <c r="AS287" i="46"/>
  <c r="AS285" i="46"/>
  <c r="AS283" i="46"/>
  <c r="AS281" i="46"/>
  <c r="AS286" i="46"/>
  <c r="AS282" i="46"/>
  <c r="AS280" i="46"/>
  <c r="AS278" i="46"/>
  <c r="AK390" i="79" s="1"/>
  <c r="AS276" i="46"/>
  <c r="AW265" i="46"/>
  <c r="AY272" i="46"/>
  <c r="AP275" i="46"/>
  <c r="AX275" i="46"/>
  <c r="AZ276" i="46"/>
  <c r="AN278" i="46"/>
  <c r="AV278" i="46"/>
  <c r="AN390" i="79" s="1"/>
  <c r="AX279" i="46"/>
  <c r="AP580" i="79" s="1"/>
  <c r="AR280" i="46"/>
  <c r="AX281" i="46"/>
  <c r="AZ282" i="46"/>
  <c r="AP285" i="46"/>
  <c r="AR286" i="46"/>
  <c r="AT287" i="46"/>
  <c r="AR407" i="46"/>
  <c r="AZ546" i="46"/>
  <c r="AO150" i="46"/>
  <c r="AO148" i="46"/>
  <c r="AO146" i="46"/>
  <c r="AO144" i="46"/>
  <c r="AS150" i="46"/>
  <c r="AS148" i="46"/>
  <c r="AS146" i="46"/>
  <c r="AS144" i="46"/>
  <c r="AW150" i="46"/>
  <c r="AW148" i="46"/>
  <c r="AW146" i="46"/>
  <c r="AW144" i="46"/>
  <c r="AR127" i="46"/>
  <c r="AV127" i="46"/>
  <c r="AZ127" i="46"/>
  <c r="AN131" i="46"/>
  <c r="AQ135" i="46"/>
  <c r="AY135" i="46"/>
  <c r="AY269" i="46" s="1"/>
  <c r="AS136" i="46"/>
  <c r="AW136" i="46"/>
  <c r="AM137" i="46"/>
  <c r="AU137" i="46"/>
  <c r="AY137" i="46"/>
  <c r="AY541" i="46" s="1"/>
  <c r="AO138" i="46"/>
  <c r="AG199" i="79" s="1"/>
  <c r="AS138" i="46"/>
  <c r="AK199" i="79" s="1"/>
  <c r="AW138" i="46"/>
  <c r="AO199" i="79" s="1"/>
  <c r="AQ139" i="46"/>
  <c r="AI389" i="79" s="1"/>
  <c r="AY139" i="46"/>
  <c r="AQ389" i="79" s="1"/>
  <c r="AS140" i="46"/>
  <c r="AK579" i="79" s="1"/>
  <c r="AW140" i="46"/>
  <c r="AO579" i="79" s="1"/>
  <c r="AM141" i="46"/>
  <c r="AU141" i="46"/>
  <c r="AM143" i="46"/>
  <c r="AQ143" i="46"/>
  <c r="AZ143" i="46"/>
  <c r="AN145" i="46"/>
  <c r="AP146" i="46"/>
  <c r="AT148" i="46"/>
  <c r="AV149" i="46"/>
  <c r="AX150" i="46"/>
  <c r="AP288" i="46"/>
  <c r="AP286" i="46"/>
  <c r="AP284" i="46"/>
  <c r="AP282" i="46"/>
  <c r="AP287" i="46"/>
  <c r="AP283" i="46"/>
  <c r="AP280" i="46"/>
  <c r="AP278" i="46"/>
  <c r="AH390" i="79" s="1"/>
  <c r="AP276" i="46"/>
  <c r="AP265" i="46"/>
  <c r="AT288" i="46"/>
  <c r="AT286" i="46"/>
  <c r="AT284" i="46"/>
  <c r="AT282" i="46"/>
  <c r="AT289" i="46"/>
  <c r="AT285" i="46"/>
  <c r="AT281" i="46"/>
  <c r="AT280" i="46"/>
  <c r="AT278" i="46"/>
  <c r="AL390" i="79" s="1"/>
  <c r="AT276" i="46"/>
  <c r="AT265" i="46"/>
  <c r="AM288" i="46"/>
  <c r="AM286" i="46"/>
  <c r="AM284" i="46"/>
  <c r="AM282" i="46"/>
  <c r="AM287" i="46"/>
  <c r="AM283" i="46"/>
  <c r="AM281" i="46"/>
  <c r="AM279" i="46"/>
  <c r="AM277" i="46"/>
  <c r="AM275" i="46"/>
  <c r="AM406" i="46" s="1"/>
  <c r="AR265" i="46"/>
  <c r="AZ265" i="46"/>
  <c r="AN272" i="46"/>
  <c r="AV272" i="46"/>
  <c r="AS275" i="46"/>
  <c r="AM276" i="46"/>
  <c r="AQ278" i="46"/>
  <c r="AI390" i="79" s="1"/>
  <c r="AM280" i="46"/>
  <c r="AQ283" i="46"/>
  <c r="AS284" i="46"/>
  <c r="AU285" i="46"/>
  <c r="AM289" i="46"/>
  <c r="AQ409" i="46"/>
  <c r="AM543" i="46"/>
  <c r="AS546" i="46"/>
  <c r="AS407" i="46"/>
  <c r="AP149" i="46"/>
  <c r="AP147" i="46"/>
  <c r="AP145" i="46"/>
  <c r="AT149" i="46"/>
  <c r="AT147" i="46"/>
  <c r="AT145" i="46"/>
  <c r="AX149" i="46"/>
  <c r="AX147" i="46"/>
  <c r="AX145" i="46"/>
  <c r="AM149" i="46"/>
  <c r="AM147" i="46"/>
  <c r="AM145" i="46"/>
  <c r="AO127" i="46"/>
  <c r="AS127" i="46"/>
  <c r="AW127" i="46"/>
  <c r="AO132" i="46"/>
  <c r="AS132" i="46"/>
  <c r="AW132" i="46"/>
  <c r="AN135" i="46"/>
  <c r="AN269" i="46" s="1"/>
  <c r="AR135" i="46"/>
  <c r="AV135" i="46"/>
  <c r="AZ135" i="46"/>
  <c r="AP136" i="46"/>
  <c r="AT136" i="46"/>
  <c r="AX136" i="46"/>
  <c r="AN137" i="46"/>
  <c r="AN541" i="46" s="1"/>
  <c r="AR137" i="46"/>
  <c r="AR541" i="46" s="1"/>
  <c r="AV137" i="46"/>
  <c r="AV541" i="46" s="1"/>
  <c r="AZ137" i="46"/>
  <c r="AZ541" i="46" s="1"/>
  <c r="AP138" i="46"/>
  <c r="AH199" i="79" s="1"/>
  <c r="AT138" i="46"/>
  <c r="AL199" i="79" s="1"/>
  <c r="AX138" i="46"/>
  <c r="AP199" i="79" s="1"/>
  <c r="AN139" i="46"/>
  <c r="AR139" i="46"/>
  <c r="AJ389" i="79" s="1"/>
  <c r="AV139" i="46"/>
  <c r="AN389" i="79" s="1"/>
  <c r="AZ139" i="46"/>
  <c r="AR389" i="79" s="1"/>
  <c r="AP140" i="46"/>
  <c r="AH579" i="79" s="1"/>
  <c r="AT140" i="46"/>
  <c r="AL579" i="79" s="1"/>
  <c r="AX140" i="46"/>
  <c r="AP579" i="79" s="1"/>
  <c r="AN141" i="46"/>
  <c r="AR141" i="46"/>
  <c r="AV141" i="46"/>
  <c r="AZ141" i="46"/>
  <c r="AP142" i="46"/>
  <c r="AT142" i="46"/>
  <c r="AX142" i="46"/>
  <c r="AR143" i="46"/>
  <c r="AM144" i="46"/>
  <c r="AU144" i="46"/>
  <c r="AO145" i="46"/>
  <c r="AW145" i="46"/>
  <c r="AQ146" i="46"/>
  <c r="AY146" i="46"/>
  <c r="AS147" i="46"/>
  <c r="AM148" i="46"/>
  <c r="AO149" i="46"/>
  <c r="AW149" i="46"/>
  <c r="AM265" i="46"/>
  <c r="AM270" i="46" s="1"/>
  <c r="AS265" i="46"/>
  <c r="AO272" i="46"/>
  <c r="AW272" i="46"/>
  <c r="AT275" i="46"/>
  <c r="AN276" i="46"/>
  <c r="AN542" i="46" s="1"/>
  <c r="AV276" i="46"/>
  <c r="AV542" i="46" s="1"/>
  <c r="AP277" i="46"/>
  <c r="AH200" i="79" s="1"/>
  <c r="AX277" i="46"/>
  <c r="AP200" i="79" s="1"/>
  <c r="AR278" i="46"/>
  <c r="AJ390" i="79" s="1"/>
  <c r="AZ278" i="46"/>
  <c r="AR390" i="79" s="1"/>
  <c r="AT279" i="46"/>
  <c r="AL580" i="79" s="1"/>
  <c r="AN280" i="46"/>
  <c r="AV280" i="46"/>
  <c r="AP281" i="46"/>
  <c r="AR282" i="46"/>
  <c r="AT283" i="46"/>
  <c r="AV284" i="46"/>
  <c r="AN288" i="46"/>
  <c r="AP289" i="46"/>
  <c r="AV409" i="46"/>
  <c r="AZ409" i="46"/>
  <c r="AO424" i="46"/>
  <c r="AO422" i="46"/>
  <c r="AO420" i="46"/>
  <c r="AO418" i="46"/>
  <c r="AO416" i="46"/>
  <c r="AO414" i="46"/>
  <c r="AG391" i="79" s="1"/>
  <c r="AO412" i="46"/>
  <c r="AO543" i="46" s="1"/>
  <c r="AO423" i="46"/>
  <c r="AO419" i="46"/>
  <c r="AO415" i="46"/>
  <c r="AG581" i="79" s="1"/>
  <c r="AO401" i="46"/>
  <c r="AS424" i="46"/>
  <c r="AS422" i="46"/>
  <c r="AS420" i="46"/>
  <c r="AS418" i="46"/>
  <c r="AS416" i="46"/>
  <c r="AS414" i="46"/>
  <c r="AK391" i="79" s="1"/>
  <c r="AS412" i="46"/>
  <c r="AS425" i="46"/>
  <c r="AS421" i="46"/>
  <c r="AS417" i="46"/>
  <c r="AS413" i="46"/>
  <c r="AK201" i="79" s="1"/>
  <c r="AW424" i="46"/>
  <c r="AW422" i="46"/>
  <c r="AW420" i="46"/>
  <c r="AW418" i="46"/>
  <c r="AW416" i="46"/>
  <c r="AW414" i="46"/>
  <c r="AO391" i="79" s="1"/>
  <c r="AW412" i="46"/>
  <c r="AW543" i="46" s="1"/>
  <c r="AW423" i="46"/>
  <c r="AW419" i="46"/>
  <c r="AW415" i="46"/>
  <c r="AO581" i="79" s="1"/>
  <c r="AW401" i="46"/>
  <c r="AW407" i="46" s="1"/>
  <c r="AV401" i="46"/>
  <c r="AV407" i="46" s="1"/>
  <c r="AN401" i="46"/>
  <c r="AM415" i="46"/>
  <c r="AE581" i="79" s="1"/>
  <c r="H401" i="46"/>
  <c r="AV415" i="46"/>
  <c r="AN581" i="79" s="1"/>
  <c r="AN415" i="46"/>
  <c r="AF581" i="79" s="1"/>
  <c r="AM419" i="46"/>
  <c r="AV419" i="46"/>
  <c r="AN419" i="46"/>
  <c r="AM423" i="46"/>
  <c r="P401" i="46"/>
  <c r="AV423" i="46"/>
  <c r="AN423" i="46"/>
  <c r="AU414" i="46"/>
  <c r="AM391" i="79" s="1"/>
  <c r="AM414" i="46"/>
  <c r="AE391" i="79" s="1"/>
  <c r="G401" i="46"/>
  <c r="AU418" i="46"/>
  <c r="AM418" i="46"/>
  <c r="AU422" i="46"/>
  <c r="AM422" i="46"/>
  <c r="O401" i="46"/>
  <c r="AZ413" i="46"/>
  <c r="AR201" i="79" s="1"/>
  <c r="AZ417" i="46"/>
  <c r="AZ421" i="46"/>
  <c r="AZ401" i="46"/>
  <c r="AZ407" i="46" s="1"/>
  <c r="AN409" i="46"/>
  <c r="AT412" i="46"/>
  <c r="AV413" i="46"/>
  <c r="AN201" i="79" s="1"/>
  <c r="AX414" i="46"/>
  <c r="AP391" i="79" s="1"/>
  <c r="AZ415" i="46"/>
  <c r="AR581" i="79" s="1"/>
  <c r="AN417" i="46"/>
  <c r="AV421" i="46"/>
  <c r="AZ423" i="46"/>
  <c r="AU409" i="46"/>
  <c r="AU272" i="46"/>
  <c r="AV150" i="46"/>
  <c r="AV148" i="46"/>
  <c r="AV146" i="46"/>
  <c r="AV144" i="46"/>
  <c r="AM127" i="46"/>
  <c r="AU127" i="46"/>
  <c r="AU131" i="46" s="1"/>
  <c r="AT135" i="46"/>
  <c r="AR136" i="46"/>
  <c r="AV136" i="46"/>
  <c r="AV405" i="46" s="1"/>
  <c r="AZ136" i="46"/>
  <c r="AZ405" i="46" s="1"/>
  <c r="AN140" i="46"/>
  <c r="AR140" i="46"/>
  <c r="AJ579" i="79" s="1"/>
  <c r="AV140" i="46"/>
  <c r="AN579" i="79" s="1"/>
  <c r="AZ140" i="46"/>
  <c r="AR579" i="79" s="1"/>
  <c r="AR142" i="46"/>
  <c r="AV142" i="46"/>
  <c r="AZ142" i="46"/>
  <c r="AO289" i="46"/>
  <c r="AO287" i="46"/>
  <c r="AO285" i="46"/>
  <c r="AO283" i="46"/>
  <c r="AO288" i="46"/>
  <c r="AO284" i="46"/>
  <c r="AO280" i="46"/>
  <c r="AO278" i="46"/>
  <c r="AG390" i="79" s="1"/>
  <c r="AO276" i="46"/>
  <c r="AO542" i="46" s="1"/>
  <c r="AW289" i="46"/>
  <c r="AW287" i="46"/>
  <c r="AW285" i="46"/>
  <c r="AW283" i="46"/>
  <c r="AW281" i="46"/>
  <c r="AW288" i="46"/>
  <c r="AW284" i="46"/>
  <c r="AW280" i="46"/>
  <c r="AW278" i="46"/>
  <c r="AO390" i="79" s="1"/>
  <c r="AW276" i="46"/>
  <c r="AW542" i="46" s="1"/>
  <c r="AR276" i="46"/>
  <c r="AP279" i="46"/>
  <c r="AH580" i="79" s="1"/>
  <c r="AM135" i="46"/>
  <c r="AU135" i="46"/>
  <c r="AO136" i="46"/>
  <c r="AQ137" i="46"/>
  <c r="AQ541" i="46" s="1"/>
  <c r="AU139" i="46"/>
  <c r="AM389" i="79" s="1"/>
  <c r="AO140" i="46"/>
  <c r="AG579" i="79" s="1"/>
  <c r="AQ141" i="46"/>
  <c r="AO142" i="46"/>
  <c r="AS142" i="46"/>
  <c r="AW142" i="46"/>
  <c r="AV145" i="46"/>
  <c r="AR147" i="46"/>
  <c r="AZ147" i="46"/>
  <c r="AX288" i="46"/>
  <c r="AX286" i="46"/>
  <c r="AX284" i="46"/>
  <c r="AX282" i="46"/>
  <c r="AX287" i="46"/>
  <c r="AX283" i="46"/>
  <c r="AX280" i="46"/>
  <c r="AX278" i="46"/>
  <c r="AP390" i="79" s="1"/>
  <c r="AX276" i="46"/>
  <c r="AX265" i="46"/>
  <c r="AU276" i="46"/>
  <c r="AU542" i="46" s="1"/>
  <c r="AO277" i="46"/>
  <c r="AG200" i="79" s="1"/>
  <c r="AW277" i="46"/>
  <c r="AO200" i="79" s="1"/>
  <c r="AY278" i="46"/>
  <c r="AQ390" i="79" s="1"/>
  <c r="AS279" i="46"/>
  <c r="AK580" i="79" s="1"/>
  <c r="AU280" i="46"/>
  <c r="AO281" i="46"/>
  <c r="AO282" i="46"/>
  <c r="AY287" i="46"/>
  <c r="AP544" i="46"/>
  <c r="AP409" i="46"/>
  <c r="AP272" i="46"/>
  <c r="AT409" i="46"/>
  <c r="AT546" i="46"/>
  <c r="AT272" i="46"/>
  <c r="AX544" i="46"/>
  <c r="AX409" i="46"/>
  <c r="AX272" i="46"/>
  <c r="AQ149" i="46"/>
  <c r="AQ147" i="46"/>
  <c r="AQ145" i="46"/>
  <c r="AU149" i="46"/>
  <c r="AU147" i="46"/>
  <c r="AU145" i="46"/>
  <c r="AY149" i="46"/>
  <c r="AY147" i="46"/>
  <c r="AY145" i="46"/>
  <c r="AY143" i="46"/>
  <c r="AN150" i="46"/>
  <c r="AN148" i="46"/>
  <c r="AN146" i="46"/>
  <c r="AN144" i="46"/>
  <c r="AP127" i="46"/>
  <c r="AT127" i="46"/>
  <c r="AX127" i="46"/>
  <c r="AN132" i="46"/>
  <c r="AP132" i="46"/>
  <c r="AT132" i="46"/>
  <c r="AX132" i="46"/>
  <c r="AO135" i="46"/>
  <c r="AS135" i="46"/>
  <c r="AW135" i="46"/>
  <c r="AM136" i="46"/>
  <c r="AQ136" i="46"/>
  <c r="AQ405" i="46" s="1"/>
  <c r="AU136" i="46"/>
  <c r="AU405" i="46" s="1"/>
  <c r="AY136" i="46"/>
  <c r="AO137" i="46"/>
  <c r="AO541" i="46" s="1"/>
  <c r="AS137" i="46"/>
  <c r="AW137" i="46"/>
  <c r="AW541" i="46" s="1"/>
  <c r="AM138" i="46"/>
  <c r="AQ138" i="46"/>
  <c r="AI199" i="79" s="1"/>
  <c r="AU138" i="46"/>
  <c r="AM199" i="79" s="1"/>
  <c r="AY138" i="46"/>
  <c r="AQ199" i="79" s="1"/>
  <c r="AO139" i="46"/>
  <c r="AG389" i="79" s="1"/>
  <c r="AS139" i="46"/>
  <c r="AK389" i="79" s="1"/>
  <c r="AW139" i="46"/>
  <c r="AO389" i="79" s="1"/>
  <c r="AM140" i="46"/>
  <c r="AQ140" i="46"/>
  <c r="AI579" i="79" s="1"/>
  <c r="AU140" i="46"/>
  <c r="AM579" i="79" s="1"/>
  <c r="AY140" i="46"/>
  <c r="AQ579" i="79" s="1"/>
  <c r="AO141" i="46"/>
  <c r="AS141" i="46"/>
  <c r="AW141" i="46"/>
  <c r="AM142" i="46"/>
  <c r="AQ142" i="46"/>
  <c r="AU142" i="46"/>
  <c r="AY142" i="46"/>
  <c r="AO143" i="46"/>
  <c r="AS143" i="46"/>
  <c r="AW143" i="46"/>
  <c r="AP144" i="46"/>
  <c r="AX144" i="46"/>
  <c r="AR145" i="46"/>
  <c r="AZ145" i="46"/>
  <c r="AT146" i="46"/>
  <c r="AN147" i="46"/>
  <c r="AV147" i="46"/>
  <c r="AP148" i="46"/>
  <c r="AX148" i="46"/>
  <c r="AR149" i="46"/>
  <c r="AZ149" i="46"/>
  <c r="AT150" i="46"/>
  <c r="AR272" i="46"/>
  <c r="AZ272" i="46"/>
  <c r="AO275" i="46"/>
  <c r="AW275" i="46"/>
  <c r="AQ276" i="46"/>
  <c r="AY276" i="46"/>
  <c r="AY542" i="46" s="1"/>
  <c r="AS277" i="46"/>
  <c r="AK200" i="79" s="1"/>
  <c r="AM278" i="46"/>
  <c r="AU278" i="46"/>
  <c r="AM390" i="79" s="1"/>
  <c r="AO279" i="46"/>
  <c r="AG580" i="79" s="1"/>
  <c r="AW279" i="46"/>
  <c r="AO580" i="79" s="1"/>
  <c r="AQ280" i="46"/>
  <c r="AY280" i="46"/>
  <c r="AU281" i="46"/>
  <c r="AW282" i="46"/>
  <c r="AM285" i="46"/>
  <c r="AO286" i="46"/>
  <c r="AS288" i="46"/>
  <c r="AP425" i="46"/>
  <c r="AP423" i="46"/>
  <c r="AP421" i="46"/>
  <c r="AP419" i="46"/>
  <c r="AP417" i="46"/>
  <c r="AP415" i="46"/>
  <c r="AH581" i="79" s="1"/>
  <c r="AP413" i="46"/>
  <c r="AH201" i="79" s="1"/>
  <c r="AP401" i="46"/>
  <c r="AP424" i="46"/>
  <c r="AP420" i="46"/>
  <c r="AP416" i="46"/>
  <c r="AP412" i="46"/>
  <c r="AT425" i="46"/>
  <c r="AT423" i="46"/>
  <c r="AT421" i="46"/>
  <c r="AT419" i="46"/>
  <c r="AT417" i="46"/>
  <c r="AT415" i="46"/>
  <c r="AL581" i="79" s="1"/>
  <c r="AT413" i="46"/>
  <c r="AL201" i="79" s="1"/>
  <c r="AT401" i="46"/>
  <c r="AT422" i="46"/>
  <c r="AT418" i="46"/>
  <c r="AT414" i="46"/>
  <c r="AL391" i="79" s="1"/>
  <c r="AX425" i="46"/>
  <c r="AX423" i="46"/>
  <c r="AX421" i="46"/>
  <c r="AX419" i="46"/>
  <c r="AX417" i="46"/>
  <c r="AX415" i="46"/>
  <c r="AP581" i="79" s="1"/>
  <c r="AX413" i="46"/>
  <c r="AP201" i="79" s="1"/>
  <c r="AX401" i="46"/>
  <c r="AX424" i="46"/>
  <c r="AX420" i="46"/>
  <c r="AX416" i="46"/>
  <c r="AX412" i="46"/>
  <c r="AN412" i="46"/>
  <c r="AN543" i="46" s="1"/>
  <c r="E401" i="46"/>
  <c r="AY412" i="46"/>
  <c r="AY543" i="46" s="1"/>
  <c r="AN416" i="46"/>
  <c r="I401" i="46"/>
  <c r="AY416" i="46"/>
  <c r="AN420" i="46"/>
  <c r="M401" i="46"/>
  <c r="AY420" i="46"/>
  <c r="AN424" i="46"/>
  <c r="Q401" i="46"/>
  <c r="AY424" i="46"/>
  <c r="AZ425" i="46"/>
  <c r="AQ424" i="46"/>
  <c r="AQ420" i="46"/>
  <c r="AQ416" i="46"/>
  <c r="AQ412" i="46"/>
  <c r="AR425" i="46"/>
  <c r="AR421" i="46"/>
  <c r="AR417" i="46"/>
  <c r="AR413" i="46"/>
  <c r="AJ201" i="79" s="1"/>
  <c r="D401" i="46"/>
  <c r="AO409" i="46"/>
  <c r="AU412" i="46"/>
  <c r="AU543" i="46" s="1"/>
  <c r="AW413" i="46"/>
  <c r="AO201" i="79" s="1"/>
  <c r="AY414" i="46"/>
  <c r="AQ391" i="79" s="1"/>
  <c r="AM416" i="46"/>
  <c r="AO417" i="46"/>
  <c r="AQ418" i="46"/>
  <c r="AS419" i="46"/>
  <c r="AU420" i="46"/>
  <c r="AW421" i="46"/>
  <c r="AY422" i="46"/>
  <c r="AM424" i="46"/>
  <c r="AO425" i="46"/>
  <c r="AN546" i="46"/>
  <c r="AV546" i="46"/>
  <c r="AQ288" i="46"/>
  <c r="AQ286" i="46"/>
  <c r="AQ284" i="46"/>
  <c r="AQ282" i="46"/>
  <c r="AU288" i="46"/>
  <c r="AU286" i="46"/>
  <c r="AU284" i="46"/>
  <c r="AU282" i="46"/>
  <c r="AY288" i="46"/>
  <c r="AY286" i="46"/>
  <c r="AY284" i="46"/>
  <c r="AY282" i="46"/>
  <c r="AN289" i="46"/>
  <c r="AN287" i="46"/>
  <c r="AN285" i="46"/>
  <c r="AN283" i="46"/>
  <c r="AQ275" i="46"/>
  <c r="AQ406" i="46" s="1"/>
  <c r="AU275" i="46"/>
  <c r="AU406" i="46" s="1"/>
  <c r="AY275" i="46"/>
  <c r="AQ277" i="46"/>
  <c r="AI200" i="79" s="1"/>
  <c r="AU277" i="46"/>
  <c r="AM200" i="79" s="1"/>
  <c r="AY277" i="46"/>
  <c r="AQ200" i="79" s="1"/>
  <c r="AQ279" i="46"/>
  <c r="AI580" i="79" s="1"/>
  <c r="AU279" i="46"/>
  <c r="AM580" i="79" s="1"/>
  <c r="AY279" i="46"/>
  <c r="AQ580" i="79" s="1"/>
  <c r="AQ281" i="46"/>
  <c r="AY281" i="46"/>
  <c r="AU283" i="46"/>
  <c r="AQ285" i="46"/>
  <c r="AY285" i="46"/>
  <c r="AU287" i="46"/>
  <c r="AQ289" i="46"/>
  <c r="AY289" i="46"/>
  <c r="AM401" i="46"/>
  <c r="AM407" i="46" s="1"/>
  <c r="AQ425" i="46"/>
  <c r="AU425" i="46"/>
  <c r="AY425" i="46"/>
  <c r="AM413" i="46"/>
  <c r="AE201" i="79" s="1"/>
  <c r="AM417" i="46"/>
  <c r="AM421" i="46"/>
  <c r="AM425" i="46"/>
  <c r="W401" i="46"/>
  <c r="AA401" i="46"/>
  <c r="AE401" i="46"/>
  <c r="AI401" i="46"/>
  <c r="AP546" i="46"/>
  <c r="AQ554" i="46"/>
  <c r="AQ552" i="46"/>
  <c r="AI582" i="79" s="1"/>
  <c r="AQ550" i="46"/>
  <c r="AI202" i="79" s="1"/>
  <c r="AQ555" i="46"/>
  <c r="AQ551" i="46"/>
  <c r="AI392" i="79" s="1"/>
  <c r="AU554" i="46"/>
  <c r="AU552" i="46"/>
  <c r="AM582" i="79" s="1"/>
  <c r="AU550" i="46"/>
  <c r="AM202" i="79" s="1"/>
  <c r="AU537" i="46"/>
  <c r="AU544" i="46" s="1"/>
  <c r="AU553" i="46"/>
  <c r="AY554" i="46"/>
  <c r="AY552" i="46"/>
  <c r="AQ582" i="79" s="1"/>
  <c r="AY550" i="46"/>
  <c r="AQ202" i="79" s="1"/>
  <c r="AY555" i="46"/>
  <c r="AY551" i="46"/>
  <c r="AQ392" i="79" s="1"/>
  <c r="AR546" i="46"/>
  <c r="AM551" i="46"/>
  <c r="AE392" i="79" s="1"/>
  <c r="AO552" i="46"/>
  <c r="AG582" i="79" s="1"/>
  <c r="AQ553" i="46"/>
  <c r="AS554" i="46"/>
  <c r="AU555" i="46"/>
  <c r="AW556" i="46"/>
  <c r="AY557" i="46"/>
  <c r="AM559" i="46"/>
  <c r="AO560" i="46"/>
  <c r="AQ561" i="46"/>
  <c r="AS562" i="46"/>
  <c r="AR289" i="46"/>
  <c r="AR287" i="46"/>
  <c r="AR285" i="46"/>
  <c r="AR283" i="46"/>
  <c r="AR281" i="46"/>
  <c r="AV289" i="46"/>
  <c r="AV287" i="46"/>
  <c r="AV285" i="46"/>
  <c r="AV283" i="46"/>
  <c r="AV281" i="46"/>
  <c r="AZ289" i="46"/>
  <c r="AZ287" i="46"/>
  <c r="AZ285" i="46"/>
  <c r="AZ283" i="46"/>
  <c r="AZ281" i="46"/>
  <c r="AQ265" i="46"/>
  <c r="AU265" i="46"/>
  <c r="AY265" i="46"/>
  <c r="AY270" i="46" s="1"/>
  <c r="AN275" i="46"/>
  <c r="AN406" i="46" s="1"/>
  <c r="AR275" i="46"/>
  <c r="AV275" i="46"/>
  <c r="AV406" i="46" s="1"/>
  <c r="AZ275" i="46"/>
  <c r="AZ406" i="46" s="1"/>
  <c r="AN277" i="46"/>
  <c r="AR277" i="46"/>
  <c r="AJ200" i="79" s="1"/>
  <c r="AV277" i="46"/>
  <c r="AN200" i="79" s="1"/>
  <c r="AZ277" i="46"/>
  <c r="AR200" i="79" s="1"/>
  <c r="AN279" i="46"/>
  <c r="AR279" i="46"/>
  <c r="AJ580" i="79" s="1"/>
  <c r="AV279" i="46"/>
  <c r="AN580" i="79" s="1"/>
  <c r="AZ279" i="46"/>
  <c r="AR580" i="79" s="1"/>
  <c r="AN281" i="46"/>
  <c r="AN282" i="46"/>
  <c r="AV282" i="46"/>
  <c r="AR284" i="46"/>
  <c r="AZ284" i="46"/>
  <c r="AN286" i="46"/>
  <c r="AV286" i="46"/>
  <c r="AR288" i="46"/>
  <c r="AZ288" i="46"/>
  <c r="AR424" i="46"/>
  <c r="AV424" i="46"/>
  <c r="AZ424" i="46"/>
  <c r="AN414" i="46"/>
  <c r="AF391" i="79" s="1"/>
  <c r="AN418" i="46"/>
  <c r="AN422" i="46"/>
  <c r="AQ546" i="46"/>
  <c r="AU546" i="46"/>
  <c r="AY546" i="46"/>
  <c r="AN544" i="46"/>
  <c r="AR554" i="46"/>
  <c r="AR552" i="46"/>
  <c r="AJ582" i="79" s="1"/>
  <c r="AR550" i="46"/>
  <c r="AJ202" i="79" s="1"/>
  <c r="AR537" i="46"/>
  <c r="AR544" i="46" s="1"/>
  <c r="AR555" i="46"/>
  <c r="AR551" i="46"/>
  <c r="AJ392" i="79" s="1"/>
  <c r="AV554" i="46"/>
  <c r="AV552" i="46"/>
  <c r="AN582" i="79" s="1"/>
  <c r="AV550" i="46"/>
  <c r="AN202" i="79" s="1"/>
  <c r="AV537" i="46"/>
  <c r="AV544" i="46" s="1"/>
  <c r="AV553" i="46"/>
  <c r="AZ554" i="46"/>
  <c r="AZ552" i="46"/>
  <c r="AR582" i="79" s="1"/>
  <c r="AZ550" i="46"/>
  <c r="AR202" i="79" s="1"/>
  <c r="AZ537" i="46"/>
  <c r="AZ555" i="46"/>
  <c r="AZ551" i="46"/>
  <c r="AR392" i="79" s="1"/>
  <c r="AN552" i="46"/>
  <c r="AF582" i="79" s="1"/>
  <c r="AM552" i="46"/>
  <c r="AE582" i="79" s="1"/>
  <c r="AN556" i="46"/>
  <c r="AM556" i="46"/>
  <c r="AN560" i="46"/>
  <c r="AM560" i="46"/>
  <c r="O537" i="46"/>
  <c r="S537" i="46"/>
  <c r="X537" i="46"/>
  <c r="AB537" i="46"/>
  <c r="AF537" i="46"/>
  <c r="AJ537" i="46"/>
  <c r="AQ537" i="46"/>
  <c r="AN551" i="46"/>
  <c r="AF392" i="79" s="1"/>
  <c r="AR553" i="46"/>
  <c r="AV555" i="46"/>
  <c r="AN559" i="46"/>
  <c r="AR412" i="46"/>
  <c r="AR543" i="46" s="1"/>
  <c r="AV412" i="46"/>
  <c r="AV543" i="46" s="1"/>
  <c r="AZ412" i="46"/>
  <c r="AR414" i="46"/>
  <c r="AJ391" i="79" s="1"/>
  <c r="AV414" i="46"/>
  <c r="AN391" i="79" s="1"/>
  <c r="AZ414" i="46"/>
  <c r="AR391" i="79" s="1"/>
  <c r="AR416" i="46"/>
  <c r="AV416" i="46"/>
  <c r="AZ416" i="46"/>
  <c r="AR418" i="46"/>
  <c r="AV418" i="46"/>
  <c r="AZ418" i="46"/>
  <c r="AR420" i="46"/>
  <c r="AV420" i="46"/>
  <c r="AZ420" i="46"/>
  <c r="AR422" i="46"/>
  <c r="AV422" i="46"/>
  <c r="AZ422" i="46"/>
  <c r="AZ562" i="46"/>
  <c r="AV562" i="46"/>
  <c r="AR562" i="46"/>
  <c r="AX561" i="46"/>
  <c r="AT561" i="46"/>
  <c r="AP561" i="46"/>
  <c r="AZ560" i="46"/>
  <c r="AV560" i="46"/>
  <c r="AR560" i="46"/>
  <c r="AX559" i="46"/>
  <c r="AT559" i="46"/>
  <c r="AP559" i="46"/>
  <c r="AZ558" i="46"/>
  <c r="AV558" i="46"/>
  <c r="AR558" i="46"/>
  <c r="AX557" i="46"/>
  <c r="AT557" i="46"/>
  <c r="AP557" i="46"/>
  <c r="AZ556" i="46"/>
  <c r="AV556" i="46"/>
  <c r="AR556" i="46"/>
  <c r="AO537" i="46"/>
  <c r="AO544" i="46" s="1"/>
  <c r="AY562" i="46"/>
  <c r="AU562" i="46"/>
  <c r="AQ562" i="46"/>
  <c r="AW561" i="46"/>
  <c r="AS561" i="46"/>
  <c r="AO561" i="46"/>
  <c r="AY560" i="46"/>
  <c r="AU560" i="46"/>
  <c r="AQ560" i="46"/>
  <c r="AW559" i="46"/>
  <c r="AS559" i="46"/>
  <c r="AO559" i="46"/>
  <c r="AY558" i="46"/>
  <c r="AU558" i="46"/>
  <c r="AQ558" i="46"/>
  <c r="AW557" i="46"/>
  <c r="AS557" i="46"/>
  <c r="AO557" i="46"/>
  <c r="AY556" i="46"/>
  <c r="AU556" i="46"/>
  <c r="AQ556" i="46"/>
  <c r="AO555" i="46"/>
  <c r="AO553" i="46"/>
  <c r="AO551" i="46"/>
  <c r="AG392" i="79" s="1"/>
  <c r="AS537" i="46"/>
  <c r="AS555" i="46"/>
  <c r="AS553" i="46"/>
  <c r="AS551" i="46"/>
  <c r="AK392" i="79" s="1"/>
  <c r="AW537" i="46"/>
  <c r="AW544" i="46" s="1"/>
  <c r="AW555" i="46"/>
  <c r="AW553" i="46"/>
  <c r="AW551" i="46"/>
  <c r="AO392" i="79" s="1"/>
  <c r="P537" i="46"/>
  <c r="T537" i="46"/>
  <c r="Y537" i="46"/>
  <c r="AC537" i="46"/>
  <c r="AG537" i="46"/>
  <c r="AK537" i="46"/>
  <c r="AO550" i="46"/>
  <c r="AG202" i="79" s="1"/>
  <c r="AW550" i="46"/>
  <c r="AO202" i="79" s="1"/>
  <c r="AS552" i="46"/>
  <c r="AK582" i="79" s="1"/>
  <c r="AM553" i="46"/>
  <c r="AO554" i="46"/>
  <c r="AW554" i="46"/>
  <c r="AS556" i="46"/>
  <c r="AM557" i="46"/>
  <c r="AU557" i="46"/>
  <c r="AO558" i="46"/>
  <c r="AW558" i="46"/>
  <c r="AQ559" i="46"/>
  <c r="AY559" i="46"/>
  <c r="AS560" i="46"/>
  <c r="AM561" i="46"/>
  <c r="AU561" i="46"/>
  <c r="AO562" i="46"/>
  <c r="AW562" i="46"/>
  <c r="F401" i="46"/>
  <c r="J401" i="46"/>
  <c r="N401" i="46"/>
  <c r="R401" i="46"/>
  <c r="AQ401" i="46"/>
  <c r="AQ407" i="46" s="1"/>
  <c r="AU401" i="46"/>
  <c r="AY401" i="46"/>
  <c r="AY407" i="46" s="1"/>
  <c r="AQ413" i="46"/>
  <c r="AI201" i="79" s="1"/>
  <c r="AU413" i="46"/>
  <c r="AM201" i="79" s="1"/>
  <c r="AY413" i="46"/>
  <c r="AQ201" i="79" s="1"/>
  <c r="AQ415" i="46"/>
  <c r="AI581" i="79" s="1"/>
  <c r="AU415" i="46"/>
  <c r="AM581" i="79" s="1"/>
  <c r="AY415" i="46"/>
  <c r="AQ581" i="79" s="1"/>
  <c r="AQ417" i="46"/>
  <c r="AU417" i="46"/>
  <c r="AY417" i="46"/>
  <c r="AQ419" i="46"/>
  <c r="AU419" i="46"/>
  <c r="AY419" i="46"/>
  <c r="AQ421" i="46"/>
  <c r="AU421" i="46"/>
  <c r="AY421" i="46"/>
  <c r="AQ423" i="46"/>
  <c r="AU423" i="46"/>
  <c r="AY423" i="46"/>
  <c r="AP555" i="46"/>
  <c r="AP553" i="46"/>
  <c r="AP551" i="46"/>
  <c r="AH392" i="79" s="1"/>
  <c r="AT555" i="46"/>
  <c r="AT553" i="46"/>
  <c r="AT551" i="46"/>
  <c r="AL392" i="79" s="1"/>
  <c r="AX555" i="46"/>
  <c r="AX553" i="46"/>
  <c r="AX551" i="46"/>
  <c r="AP392" i="79" s="1"/>
  <c r="AN550" i="46"/>
  <c r="AF202" i="79" s="1"/>
  <c r="AM550" i="46"/>
  <c r="AE202" i="79" s="1"/>
  <c r="AN554" i="46"/>
  <c r="AM554" i="46"/>
  <c r="AN558" i="46"/>
  <c r="AM558" i="46"/>
  <c r="AN562" i="46"/>
  <c r="AM562" i="46"/>
  <c r="AP550" i="46"/>
  <c r="AH202" i="79" s="1"/>
  <c r="AX550" i="46"/>
  <c r="AP202" i="79" s="1"/>
  <c r="AT552" i="46"/>
  <c r="AL582" i="79" s="1"/>
  <c r="AP554" i="46"/>
  <c r="AX554" i="46"/>
  <c r="AT556" i="46"/>
  <c r="AV557" i="46"/>
  <c r="AP558" i="46"/>
  <c r="AX558" i="46"/>
  <c r="AR559" i="46"/>
  <c r="AZ559" i="46"/>
  <c r="AT560" i="46"/>
  <c r="AN561" i="46"/>
  <c r="AV561" i="46"/>
  <c r="AP562" i="46"/>
  <c r="AX562" i="46"/>
  <c r="C108" i="85"/>
  <c r="D107" i="85"/>
  <c r="F107" i="85" s="1"/>
  <c r="F43" i="85"/>
  <c r="F50" i="85"/>
  <c r="F48" i="85"/>
  <c r="F46" i="85"/>
  <c r="F44" i="85"/>
  <c r="F42" i="85"/>
  <c r="F45" i="85"/>
  <c r="F41" i="85"/>
  <c r="F49" i="85"/>
  <c r="F47" i="85"/>
  <c r="C185" i="85"/>
  <c r="D184" i="85"/>
  <c r="F184" i="85" s="1"/>
  <c r="C261" i="85"/>
  <c r="D260" i="85"/>
  <c r="F260" i="85" s="1"/>
  <c r="P379" i="85"/>
  <c r="C349" i="85" s="1"/>
  <c r="V966" i="79" l="1"/>
  <c r="AB966" i="79"/>
  <c r="X966" i="79"/>
  <c r="K966" i="79"/>
  <c r="I966" i="79"/>
  <c r="G966" i="79"/>
  <c r="AE592" i="79"/>
  <c r="AG597" i="79"/>
  <c r="AH592" i="79"/>
  <c r="M769" i="79"/>
  <c r="AS544" i="46"/>
  <c r="AQ270" i="46"/>
  <c r="AW406" i="46"/>
  <c r="AT543" i="46"/>
  <c r="AS270" i="46"/>
  <c r="AS542" i="46"/>
  <c r="AO404" i="79"/>
  <c r="AG402" i="79"/>
  <c r="AQ404" i="79"/>
  <c r="AQ407" i="79"/>
  <c r="AM405" i="79"/>
  <c r="AE404" i="79"/>
  <c r="AM402" i="79"/>
  <c r="AG584" i="79"/>
  <c r="AJ404" i="79"/>
  <c r="AM404" i="79"/>
  <c r="AL405" i="79"/>
  <c r="AH402" i="79"/>
  <c r="N966" i="79"/>
  <c r="AT407" i="46"/>
  <c r="AP543" i="46"/>
  <c r="AW545" i="46"/>
  <c r="AS269" i="46"/>
  <c r="AS271" i="46" s="1"/>
  <c r="AX270" i="46"/>
  <c r="AT544" i="46"/>
  <c r="AP406" i="46"/>
  <c r="AN405" i="46"/>
  <c r="AH597" i="79"/>
  <c r="AO596" i="79"/>
  <c r="AJ585" i="79"/>
  <c r="AL407" i="79"/>
  <c r="AK404" i="79"/>
  <c r="AI403" i="79"/>
  <c r="AM407" i="79"/>
  <c r="H385" i="79"/>
  <c r="AH409" i="79"/>
  <c r="AM596" i="79"/>
  <c r="AO405" i="79"/>
  <c r="AG409" i="79"/>
  <c r="X385" i="79"/>
  <c r="K385" i="79"/>
  <c r="AN402" i="79"/>
  <c r="AG583" i="79"/>
  <c r="AI205" i="79"/>
  <c r="AG203" i="79"/>
  <c r="AL402" i="79"/>
  <c r="AF404" i="79"/>
  <c r="AI404" i="79"/>
  <c r="AL404" i="79"/>
  <c r="AF402" i="79"/>
  <c r="AP402" i="79"/>
  <c r="Y769" i="79"/>
  <c r="U769" i="79"/>
  <c r="T966" i="79"/>
  <c r="AS541" i="46"/>
  <c r="AO269" i="46"/>
  <c r="AX131" i="46"/>
  <c r="AS543" i="46"/>
  <c r="AW405" i="46"/>
  <c r="AW408" i="46" s="1"/>
  <c r="AO585" i="79"/>
  <c r="AK596" i="79"/>
  <c r="AG585" i="79"/>
  <c r="AP405" i="79"/>
  <c r="AG404" i="79"/>
  <c r="AO402" i="79"/>
  <c r="AH403" i="79"/>
  <c r="AE407" i="79"/>
  <c r="AP407" i="79"/>
  <c r="AE402" i="79"/>
  <c r="AO584" i="79"/>
  <c r="AO407" i="79"/>
  <c r="AK405" i="79"/>
  <c r="AN407" i="79"/>
  <c r="AF405" i="79"/>
  <c r="AN404" i="79"/>
  <c r="AI396" i="79"/>
  <c r="AP203" i="79"/>
  <c r="AR583" i="79"/>
  <c r="AJ403" i="79"/>
  <c r="S966" i="79"/>
  <c r="AL598" i="79"/>
  <c r="V769" i="79"/>
  <c r="AZ543" i="46"/>
  <c r="AX407" i="46"/>
  <c r="AS409" i="46"/>
  <c r="AS405" i="46"/>
  <c r="AV131" i="46"/>
  <c r="J385" i="79"/>
  <c r="Z966" i="79"/>
  <c r="AU270" i="46"/>
  <c r="AZ132" i="46"/>
  <c r="AU269" i="46"/>
  <c r="AV408" i="46"/>
  <c r="AP405" i="46"/>
  <c r="AY132" i="46"/>
  <c r="AS131" i="46"/>
  <c r="AU541" i="46"/>
  <c r="AZ542" i="46"/>
  <c r="F769" i="79"/>
  <c r="W966" i="79"/>
  <c r="AZ544" i="46"/>
  <c r="AM405" i="46"/>
  <c r="AT131" i="46"/>
  <c r="AM131" i="46"/>
  <c r="AO131" i="46"/>
  <c r="AQ269" i="46"/>
  <c r="AQ271" i="46" s="1"/>
  <c r="AY131" i="46"/>
  <c r="AK597" i="79"/>
  <c r="AP596" i="79"/>
  <c r="P769" i="79"/>
  <c r="K769" i="79"/>
  <c r="M966" i="79"/>
  <c r="F966" i="79"/>
  <c r="J966" i="79"/>
  <c r="AQ596" i="79"/>
  <c r="AO583" i="79"/>
  <c r="H769" i="79"/>
  <c r="G769" i="79"/>
  <c r="AL590" i="79"/>
  <c r="X769" i="79"/>
  <c r="Z769" i="79"/>
  <c r="T769" i="79"/>
  <c r="AA769" i="79"/>
  <c r="I769" i="79"/>
  <c r="AD769" i="79"/>
  <c r="L769" i="79"/>
  <c r="AP590" i="79"/>
  <c r="AL592" i="79"/>
  <c r="AO590" i="79"/>
  <c r="AR592" i="79"/>
  <c r="AE590" i="79"/>
  <c r="K575" i="79"/>
  <c r="E769" i="79"/>
  <c r="O769" i="79"/>
  <c r="N769" i="79"/>
  <c r="AB769" i="79"/>
  <c r="J769" i="79"/>
  <c r="S769" i="79"/>
  <c r="W769" i="79"/>
  <c r="AP593" i="79"/>
  <c r="AL593" i="79"/>
  <c r="W575" i="79"/>
  <c r="AK594" i="79"/>
  <c r="AP583" i="79"/>
  <c r="AH583" i="79"/>
  <c r="AN583" i="79"/>
  <c r="AI596" i="79"/>
  <c r="AM396" i="79"/>
  <c r="AK203" i="79"/>
  <c r="AJ584" i="79"/>
  <c r="AH594" i="79"/>
  <c r="Z575" i="79"/>
  <c r="AR598" i="79"/>
  <c r="AJ594" i="79"/>
  <c r="I575" i="79"/>
  <c r="AN204" i="79"/>
  <c r="AF393" i="79"/>
  <c r="AK583" i="79"/>
  <c r="AM203" i="79"/>
  <c r="AJ583" i="79"/>
  <c r="AR401" i="79"/>
  <c r="AG592" i="79"/>
  <c r="AE393" i="79"/>
  <c r="AM394" i="79"/>
  <c r="AO396" i="79"/>
  <c r="AE597" i="79"/>
  <c r="AJ597" i="79"/>
  <c r="AF590" i="79"/>
  <c r="AK590" i="79"/>
  <c r="AG594" i="79"/>
  <c r="AR590" i="79"/>
  <c r="AN594" i="79"/>
  <c r="AN597" i="79"/>
  <c r="AG400" i="79"/>
  <c r="AM598" i="79"/>
  <c r="AH396" i="79"/>
  <c r="T385" i="79"/>
  <c r="AF394" i="79"/>
  <c r="AM205" i="79"/>
  <c r="AJ593" i="79"/>
  <c r="AI590" i="79"/>
  <c r="AF597" i="79"/>
  <c r="AQ598" i="79"/>
  <c r="AQ594" i="79"/>
  <c r="AQ593" i="79"/>
  <c r="AM594" i="79"/>
  <c r="AM597" i="79"/>
  <c r="AI598" i="79"/>
  <c r="AI593" i="79"/>
  <c r="AP396" i="79"/>
  <c r="AF583" i="79"/>
  <c r="AI586" i="79"/>
  <c r="AJ203" i="79"/>
  <c r="AQ393" i="79"/>
  <c r="AI203" i="79"/>
  <c r="AQ394" i="79"/>
  <c r="AH203" i="79"/>
  <c r="AE203" i="79"/>
  <c r="AK205" i="79"/>
  <c r="AL583" i="79"/>
  <c r="AO393" i="79"/>
  <c r="AG393" i="79"/>
  <c r="S575" i="79"/>
  <c r="AO598" i="79"/>
  <c r="AL597" i="79"/>
  <c r="AL594" i="79"/>
  <c r="AF598" i="79"/>
  <c r="AK598" i="79"/>
  <c r="V575" i="79"/>
  <c r="AE593" i="79"/>
  <c r="AR594" i="79"/>
  <c r="AN596" i="79"/>
  <c r="AN593" i="79"/>
  <c r="AJ590" i="79"/>
  <c r="AP394" i="79"/>
  <c r="AL584" i="79"/>
  <c r="AG394" i="79"/>
  <c r="U575" i="79"/>
  <c r="AE596" i="79"/>
  <c r="G575" i="79"/>
  <c r="AQ592" i="79"/>
  <c r="AM592" i="79"/>
  <c r="AQ396" i="79"/>
  <c r="AP393" i="79"/>
  <c r="AL393" i="79"/>
  <c r="AH393" i="79"/>
  <c r="AM586" i="79"/>
  <c r="AE586" i="79"/>
  <c r="AG396" i="79"/>
  <c r="AI393" i="79"/>
  <c r="AJ393" i="79"/>
  <c r="AQ586" i="79"/>
  <c r="AR205" i="79"/>
  <c r="AP205" i="79"/>
  <c r="AI394" i="79"/>
  <c r="AR584" i="79"/>
  <c r="AP598" i="79"/>
  <c r="AR597" i="79"/>
  <c r="AL585" i="79"/>
  <c r="AS585" i="79" s="1"/>
  <c r="AP597" i="79"/>
  <c r="AP594" i="79"/>
  <c r="AL596" i="79"/>
  <c r="AH593" i="79"/>
  <c r="AH590" i="79"/>
  <c r="AH598" i="79"/>
  <c r="AA575" i="79"/>
  <c r="AF594" i="79"/>
  <c r="AK592" i="79"/>
  <c r="E575" i="79"/>
  <c r="AJ598" i="79"/>
  <c r="AF593" i="79"/>
  <c r="AR596" i="79"/>
  <c r="AR593" i="79"/>
  <c r="AN590" i="79"/>
  <c r="AN598" i="79"/>
  <c r="AJ592" i="79"/>
  <c r="AK593" i="79"/>
  <c r="AL587" i="79"/>
  <c r="AS587" i="79" s="1"/>
  <c r="AQ597" i="79"/>
  <c r="AM590" i="79"/>
  <c r="AM593" i="79"/>
  <c r="AM393" i="79"/>
  <c r="AF584" i="79"/>
  <c r="AR203" i="79"/>
  <c r="AE394" i="79"/>
  <c r="AQ203" i="79"/>
  <c r="AL203" i="79"/>
  <c r="AL205" i="79"/>
  <c r="AF203" i="79"/>
  <c r="AO204" i="79"/>
  <c r="AN584" i="79"/>
  <c r="BA272" i="46"/>
  <c r="AV270" i="46"/>
  <c r="AY545" i="46"/>
  <c r="AU407" i="46"/>
  <c r="AU408" i="46" s="1"/>
  <c r="AQ408" i="46"/>
  <c r="AO405" i="46"/>
  <c r="AR405" i="46"/>
  <c r="AN407" i="46"/>
  <c r="AO407" i="46"/>
  <c r="AN545" i="46"/>
  <c r="AZ269" i="46"/>
  <c r="AQ132" i="46"/>
  <c r="AP270" i="46"/>
  <c r="AU545" i="46"/>
  <c r="AY271" i="46"/>
  <c r="AR131" i="46"/>
  <c r="AP269" i="46"/>
  <c r="AP271" i="46" s="1"/>
  <c r="AN270" i="46"/>
  <c r="AM544" i="46"/>
  <c r="AQ543" i="46"/>
  <c r="AP407" i="46"/>
  <c r="AQ542" i="46"/>
  <c r="AO545" i="46"/>
  <c r="AM408" i="46"/>
  <c r="AV132" i="46"/>
  <c r="AX542" i="46"/>
  <c r="AT269" i="46"/>
  <c r="AR409" i="46"/>
  <c r="BA409" i="46" s="1"/>
  <c r="AX405" i="46"/>
  <c r="AV269" i="46"/>
  <c r="AV271" i="46" s="1"/>
  <c r="AM132" i="46"/>
  <c r="AM542" i="46"/>
  <c r="AZ270" i="46"/>
  <c r="AT270" i="46"/>
  <c r="AP542" i="46"/>
  <c r="AM541" i="46"/>
  <c r="AX541" i="46"/>
  <c r="AQ131" i="46"/>
  <c r="AX269" i="46"/>
  <c r="AX271" i="46" s="1"/>
  <c r="AO270" i="46"/>
  <c r="AO271" i="46" s="1"/>
  <c r="AO406" i="46"/>
  <c r="AN271" i="46"/>
  <c r="AM546" i="46"/>
  <c r="AQ544" i="46"/>
  <c r="AR406" i="46"/>
  <c r="AX546" i="46"/>
  <c r="AY406" i="46"/>
  <c r="AX543" i="46"/>
  <c r="AY405" i="46"/>
  <c r="AW269" i="46"/>
  <c r="AR132" i="46"/>
  <c r="AP131" i="46"/>
  <c r="AM269" i="46"/>
  <c r="AR542" i="46"/>
  <c r="AR545" i="46" s="1"/>
  <c r="AZ408" i="46"/>
  <c r="AT406" i="46"/>
  <c r="AV545" i="46"/>
  <c r="AT405" i="46"/>
  <c r="AR269" i="46"/>
  <c r="AW131" i="46"/>
  <c r="AS406" i="46"/>
  <c r="AS408" i="46" s="1"/>
  <c r="AR270" i="46"/>
  <c r="AT542" i="46"/>
  <c r="AZ131" i="46"/>
  <c r="AX406" i="46"/>
  <c r="AW270" i="46"/>
  <c r="AP541" i="46"/>
  <c r="AT541" i="46"/>
  <c r="C262" i="85"/>
  <c r="D261" i="85"/>
  <c r="F261" i="85" s="1"/>
  <c r="D349" i="85"/>
  <c r="F349" i="85" s="1"/>
  <c r="C350" i="85"/>
  <c r="C186" i="85"/>
  <c r="D185" i="85"/>
  <c r="F185" i="85" s="1"/>
  <c r="D108" i="85"/>
  <c r="F108" i="85" s="1"/>
  <c r="C109" i="85"/>
  <c r="AU271" i="46" l="1"/>
  <c r="AZ545" i="46"/>
  <c r="AS545" i="46"/>
  <c r="AP545" i="46"/>
  <c r="BA543" i="46"/>
  <c r="AN408" i="46"/>
  <c r="BA406" i="46"/>
  <c r="AT545" i="46"/>
  <c r="AY408" i="46"/>
  <c r="AQ545" i="46"/>
  <c r="BA270" i="46"/>
  <c r="BA131" i="46"/>
  <c r="BA132" i="46"/>
  <c r="BA407" i="46"/>
  <c r="AS394" i="79"/>
  <c r="AS205" i="79"/>
  <c r="AS581" i="79"/>
  <c r="AS584" i="79"/>
  <c r="AS580" i="79"/>
  <c r="AS393" i="79"/>
  <c r="AS396" i="79"/>
  <c r="AH204" i="79"/>
  <c r="AK586" i="79"/>
  <c r="AS582" i="79"/>
  <c r="AP204" i="79"/>
  <c r="AN586" i="79"/>
  <c r="AF586" i="79"/>
  <c r="AS579" i="79"/>
  <c r="AS389" i="79"/>
  <c r="AE395" i="79"/>
  <c r="AF204" i="79"/>
  <c r="AS202" i="79"/>
  <c r="AL395" i="79"/>
  <c r="AG204" i="79"/>
  <c r="AQ395" i="79"/>
  <c r="AS392" i="79"/>
  <c r="AL204" i="79"/>
  <c r="AM395" i="79"/>
  <c r="AS203" i="79"/>
  <c r="AS199" i="79"/>
  <c r="AE204" i="79"/>
  <c r="AI395" i="79"/>
  <c r="AP586" i="79"/>
  <c r="AQ204" i="79"/>
  <c r="AF395" i="79"/>
  <c r="AN395" i="79"/>
  <c r="AI204" i="79"/>
  <c r="AJ204" i="79"/>
  <c r="AL586" i="79"/>
  <c r="AJ586" i="79"/>
  <c r="AR586" i="79"/>
  <c r="AS391" i="79"/>
  <c r="AK395" i="79"/>
  <c r="AH395" i="79"/>
  <c r="AG395" i="79"/>
  <c r="AS201" i="79"/>
  <c r="AG586" i="79"/>
  <c r="AO586" i="79"/>
  <c r="AK204" i="79"/>
  <c r="AS583" i="79"/>
  <c r="AR204" i="79"/>
  <c r="AP395" i="79"/>
  <c r="AH586" i="79"/>
  <c r="AO395" i="79"/>
  <c r="AS390" i="79"/>
  <c r="AM204" i="79"/>
  <c r="AJ395" i="79"/>
  <c r="AR395" i="79"/>
  <c r="AS200" i="79"/>
  <c r="AT408" i="46"/>
  <c r="AW271" i="46"/>
  <c r="AM545" i="46"/>
  <c r="BA541" i="46"/>
  <c r="BA542" i="46"/>
  <c r="BA544" i="46"/>
  <c r="AZ271" i="46"/>
  <c r="AP408" i="46"/>
  <c r="AM271" i="46"/>
  <c r="BA269" i="46"/>
  <c r="BA271" i="46" s="1"/>
  <c r="BA273" i="46" s="1"/>
  <c r="AX545" i="46"/>
  <c r="AT271" i="46"/>
  <c r="AR408" i="46"/>
  <c r="AR271" i="46"/>
  <c r="BA546" i="46"/>
  <c r="AX408" i="46"/>
  <c r="BA405" i="46"/>
  <c r="AO408" i="46"/>
  <c r="C110" i="85"/>
  <c r="D109" i="85"/>
  <c r="F109" i="85" s="1"/>
  <c r="C351" i="85"/>
  <c r="D350" i="85"/>
  <c r="F350" i="85" s="1"/>
  <c r="C187" i="85"/>
  <c r="D186" i="85"/>
  <c r="F186" i="85" s="1"/>
  <c r="D262" i="85"/>
  <c r="F262" i="85" s="1"/>
  <c r="C263" i="85"/>
  <c r="BA408" i="46" l="1"/>
  <c r="BA410" i="46" s="1"/>
  <c r="BA545" i="46"/>
  <c r="BA133" i="46"/>
  <c r="AS395" i="79"/>
  <c r="AS397" i="79" s="1"/>
  <c r="AS204" i="79"/>
  <c r="AS206" i="79" s="1"/>
  <c r="AS586" i="79"/>
  <c r="AS588" i="79" s="1"/>
  <c r="BA547" i="46"/>
  <c r="C188" i="85"/>
  <c r="D187" i="85"/>
  <c r="F187" i="85" s="1"/>
  <c r="C111" i="85"/>
  <c r="D110" i="85"/>
  <c r="F110" i="85" s="1"/>
  <c r="D351" i="85"/>
  <c r="F351" i="85" s="1"/>
  <c r="C352" i="85"/>
  <c r="C264" i="85"/>
  <c r="D263" i="85"/>
  <c r="F263" i="85" s="1"/>
  <c r="C353" i="85" l="1"/>
  <c r="D352" i="85"/>
  <c r="F352" i="85" s="1"/>
  <c r="C189" i="85"/>
  <c r="D188" i="85"/>
  <c r="F188" i="85" s="1"/>
  <c r="C265" i="85"/>
  <c r="D264" i="85"/>
  <c r="F264" i="85" s="1"/>
  <c r="C112" i="85"/>
  <c r="D111" i="85"/>
  <c r="F111" i="85" s="1"/>
  <c r="C266" i="85" l="1"/>
  <c r="D265" i="85"/>
  <c r="F265" i="85" s="1"/>
  <c r="C354" i="85"/>
  <c r="D353" i="85"/>
  <c r="F353" i="85" s="1"/>
  <c r="C113" i="85"/>
  <c r="D112" i="85"/>
  <c r="F112" i="85" s="1"/>
  <c r="C190" i="85"/>
  <c r="D189" i="85"/>
  <c r="F189" i="85" s="1"/>
  <c r="D190" i="85" l="1"/>
  <c r="F190" i="85" s="1"/>
  <c r="C191" i="85"/>
  <c r="C355" i="85"/>
  <c r="D354" i="85"/>
  <c r="F354" i="85" s="1"/>
  <c r="C114" i="85"/>
  <c r="D113" i="85"/>
  <c r="F113" i="85" s="1"/>
  <c r="C267" i="85"/>
  <c r="D266" i="85"/>
  <c r="F266" i="85" s="1"/>
  <c r="D355" i="85" l="1"/>
  <c r="F355" i="85" s="1"/>
  <c r="C356" i="85"/>
  <c r="C192" i="85"/>
  <c r="D191" i="85"/>
  <c r="F191" i="85" s="1"/>
  <c r="C268" i="85"/>
  <c r="D267" i="85"/>
  <c r="F267" i="85" s="1"/>
  <c r="C115" i="85"/>
  <c r="D114" i="85"/>
  <c r="F114" i="85" s="1"/>
  <c r="C116" i="85" l="1"/>
  <c r="D115" i="85"/>
  <c r="F115" i="85" s="1"/>
  <c r="C357" i="85"/>
  <c r="D356" i="85"/>
  <c r="F356" i="85" s="1"/>
  <c r="C193" i="85"/>
  <c r="D192" i="85"/>
  <c r="F192" i="85" s="1"/>
  <c r="C269" i="85"/>
  <c r="D268" i="85"/>
  <c r="F268" i="85" s="1"/>
  <c r="C270" i="85" l="1"/>
  <c r="D270" i="85" s="1"/>
  <c r="F270" i="85" s="1"/>
  <c r="F271" i="85" s="1"/>
  <c r="D269" i="85"/>
  <c r="F269" i="85" s="1"/>
  <c r="C358" i="85"/>
  <c r="D357" i="85"/>
  <c r="F357" i="85" s="1"/>
  <c r="C194" i="85"/>
  <c r="D194" i="85" s="1"/>
  <c r="F194" i="85" s="1"/>
  <c r="F195" i="85" s="1"/>
  <c r="F196" i="85" s="1"/>
  <c r="D193" i="85"/>
  <c r="F193" i="85" s="1"/>
  <c r="D116" i="85"/>
  <c r="F116" i="85" s="1"/>
  <c r="C117" i="85"/>
  <c r="D117" i="85" s="1"/>
  <c r="F117" i="85" s="1"/>
  <c r="F118" i="85" s="1"/>
  <c r="F119" i="85" s="1"/>
  <c r="C359" i="85" l="1"/>
  <c r="D359" i="85" s="1"/>
  <c r="F359" i="85" s="1"/>
  <c r="F360" i="85" s="1"/>
  <c r="D358" i="85"/>
  <c r="F358" i="85" s="1"/>
  <c r="F128" i="85"/>
  <c r="F124" i="85"/>
  <c r="F120" i="85"/>
  <c r="F129" i="85"/>
  <c r="F125" i="85"/>
  <c r="F121" i="85"/>
  <c r="F123" i="85"/>
  <c r="F126" i="85"/>
  <c r="F122" i="85"/>
  <c r="F127" i="85"/>
  <c r="F204" i="85"/>
  <c r="F200" i="85"/>
  <c r="F199" i="85"/>
  <c r="F205" i="85"/>
  <c r="F201" i="85"/>
  <c r="F197" i="85"/>
  <c r="F203" i="85"/>
  <c r="F206" i="85"/>
  <c r="F202" i="85"/>
  <c r="F198" i="85"/>
  <c r="F280" i="85"/>
  <c r="F276" i="85"/>
  <c r="F272" i="85"/>
  <c r="F281" i="85"/>
  <c r="F277" i="85"/>
  <c r="F273" i="85"/>
  <c r="F282" i="85"/>
  <c r="F278" i="85"/>
  <c r="F274" i="85"/>
  <c r="F279" i="85"/>
  <c r="F275" i="85"/>
  <c r="F370" i="85" l="1"/>
  <c r="F366" i="85"/>
  <c r="F362" i="85"/>
  <c r="F367" i="85"/>
  <c r="F369" i="85"/>
  <c r="F365" i="85"/>
  <c r="F361" i="85"/>
  <c r="F363" i="85"/>
  <c r="F368" i="85"/>
  <c r="F364" i="85"/>
  <c r="F371" i="85"/>
  <c r="AE1748" i="79" l="1"/>
  <c r="AR1748" i="79"/>
  <c r="AQ1748" i="79"/>
  <c r="AP1748" i="79"/>
  <c r="AO1748" i="79"/>
  <c r="AN1748" i="79"/>
  <c r="AM1748" i="79"/>
  <c r="AL1748" i="79"/>
  <c r="AK1748" i="79"/>
  <c r="AJ1748" i="79"/>
  <c r="AI1748" i="79"/>
  <c r="AH1748" i="79"/>
  <c r="AG1748" i="79"/>
  <c r="AF1748" i="79"/>
  <c r="D92" i="43"/>
  <c r="H206" i="47"/>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AE1865" i="79" s="1"/>
  <c r="R1744" i="79"/>
  <c r="D1744" i="79"/>
  <c r="AR1742" i="79"/>
  <c r="AQ1742" i="79"/>
  <c r="AP1742" i="79"/>
  <c r="AO1742" i="79"/>
  <c r="AN1742" i="79"/>
  <c r="AM1742" i="79"/>
  <c r="AL1742" i="79"/>
  <c r="AK1742" i="79"/>
  <c r="AJ1742" i="79"/>
  <c r="AI1742" i="79"/>
  <c r="AH1742" i="79"/>
  <c r="AG1742" i="79"/>
  <c r="AF1742" i="79"/>
  <c r="AE1742" i="79"/>
  <c r="Q1742" i="79"/>
  <c r="AS1741" i="79"/>
  <c r="AR1737" i="79"/>
  <c r="AQ1737" i="79"/>
  <c r="AP1737" i="79"/>
  <c r="AO1737" i="79"/>
  <c r="AN1737" i="79"/>
  <c r="AM1737" i="79"/>
  <c r="AL1737" i="79"/>
  <c r="AK1737" i="79"/>
  <c r="AJ1737" i="79"/>
  <c r="AI1737" i="79"/>
  <c r="AH1737" i="79"/>
  <c r="AG1737" i="79"/>
  <c r="AF1737" i="79"/>
  <c r="AE1737" i="79"/>
  <c r="Q1737" i="79"/>
  <c r="AS1736" i="79"/>
  <c r="AR1734" i="79"/>
  <c r="AQ1734" i="79"/>
  <c r="AP1734" i="79"/>
  <c r="AO1734" i="79"/>
  <c r="AN1734" i="79"/>
  <c r="AM1734" i="79"/>
  <c r="AL1734" i="79"/>
  <c r="AK1734" i="79"/>
  <c r="AJ1734" i="79"/>
  <c r="AI1734" i="79"/>
  <c r="AH1734" i="79"/>
  <c r="AG1734" i="79"/>
  <c r="AF1734" i="79"/>
  <c r="AE1734" i="79"/>
  <c r="Q1734" i="79"/>
  <c r="AS1733"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Q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4" i="79"/>
  <c r="AQ1694" i="79"/>
  <c r="AP1694" i="79"/>
  <c r="AO1694" i="79"/>
  <c r="AN1694" i="79"/>
  <c r="AM1694" i="79"/>
  <c r="AL1694" i="79"/>
  <c r="AK1694" i="79"/>
  <c r="AJ1694" i="79"/>
  <c r="AI1694" i="79"/>
  <c r="AH1694" i="79"/>
  <c r="AG1694" i="79"/>
  <c r="AF1694" i="79"/>
  <c r="AE1694" i="79"/>
  <c r="Q1694" i="79"/>
  <c r="AS1693" i="79"/>
  <c r="AR1691" i="79"/>
  <c r="AQ1691" i="79"/>
  <c r="AP1691" i="79"/>
  <c r="AO1691" i="79"/>
  <c r="AN1691" i="79"/>
  <c r="AM1691" i="79"/>
  <c r="AL1691" i="79"/>
  <c r="AK1691" i="79"/>
  <c r="AJ1691" i="79"/>
  <c r="AI1691" i="79"/>
  <c r="AH1691" i="79"/>
  <c r="AG1691" i="79"/>
  <c r="AF1691" i="79"/>
  <c r="AE1691" i="79"/>
  <c r="Q1691" i="79"/>
  <c r="AS1690" i="79"/>
  <c r="AR1688" i="79"/>
  <c r="AQ1688" i="79"/>
  <c r="AP1688" i="79"/>
  <c r="AO1688" i="79"/>
  <c r="AN1688" i="79"/>
  <c r="AM1688" i="79"/>
  <c r="AL1688" i="79"/>
  <c r="AK1688" i="79"/>
  <c r="AJ1688" i="79"/>
  <c r="AI1688" i="79"/>
  <c r="AH1688" i="79"/>
  <c r="AG1688" i="79"/>
  <c r="AF1688" i="79"/>
  <c r="AE1688" i="79"/>
  <c r="Q1688" i="79"/>
  <c r="AS1687" i="79"/>
  <c r="AR1684" i="79"/>
  <c r="AQ1684" i="79"/>
  <c r="AP1684" i="79"/>
  <c r="AO1684" i="79"/>
  <c r="AN1684" i="79"/>
  <c r="AM1684" i="79"/>
  <c r="AL1684" i="79"/>
  <c r="AK1684" i="79"/>
  <c r="AJ1684" i="79"/>
  <c r="AI1684" i="79"/>
  <c r="AH1684" i="79"/>
  <c r="AG1684" i="79"/>
  <c r="AF1684" i="79"/>
  <c r="AE1684" i="79"/>
  <c r="Q1684" i="79"/>
  <c r="AS1683" i="79"/>
  <c r="AR1681" i="79"/>
  <c r="AQ1681" i="79"/>
  <c r="AP1681" i="79"/>
  <c r="AO1681" i="79"/>
  <c r="AN1681" i="79"/>
  <c r="AM1681" i="79"/>
  <c r="AL1681" i="79"/>
  <c r="AK1681" i="79"/>
  <c r="AJ1681" i="79"/>
  <c r="AI1681" i="79"/>
  <c r="AH1681" i="79"/>
  <c r="AG1681" i="79"/>
  <c r="AF1681" i="79"/>
  <c r="AE1681" i="79"/>
  <c r="Q1681" i="79"/>
  <c r="AS1680"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59" i="79"/>
  <c r="AQ1659" i="79"/>
  <c r="AP1659" i="79"/>
  <c r="AO1659" i="79"/>
  <c r="AN1659" i="79"/>
  <c r="AM1659" i="79"/>
  <c r="AL1659" i="79"/>
  <c r="AK1659" i="79"/>
  <c r="AJ1659" i="79"/>
  <c r="AI1659" i="79"/>
  <c r="AH1659" i="79"/>
  <c r="AG1659" i="79"/>
  <c r="AF1659" i="79"/>
  <c r="AE1659" i="79"/>
  <c r="AS1658" i="79"/>
  <c r="AR1656" i="79"/>
  <c r="AQ1656" i="79"/>
  <c r="AP1656" i="79"/>
  <c r="AO1656" i="79"/>
  <c r="AN1656" i="79"/>
  <c r="AM1656" i="79"/>
  <c r="AL1656" i="79"/>
  <c r="AK1656" i="79"/>
  <c r="AJ1656" i="79"/>
  <c r="AI1656" i="79"/>
  <c r="AH1656" i="79"/>
  <c r="AG1656" i="79"/>
  <c r="AF1656" i="79"/>
  <c r="AE1656" i="79"/>
  <c r="AS1655"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5" i="79"/>
  <c r="AQ1645" i="79"/>
  <c r="AP1645" i="79"/>
  <c r="AO1645" i="79"/>
  <c r="AN1645" i="79"/>
  <c r="AM1645" i="79"/>
  <c r="AL1645" i="79"/>
  <c r="AK1645" i="79"/>
  <c r="AJ1645" i="79"/>
  <c r="AI1645" i="79"/>
  <c r="AH1645" i="79"/>
  <c r="AG1645" i="79"/>
  <c r="AF1645" i="79"/>
  <c r="AE1645" i="79"/>
  <c r="Q1645" i="79"/>
  <c r="AS1644" i="79"/>
  <c r="AR1642" i="79"/>
  <c r="AQ1642" i="79"/>
  <c r="AP1642" i="79"/>
  <c r="AO1642" i="79"/>
  <c r="AN1642" i="79"/>
  <c r="AM1642" i="79"/>
  <c r="AL1642" i="79"/>
  <c r="AK1642" i="79"/>
  <c r="AJ1642" i="79"/>
  <c r="AI1642" i="79"/>
  <c r="AH1642" i="79"/>
  <c r="AG1642" i="79"/>
  <c r="AF1642" i="79"/>
  <c r="AE1642" i="79"/>
  <c r="Q1642" i="79"/>
  <c r="AS1641"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2" i="79"/>
  <c r="AQ1632" i="79"/>
  <c r="AP1632" i="79"/>
  <c r="AO1632" i="79"/>
  <c r="AN1632" i="79"/>
  <c r="AM1632" i="79"/>
  <c r="AL1632" i="79"/>
  <c r="AK1632" i="79"/>
  <c r="AJ1632" i="79"/>
  <c r="AI1632" i="79"/>
  <c r="AH1632" i="79"/>
  <c r="AG1632" i="79"/>
  <c r="AF1632" i="79"/>
  <c r="AE1632" i="79"/>
  <c r="Q1632" i="79"/>
  <c r="AS1631" i="79"/>
  <c r="AR1629" i="79"/>
  <c r="AQ1629" i="79"/>
  <c r="AP1629" i="79"/>
  <c r="AO1629" i="79"/>
  <c r="AN1629" i="79"/>
  <c r="AM1629" i="79"/>
  <c r="AL1629" i="79"/>
  <c r="AK1629" i="79"/>
  <c r="AJ1629" i="79"/>
  <c r="AI1629" i="79"/>
  <c r="AH1629" i="79"/>
  <c r="AG1629" i="79"/>
  <c r="AF1629" i="79"/>
  <c r="AE1629" i="79"/>
  <c r="Q1629" i="79"/>
  <c r="AS1628" i="79"/>
  <c r="AR1625" i="79"/>
  <c r="AQ1625" i="79"/>
  <c r="AP1625" i="79"/>
  <c r="AO1625" i="79"/>
  <c r="AN1625" i="79"/>
  <c r="AM1625" i="79"/>
  <c r="AL1625" i="79"/>
  <c r="AK1625" i="79"/>
  <c r="AJ1625" i="79"/>
  <c r="AI1625" i="79"/>
  <c r="AH1625" i="79"/>
  <c r="AG1625" i="79"/>
  <c r="AF1625" i="79"/>
  <c r="AE1625" i="79"/>
  <c r="Q1625" i="79"/>
  <c r="AS1624" i="79"/>
  <c r="AR1621" i="79"/>
  <c r="AQ1621" i="79"/>
  <c r="AP1621" i="79"/>
  <c r="AO1621" i="79"/>
  <c r="AN1621" i="79"/>
  <c r="AM1621" i="79"/>
  <c r="AL1621" i="79"/>
  <c r="AK1621" i="79"/>
  <c r="AJ1621" i="79"/>
  <c r="AI1621" i="79"/>
  <c r="AH1621" i="79"/>
  <c r="AG1621" i="79"/>
  <c r="AF1621" i="79"/>
  <c r="AE1621" i="79"/>
  <c r="Q1621" i="79"/>
  <c r="AS1620" i="79"/>
  <c r="AR1618" i="79"/>
  <c r="AQ1618" i="79"/>
  <c r="AP1618" i="79"/>
  <c r="AO1618" i="79"/>
  <c r="AN1618" i="79"/>
  <c r="AM1618" i="79"/>
  <c r="AL1618" i="79"/>
  <c r="AK1618" i="79"/>
  <c r="AJ1618" i="79"/>
  <c r="AI1618" i="79"/>
  <c r="AH1618" i="79"/>
  <c r="AG1618" i="79"/>
  <c r="AF1618" i="79"/>
  <c r="AE1618" i="79"/>
  <c r="Q1618" i="79"/>
  <c r="AS1617" i="79"/>
  <c r="AR1615" i="79"/>
  <c r="AQ1615" i="79"/>
  <c r="AP1615" i="79"/>
  <c r="AO1615" i="79"/>
  <c r="AN1615" i="79"/>
  <c r="AM1615" i="79"/>
  <c r="AL1615" i="79"/>
  <c r="AK1615" i="79"/>
  <c r="AJ1615" i="79"/>
  <c r="AI1615" i="79"/>
  <c r="AH1615" i="79"/>
  <c r="AG1615" i="79"/>
  <c r="AF1615" i="79"/>
  <c r="AE1615" i="79"/>
  <c r="Q1615" i="79"/>
  <c r="AS1614" i="79"/>
  <c r="AR1611" i="79"/>
  <c r="AQ1611" i="79"/>
  <c r="AP1611" i="79"/>
  <c r="AO1611" i="79"/>
  <c r="AN1611" i="79"/>
  <c r="AM1611" i="79"/>
  <c r="AL1611" i="79"/>
  <c r="AK1611" i="79"/>
  <c r="AJ1611" i="79"/>
  <c r="AI1611" i="79"/>
  <c r="AH1611" i="79"/>
  <c r="AG1611" i="79"/>
  <c r="AF1611" i="79"/>
  <c r="AE1611" i="79"/>
  <c r="Q1611" i="79"/>
  <c r="AS1610" i="79"/>
  <c r="AR1608" i="79"/>
  <c r="AQ1608" i="79"/>
  <c r="AP1608" i="79"/>
  <c r="AO1608" i="79"/>
  <c r="AN1608" i="79"/>
  <c r="AM1608" i="79"/>
  <c r="AL1608" i="79"/>
  <c r="AK1608" i="79"/>
  <c r="AJ1608" i="79"/>
  <c r="AI1608" i="79"/>
  <c r="AH1608" i="79"/>
  <c r="AG1608" i="79"/>
  <c r="AF1608" i="79"/>
  <c r="AE1608" i="79"/>
  <c r="Q1608" i="79"/>
  <c r="AS1607"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5" i="79"/>
  <c r="AQ1595" i="79"/>
  <c r="AP1595" i="79"/>
  <c r="AO1595" i="79"/>
  <c r="AN1595" i="79"/>
  <c r="AM1595" i="79"/>
  <c r="AL1595" i="79"/>
  <c r="AK1595" i="79"/>
  <c r="AJ1595" i="79"/>
  <c r="AI1595" i="79"/>
  <c r="AH1595" i="79"/>
  <c r="AG1595" i="79"/>
  <c r="AF1595" i="79"/>
  <c r="AE1595" i="79"/>
  <c r="AS1594" i="79"/>
  <c r="AR1592" i="79"/>
  <c r="AQ1592" i="79"/>
  <c r="AP1592" i="79"/>
  <c r="AO1592" i="79"/>
  <c r="AN1592" i="79"/>
  <c r="AM1592" i="79"/>
  <c r="AL1592" i="79"/>
  <c r="AK1592" i="79"/>
  <c r="AJ1592" i="79"/>
  <c r="AI1592" i="79"/>
  <c r="AH1592" i="79"/>
  <c r="AG1592" i="79"/>
  <c r="AF1592" i="79"/>
  <c r="AE1592" i="79"/>
  <c r="AS1591"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S1579" i="79"/>
  <c r="AS1779" i="79"/>
  <c r="AS1805" i="79"/>
  <c r="AE1806" i="79"/>
  <c r="AF1806" i="79"/>
  <c r="AG1806" i="79"/>
  <c r="AH1806" i="79"/>
  <c r="AI1806" i="79"/>
  <c r="AJ1806" i="79"/>
  <c r="AK1806" i="79"/>
  <c r="AL1806" i="79"/>
  <c r="AM1806" i="79"/>
  <c r="AN1806" i="79"/>
  <c r="AO1806" i="79"/>
  <c r="AP1806" i="79"/>
  <c r="AQ1806" i="79"/>
  <c r="AR1806" i="79"/>
  <c r="AS1832" i="79"/>
  <c r="AE1833" i="79"/>
  <c r="AF1833" i="79"/>
  <c r="AG1833" i="79"/>
  <c r="AH1833" i="79"/>
  <c r="AI1833" i="79"/>
  <c r="AJ1833" i="79"/>
  <c r="AK1833" i="79"/>
  <c r="AL1833" i="79"/>
  <c r="AM1833" i="79"/>
  <c r="AN1833" i="79"/>
  <c r="AO1833" i="79"/>
  <c r="AP1833" i="79"/>
  <c r="AQ1833" i="79"/>
  <c r="AR1833" i="79"/>
  <c r="AS1859" i="79"/>
  <c r="AE1860" i="79"/>
  <c r="AF1860" i="79"/>
  <c r="AG1860" i="79"/>
  <c r="AH1860" i="79"/>
  <c r="AI1860" i="79"/>
  <c r="AJ1860" i="79"/>
  <c r="AK1860" i="79"/>
  <c r="AL1860" i="79"/>
  <c r="AM1860" i="79"/>
  <c r="AN1860" i="79"/>
  <c r="AO1860" i="79"/>
  <c r="AP1860" i="79"/>
  <c r="AQ1860" i="79"/>
  <c r="AR1860" i="79"/>
  <c r="Q123" i="45"/>
  <c r="Q122" i="45"/>
  <c r="Q113" i="45"/>
  <c r="Q106" i="45"/>
  <c r="Q99" i="45"/>
  <c r="Q92" i="45"/>
  <c r="Q85" i="45"/>
  <c r="Q78" i="45"/>
  <c r="Q71" i="45"/>
  <c r="Q64" i="45"/>
  <c r="Q57" i="45"/>
  <c r="Q50" i="45"/>
  <c r="Q43" i="45"/>
  <c r="Q36" i="45"/>
  <c r="Q29" i="45"/>
  <c r="Q22" i="45"/>
  <c r="Q17" i="45"/>
  <c r="Q91" i="43"/>
  <c r="P91" i="43"/>
  <c r="O91" i="43"/>
  <c r="N91" i="43"/>
  <c r="M91" i="43"/>
  <c r="L91" i="43"/>
  <c r="K91" i="43"/>
  <c r="D91" i="43"/>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E1747" i="79" l="1"/>
  <c r="AE1751" i="79" s="1"/>
  <c r="AE1838" i="79"/>
  <c r="AE1784" i="79"/>
  <c r="AE1811" i="79"/>
  <c r="AE1752" i="79"/>
  <c r="AE1753" i="79" l="1"/>
  <c r="AE1754" i="79"/>
  <c r="AE1749" i="79"/>
  <c r="AE1750"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F1865" i="79" l="1"/>
  <c r="AF1838" i="79"/>
  <c r="AF1747" i="79"/>
  <c r="AF1811" i="79"/>
  <c r="AF1784" i="79"/>
  <c r="AQ1779" i="79"/>
  <c r="AQ1579" i="79"/>
  <c r="AQ1805" i="79"/>
  <c r="AQ1859" i="79"/>
  <c r="AQ1832" i="79"/>
  <c r="AJ1805" i="79"/>
  <c r="AJ1779" i="79"/>
  <c r="AJ1579" i="79"/>
  <c r="AJ1832" i="79"/>
  <c r="AJ1859" i="79"/>
  <c r="AR1779" i="79"/>
  <c r="AR1805" i="79"/>
  <c r="AR1579" i="79"/>
  <c r="AR1832" i="79"/>
  <c r="AR1859" i="79"/>
  <c r="AI1779" i="79"/>
  <c r="AI1579" i="79"/>
  <c r="AI1805" i="79"/>
  <c r="AI1832" i="79"/>
  <c r="AI1859" i="79"/>
  <c r="AK1579" i="79"/>
  <c r="AK1805" i="79"/>
  <c r="AK1779" i="79"/>
  <c r="AK1832" i="79"/>
  <c r="AK1859" i="79"/>
  <c r="AL1579" i="79"/>
  <c r="AL1779" i="79"/>
  <c r="AL1859" i="79"/>
  <c r="AL1805" i="79"/>
  <c r="AL1832" i="79"/>
  <c r="AE1579" i="79"/>
  <c r="AE1779" i="79"/>
  <c r="AE1805" i="79"/>
  <c r="AE1832" i="79"/>
  <c r="AE1859" i="79"/>
  <c r="AM1579" i="79"/>
  <c r="AM1779" i="79"/>
  <c r="AM1805" i="79"/>
  <c r="AM1859" i="79"/>
  <c r="AM1832" i="79"/>
  <c r="AF1779" i="79"/>
  <c r="AF1805" i="79"/>
  <c r="AF1832" i="79"/>
  <c r="AF1579" i="79"/>
  <c r="AF1859" i="79"/>
  <c r="AN1779" i="79"/>
  <c r="AN1579" i="79"/>
  <c r="AN1805" i="79"/>
  <c r="AN1832" i="79"/>
  <c r="AN1859" i="79"/>
  <c r="AG1579" i="79"/>
  <c r="AG1832" i="79"/>
  <c r="AG1779" i="79"/>
  <c r="AG1805" i="79"/>
  <c r="AG1859" i="79"/>
  <c r="AO1579" i="79"/>
  <c r="AO1779" i="79"/>
  <c r="AO1832" i="79"/>
  <c r="AO1805" i="79"/>
  <c r="AO1859" i="79"/>
  <c r="AH1779" i="79"/>
  <c r="AH1579" i="79"/>
  <c r="AH1805" i="79"/>
  <c r="AH1859" i="79"/>
  <c r="AH1832" i="79"/>
  <c r="AP1779" i="79"/>
  <c r="AP1579" i="79"/>
  <c r="AP1832" i="79"/>
  <c r="AP1805" i="79"/>
  <c r="AP1859" i="79"/>
  <c r="P30" i="45"/>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753" i="79" l="1"/>
  <c r="AF1754" i="79"/>
  <c r="AF1749" i="79"/>
  <c r="AF1750" i="79"/>
  <c r="AF1752" i="79"/>
  <c r="AF1751" i="79"/>
  <c r="P135" i="45"/>
  <c r="C135" i="45"/>
  <c r="Q135" i="45" s="1"/>
  <c r="Q136" i="45"/>
  <c r="D135" i="45"/>
  <c r="P93" i="45"/>
  <c r="P65" i="45"/>
  <c r="L135" i="45"/>
  <c r="AE1379" i="79"/>
  <c r="AE1376" i="79"/>
  <c r="AE1378" i="79"/>
  <c r="AE1377" i="79"/>
  <c r="AE1380" i="79"/>
  <c r="AF1378" i="79"/>
  <c r="AF1375" i="79"/>
  <c r="AF1379" i="79"/>
  <c r="AF1377" i="79"/>
  <c r="AF1376" i="79"/>
  <c r="AF1758" i="79" s="1"/>
  <c r="AF1380" i="79"/>
  <c r="AE1375" i="79"/>
  <c r="AF1570" i="79"/>
  <c r="AF1574" i="79"/>
  <c r="AF1571" i="79"/>
  <c r="AF1572" i="79"/>
  <c r="AF1573" i="79"/>
  <c r="AE1571" i="79"/>
  <c r="AE1574" i="79"/>
  <c r="AE1570" i="79"/>
  <c r="AE1573" i="79"/>
  <c r="AE1572" i="79"/>
  <c r="P107" i="45"/>
  <c r="P79" i="45"/>
  <c r="P100" i="45"/>
  <c r="P72" i="45"/>
  <c r="P51" i="45"/>
  <c r="P44" i="45"/>
  <c r="P58" i="45"/>
  <c r="P37" i="45"/>
  <c r="I135" i="45" l="1"/>
  <c r="M135" i="45"/>
  <c r="K135" i="45"/>
  <c r="G135" i="45"/>
  <c r="J135" i="45"/>
  <c r="N135" i="45"/>
  <c r="O135" i="45"/>
  <c r="F135" i="45"/>
  <c r="E135" i="45"/>
  <c r="H135" i="45"/>
  <c r="H155" i="47" l="1"/>
  <c r="H154" i="47"/>
  <c r="H153" i="47"/>
  <c r="I50" i="44" l="1"/>
  <c r="H50" i="44"/>
  <c r="E44" i="44" l="1"/>
  <c r="Q46" i="44" l="1"/>
  <c r="P46" i="44"/>
  <c r="O46" i="44"/>
  <c r="N46" i="44"/>
  <c r="M46" i="44"/>
  <c r="L46" i="44"/>
  <c r="K46" i="44"/>
  <c r="J46" i="44"/>
  <c r="I46" i="44"/>
  <c r="H46" i="44"/>
  <c r="C31" i="44" l="1"/>
  <c r="C30" i="44"/>
  <c r="C16" i="44"/>
  <c r="C15" i="44"/>
  <c r="AF983" i="79" l="1"/>
  <c r="AF787" i="79"/>
  <c r="AF788" i="79"/>
  <c r="AF789" i="79"/>
  <c r="AF1755" i="79" s="1"/>
  <c r="AF790" i="79"/>
  <c r="AF791" i="79"/>
  <c r="AF792" i="79"/>
  <c r="AF785" i="79"/>
  <c r="AF793" i="79"/>
  <c r="AF786" i="79"/>
  <c r="AE791" i="79"/>
  <c r="AE790" i="79"/>
  <c r="AE789" i="79"/>
  <c r="AE1755" i="79" s="1"/>
  <c r="AE788" i="79"/>
  <c r="AE792" i="79"/>
  <c r="AE787" i="79"/>
  <c r="AE786" i="79"/>
  <c r="AE793" i="79"/>
  <c r="AE785" i="79"/>
  <c r="AF1179" i="79"/>
  <c r="AF1183" i="79"/>
  <c r="AF1185" i="79"/>
  <c r="AF1180" i="79"/>
  <c r="AF1184" i="79"/>
  <c r="AF1182" i="79"/>
  <c r="AF1181" i="79"/>
  <c r="AF1757" i="79" s="1"/>
  <c r="AF984" i="79"/>
  <c r="AF988" i="79"/>
  <c r="AF985" i="79"/>
  <c r="AF989" i="79"/>
  <c r="AF987" i="79"/>
  <c r="AF986" i="79"/>
  <c r="AF1756" i="79" s="1"/>
  <c r="AF990" i="79"/>
  <c r="AE1183" i="79"/>
  <c r="AE1179" i="79"/>
  <c r="AE1182" i="79"/>
  <c r="AE1185" i="79"/>
  <c r="AE1184" i="79"/>
  <c r="AE1181" i="79"/>
  <c r="AE1757" i="79" s="1"/>
  <c r="AE1180" i="79"/>
  <c r="AE987" i="79"/>
  <c r="AE983" i="79"/>
  <c r="AE990" i="79"/>
  <c r="AE986" i="79"/>
  <c r="AE1756" i="79" s="1"/>
  <c r="AE988" i="79"/>
  <c r="AE985" i="79"/>
  <c r="AE984" i="79"/>
  <c r="AE989" i="79"/>
  <c r="E3" i="80"/>
  <c r="E2" i="80"/>
  <c r="E36" i="45" l="1"/>
  <c r="G113" i="45" l="1"/>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0" i="79" l="1"/>
  <c r="AO1580" i="79"/>
  <c r="AO1861" i="79"/>
  <c r="AO1807" i="79"/>
  <c r="AO1834" i="79"/>
  <c r="AP1580" i="79"/>
  <c r="AP1807" i="79"/>
  <c r="AP1780" i="79"/>
  <c r="AP1861" i="79"/>
  <c r="AP1834" i="79"/>
  <c r="AQ1780" i="79"/>
  <c r="AQ1580" i="79"/>
  <c r="AQ1807" i="79"/>
  <c r="AQ1834" i="79"/>
  <c r="AQ1861" i="79"/>
  <c r="AR1780" i="79"/>
  <c r="AR1580" i="79"/>
  <c r="AR1807" i="79"/>
  <c r="AR1834" i="79"/>
  <c r="AR1861" i="79"/>
  <c r="AM1580" i="79"/>
  <c r="AM1780" i="79"/>
  <c r="AM1807" i="79"/>
  <c r="AM1834" i="79"/>
  <c r="AM1861" i="79"/>
  <c r="AL1580" i="79"/>
  <c r="AL1807" i="79"/>
  <c r="AL1780" i="79"/>
  <c r="AL1861" i="79"/>
  <c r="AL1834" i="79"/>
  <c r="AN1580" i="79"/>
  <c r="AN1780" i="79"/>
  <c r="AN1807" i="79"/>
  <c r="AN1834" i="79"/>
  <c r="AN1861" i="79"/>
  <c r="AL983" i="79"/>
  <c r="AM983" i="79"/>
  <c r="AO983" i="79"/>
  <c r="AP983" i="79"/>
  <c r="AN983" i="79"/>
  <c r="AR983" i="79"/>
  <c r="L29" i="44"/>
  <c r="L33" i="44" s="1"/>
  <c r="M14" i="44"/>
  <c r="M18" i="44" s="1"/>
  <c r="N43" i="44"/>
  <c r="C88" i="45" s="1"/>
  <c r="K29" i="44"/>
  <c r="K33" i="44" s="1"/>
  <c r="N123" i="45"/>
  <c r="O123" i="45"/>
  <c r="P123" i="45"/>
  <c r="M123" i="45"/>
  <c r="Q14" i="44"/>
  <c r="Q18" i="44" s="1"/>
  <c r="Q29" i="44"/>
  <c r="Q33" i="44" s="1"/>
  <c r="Q43" i="44"/>
  <c r="K14" i="44"/>
  <c r="K18" i="44" s="1"/>
  <c r="O14" i="44"/>
  <c r="O18" i="44" s="1"/>
  <c r="O29" i="44"/>
  <c r="O33" i="44" s="1"/>
  <c r="O43" i="44"/>
  <c r="M43" i="44"/>
  <c r="N29" i="44"/>
  <c r="N33" i="44" s="1"/>
  <c r="K43" i="44"/>
  <c r="K122" i="45"/>
  <c r="L13" i="44"/>
  <c r="P13" i="44"/>
  <c r="S14" i="47"/>
  <c r="N28" i="44"/>
  <c r="Q14" i="47"/>
  <c r="O122" i="45"/>
  <c r="U14" i="47"/>
  <c r="V14" i="47"/>
  <c r="N13" i="44"/>
  <c r="M122" i="45"/>
  <c r="M28" i="44"/>
  <c r="Q42" i="44"/>
  <c r="R14" i="47"/>
  <c r="Q28" i="44"/>
  <c r="M42" i="44"/>
  <c r="T14" i="47"/>
  <c r="P14" i="47"/>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Q983" i="79" l="1"/>
  <c r="AL1744" i="79"/>
  <c r="AQ1744" i="79"/>
  <c r="AP1744" i="79"/>
  <c r="AN1744" i="79"/>
  <c r="AR1744" i="79"/>
  <c r="AO1744" i="79"/>
  <c r="AM1744" i="79"/>
  <c r="AR1375" i="79"/>
  <c r="AR1377" i="79"/>
  <c r="AR1379" i="79"/>
  <c r="AR1376" i="79"/>
  <c r="AR1378" i="79"/>
  <c r="AR1380" i="79"/>
  <c r="AN1573" i="79"/>
  <c r="AN1570" i="79"/>
  <c r="AN1574" i="79"/>
  <c r="AN1572" i="79"/>
  <c r="AN1571" i="79"/>
  <c r="AQ985" i="79"/>
  <c r="AQ986" i="79"/>
  <c r="AQ990" i="79"/>
  <c r="AQ984" i="79"/>
  <c r="AQ987" i="79"/>
  <c r="AQ988" i="79"/>
  <c r="AQ989" i="79"/>
  <c r="AQ1376" i="79"/>
  <c r="AQ1380" i="79"/>
  <c r="AQ1378" i="79"/>
  <c r="AQ1375" i="79"/>
  <c r="AQ1377" i="79"/>
  <c r="AQ1379" i="79"/>
  <c r="AM1572" i="79"/>
  <c r="AM1571" i="79"/>
  <c r="AM1574" i="79"/>
  <c r="AM1573" i="79"/>
  <c r="AM1570" i="79"/>
  <c r="AM1759" i="79" s="1"/>
  <c r="AM1378" i="79"/>
  <c r="AM1380" i="79"/>
  <c r="AM1377" i="79"/>
  <c r="AM1375" i="79"/>
  <c r="AM1379" i="79"/>
  <c r="AM1376" i="79"/>
  <c r="AL988" i="79"/>
  <c r="AL986" i="79"/>
  <c r="AL984" i="79"/>
  <c r="AL990" i="79"/>
  <c r="AL985" i="79"/>
  <c r="AL989" i="79"/>
  <c r="AL987" i="79"/>
  <c r="AL1570" i="79"/>
  <c r="AL1759" i="79" s="1"/>
  <c r="AL1572" i="79"/>
  <c r="AL1574" i="79"/>
  <c r="AL1571" i="79"/>
  <c r="AL1573" i="79"/>
  <c r="C102" i="45"/>
  <c r="P55" i="44"/>
  <c r="P56" i="44"/>
  <c r="K53" i="44"/>
  <c r="K56" i="44"/>
  <c r="K55" i="44"/>
  <c r="AR1573" i="79"/>
  <c r="AR1572" i="79"/>
  <c r="AR1574" i="79"/>
  <c r="AR1570" i="79"/>
  <c r="AR1759" i="79" s="1"/>
  <c r="AR1571" i="79"/>
  <c r="AP791" i="79"/>
  <c r="AP787" i="79"/>
  <c r="AP792" i="79"/>
  <c r="AP788" i="79"/>
  <c r="AP793" i="79"/>
  <c r="AP789" i="79"/>
  <c r="AP786" i="79"/>
  <c r="AP785" i="79"/>
  <c r="AP790" i="79"/>
  <c r="AP1572" i="79"/>
  <c r="AP1574" i="79"/>
  <c r="AP1571" i="79"/>
  <c r="AP1570" i="79"/>
  <c r="AP1759" i="79" s="1"/>
  <c r="AP1573" i="79"/>
  <c r="AO790" i="79"/>
  <c r="AO785" i="79"/>
  <c r="AO787" i="79"/>
  <c r="AO791" i="79"/>
  <c r="AO792" i="79"/>
  <c r="AO788" i="79"/>
  <c r="AO789" i="79"/>
  <c r="AO786" i="79"/>
  <c r="AO793" i="79"/>
  <c r="AO1571" i="79"/>
  <c r="AO1570" i="79"/>
  <c r="AO1759" i="79" s="1"/>
  <c r="AO1573" i="79"/>
  <c r="AO1572" i="79"/>
  <c r="AO1574" i="79"/>
  <c r="AQ1570" i="79"/>
  <c r="AQ1759" i="79" s="1"/>
  <c r="AQ1572" i="79"/>
  <c r="AQ1571" i="79"/>
  <c r="AQ1574" i="79"/>
  <c r="AQ1573" i="79"/>
  <c r="AM989" i="79"/>
  <c r="AM985" i="79"/>
  <c r="AM986" i="79"/>
  <c r="AM988" i="79"/>
  <c r="AM987" i="79"/>
  <c r="AM990" i="79"/>
  <c r="AM984" i="79"/>
  <c r="AL1377" i="79"/>
  <c r="AL1375" i="79"/>
  <c r="AL1376" i="79"/>
  <c r="AL1379" i="79"/>
  <c r="AL1380" i="79"/>
  <c r="AL1378" i="79"/>
  <c r="C95" i="45"/>
  <c r="O56" i="44"/>
  <c r="O55" i="44"/>
  <c r="N55" i="44"/>
  <c r="N56" i="44"/>
  <c r="AR789" i="79"/>
  <c r="AR792" i="79"/>
  <c r="AR786" i="79"/>
  <c r="AR785" i="79"/>
  <c r="AR793" i="79"/>
  <c r="AR787" i="79"/>
  <c r="AR788" i="79"/>
  <c r="AR790" i="79"/>
  <c r="AR791" i="79"/>
  <c r="AN792" i="79"/>
  <c r="AN785" i="79"/>
  <c r="AN787" i="79"/>
  <c r="AN791" i="79"/>
  <c r="AN788" i="79"/>
  <c r="AN790" i="79"/>
  <c r="AN786" i="79"/>
  <c r="AN789" i="79"/>
  <c r="AN793" i="79"/>
  <c r="L53" i="44"/>
  <c r="L55" i="44"/>
  <c r="L56" i="44"/>
  <c r="M56" i="44"/>
  <c r="M55" i="44"/>
  <c r="AP1380" i="79"/>
  <c r="AP1375" i="79"/>
  <c r="AP1377" i="79"/>
  <c r="AP1379" i="79"/>
  <c r="AP1376" i="79"/>
  <c r="AP1378" i="79"/>
  <c r="AO985" i="79"/>
  <c r="AO987" i="79"/>
  <c r="AO986" i="79"/>
  <c r="AO984" i="79"/>
  <c r="AO988" i="79"/>
  <c r="AO990" i="79"/>
  <c r="AO989" i="79"/>
  <c r="C109" i="45"/>
  <c r="Q56" i="44"/>
  <c r="Q55" i="44"/>
  <c r="AR988" i="79"/>
  <c r="AR990" i="79"/>
  <c r="AR989" i="79"/>
  <c r="AR986" i="79"/>
  <c r="AR985" i="79"/>
  <c r="AR987" i="79"/>
  <c r="AR984" i="79"/>
  <c r="AN1376" i="79"/>
  <c r="AN1378" i="79"/>
  <c r="AN1375" i="79"/>
  <c r="AN1377" i="79"/>
  <c r="AN1379" i="79"/>
  <c r="AN1380" i="79"/>
  <c r="AN989" i="79"/>
  <c r="AN990" i="79"/>
  <c r="AN985" i="79"/>
  <c r="AN984" i="79"/>
  <c r="AN988" i="79"/>
  <c r="AN986" i="79"/>
  <c r="AN987" i="79"/>
  <c r="AP985" i="79"/>
  <c r="AP990" i="79"/>
  <c r="AP988" i="79"/>
  <c r="AP986" i="79"/>
  <c r="AP989" i="79"/>
  <c r="AP987" i="79"/>
  <c r="AP984" i="79"/>
  <c r="AO1375" i="79"/>
  <c r="AO1379" i="79"/>
  <c r="AO1376" i="79"/>
  <c r="AO1378" i="79"/>
  <c r="AO1380" i="79"/>
  <c r="AO1377" i="79"/>
  <c r="AQ785" i="79"/>
  <c r="AQ793" i="79"/>
  <c r="AQ790" i="79"/>
  <c r="AQ786" i="79"/>
  <c r="AQ788" i="79"/>
  <c r="AQ787" i="79"/>
  <c r="AQ792" i="79"/>
  <c r="AQ789" i="79"/>
  <c r="AQ791" i="79"/>
  <c r="AM790" i="79"/>
  <c r="AM793" i="79"/>
  <c r="AM787" i="79"/>
  <c r="AM785" i="79"/>
  <c r="AM786" i="79"/>
  <c r="AM788" i="79"/>
  <c r="AM789" i="79"/>
  <c r="AM791" i="79"/>
  <c r="AM792" i="79"/>
  <c r="AL791" i="79"/>
  <c r="AL786" i="79"/>
  <c r="AL790" i="79"/>
  <c r="AL792" i="79"/>
  <c r="AL789" i="79"/>
  <c r="AL793" i="79"/>
  <c r="AL787" i="79"/>
  <c r="AL785" i="79"/>
  <c r="AL788" i="79"/>
  <c r="AQ1179" i="79"/>
  <c r="AQ1182" i="79"/>
  <c r="AQ1183" i="79"/>
  <c r="AQ1184" i="79"/>
  <c r="AQ1185" i="79"/>
  <c r="AQ1180" i="79"/>
  <c r="AQ1181" i="79"/>
  <c r="AR1184" i="79"/>
  <c r="AR1180" i="79"/>
  <c r="AR1181" i="79"/>
  <c r="AR1182" i="79"/>
  <c r="AR1185" i="79"/>
  <c r="AR1179" i="79"/>
  <c r="AR1183" i="79"/>
  <c r="AM1184" i="79"/>
  <c r="AM1185" i="79"/>
  <c r="AM1180" i="79"/>
  <c r="AM1181" i="79"/>
  <c r="AM1182" i="79"/>
  <c r="AM1183" i="79"/>
  <c r="AM1179" i="79"/>
  <c r="AN1180" i="79"/>
  <c r="AN1179" i="79"/>
  <c r="AN1183" i="79"/>
  <c r="AN1184" i="79"/>
  <c r="AN1185" i="79"/>
  <c r="AN1181" i="79"/>
  <c r="AN1182" i="79"/>
  <c r="AP1179" i="79"/>
  <c r="AP1182" i="79"/>
  <c r="AP1183" i="79"/>
  <c r="AP1184" i="79"/>
  <c r="AP1185" i="79"/>
  <c r="AP1181" i="79"/>
  <c r="AP1180" i="79"/>
  <c r="AO1183" i="79"/>
  <c r="AO1184" i="79"/>
  <c r="AO1179" i="79"/>
  <c r="AO1180" i="79"/>
  <c r="AO1181" i="79"/>
  <c r="AO1182" i="79"/>
  <c r="AO1185" i="79"/>
  <c r="AL1182" i="79"/>
  <c r="AL1183" i="79"/>
  <c r="AL1179" i="79"/>
  <c r="AL1180" i="79"/>
  <c r="AL1181" i="79"/>
  <c r="AL1184" i="79"/>
  <c r="AL1185"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H85" i="47"/>
  <c r="H86" i="47"/>
  <c r="H82" i="47"/>
  <c r="H83" i="47"/>
  <c r="H84" i="47"/>
  <c r="H81" i="47"/>
  <c r="H79" i="47"/>
  <c r="H80" i="47"/>
  <c r="H76" i="47"/>
  <c r="H77" i="47"/>
  <c r="AN1759" i="79" l="1"/>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B60" i="45" l="1"/>
  <c r="B53" i="45"/>
  <c r="B46" i="45"/>
  <c r="B39" i="45"/>
  <c r="B32" i="45"/>
  <c r="B25" i="45"/>
  <c r="B18" i="45"/>
  <c r="J54" i="43" l="1"/>
  <c r="I54" i="43"/>
  <c r="H54" i="43"/>
  <c r="G54" i="43"/>
  <c r="F54" i="43"/>
  <c r="E54" i="43"/>
  <c r="D54" i="43"/>
  <c r="J28" i="44"/>
  <c r="I28" i="44"/>
  <c r="H28" i="44"/>
  <c r="G28" i="44"/>
  <c r="F28" i="44"/>
  <c r="E28" i="44"/>
  <c r="D28" i="44"/>
  <c r="AG1780" i="79" l="1"/>
  <c r="AG1580" i="79"/>
  <c r="AG1861" i="79"/>
  <c r="AG1807" i="79"/>
  <c r="AG1834" i="79"/>
  <c r="AI1780" i="79"/>
  <c r="AI1580" i="79"/>
  <c r="AI1807" i="79"/>
  <c r="AI1834" i="79"/>
  <c r="AI1861" i="79"/>
  <c r="AH1580" i="79"/>
  <c r="AH1780" i="79"/>
  <c r="AH1807" i="79"/>
  <c r="AH1861" i="79"/>
  <c r="AH1834" i="79"/>
  <c r="AJ1780" i="79"/>
  <c r="AJ1580" i="79"/>
  <c r="AJ1834" i="79"/>
  <c r="AJ1807" i="79"/>
  <c r="AJ1861" i="79"/>
  <c r="AK1580" i="79"/>
  <c r="AK1834" i="79"/>
  <c r="AK1861" i="79"/>
  <c r="AK1780" i="79"/>
  <c r="AK1807" i="79"/>
  <c r="AE1580" i="79"/>
  <c r="AE1744" i="79" s="1"/>
  <c r="AE1780" i="79"/>
  <c r="AE1807" i="79"/>
  <c r="AE1834" i="79"/>
  <c r="AE1861" i="79"/>
  <c r="AF1580" i="79"/>
  <c r="AF1744" i="79" s="1"/>
  <c r="AF1780" i="79"/>
  <c r="AF1807" i="79"/>
  <c r="AF1834" i="79"/>
  <c r="AF1861" i="79"/>
  <c r="AJ983" i="79"/>
  <c r="AF1759" i="79"/>
  <c r="AE1759" i="79"/>
  <c r="H29" i="44"/>
  <c r="H33" i="44" s="1"/>
  <c r="I29" i="44"/>
  <c r="I33" i="44" s="1"/>
  <c r="J29" i="44"/>
  <c r="J33" i="44" s="1"/>
  <c r="E29" i="44"/>
  <c r="E33" i="44" s="1"/>
  <c r="F29" i="44"/>
  <c r="F33" i="44" s="1"/>
  <c r="D29" i="44"/>
  <c r="D33" i="44" s="1"/>
  <c r="G29" i="44"/>
  <c r="G33" i="44" s="1"/>
  <c r="E13" i="44"/>
  <c r="D123" i="45"/>
  <c r="E14" i="44"/>
  <c r="E18" i="44" s="1"/>
  <c r="J13" i="44"/>
  <c r="J43" i="44"/>
  <c r="J14" i="44"/>
  <c r="J18" i="44" s="1"/>
  <c r="D13" i="44"/>
  <c r="H13" i="44"/>
  <c r="D14" i="44"/>
  <c r="D18" i="44" s="1"/>
  <c r="H14" i="44"/>
  <c r="H18" i="44" s="1"/>
  <c r="I13" i="44"/>
  <c r="H123" i="45"/>
  <c r="I14" i="44"/>
  <c r="I18" i="44" s="1"/>
  <c r="F13" i="44"/>
  <c r="F43" i="44"/>
  <c r="F14" i="44"/>
  <c r="F18" i="44" s="1"/>
  <c r="G13" i="44"/>
  <c r="G14" i="44"/>
  <c r="G18" i="44" s="1"/>
  <c r="G123" i="45"/>
  <c r="I43" i="44"/>
  <c r="E43" i="44"/>
  <c r="H43" i="44"/>
  <c r="C123" i="45"/>
  <c r="F123" i="45"/>
  <c r="D43" i="44"/>
  <c r="G43" i="44"/>
  <c r="I123" i="45"/>
  <c r="E123" i="45"/>
  <c r="AK983" i="79" l="1"/>
  <c r="AH1744" i="79"/>
  <c r="AJ1744" i="79"/>
  <c r="AK1744" i="79"/>
  <c r="AI983" i="79"/>
  <c r="AG1744" i="79"/>
  <c r="AI1744" i="79"/>
  <c r="J53" i="44"/>
  <c r="J56" i="44"/>
  <c r="J55" i="44"/>
  <c r="AK1376" i="79"/>
  <c r="AK1377" i="79"/>
  <c r="AK1380" i="79"/>
  <c r="AK1378" i="79"/>
  <c r="AK1375" i="79"/>
  <c r="AK1379" i="79"/>
  <c r="AJ985" i="79"/>
  <c r="AJ989" i="79"/>
  <c r="AJ986" i="79"/>
  <c r="AJ990" i="79"/>
  <c r="AJ987" i="79"/>
  <c r="AJ984" i="79"/>
  <c r="AJ988" i="79"/>
  <c r="AJ1375" i="79"/>
  <c r="AJ1377" i="79"/>
  <c r="AJ1379" i="79"/>
  <c r="AJ1376" i="79"/>
  <c r="AJ1380" i="79"/>
  <c r="AJ1378" i="79"/>
  <c r="H53" i="44"/>
  <c r="H55" i="44"/>
  <c r="H56" i="44"/>
  <c r="AK785" i="79"/>
  <c r="AK789" i="79"/>
  <c r="AK792" i="79"/>
  <c r="AK793" i="79"/>
  <c r="AK786" i="79"/>
  <c r="AK791" i="79"/>
  <c r="AK787" i="79"/>
  <c r="AK788" i="79"/>
  <c r="AK790" i="79"/>
  <c r="AK987" i="79"/>
  <c r="AK985" i="79"/>
  <c r="AK986" i="79"/>
  <c r="AK988" i="79"/>
  <c r="AK984" i="79"/>
  <c r="AK989" i="79"/>
  <c r="AK990" i="79"/>
  <c r="AI987" i="79"/>
  <c r="AI984" i="79"/>
  <c r="AI988" i="79"/>
  <c r="AI986" i="79"/>
  <c r="AI985" i="79"/>
  <c r="AI990" i="79"/>
  <c r="AI989" i="79"/>
  <c r="AI1377" i="79"/>
  <c r="AI1376" i="79"/>
  <c r="AI1378" i="79"/>
  <c r="AI1380" i="79"/>
  <c r="AI1379" i="79"/>
  <c r="AI1375" i="79"/>
  <c r="AJ785" i="79"/>
  <c r="AJ793" i="79"/>
  <c r="AJ790" i="79"/>
  <c r="AJ786" i="79"/>
  <c r="AJ787" i="79"/>
  <c r="AJ788" i="79"/>
  <c r="AJ789" i="79"/>
  <c r="AJ791" i="79"/>
  <c r="AJ792" i="79"/>
  <c r="I53" i="44"/>
  <c r="I56" i="44"/>
  <c r="I55" i="44"/>
  <c r="AK1570" i="79"/>
  <c r="AK1573" i="79"/>
  <c r="AK1572" i="79"/>
  <c r="AK1574" i="79"/>
  <c r="AK1571" i="79"/>
  <c r="AI1571" i="79"/>
  <c r="AI1574" i="79"/>
  <c r="AI1573" i="79"/>
  <c r="AI1570" i="79"/>
  <c r="AI1572" i="79"/>
  <c r="AI786" i="79"/>
  <c r="AI789" i="79"/>
  <c r="AI792" i="79"/>
  <c r="AI791" i="79"/>
  <c r="AI790" i="79"/>
  <c r="AI787" i="79"/>
  <c r="AI785" i="79"/>
  <c r="AI788" i="79"/>
  <c r="AI793" i="79"/>
  <c r="AJ1574" i="79"/>
  <c r="AJ1572" i="79"/>
  <c r="AJ1571" i="79"/>
  <c r="AJ1573" i="79"/>
  <c r="AJ1570" i="79"/>
  <c r="AI1182" i="79"/>
  <c r="AI1183" i="79"/>
  <c r="AI1179" i="79"/>
  <c r="AI1180" i="79"/>
  <c r="AI1181" i="79"/>
  <c r="AI1184" i="79"/>
  <c r="AI1185" i="79"/>
  <c r="AJ1180" i="79"/>
  <c r="AJ1185" i="79"/>
  <c r="AJ1184" i="79"/>
  <c r="AJ1181" i="79"/>
  <c r="AJ1179" i="79"/>
  <c r="AJ1182" i="79"/>
  <c r="AJ1183" i="79"/>
  <c r="AK1181" i="79"/>
  <c r="AK1182" i="79"/>
  <c r="AK1185" i="79"/>
  <c r="AK1179" i="79"/>
  <c r="AK1180" i="79"/>
  <c r="AK1183" i="79"/>
  <c r="AK1184" i="79"/>
  <c r="AG983" i="79"/>
  <c r="AH983" i="79"/>
  <c r="AH1377" i="79"/>
  <c r="AH1379" i="79"/>
  <c r="AH1375" i="79"/>
  <c r="AH1376" i="79"/>
  <c r="AH1380" i="79"/>
  <c r="AH1378" i="79"/>
  <c r="AG1379" i="79"/>
  <c r="AG1375" i="79"/>
  <c r="AG1378" i="79"/>
  <c r="AG1377" i="79"/>
  <c r="AG1376" i="79"/>
  <c r="AG1380" i="79"/>
  <c r="E59" i="44"/>
  <c r="E57" i="44"/>
  <c r="E56" i="44"/>
  <c r="E60" i="44"/>
  <c r="E55" i="44"/>
  <c r="E58" i="44"/>
  <c r="E54" i="44"/>
  <c r="E53" i="44"/>
  <c r="D56" i="44"/>
  <c r="D51" i="44"/>
  <c r="D58" i="44"/>
  <c r="D59" i="44"/>
  <c r="D55" i="44"/>
  <c r="D57" i="44"/>
  <c r="D54" i="44"/>
  <c r="D60" i="44"/>
  <c r="D53" i="44"/>
  <c r="D52" i="44"/>
  <c r="E50" i="44"/>
  <c r="E46" i="44"/>
  <c r="D50" i="44"/>
  <c r="D46" i="44"/>
  <c r="AH1572" i="79"/>
  <c r="AH1573" i="79"/>
  <c r="AH1571" i="79"/>
  <c r="AH1570" i="79"/>
  <c r="AH1574" i="79"/>
  <c r="AH785" i="79"/>
  <c r="AH787" i="79"/>
  <c r="AH793" i="79"/>
  <c r="AH792" i="79"/>
  <c r="AH786" i="79"/>
  <c r="AH788" i="79"/>
  <c r="AH789" i="79"/>
  <c r="AH791" i="79"/>
  <c r="AH790" i="79"/>
  <c r="AH987" i="79"/>
  <c r="AH984" i="79"/>
  <c r="AH988" i="79"/>
  <c r="AH985" i="79"/>
  <c r="AH989" i="79"/>
  <c r="AH990" i="79"/>
  <c r="AH986" i="79"/>
  <c r="AH1179" i="79"/>
  <c r="AH1183" i="79"/>
  <c r="AH1184" i="79"/>
  <c r="AH1182" i="79"/>
  <c r="AH1181" i="79"/>
  <c r="AH1185" i="79"/>
  <c r="AH1180" i="79"/>
  <c r="G53" i="44"/>
  <c r="G58" i="44"/>
  <c r="G59" i="44"/>
  <c r="G57" i="44"/>
  <c r="G55" i="44"/>
  <c r="G56" i="44"/>
  <c r="G54" i="44"/>
  <c r="G60" i="44"/>
  <c r="G50" i="44"/>
  <c r="G46" i="44"/>
  <c r="F53" i="44"/>
  <c r="F54" i="44"/>
  <c r="F56" i="44"/>
  <c r="F57" i="44"/>
  <c r="F60" i="44"/>
  <c r="F55" i="44"/>
  <c r="F58" i="44"/>
  <c r="F59" i="44"/>
  <c r="F50" i="44"/>
  <c r="F46" i="44"/>
  <c r="AG1179" i="79"/>
  <c r="AG1574" i="79"/>
  <c r="AG1573" i="79"/>
  <c r="AG1570" i="79"/>
  <c r="AG1571" i="79"/>
  <c r="AG1572" i="79"/>
  <c r="AI1759" i="79"/>
  <c r="AG1180" i="79"/>
  <c r="AG1183" i="79"/>
  <c r="AG1181" i="79"/>
  <c r="AG1182" i="79"/>
  <c r="AG1184" i="79"/>
  <c r="AG1185" i="79"/>
  <c r="AG793" i="79"/>
  <c r="AG789" i="79"/>
  <c r="AG785" i="79"/>
  <c r="AG792" i="79"/>
  <c r="AG788" i="79"/>
  <c r="AG786" i="79"/>
  <c r="AG791" i="79"/>
  <c r="AG790" i="79"/>
  <c r="AG787" i="79"/>
  <c r="AG990" i="79"/>
  <c r="AG986" i="79"/>
  <c r="AG989" i="79"/>
  <c r="AG985" i="79"/>
  <c r="AG988" i="79"/>
  <c r="AG987" i="79"/>
  <c r="AG984" i="79"/>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1759" i="79" l="1"/>
  <c r="AK1759" i="79"/>
  <c r="AJ1759" i="79"/>
  <c r="D122" i="45"/>
  <c r="E122" i="45"/>
  <c r="F122" i="45"/>
  <c r="G122" i="45"/>
  <c r="H122" i="45"/>
  <c r="I122" i="45"/>
  <c r="C122" i="45"/>
  <c r="AQ1865" i="79" l="1"/>
  <c r="AM1865" i="79"/>
  <c r="AO1838" i="79"/>
  <c r="AQ1811" i="79"/>
  <c r="AM1811" i="79"/>
  <c r="AO1747" i="79"/>
  <c r="AQ1784" i="79"/>
  <c r="AM1784" i="79"/>
  <c r="AP1865" i="79"/>
  <c r="AL1865" i="79"/>
  <c r="AR1838" i="79"/>
  <c r="AN1838" i="79"/>
  <c r="AP1811" i="79"/>
  <c r="AL1811" i="79"/>
  <c r="AR1747" i="79"/>
  <c r="AN1747" i="79"/>
  <c r="AP1784" i="79"/>
  <c r="AL1784" i="79"/>
  <c r="AO1865" i="79"/>
  <c r="AQ1838" i="79"/>
  <c r="AM1838" i="79"/>
  <c r="AO1811" i="79"/>
  <c r="AQ1747" i="79"/>
  <c r="AM1747" i="79"/>
  <c r="AO1784" i="79"/>
  <c r="AL1838" i="79"/>
  <c r="AR1811" i="79"/>
  <c r="AN1865" i="79"/>
  <c r="AN1811" i="79"/>
  <c r="AP1747" i="79"/>
  <c r="AP1838" i="79"/>
  <c r="AN1784" i="79"/>
  <c r="AR1865" i="79"/>
  <c r="AL1747" i="79"/>
  <c r="AR1784" i="79"/>
  <c r="AJ1838" i="79"/>
  <c r="AJ1811" i="79"/>
  <c r="AK1811" i="79"/>
  <c r="AG1865" i="79"/>
  <c r="AH1811" i="79"/>
  <c r="AI1747" i="79"/>
  <c r="AI1758" i="79" s="1"/>
  <c r="AJ1747" i="79"/>
  <c r="AJ1758" i="79" s="1"/>
  <c r="AK1838" i="79"/>
  <c r="AK1784" i="79"/>
  <c r="AG1811" i="79"/>
  <c r="AH1784" i="79"/>
  <c r="AI1811" i="79"/>
  <c r="AJ1865" i="79"/>
  <c r="AK1747" i="79"/>
  <c r="AK1758" i="79" s="1"/>
  <c r="AG1838" i="79"/>
  <c r="AG1784" i="79"/>
  <c r="AH1747" i="79"/>
  <c r="AH1758" i="79" s="1"/>
  <c r="AI1784" i="79"/>
  <c r="AJ1784" i="79"/>
  <c r="AK1865" i="79"/>
  <c r="AG1747" i="79"/>
  <c r="AH1865" i="79"/>
  <c r="AH1838" i="79"/>
  <c r="AI1838" i="79"/>
  <c r="AI1865" i="79"/>
  <c r="AF1553" i="79"/>
  <c r="AE1553" i="79"/>
  <c r="AN1553" i="79"/>
  <c r="AR1553" i="79"/>
  <c r="AP1553" i="79"/>
  <c r="AM1553" i="79"/>
  <c r="AQ1553" i="79"/>
  <c r="AO1553" i="79"/>
  <c r="AL1553" i="79"/>
  <c r="AG1553" i="79"/>
  <c r="AG1565" i="79" s="1"/>
  <c r="AK1553" i="79"/>
  <c r="AH1553" i="79"/>
  <c r="AJ1553" i="79"/>
  <c r="AI1553" i="79"/>
  <c r="O17" i="45"/>
  <c r="N17" i="45"/>
  <c r="M17" i="45"/>
  <c r="L17" i="45"/>
  <c r="AG1758" i="79" l="1"/>
  <c r="AG1759" i="79"/>
  <c r="AR1563" i="79"/>
  <c r="AR1758" i="79"/>
  <c r="AG1755" i="79"/>
  <c r="AG1754" i="79"/>
  <c r="AG1750" i="79"/>
  <c r="AG1753" i="79"/>
  <c r="AG1749" i="79"/>
  <c r="AG1757" i="79"/>
  <c r="AG1752" i="79"/>
  <c r="AG1756" i="79"/>
  <c r="AG1751" i="79"/>
  <c r="AM1757" i="79"/>
  <c r="AM1752" i="79"/>
  <c r="AM1756" i="79"/>
  <c r="AM1751" i="79"/>
  <c r="AM1755" i="79"/>
  <c r="AM1754" i="79"/>
  <c r="AM1750" i="79"/>
  <c r="AM1749" i="79"/>
  <c r="AM1753" i="79"/>
  <c r="AH1563" i="79"/>
  <c r="AO1563" i="79"/>
  <c r="AO1758" i="79"/>
  <c r="AH1753" i="79"/>
  <c r="AH1749" i="79"/>
  <c r="AH1757" i="79"/>
  <c r="AH1752" i="79"/>
  <c r="AH1756" i="79"/>
  <c r="AH1751" i="79"/>
  <c r="AH1754" i="79"/>
  <c r="AH1755" i="79"/>
  <c r="AH1750" i="79"/>
  <c r="AN1754" i="79"/>
  <c r="AN1756" i="79"/>
  <c r="AN1751" i="79"/>
  <c r="AN1755" i="79"/>
  <c r="AN1750" i="79"/>
  <c r="AN1753" i="79"/>
  <c r="AN1749" i="79"/>
  <c r="AN1757" i="79"/>
  <c r="AN1752" i="79"/>
  <c r="AK1563" i="79"/>
  <c r="AQ1563" i="79"/>
  <c r="AQ1758" i="79"/>
  <c r="AN1563" i="79"/>
  <c r="AN1758" i="79"/>
  <c r="AQ1757" i="79"/>
  <c r="AQ1752" i="79"/>
  <c r="AQ1756" i="79"/>
  <c r="AQ1751" i="79"/>
  <c r="AQ1755" i="79"/>
  <c r="AQ1750" i="79"/>
  <c r="AQ1753" i="79"/>
  <c r="AQ1754" i="79"/>
  <c r="AQ1749" i="79"/>
  <c r="AR1756" i="79"/>
  <c r="AR1751" i="79"/>
  <c r="AR1755" i="79"/>
  <c r="AR1750" i="79"/>
  <c r="AR1754" i="79"/>
  <c r="AR1753" i="79"/>
  <c r="AR1749" i="79"/>
  <c r="AR1757" i="79"/>
  <c r="AR1752" i="79"/>
  <c r="AI1563" i="79"/>
  <c r="AG1563" i="79"/>
  <c r="AM1563" i="79"/>
  <c r="AM1758" i="79"/>
  <c r="AJ1756" i="79"/>
  <c r="AJ1751" i="79"/>
  <c r="AJ1755" i="79"/>
  <c r="AJ1754" i="79"/>
  <c r="AJ1750" i="79"/>
  <c r="AJ1753" i="79"/>
  <c r="AJ1749" i="79"/>
  <c r="AJ1757" i="79"/>
  <c r="AJ1752" i="79"/>
  <c r="AL1753" i="79"/>
  <c r="AL1749" i="79"/>
  <c r="AL1757" i="79"/>
  <c r="AL1752" i="79"/>
  <c r="AL1756" i="79"/>
  <c r="AL1751" i="79"/>
  <c r="AL1755" i="79"/>
  <c r="AL1750" i="79"/>
  <c r="AL1754" i="79"/>
  <c r="AP1754" i="79"/>
  <c r="AP1753" i="79"/>
  <c r="AP1749" i="79"/>
  <c r="AP1757" i="79"/>
  <c r="AP1752" i="79"/>
  <c r="AP1756" i="79"/>
  <c r="AP1751" i="79"/>
  <c r="AP1750" i="79"/>
  <c r="AP1755" i="79"/>
  <c r="AO1755" i="79"/>
  <c r="AO1750" i="79"/>
  <c r="AO1754" i="79"/>
  <c r="AO1753" i="79"/>
  <c r="AO1749" i="79"/>
  <c r="AO1757" i="79"/>
  <c r="AO1752" i="79"/>
  <c r="AO1756" i="79"/>
  <c r="AO1751" i="79"/>
  <c r="AJ1563" i="79"/>
  <c r="AL1563" i="79"/>
  <c r="AL1758" i="79"/>
  <c r="AP1563" i="79"/>
  <c r="AP1758" i="79"/>
  <c r="AF1563" i="79"/>
  <c r="AK1755" i="79"/>
  <c r="AK1754" i="79"/>
  <c r="AK1750" i="79"/>
  <c r="AK1753" i="79"/>
  <c r="AK1749" i="79"/>
  <c r="AK1757" i="79"/>
  <c r="AK1752" i="79"/>
  <c r="AK1756" i="79"/>
  <c r="AK1751" i="79"/>
  <c r="AI1757" i="79"/>
  <c r="AI1752" i="79"/>
  <c r="AI1756" i="79"/>
  <c r="AI1751" i="79"/>
  <c r="AI1755" i="79"/>
  <c r="AI1754" i="79"/>
  <c r="AI1750" i="79"/>
  <c r="AI1749" i="79"/>
  <c r="AI1753" i="79"/>
  <c r="AF1760" i="79"/>
  <c r="AG1760" i="79"/>
  <c r="AI1819" i="79"/>
  <c r="AI1817" i="79"/>
  <c r="AI1813" i="79"/>
  <c r="AI1821" i="79"/>
  <c r="AI1814" i="79"/>
  <c r="AI1823" i="79"/>
  <c r="AI1822" i="79"/>
  <c r="AI1815" i="79"/>
  <c r="AI1818" i="79"/>
  <c r="AI1812" i="79"/>
  <c r="AI1816" i="79"/>
  <c r="AI1820" i="79"/>
  <c r="AJ1869" i="79"/>
  <c r="AJ1875" i="79"/>
  <c r="AJ1867" i="79"/>
  <c r="AJ1870" i="79"/>
  <c r="AJ1868" i="79"/>
  <c r="AJ1871" i="79"/>
  <c r="AJ1866" i="79"/>
  <c r="AJ1872" i="79"/>
  <c r="AJ1874" i="79"/>
  <c r="AJ1876" i="79"/>
  <c r="AJ1877" i="79"/>
  <c r="AJ1873" i="79"/>
  <c r="AO1819" i="79"/>
  <c r="AO1812" i="79"/>
  <c r="AO1823" i="79"/>
  <c r="AO1813" i="79"/>
  <c r="AO1818" i="79"/>
  <c r="AO1814" i="79"/>
  <c r="AO1822" i="79"/>
  <c r="AO1816" i="79"/>
  <c r="AO1821" i="79"/>
  <c r="AO1820" i="79"/>
  <c r="AO1817" i="79"/>
  <c r="AO1815" i="79"/>
  <c r="AR1850" i="79"/>
  <c r="AR1848" i="79"/>
  <c r="AR1840" i="79"/>
  <c r="AR1849" i="79"/>
  <c r="AR1844" i="79"/>
  <c r="AR1839" i="79"/>
  <c r="AR1843" i="79"/>
  <c r="AR1847" i="79"/>
  <c r="AR1846" i="79"/>
  <c r="AR1845" i="79"/>
  <c r="AR1841" i="79"/>
  <c r="AR1842" i="79"/>
  <c r="AH1819" i="79"/>
  <c r="AH1820" i="79"/>
  <c r="AH1813" i="79"/>
  <c r="AH1815" i="79"/>
  <c r="AH1823" i="79"/>
  <c r="AH1821" i="79"/>
  <c r="AH1814" i="79"/>
  <c r="AH1822" i="79"/>
  <c r="AH1816" i="79"/>
  <c r="AH1817" i="79"/>
  <c r="AH1818" i="79"/>
  <c r="M30" i="45"/>
  <c r="D132" i="45" s="1"/>
  <c r="AF969" i="79" s="1"/>
  <c r="AF974" i="79" s="1"/>
  <c r="M23" i="45"/>
  <c r="C132" i="45" s="1"/>
  <c r="AP1760" i="79"/>
  <c r="AE1760" i="79"/>
  <c r="AQ1794" i="79"/>
  <c r="AQ1787" i="79"/>
  <c r="AQ1792" i="79"/>
  <c r="AQ1790" i="79"/>
  <c r="AQ1793" i="79"/>
  <c r="AQ1795" i="79"/>
  <c r="AQ1791" i="79"/>
  <c r="AQ1796" i="79"/>
  <c r="AQ1785" i="79"/>
  <c r="AQ1789" i="79"/>
  <c r="AQ1786" i="79"/>
  <c r="AQ1788" i="79"/>
  <c r="AN1841" i="79"/>
  <c r="AN1850" i="79"/>
  <c r="AN1844" i="79"/>
  <c r="AN1845" i="79"/>
  <c r="AN1840" i="79"/>
  <c r="AN1849" i="79"/>
  <c r="AN1839" i="79"/>
  <c r="AN1843" i="79"/>
  <c r="AN1846" i="79"/>
  <c r="AN1848" i="79"/>
  <c r="AN1847" i="79"/>
  <c r="AN1842" i="79"/>
  <c r="AE1866" i="79"/>
  <c r="AE1868" i="79"/>
  <c r="AE1867" i="79"/>
  <c r="AE1869" i="79"/>
  <c r="AE1877" i="79"/>
  <c r="AE1876" i="79"/>
  <c r="AE1873" i="79"/>
  <c r="AE1875" i="79"/>
  <c r="AE1874" i="79"/>
  <c r="AE1871" i="79"/>
  <c r="AE1872" i="79"/>
  <c r="AE1870" i="79"/>
  <c r="AI1843" i="79"/>
  <c r="AI1849" i="79"/>
  <c r="AI1839" i="79"/>
  <c r="AI1840" i="79"/>
  <c r="AI1844" i="79"/>
  <c r="AI1845" i="79"/>
  <c r="AI1846" i="79"/>
  <c r="AI1842" i="79"/>
  <c r="AI1850" i="79"/>
  <c r="AI1841" i="79"/>
  <c r="AI1847" i="79"/>
  <c r="AI1848" i="79"/>
  <c r="AP1819" i="79"/>
  <c r="AP1818" i="79"/>
  <c r="AP1823" i="79"/>
  <c r="AP1822" i="79"/>
  <c r="AP1812" i="79"/>
  <c r="AP1814" i="79"/>
  <c r="AP1816" i="79"/>
  <c r="AP1820" i="79"/>
  <c r="AP1813" i="79"/>
  <c r="AP1817" i="79"/>
  <c r="AP1821" i="79"/>
  <c r="AP1815" i="79"/>
  <c r="AE1815" i="79"/>
  <c r="AE1813" i="79"/>
  <c r="AE1819" i="79"/>
  <c r="AE1812" i="79"/>
  <c r="AE1814" i="79"/>
  <c r="AE1823" i="79"/>
  <c r="AE1822" i="79"/>
  <c r="AE1821" i="79"/>
  <c r="AE1820" i="79"/>
  <c r="AE1817" i="79"/>
  <c r="AE1818" i="79"/>
  <c r="AE1816" i="79"/>
  <c r="L23" i="45"/>
  <c r="C131" i="45" s="1"/>
  <c r="L30" i="45"/>
  <c r="D131" i="45" s="1"/>
  <c r="AF772" i="79" s="1"/>
  <c r="AF773" i="79" s="1"/>
  <c r="AM1760" i="79"/>
  <c r="AQ1839" i="79"/>
  <c r="AQ1843" i="79"/>
  <c r="AQ1850" i="79"/>
  <c r="AQ1848" i="79"/>
  <c r="AQ1845" i="79"/>
  <c r="AQ1849" i="79"/>
  <c r="AQ1841" i="79"/>
  <c r="AQ1844" i="79"/>
  <c r="AQ1840" i="79"/>
  <c r="AQ1847" i="79"/>
  <c r="AQ1846" i="79"/>
  <c r="AQ1842" i="79"/>
  <c r="AN1790" i="79"/>
  <c r="AN1789" i="79"/>
  <c r="AN1796" i="79"/>
  <c r="AN1793" i="79"/>
  <c r="AN1786" i="79"/>
  <c r="AN1795" i="79"/>
  <c r="AN1794" i="79"/>
  <c r="AN1792" i="79"/>
  <c r="AN1787" i="79"/>
  <c r="AN1785" i="79"/>
  <c r="AN1791" i="79"/>
  <c r="AN1788" i="79"/>
  <c r="AH1850" i="79"/>
  <c r="AH1847" i="79"/>
  <c r="AH1841" i="79"/>
  <c r="AH1848" i="79"/>
  <c r="AH1849" i="79"/>
  <c r="AH1840" i="79"/>
  <c r="AH1845" i="79"/>
  <c r="AH1846" i="79"/>
  <c r="AH1843" i="79"/>
  <c r="AH1842" i="79"/>
  <c r="AH1844" i="79"/>
  <c r="AM1819" i="79"/>
  <c r="AM1818" i="79"/>
  <c r="AM1813" i="79"/>
  <c r="AM1816" i="79"/>
  <c r="AM1817" i="79"/>
  <c r="AM1823" i="79"/>
  <c r="AM1821" i="79"/>
  <c r="AM1820" i="79"/>
  <c r="AM1822" i="79"/>
  <c r="AM1814" i="79"/>
  <c r="AM1812" i="79"/>
  <c r="AM1815" i="79"/>
  <c r="AJ1819" i="79"/>
  <c r="AJ1813" i="79"/>
  <c r="AJ1814" i="79"/>
  <c r="AJ1815" i="79"/>
  <c r="AJ1821" i="79"/>
  <c r="AJ1823" i="79"/>
  <c r="AJ1820" i="79"/>
  <c r="AJ1812" i="79"/>
  <c r="AJ1817" i="79"/>
  <c r="AJ1818" i="79"/>
  <c r="AJ1816" i="79"/>
  <c r="AJ1822" i="79"/>
  <c r="AG1874" i="79"/>
  <c r="AG1877" i="79"/>
  <c r="AG1876" i="79"/>
  <c r="AG1867" i="79"/>
  <c r="AG1872" i="79"/>
  <c r="AG1873" i="79"/>
  <c r="AG1871" i="79"/>
  <c r="AG1870" i="79"/>
  <c r="AG1875" i="79"/>
  <c r="AG1869" i="79"/>
  <c r="AG1868" i="79"/>
  <c r="AM1785" i="79"/>
  <c r="AM1786" i="79"/>
  <c r="AM1794" i="79"/>
  <c r="AM1789" i="79"/>
  <c r="AM1795" i="79"/>
  <c r="AM1793" i="79"/>
  <c r="AM1791" i="79"/>
  <c r="AM1792" i="79"/>
  <c r="AM1790" i="79"/>
  <c r="AM1787" i="79"/>
  <c r="AM1796" i="79"/>
  <c r="AM1788" i="79"/>
  <c r="AF1814" i="79"/>
  <c r="AF1812" i="79"/>
  <c r="AF1815" i="79"/>
  <c r="AF1813" i="79"/>
  <c r="AF1819" i="79"/>
  <c r="AF1823" i="79"/>
  <c r="AF1822" i="79"/>
  <c r="AF1818" i="79"/>
  <c r="AF1821" i="79"/>
  <c r="AF1820" i="79"/>
  <c r="AF1816" i="79"/>
  <c r="AF1817" i="79"/>
  <c r="AH1760" i="79"/>
  <c r="AK1873" i="79"/>
  <c r="AK1874" i="79"/>
  <c r="AK1877" i="79"/>
  <c r="AK1871" i="79"/>
  <c r="AK1876" i="79"/>
  <c r="AK1866" i="79"/>
  <c r="AK1875" i="79"/>
  <c r="AK1872" i="79"/>
  <c r="AK1869" i="79"/>
  <c r="AK1868" i="79"/>
  <c r="AK1870" i="79"/>
  <c r="AK1867" i="79"/>
  <c r="AL1790" i="79"/>
  <c r="AL1796" i="79"/>
  <c r="AL1795" i="79"/>
  <c r="AL1792" i="79"/>
  <c r="AL1786" i="79"/>
  <c r="AL1791" i="79"/>
  <c r="AL1794" i="79"/>
  <c r="AL1787" i="79"/>
  <c r="AL1785" i="79"/>
  <c r="AL1793" i="79"/>
  <c r="AL1789" i="79"/>
  <c r="AL1788" i="79"/>
  <c r="AE1785" i="79"/>
  <c r="AE1786" i="79"/>
  <c r="AE1788" i="79"/>
  <c r="AE1787" i="79"/>
  <c r="AE1796" i="79"/>
  <c r="AE1795" i="79"/>
  <c r="AE1794" i="79"/>
  <c r="AE1791" i="79"/>
  <c r="AE1792" i="79"/>
  <c r="AE1793" i="79"/>
  <c r="AE1790" i="79"/>
  <c r="AE1789" i="79"/>
  <c r="AJ1787" i="79"/>
  <c r="AJ1795" i="79"/>
  <c r="AJ1788" i="79"/>
  <c r="AJ1793" i="79"/>
  <c r="AJ1790" i="79"/>
  <c r="AJ1791" i="79"/>
  <c r="AJ1796" i="79"/>
  <c r="AJ1785" i="79"/>
  <c r="AJ1794" i="79"/>
  <c r="AJ1789" i="79"/>
  <c r="AJ1786" i="79"/>
  <c r="AJ1792" i="79"/>
  <c r="AP1787" i="79"/>
  <c r="AP1793" i="79"/>
  <c r="AP1786" i="79"/>
  <c r="AP1789" i="79"/>
  <c r="AP1785" i="79"/>
  <c r="AP1790" i="79"/>
  <c r="AP1792" i="79"/>
  <c r="AP1794" i="79"/>
  <c r="AP1795" i="79"/>
  <c r="AP1796" i="79"/>
  <c r="AP1791" i="79"/>
  <c r="AP1788" i="79"/>
  <c r="AR1819" i="79"/>
  <c r="AR1823" i="79"/>
  <c r="AR1813" i="79"/>
  <c r="AR1817" i="79"/>
  <c r="AR1820" i="79"/>
  <c r="AR1818" i="79"/>
  <c r="AR1822" i="79"/>
  <c r="AR1814" i="79"/>
  <c r="AR1812" i="79"/>
  <c r="AR1816" i="79"/>
  <c r="AR1821" i="79"/>
  <c r="AR1815" i="79"/>
  <c r="N30" i="45"/>
  <c r="D133" i="45" s="1"/>
  <c r="AF1164" i="79" s="1"/>
  <c r="AF1172" i="79" s="1"/>
  <c r="N23" i="45"/>
  <c r="C133" i="45" s="1"/>
  <c r="AJ1760" i="79"/>
  <c r="AL1760" i="79"/>
  <c r="AK1819" i="79"/>
  <c r="AK1816" i="79"/>
  <c r="AK1815" i="79"/>
  <c r="AK1814" i="79"/>
  <c r="AK1817" i="79"/>
  <c r="AK1823" i="79"/>
  <c r="AK1822" i="79"/>
  <c r="AK1813" i="79"/>
  <c r="AK1820" i="79"/>
  <c r="AK1821" i="79"/>
  <c r="AK1818" i="79"/>
  <c r="AK1812" i="79"/>
  <c r="AO1787" i="79"/>
  <c r="AO1792" i="79"/>
  <c r="AO1793" i="79"/>
  <c r="AO1796" i="79"/>
  <c r="AO1794" i="79"/>
  <c r="AO1785" i="79"/>
  <c r="AO1795" i="79"/>
  <c r="AO1790" i="79"/>
  <c r="AO1789" i="79"/>
  <c r="AO1791" i="79"/>
  <c r="AO1786" i="79"/>
  <c r="AO1788" i="79"/>
  <c r="AK1795" i="79"/>
  <c r="AK1793" i="79"/>
  <c r="AK1790" i="79"/>
  <c r="AK1796" i="79"/>
  <c r="AK1787" i="79"/>
  <c r="AK1792" i="79"/>
  <c r="AK1794" i="79"/>
  <c r="AK1789" i="79"/>
  <c r="AK1788" i="79"/>
  <c r="AK1786" i="79"/>
  <c r="AK1791" i="79"/>
  <c r="AK1785" i="79"/>
  <c r="AG1849" i="79"/>
  <c r="AG1847" i="79"/>
  <c r="AG1844" i="79"/>
  <c r="AG1842" i="79"/>
  <c r="AG1846" i="79"/>
  <c r="AG1843" i="79"/>
  <c r="AG1848" i="79"/>
  <c r="AG1845" i="79"/>
  <c r="AG1850" i="79"/>
  <c r="AG1840" i="79"/>
  <c r="AG1841" i="79"/>
  <c r="AL1870" i="79"/>
  <c r="AL1871" i="79"/>
  <c r="AL1875" i="79"/>
  <c r="AL1872" i="79"/>
  <c r="AL1873" i="79"/>
  <c r="AL1876" i="79"/>
  <c r="AL1874" i="79"/>
  <c r="AL1868" i="79"/>
  <c r="AL1867" i="79"/>
  <c r="AL1877" i="79"/>
  <c r="AL1866" i="79"/>
  <c r="AL1869" i="79"/>
  <c r="AN1868" i="79"/>
  <c r="AN1872" i="79"/>
  <c r="AN1877" i="79"/>
  <c r="AN1871" i="79"/>
  <c r="AN1866" i="79"/>
  <c r="AN1873" i="79"/>
  <c r="AN1876" i="79"/>
  <c r="AN1870" i="79"/>
  <c r="AN1867" i="79"/>
  <c r="AN1875" i="79"/>
  <c r="AN1874" i="79"/>
  <c r="AN1869" i="79"/>
  <c r="AG1819" i="79"/>
  <c r="AG1820" i="79"/>
  <c r="AG1814" i="79"/>
  <c r="AG1822" i="79"/>
  <c r="AG1817" i="79"/>
  <c r="AG1823" i="79"/>
  <c r="AG1816" i="79"/>
  <c r="AG1813" i="79"/>
  <c r="AG1818" i="79"/>
  <c r="AG1815" i="79"/>
  <c r="AG1821" i="79"/>
  <c r="AO1844" i="79"/>
  <c r="AO1846" i="79"/>
  <c r="AO1850" i="79"/>
  <c r="AO1849" i="79"/>
  <c r="AO1841" i="79"/>
  <c r="AO1847" i="79"/>
  <c r="AO1848" i="79"/>
  <c r="AO1839" i="79"/>
  <c r="AO1843" i="79"/>
  <c r="AO1845" i="79"/>
  <c r="AO1840" i="79"/>
  <c r="AO1842" i="79"/>
  <c r="O30" i="45"/>
  <c r="D134" i="45" s="1"/>
  <c r="AF1359" i="79" s="1"/>
  <c r="AF1369" i="79" s="1"/>
  <c r="O23" i="45"/>
  <c r="C134" i="45" s="1"/>
  <c r="AQ1760" i="79"/>
  <c r="AK1760" i="79"/>
  <c r="AF1787" i="79"/>
  <c r="AF1786" i="79"/>
  <c r="AF1785" i="79"/>
  <c r="AF1788" i="79"/>
  <c r="AF1795" i="79"/>
  <c r="AF1796" i="79"/>
  <c r="AF1794" i="79"/>
  <c r="AF1793" i="79"/>
  <c r="AF1792" i="79"/>
  <c r="AF1791" i="79"/>
  <c r="AF1789" i="79"/>
  <c r="AF1790" i="79"/>
  <c r="AM1867" i="79"/>
  <c r="AM1873" i="79"/>
  <c r="AM1866" i="79"/>
  <c r="AM1871" i="79"/>
  <c r="AM1870" i="79"/>
  <c r="AM1876" i="79"/>
  <c r="AM1874" i="79"/>
  <c r="AM1872" i="79"/>
  <c r="AM1877" i="79"/>
  <c r="AM1875" i="79"/>
  <c r="AM1868" i="79"/>
  <c r="AM1869" i="79"/>
  <c r="AJ1840" i="79"/>
  <c r="AJ1847" i="79"/>
  <c r="AJ1850" i="79"/>
  <c r="AJ1841" i="79"/>
  <c r="AJ1843" i="79"/>
  <c r="AJ1839" i="79"/>
  <c r="AJ1848" i="79"/>
  <c r="AJ1846" i="79"/>
  <c r="AJ1849" i="79"/>
  <c r="AJ1845" i="79"/>
  <c r="AJ1842" i="79"/>
  <c r="AJ1844" i="79"/>
  <c r="AQ1819" i="79"/>
  <c r="AQ1822" i="79"/>
  <c r="AQ1813" i="79"/>
  <c r="AQ1817" i="79"/>
  <c r="AQ1821" i="79"/>
  <c r="AQ1820" i="79"/>
  <c r="AQ1814" i="79"/>
  <c r="AQ1823" i="79"/>
  <c r="AQ1816" i="79"/>
  <c r="AQ1818" i="79"/>
  <c r="AQ1812" i="79"/>
  <c r="AQ1815" i="79"/>
  <c r="AF1867" i="79"/>
  <c r="AF1866" i="79"/>
  <c r="AF1868" i="79"/>
  <c r="AF1869" i="79"/>
  <c r="AF1876" i="79"/>
  <c r="AF1877" i="79"/>
  <c r="AF1875" i="79"/>
  <c r="AF1872" i="79"/>
  <c r="AF1870" i="79"/>
  <c r="AF1874" i="79"/>
  <c r="AF1871" i="79"/>
  <c r="AF1873" i="79"/>
  <c r="AH1788" i="79"/>
  <c r="AH1796" i="79"/>
  <c r="AH1790" i="79"/>
  <c r="AH1786" i="79"/>
  <c r="AH1794" i="79"/>
  <c r="AH1793" i="79"/>
  <c r="AH1795" i="79"/>
  <c r="AH1792" i="79"/>
  <c r="AH1791" i="79"/>
  <c r="AH1789" i="79"/>
  <c r="AH1787" i="79"/>
  <c r="AN1760" i="79"/>
  <c r="AO1760" i="79"/>
  <c r="AP1849" i="79"/>
  <c r="AP1841" i="79"/>
  <c r="AP1840" i="79"/>
  <c r="AP1845" i="79"/>
  <c r="AP1846" i="79"/>
  <c r="AP1843" i="79"/>
  <c r="AP1848" i="79"/>
  <c r="AP1847" i="79"/>
  <c r="AP1850" i="79"/>
  <c r="AP1844" i="79"/>
  <c r="AP1839" i="79"/>
  <c r="AP1842" i="79"/>
  <c r="AM1843" i="79"/>
  <c r="AM1850" i="79"/>
  <c r="AM1844" i="79"/>
  <c r="AM1840" i="79"/>
  <c r="AM1839" i="79"/>
  <c r="AM1848" i="79"/>
  <c r="AM1845" i="79"/>
  <c r="AM1849" i="79"/>
  <c r="AM1841" i="79"/>
  <c r="AM1847" i="79"/>
  <c r="AM1846" i="79"/>
  <c r="AM1842" i="79"/>
  <c r="AH1869" i="79"/>
  <c r="AH1870" i="79"/>
  <c r="AH1875" i="79"/>
  <c r="AH1867" i="79"/>
  <c r="AH1868" i="79"/>
  <c r="AH1874" i="79"/>
  <c r="AH1876" i="79"/>
  <c r="AH1871" i="79"/>
  <c r="AH1873" i="79"/>
  <c r="AH1872" i="79"/>
  <c r="AH1877" i="79"/>
  <c r="AK1847" i="79"/>
  <c r="AK1841" i="79"/>
  <c r="AK1848" i="79"/>
  <c r="AK1844" i="79"/>
  <c r="AK1843" i="79"/>
  <c r="AK1839" i="79"/>
  <c r="AK1845" i="79"/>
  <c r="AK1850" i="79"/>
  <c r="AK1849" i="79"/>
  <c r="AK1846" i="79"/>
  <c r="AK1840" i="79"/>
  <c r="AK1842" i="79"/>
  <c r="AR1871" i="79"/>
  <c r="AR1868" i="79"/>
  <c r="AR1877" i="79"/>
  <c r="AR1872" i="79"/>
  <c r="AR1870" i="79"/>
  <c r="AR1867" i="79"/>
  <c r="AR1866" i="79"/>
  <c r="AR1875" i="79"/>
  <c r="AR1876" i="79"/>
  <c r="AR1873" i="79"/>
  <c r="AR1874" i="79"/>
  <c r="AR1869" i="79"/>
  <c r="AL1819" i="79"/>
  <c r="AL1816" i="79"/>
  <c r="AL1823" i="79"/>
  <c r="AL1817" i="79"/>
  <c r="AL1821" i="79"/>
  <c r="AL1812" i="79"/>
  <c r="AL1820" i="79"/>
  <c r="AL1818" i="79"/>
  <c r="AL1822" i="79"/>
  <c r="AL1813" i="79"/>
  <c r="AL1814" i="79"/>
  <c r="AL1815" i="79"/>
  <c r="AQ1875" i="79"/>
  <c r="AQ1873" i="79"/>
  <c r="AQ1877" i="79"/>
  <c r="AQ1870" i="79"/>
  <c r="AQ1866" i="79"/>
  <c r="AQ1867" i="79"/>
  <c r="AQ1874" i="79"/>
  <c r="AQ1876" i="79"/>
  <c r="AQ1871" i="79"/>
  <c r="AQ1868" i="79"/>
  <c r="AQ1872" i="79"/>
  <c r="AQ1869" i="79"/>
  <c r="AI1868" i="79"/>
  <c r="AI1870" i="79"/>
  <c r="AI1867" i="79"/>
  <c r="AI1869" i="79"/>
  <c r="AI1872" i="79"/>
  <c r="AI1873" i="79"/>
  <c r="AI1875" i="79"/>
  <c r="AI1877" i="79"/>
  <c r="AI1876" i="79"/>
  <c r="AI1874" i="79"/>
  <c r="AI1866" i="79"/>
  <c r="AI1871" i="79"/>
  <c r="AI1760" i="79"/>
  <c r="AR1760" i="79"/>
  <c r="AO1867" i="79"/>
  <c r="AO1874" i="79"/>
  <c r="AO1868" i="79"/>
  <c r="AO1873" i="79"/>
  <c r="AO1875" i="79"/>
  <c r="AO1866" i="79"/>
  <c r="AO1871" i="79"/>
  <c r="AO1877" i="79"/>
  <c r="AO1876" i="79"/>
  <c r="AO1872" i="79"/>
  <c r="AO1870" i="79"/>
  <c r="AO1869" i="79"/>
  <c r="AI1794" i="79"/>
  <c r="AI1785" i="79"/>
  <c r="AI1792" i="79"/>
  <c r="AI1796" i="79"/>
  <c r="AI1788" i="79"/>
  <c r="AI1789" i="79"/>
  <c r="AI1790" i="79"/>
  <c r="AI1795" i="79"/>
  <c r="AI1786" i="79"/>
  <c r="AI1787" i="79"/>
  <c r="AI1791" i="79"/>
  <c r="AI1793" i="79"/>
  <c r="AP1868" i="79"/>
  <c r="AP1867" i="79"/>
  <c r="AP1875" i="79"/>
  <c r="AP1877" i="79"/>
  <c r="AP1870" i="79"/>
  <c r="AP1871" i="79"/>
  <c r="AP1876" i="79"/>
  <c r="AP1874" i="79"/>
  <c r="AP1866" i="79"/>
  <c r="AP1872" i="79"/>
  <c r="AP1873" i="79"/>
  <c r="AP1869" i="79"/>
  <c r="AL1850" i="79"/>
  <c r="AL1846" i="79"/>
  <c r="AL1849" i="79"/>
  <c r="AL1840" i="79"/>
  <c r="AL1847" i="79"/>
  <c r="AL1844" i="79"/>
  <c r="AL1843" i="79"/>
  <c r="AL1841" i="79"/>
  <c r="AL1845" i="79"/>
  <c r="AL1839" i="79"/>
  <c r="AL1848" i="79"/>
  <c r="AL1842" i="79"/>
  <c r="AR1794" i="79"/>
  <c r="AR1792" i="79"/>
  <c r="AR1791" i="79"/>
  <c r="AR1786" i="79"/>
  <c r="AR1785" i="79"/>
  <c r="AR1793" i="79"/>
  <c r="AR1787" i="79"/>
  <c r="AR1796" i="79"/>
  <c r="AR1795" i="79"/>
  <c r="AR1790" i="79"/>
  <c r="AR1789" i="79"/>
  <c r="AR1788" i="79"/>
  <c r="AE1841" i="79"/>
  <c r="AE1840" i="79"/>
  <c r="AE1842" i="79"/>
  <c r="AE1839" i="79"/>
  <c r="AE1849" i="79"/>
  <c r="AE1850" i="79"/>
  <c r="AE1846" i="79"/>
  <c r="AE1848" i="79"/>
  <c r="AE1845" i="79"/>
  <c r="AE1847" i="79"/>
  <c r="AE1844" i="79"/>
  <c r="AE1843" i="79"/>
  <c r="AF1842" i="79"/>
  <c r="AF1841" i="79"/>
  <c r="AF1840" i="79"/>
  <c r="AF1839" i="79"/>
  <c r="AF1850" i="79"/>
  <c r="AF1849" i="79"/>
  <c r="AF1847" i="79"/>
  <c r="AF1848" i="79"/>
  <c r="AF1845" i="79"/>
  <c r="AF1846" i="79"/>
  <c r="AF1843" i="79"/>
  <c r="AF1844" i="79"/>
  <c r="AN1819" i="79"/>
  <c r="AN1821" i="79"/>
  <c r="AN1822" i="79"/>
  <c r="AN1823" i="79"/>
  <c r="AN1820" i="79"/>
  <c r="AN1818" i="79"/>
  <c r="AN1816" i="79"/>
  <c r="AN1812" i="79"/>
  <c r="AN1813" i="79"/>
  <c r="AN1817" i="79"/>
  <c r="AN1814" i="79"/>
  <c r="AN1815" i="79"/>
  <c r="AG1789" i="79"/>
  <c r="AG1795" i="79"/>
  <c r="AG1792" i="79"/>
  <c r="AG1796" i="79"/>
  <c r="AG1787" i="79"/>
  <c r="AG1791" i="79"/>
  <c r="AG1786" i="79"/>
  <c r="AG1793" i="79"/>
  <c r="AG1788" i="79"/>
  <c r="AG1794" i="79"/>
  <c r="AG1790" i="79"/>
  <c r="AE1558" i="79"/>
  <c r="AE1563" i="79"/>
  <c r="AH1785" i="79"/>
  <c r="AH1812" i="79"/>
  <c r="AH1866" i="79"/>
  <c r="AG1785" i="79"/>
  <c r="AG1554" i="79"/>
  <c r="AH1839" i="79"/>
  <c r="AG1839" i="79"/>
  <c r="AG1812" i="79"/>
  <c r="AG1866" i="79"/>
  <c r="AQ1557" i="79"/>
  <c r="AQ1561" i="79"/>
  <c r="AQ1564" i="79"/>
  <c r="AQ1554" i="79"/>
  <c r="AQ1555" i="79"/>
  <c r="AQ1565" i="79"/>
  <c r="AQ1560" i="79"/>
  <c r="AQ1556" i="79"/>
  <c r="AQ1558" i="79"/>
  <c r="AQ1562" i="79"/>
  <c r="AF1167" i="79"/>
  <c r="AJ1556" i="79"/>
  <c r="AJ1560" i="79"/>
  <c r="AJ1557" i="79"/>
  <c r="AJ1554" i="79"/>
  <c r="AJ1558" i="79"/>
  <c r="AJ1562" i="79"/>
  <c r="AJ1565" i="79"/>
  <c r="AJ1561" i="79"/>
  <c r="AJ1555" i="79"/>
  <c r="AJ1564" i="79"/>
  <c r="AG1555" i="79"/>
  <c r="AG1556" i="79"/>
  <c r="AG1557" i="79"/>
  <c r="AG1561" i="79"/>
  <c r="AG1564" i="79"/>
  <c r="AG1560" i="79"/>
  <c r="AG1562" i="79"/>
  <c r="AG1558" i="79"/>
  <c r="AM1557" i="79"/>
  <c r="AM1561" i="79"/>
  <c r="AM1564" i="79"/>
  <c r="AM1554" i="79"/>
  <c r="AM1555" i="79"/>
  <c r="AM1558" i="79"/>
  <c r="AM1562" i="79"/>
  <c r="AM1556" i="79"/>
  <c r="AM1565" i="79"/>
  <c r="AM1560" i="79"/>
  <c r="AR1556" i="79"/>
  <c r="AR1560" i="79"/>
  <c r="AR1557" i="79"/>
  <c r="AR1554" i="79"/>
  <c r="AR1558" i="79"/>
  <c r="AR1562" i="79"/>
  <c r="AR1565" i="79"/>
  <c r="AR1561" i="79"/>
  <c r="AR1564" i="79"/>
  <c r="AR1555" i="79"/>
  <c r="AN1556" i="79"/>
  <c r="AN1560" i="79"/>
  <c r="AN1557" i="79"/>
  <c r="AN1554" i="79"/>
  <c r="AN1558" i="79"/>
  <c r="AN1562" i="79"/>
  <c r="AN1565" i="79"/>
  <c r="AN1564" i="79"/>
  <c r="AN1555" i="79"/>
  <c r="AN1561" i="79"/>
  <c r="AF776" i="79"/>
  <c r="AF780" i="79"/>
  <c r="AF777" i="79"/>
  <c r="AF774" i="79"/>
  <c r="AF778" i="79"/>
  <c r="AF775" i="79"/>
  <c r="AL1554" i="79"/>
  <c r="AL1558" i="79"/>
  <c r="AL1562" i="79"/>
  <c r="AL1565" i="79"/>
  <c r="AL1555" i="79"/>
  <c r="AL1556" i="79"/>
  <c r="AL1560" i="79"/>
  <c r="AL1557" i="79"/>
  <c r="AL1561" i="79"/>
  <c r="AL1564" i="79"/>
  <c r="AF1556" i="79"/>
  <c r="AF1560" i="79"/>
  <c r="AF1557" i="79"/>
  <c r="AF1554" i="79"/>
  <c r="AF1558" i="79"/>
  <c r="AF1562" i="79"/>
  <c r="AF1565" i="79"/>
  <c r="AF1555" i="79"/>
  <c r="AF1564" i="79"/>
  <c r="AF1561" i="79"/>
  <c r="AF1559" i="79"/>
  <c r="AK1555" i="79"/>
  <c r="AK1556" i="79"/>
  <c r="AK1557" i="79"/>
  <c r="AK1561" i="79"/>
  <c r="AK1564" i="79"/>
  <c r="AK1565" i="79"/>
  <c r="AK1554" i="79"/>
  <c r="AK1560" i="79"/>
  <c r="AK1562" i="79"/>
  <c r="AK1558" i="79"/>
  <c r="AH1554" i="79"/>
  <c r="AH1558" i="79"/>
  <c r="AH1562" i="79"/>
  <c r="AH1565" i="79"/>
  <c r="AH1555" i="79"/>
  <c r="AH1556" i="79"/>
  <c r="AH1560" i="79"/>
  <c r="AH1564" i="79"/>
  <c r="AH1557" i="79"/>
  <c r="AH1561" i="79"/>
  <c r="AI1557" i="79"/>
  <c r="AI1561" i="79"/>
  <c r="AI1564" i="79"/>
  <c r="AI1554" i="79"/>
  <c r="AI1558" i="79"/>
  <c r="AI1555" i="79"/>
  <c r="AI1556" i="79"/>
  <c r="AI1565" i="79"/>
  <c r="AI1560" i="79"/>
  <c r="AI1562" i="79"/>
  <c r="AO1555" i="79"/>
  <c r="AO1556" i="79"/>
  <c r="AO1557" i="79"/>
  <c r="AO1561" i="79"/>
  <c r="AO1564" i="79"/>
  <c r="AO1560" i="79"/>
  <c r="AO1558" i="79"/>
  <c r="AO1562" i="79"/>
  <c r="AO1554" i="79"/>
  <c r="AO1565" i="79"/>
  <c r="AP1554" i="79"/>
  <c r="AP1558" i="79"/>
  <c r="AP1562" i="79"/>
  <c r="AP1565" i="79"/>
  <c r="AP1555" i="79"/>
  <c r="AP1556" i="79"/>
  <c r="AP1560" i="79"/>
  <c r="AP1557" i="79"/>
  <c r="AP1564" i="79"/>
  <c r="AP1561" i="79"/>
  <c r="AE1554" i="79"/>
  <c r="AE1556" i="79"/>
  <c r="AE1555" i="79"/>
  <c r="AE1557" i="79"/>
  <c r="AE1564" i="79"/>
  <c r="AE1559" i="79"/>
  <c r="AE1565" i="79"/>
  <c r="AE1561" i="79"/>
  <c r="AE1560" i="79"/>
  <c r="AE15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165" i="79" l="1"/>
  <c r="AF970" i="79"/>
  <c r="AF779" i="79"/>
  <c r="AF1174" i="79"/>
  <c r="AF1360" i="79"/>
  <c r="AF973" i="79"/>
  <c r="AF975" i="79"/>
  <c r="AF977" i="79"/>
  <c r="AF971" i="79"/>
  <c r="AF976" i="79"/>
  <c r="AF978" i="79"/>
  <c r="AF1363" i="79"/>
  <c r="AF972" i="79"/>
  <c r="AS1755" i="79"/>
  <c r="AS1758" i="79"/>
  <c r="AS1750" i="79"/>
  <c r="AS1760" i="79"/>
  <c r="AS1751" i="79"/>
  <c r="AS1754" i="79"/>
  <c r="AS1749" i="79"/>
  <c r="AS1756" i="79"/>
  <c r="AS1757" i="79"/>
  <c r="AS1752" i="79"/>
  <c r="AS1753" i="79"/>
  <c r="AF1364" i="79"/>
  <c r="AF1365" i="79"/>
  <c r="AF1168" i="79"/>
  <c r="AG1878" i="79"/>
  <c r="AN1851" i="79"/>
  <c r="AF1367" i="79"/>
  <c r="AF1361" i="79"/>
  <c r="AF1166" i="79"/>
  <c r="AF1171" i="79"/>
  <c r="AF1370" i="79"/>
  <c r="AF1170" i="79"/>
  <c r="AF1366" i="79"/>
  <c r="AF1173" i="79"/>
  <c r="AF1362" i="79"/>
  <c r="AF1169" i="79"/>
  <c r="AF1368" i="79"/>
  <c r="AG1824" i="79"/>
  <c r="AG1797" i="79"/>
  <c r="AS1850" i="79"/>
  <c r="AL1824" i="79"/>
  <c r="AK1851" i="79"/>
  <c r="AM1851" i="79"/>
  <c r="AG1851" i="79"/>
  <c r="AS1843" i="79"/>
  <c r="AH1851" i="79"/>
  <c r="AH1824" i="79"/>
  <c r="AS1847" i="79"/>
  <c r="AS1845" i="79"/>
  <c r="AS1841" i="79"/>
  <c r="AR1797" i="79"/>
  <c r="AR1761" i="79"/>
  <c r="AQ1878" i="79"/>
  <c r="AQ1824" i="79"/>
  <c r="AF1797" i="79"/>
  <c r="AS1794" i="79"/>
  <c r="AQ1851" i="79"/>
  <c r="AS1822" i="79"/>
  <c r="AS1872" i="79"/>
  <c r="AS1867" i="79"/>
  <c r="AN1824" i="79"/>
  <c r="AF1851" i="79"/>
  <c r="E112" i="43" s="1"/>
  <c r="AS1848" i="79"/>
  <c r="AP1851" i="79"/>
  <c r="AJ1851" i="79"/>
  <c r="AK1761" i="79"/>
  <c r="J91" i="43" s="1"/>
  <c r="AQ1761" i="79"/>
  <c r="AO1851" i="79"/>
  <c r="AL1878" i="79"/>
  <c r="AL1761" i="79"/>
  <c r="AS1795" i="79"/>
  <c r="AK1878" i="79"/>
  <c r="AF1824" i="79"/>
  <c r="E108" i="43" s="1"/>
  <c r="AS1823" i="79"/>
  <c r="AS1871" i="79"/>
  <c r="AS1868" i="79"/>
  <c r="AS1846" i="79"/>
  <c r="AK1797" i="79"/>
  <c r="AK1824" i="79"/>
  <c r="AS1796" i="79"/>
  <c r="AL1797" i="79"/>
  <c r="AS1814" i="79"/>
  <c r="AS1874" i="79"/>
  <c r="AS1866" i="79"/>
  <c r="AE1878" i="79"/>
  <c r="D116" i="43" s="1"/>
  <c r="AS1748" i="79"/>
  <c r="AR1851" i="79"/>
  <c r="Q134" i="45"/>
  <c r="AE1359" i="79"/>
  <c r="AE1363" i="79" s="1"/>
  <c r="AN1878" i="79"/>
  <c r="AR1824" i="79"/>
  <c r="AP1797" i="79"/>
  <c r="AS1789" i="79"/>
  <c r="AS1787" i="79"/>
  <c r="AH1761" i="79"/>
  <c r="G91" i="43" s="1"/>
  <c r="AN1797" i="79"/>
  <c r="AS1816" i="79"/>
  <c r="AE1824" i="79"/>
  <c r="D108" i="43" s="1"/>
  <c r="AS1812" i="79"/>
  <c r="AS1875" i="79"/>
  <c r="AP1761" i="79"/>
  <c r="AH1878" i="79"/>
  <c r="AS1849" i="79"/>
  <c r="AP1878" i="79"/>
  <c r="AM1878" i="79"/>
  <c r="AO1797" i="79"/>
  <c r="AJ1797" i="79"/>
  <c r="AS1790" i="79"/>
  <c r="AS1788" i="79"/>
  <c r="AM1761" i="79"/>
  <c r="AS1818" i="79"/>
  <c r="AS1819" i="79"/>
  <c r="AI1851" i="79"/>
  <c r="AS1873" i="79"/>
  <c r="AS1839" i="79"/>
  <c r="AE1851" i="79"/>
  <c r="AF1878" i="79"/>
  <c r="E116" i="43" s="1"/>
  <c r="AJ1761" i="79"/>
  <c r="I91" i="43" s="1"/>
  <c r="AS1793" i="79"/>
  <c r="AS1786" i="79"/>
  <c r="AS1817" i="79"/>
  <c r="AS1813" i="79"/>
  <c r="AS1876" i="79"/>
  <c r="AJ1878" i="79"/>
  <c r="AI1761" i="79"/>
  <c r="H91" i="43" s="1"/>
  <c r="AS1844" i="79"/>
  <c r="AS1842" i="79"/>
  <c r="AI1878" i="79"/>
  <c r="AR1878" i="79"/>
  <c r="AO1761" i="79"/>
  <c r="Q133" i="45"/>
  <c r="AE1164" i="79"/>
  <c r="AE1168" i="79" s="1"/>
  <c r="AS1792" i="79"/>
  <c r="AE1797" i="79"/>
  <c r="AS1785" i="79"/>
  <c r="AM1797" i="79"/>
  <c r="AJ1824" i="79"/>
  <c r="Q131" i="45"/>
  <c r="AE772" i="79"/>
  <c r="AE779" i="79" s="1"/>
  <c r="AS1820" i="79"/>
  <c r="AS1815" i="79"/>
  <c r="AP1824" i="79"/>
  <c r="AS1877" i="79"/>
  <c r="AQ1797" i="79"/>
  <c r="AO1824" i="79"/>
  <c r="AI1824" i="79"/>
  <c r="AG1761" i="79"/>
  <c r="F91" i="43" s="1"/>
  <c r="AH1797" i="79"/>
  <c r="AS1840" i="79"/>
  <c r="AL1851" i="79"/>
  <c r="AI1797" i="79"/>
  <c r="AO1878" i="79"/>
  <c r="AN1761" i="79"/>
  <c r="AS1791" i="79"/>
  <c r="AM1824" i="79"/>
  <c r="AS1821" i="79"/>
  <c r="AS1870" i="79"/>
  <c r="AS1869" i="79"/>
  <c r="Q132" i="45"/>
  <c r="AE969" i="79"/>
  <c r="AE976" i="79" s="1"/>
  <c r="AF1761" i="79"/>
  <c r="E91" i="43" s="1"/>
  <c r="AE1566" i="79"/>
  <c r="AS1561" i="79"/>
  <c r="AS1565" i="79"/>
  <c r="AE1362" i="79"/>
  <c r="AS1562" i="79"/>
  <c r="AS1560" i="79"/>
  <c r="AS1564" i="79"/>
  <c r="AS1556" i="79"/>
  <c r="AN1359" i="79"/>
  <c r="AQ1359" i="79"/>
  <c r="AL1359" i="79"/>
  <c r="AR1359" i="79"/>
  <c r="AO1359" i="79"/>
  <c r="AP1359" i="79"/>
  <c r="AM1359" i="79"/>
  <c r="AI1359" i="79"/>
  <c r="AK1359" i="79"/>
  <c r="AG1359" i="79"/>
  <c r="AH1359" i="79"/>
  <c r="AJ1359" i="79"/>
  <c r="AN969" i="79"/>
  <c r="AR969" i="79"/>
  <c r="AL969" i="79"/>
  <c r="AO969" i="79"/>
  <c r="AQ969" i="79"/>
  <c r="AP969" i="79"/>
  <c r="AM969" i="79"/>
  <c r="AK969" i="79"/>
  <c r="AH969" i="79"/>
  <c r="AG969" i="79"/>
  <c r="AJ969" i="79"/>
  <c r="AI969" i="79"/>
  <c r="AL772" i="79"/>
  <c r="AR772" i="79"/>
  <c r="AP772" i="79"/>
  <c r="AN772" i="79"/>
  <c r="AM772" i="79"/>
  <c r="AQ772" i="79"/>
  <c r="AO772" i="79"/>
  <c r="AH772" i="79"/>
  <c r="AJ772" i="79"/>
  <c r="AI772" i="79"/>
  <c r="AK772" i="79"/>
  <c r="AG772" i="79"/>
  <c r="AR1164" i="79"/>
  <c r="AO1164" i="79"/>
  <c r="AN1164" i="79"/>
  <c r="AQ1164" i="79"/>
  <c r="AL1164" i="79"/>
  <c r="AP1164" i="79"/>
  <c r="AM1164" i="79"/>
  <c r="AI1164" i="79"/>
  <c r="AG1164" i="79"/>
  <c r="AJ1164" i="79"/>
  <c r="AK1164" i="79"/>
  <c r="AH1164" i="79"/>
  <c r="AE77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172" i="79" l="1"/>
  <c r="R91" i="43"/>
  <c r="AE1170" i="79"/>
  <c r="AE977" i="79"/>
  <c r="AE1167" i="79"/>
  <c r="AE1169" i="79"/>
  <c r="AE1174" i="79"/>
  <c r="AE1165" i="79"/>
  <c r="AE1173" i="79"/>
  <c r="AE1171" i="79"/>
  <c r="AE1166" i="79"/>
  <c r="AS1759" i="79"/>
  <c r="AS1761" i="79" s="1"/>
  <c r="AE1761" i="79"/>
  <c r="AE1370" i="79"/>
  <c r="AE975" i="79"/>
  <c r="AE1360" i="79"/>
  <c r="AE978" i="79"/>
  <c r="AE974" i="79"/>
  <c r="AE1365" i="79"/>
  <c r="AE1369" i="79"/>
  <c r="AE1366" i="79"/>
  <c r="AE1367" i="79"/>
  <c r="AE777" i="79"/>
  <c r="AE1368" i="79"/>
  <c r="AE1361" i="79"/>
  <c r="AE1364" i="79"/>
  <c r="AS1797" i="79"/>
  <c r="AS1878" i="79"/>
  <c r="AS1824" i="79"/>
  <c r="AS1851" i="79"/>
  <c r="D112" i="43"/>
  <c r="AH1165" i="79"/>
  <c r="AH1169" i="79"/>
  <c r="AH1173" i="79"/>
  <c r="AH1166" i="79"/>
  <c r="AH1174" i="79"/>
  <c r="AH1167" i="79"/>
  <c r="AH1171" i="79"/>
  <c r="AH1172" i="79"/>
  <c r="AH1168" i="79"/>
  <c r="AQ1168" i="79"/>
  <c r="AQ1172" i="79"/>
  <c r="AQ1165" i="79"/>
  <c r="AQ1169" i="79"/>
  <c r="AQ1173" i="79"/>
  <c r="AQ1166" i="79"/>
  <c r="AQ1174" i="79"/>
  <c r="AQ1167" i="79"/>
  <c r="AQ1171" i="79"/>
  <c r="AN776" i="79"/>
  <c r="AN780" i="79"/>
  <c r="AN773" i="79"/>
  <c r="AN777" i="79"/>
  <c r="AN774" i="79"/>
  <c r="AN778" i="79"/>
  <c r="AN779" i="79"/>
  <c r="AN775" i="79"/>
  <c r="AO973" i="79"/>
  <c r="AO977" i="79"/>
  <c r="AO970" i="79"/>
  <c r="AO974" i="79"/>
  <c r="AO978" i="79"/>
  <c r="AO971" i="79"/>
  <c r="AO975" i="79"/>
  <c r="AO972" i="79"/>
  <c r="AO976" i="79"/>
  <c r="AI1360" i="79"/>
  <c r="AI1362" i="79"/>
  <c r="AI1366" i="79"/>
  <c r="AI1370" i="79"/>
  <c r="AI1361" i="79"/>
  <c r="AI1363" i="79"/>
  <c r="AI1367" i="79"/>
  <c r="AI1364" i="79"/>
  <c r="AI1368" i="79"/>
  <c r="AI1369" i="79"/>
  <c r="AK1166" i="79"/>
  <c r="AK1174" i="79"/>
  <c r="AK1167" i="79"/>
  <c r="AK1171" i="79"/>
  <c r="AK1168" i="79"/>
  <c r="AK1172" i="79"/>
  <c r="AK1173" i="79"/>
  <c r="AK1165" i="79"/>
  <c r="AK1169" i="79"/>
  <c r="AM1168" i="79"/>
  <c r="AM1172" i="79"/>
  <c r="AM1165" i="79"/>
  <c r="AM1169" i="79"/>
  <c r="AM1173" i="79"/>
  <c r="AM1166" i="79"/>
  <c r="AM1174" i="79"/>
  <c r="AM1167" i="79"/>
  <c r="AM1171" i="79"/>
  <c r="AN1167" i="79"/>
  <c r="AN1171" i="79"/>
  <c r="AN1168" i="79"/>
  <c r="AN1172" i="79"/>
  <c r="AN1165" i="79"/>
  <c r="AN1169" i="79"/>
  <c r="AN1173" i="79"/>
  <c r="AN1174" i="79"/>
  <c r="AN1166"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70" i="79"/>
  <c r="AJ974" i="79"/>
  <c r="AJ978" i="79"/>
  <c r="AJ971" i="79"/>
  <c r="AJ975" i="79"/>
  <c r="AJ972" i="79"/>
  <c r="AJ976" i="79"/>
  <c r="AJ973" i="79"/>
  <c r="AJ977" i="79"/>
  <c r="AM971" i="79"/>
  <c r="AM975" i="79"/>
  <c r="AM972" i="79"/>
  <c r="AM976" i="79"/>
  <c r="AM973" i="79"/>
  <c r="AM977" i="79"/>
  <c r="AM974" i="79"/>
  <c r="AM978" i="79"/>
  <c r="AM970" i="79"/>
  <c r="AL972" i="79"/>
  <c r="AL976" i="79"/>
  <c r="AL973" i="79"/>
  <c r="AL977" i="79"/>
  <c r="AL970" i="79"/>
  <c r="AL974" i="79"/>
  <c r="AL978" i="79"/>
  <c r="AL971" i="79"/>
  <c r="AL975" i="79"/>
  <c r="AH1361" i="79"/>
  <c r="AH1363" i="79"/>
  <c r="AH1367" i="79"/>
  <c r="AH1364" i="79"/>
  <c r="AH1368" i="79"/>
  <c r="AH1360" i="79"/>
  <c r="AH1369" i="79"/>
  <c r="AH1366" i="79"/>
  <c r="AH1370" i="79"/>
  <c r="AH1362" i="79"/>
  <c r="AM1360" i="79"/>
  <c r="AM1362" i="79"/>
  <c r="AM1366" i="79"/>
  <c r="AM1370" i="79"/>
  <c r="AM1363" i="79"/>
  <c r="AM1367" i="79"/>
  <c r="AM1364" i="79"/>
  <c r="AM1368" i="79"/>
  <c r="AM1361" i="79"/>
  <c r="AM1369" i="79"/>
  <c r="AL1361" i="79"/>
  <c r="AL1360" i="79"/>
  <c r="AL1363" i="79"/>
  <c r="AL1367" i="79"/>
  <c r="AL1364" i="79"/>
  <c r="AL1368" i="79"/>
  <c r="AL1369" i="79"/>
  <c r="AL1366" i="79"/>
  <c r="AL1370" i="79"/>
  <c r="AL1362" i="79"/>
  <c r="AG775" i="79"/>
  <c r="AG779" i="79"/>
  <c r="AG776" i="79"/>
  <c r="AG773" i="79"/>
  <c r="AG777" i="79"/>
  <c r="AG774" i="79"/>
  <c r="AG778" i="79"/>
  <c r="AG780" i="79"/>
  <c r="AK973" i="79"/>
  <c r="AK977" i="79"/>
  <c r="AK970" i="79"/>
  <c r="AK974" i="79"/>
  <c r="AK978" i="79"/>
  <c r="AK971" i="79"/>
  <c r="AK975" i="79"/>
  <c r="AK972" i="79"/>
  <c r="AK976" i="79"/>
  <c r="AR1361" i="79"/>
  <c r="AR1369" i="79"/>
  <c r="AR1362" i="79"/>
  <c r="AR1366" i="79"/>
  <c r="AR1370" i="79"/>
  <c r="AR1363" i="79"/>
  <c r="AR1367" i="79"/>
  <c r="AR1368" i="79"/>
  <c r="AR1360" i="79"/>
  <c r="AR1364" i="79"/>
  <c r="AJ1167" i="79"/>
  <c r="AJ1171" i="79"/>
  <c r="AJ1168" i="79"/>
  <c r="AJ1172" i="79"/>
  <c r="AJ1165" i="79"/>
  <c r="AJ1169" i="79"/>
  <c r="AJ1173" i="79"/>
  <c r="AJ1166" i="79"/>
  <c r="AJ1174" i="79"/>
  <c r="AO1166" i="79"/>
  <c r="AO1174" i="79"/>
  <c r="AO1167" i="79"/>
  <c r="AO1171" i="79"/>
  <c r="AO1168" i="79"/>
  <c r="AO1172" i="79"/>
  <c r="AO1173" i="79"/>
  <c r="AO1165" i="79"/>
  <c r="AO1169" i="79"/>
  <c r="AQ773" i="79"/>
  <c r="AQ777" i="79"/>
  <c r="AQ774" i="79"/>
  <c r="AQ775" i="79"/>
  <c r="AQ779" i="79"/>
  <c r="AQ780" i="79"/>
  <c r="AQ778" i="79"/>
  <c r="AQ776" i="79"/>
  <c r="AR776" i="79"/>
  <c r="AR780" i="79"/>
  <c r="AR773" i="79"/>
  <c r="AR777" i="79"/>
  <c r="AR774" i="79"/>
  <c r="AR778" i="79"/>
  <c r="AR775" i="79"/>
  <c r="AR779" i="79"/>
  <c r="AG973" i="79"/>
  <c r="AG977" i="79"/>
  <c r="AG970" i="79"/>
  <c r="AG974" i="79"/>
  <c r="AG978" i="79"/>
  <c r="AG971" i="79"/>
  <c r="AG975" i="79"/>
  <c r="AG972" i="79"/>
  <c r="AG976" i="79"/>
  <c r="AP972" i="79"/>
  <c r="AP976" i="79"/>
  <c r="AP973" i="79"/>
  <c r="AP977" i="79"/>
  <c r="AP970" i="79"/>
  <c r="AP974" i="79"/>
  <c r="AP978" i="79"/>
  <c r="AP975" i="79"/>
  <c r="AP971" i="79"/>
  <c r="AR970" i="79"/>
  <c r="AR974" i="79"/>
  <c r="AR978" i="79"/>
  <c r="AR971" i="79"/>
  <c r="AR975" i="79"/>
  <c r="AR972" i="79"/>
  <c r="AR976" i="79"/>
  <c r="AR973" i="79"/>
  <c r="AR977" i="79"/>
  <c r="AG1360" i="79"/>
  <c r="AG1361" i="79"/>
  <c r="AG1364" i="79"/>
  <c r="AG1368" i="79"/>
  <c r="AG1369" i="79"/>
  <c r="AG1362" i="79"/>
  <c r="AG1366" i="79"/>
  <c r="AG1370" i="79"/>
  <c r="AG1363" i="79"/>
  <c r="AG1367" i="79"/>
  <c r="AP1363" i="79"/>
  <c r="AP1367" i="79"/>
  <c r="AP1364" i="79"/>
  <c r="AP1368" i="79"/>
  <c r="AP1360" i="79"/>
  <c r="AP1361" i="79"/>
  <c r="AP1369" i="79"/>
  <c r="AP1362" i="79"/>
  <c r="AP1366" i="79"/>
  <c r="AP1370" i="79"/>
  <c r="AQ1360" i="79"/>
  <c r="AQ1362" i="79"/>
  <c r="AQ1366" i="79"/>
  <c r="AQ1370" i="79"/>
  <c r="AQ1363" i="79"/>
  <c r="AQ1367" i="79"/>
  <c r="AQ1364" i="79"/>
  <c r="AQ1368" i="79"/>
  <c r="AQ1369" i="79"/>
  <c r="AQ1361" i="79"/>
  <c r="AI1168" i="79"/>
  <c r="AI1172" i="79"/>
  <c r="AI1165" i="79"/>
  <c r="AI1169" i="79"/>
  <c r="AI1173" i="79"/>
  <c r="AI1166" i="79"/>
  <c r="AI1174" i="79"/>
  <c r="AI1171" i="79"/>
  <c r="AI1167" i="79"/>
  <c r="AH774" i="79"/>
  <c r="AH778" i="79"/>
  <c r="AH775" i="79"/>
  <c r="AH776" i="79"/>
  <c r="AH780" i="79"/>
  <c r="AH777" i="79"/>
  <c r="AH779" i="79"/>
  <c r="AH773" i="79"/>
  <c r="AI971" i="79"/>
  <c r="AI975" i="79"/>
  <c r="AI972" i="79"/>
  <c r="AI976" i="79"/>
  <c r="AI973" i="79"/>
  <c r="AI977" i="79"/>
  <c r="AI978" i="79"/>
  <c r="AI970" i="79"/>
  <c r="AI974" i="79"/>
  <c r="AJ1361" i="79"/>
  <c r="AJ1369" i="79"/>
  <c r="AJ1362" i="79"/>
  <c r="AJ1366" i="79"/>
  <c r="AJ1370" i="79"/>
  <c r="AJ1363" i="79"/>
  <c r="AJ1367" i="79"/>
  <c r="AJ1364" i="79"/>
  <c r="AJ1360" i="79"/>
  <c r="AJ1368" i="79"/>
  <c r="AP1165" i="79"/>
  <c r="AP1169" i="79"/>
  <c r="AP1173" i="79"/>
  <c r="AP1166" i="79"/>
  <c r="AP1174" i="79"/>
  <c r="AP1167" i="79"/>
  <c r="AP1171" i="79"/>
  <c r="AP1168" i="79"/>
  <c r="AP1172" i="79"/>
  <c r="AI773" i="79"/>
  <c r="AI777" i="79"/>
  <c r="AI774" i="79"/>
  <c r="AI778" i="79"/>
  <c r="AI775" i="79"/>
  <c r="AI779" i="79"/>
  <c r="AI780" i="79"/>
  <c r="AI776" i="79"/>
  <c r="AG1166" i="79"/>
  <c r="AG1174" i="79"/>
  <c r="AG1167" i="79"/>
  <c r="AG1171" i="79"/>
  <c r="AG1168" i="79"/>
  <c r="AG1172" i="79"/>
  <c r="AG1165" i="79"/>
  <c r="AG1169" i="79"/>
  <c r="AG1173" i="79"/>
  <c r="AL1165" i="79"/>
  <c r="AL1169" i="79"/>
  <c r="AL1173" i="79"/>
  <c r="AL1166" i="79"/>
  <c r="AL1174" i="79"/>
  <c r="AL1167" i="79"/>
  <c r="AL1171" i="79"/>
  <c r="AL1172" i="79"/>
  <c r="AL1168" i="79"/>
  <c r="AR1167" i="79"/>
  <c r="AR1171" i="79"/>
  <c r="AR1168" i="79"/>
  <c r="AR1172" i="79"/>
  <c r="AR1165" i="79"/>
  <c r="AR1169" i="79"/>
  <c r="AR1173" i="79"/>
  <c r="AR1174" i="79"/>
  <c r="AR1166"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2" i="79"/>
  <c r="AH976" i="79"/>
  <c r="AH973" i="79"/>
  <c r="AH977" i="79"/>
  <c r="AH970" i="79"/>
  <c r="AH974" i="79"/>
  <c r="AH978" i="79"/>
  <c r="AH971" i="79"/>
  <c r="AH975" i="79"/>
  <c r="AQ971" i="79"/>
  <c r="AQ975" i="79"/>
  <c r="AQ972" i="79"/>
  <c r="AQ976" i="79"/>
  <c r="AQ973" i="79"/>
  <c r="AQ977" i="79"/>
  <c r="AQ970" i="79"/>
  <c r="AQ974" i="79"/>
  <c r="AQ978" i="79"/>
  <c r="AN970" i="79"/>
  <c r="AN974" i="79"/>
  <c r="AN978" i="79"/>
  <c r="AN971" i="79"/>
  <c r="AN975" i="79"/>
  <c r="AN972" i="79"/>
  <c r="AN976" i="79"/>
  <c r="AN973" i="79"/>
  <c r="AN977" i="79"/>
  <c r="AK1360" i="79"/>
  <c r="AK1364" i="79"/>
  <c r="AK1368" i="79"/>
  <c r="AK1369" i="79"/>
  <c r="AK1361" i="79"/>
  <c r="AK1362" i="79"/>
  <c r="AK1366" i="79"/>
  <c r="AK1370" i="79"/>
  <c r="AK1367" i="79"/>
  <c r="AK1363" i="79"/>
  <c r="AO1360" i="79"/>
  <c r="AO1364" i="79"/>
  <c r="AO1368" i="79"/>
  <c r="AO1361" i="79"/>
  <c r="AO1369" i="79"/>
  <c r="AO1362" i="79"/>
  <c r="AO1366" i="79"/>
  <c r="AO1370" i="79"/>
  <c r="AO1367" i="79"/>
  <c r="AO1363" i="79"/>
  <c r="AN1361" i="79"/>
  <c r="AN1369" i="79"/>
  <c r="AN1360" i="79"/>
  <c r="AN1362" i="79"/>
  <c r="AN1366" i="79"/>
  <c r="AN1370" i="79"/>
  <c r="AN1363" i="79"/>
  <c r="AN1367" i="79"/>
  <c r="AN1368" i="79"/>
  <c r="AN1364"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1" i="79" l="1"/>
  <c r="AS1367" i="79"/>
  <c r="AS1364" i="79"/>
  <c r="AS1368" i="79"/>
  <c r="AS1172" i="79"/>
  <c r="AS1173" i="79"/>
  <c r="AS1174" i="79"/>
  <c r="AS1369" i="79"/>
  <c r="AS1169" i="79"/>
  <c r="AS1370" i="79"/>
  <c r="AS1366" i="79"/>
  <c r="E104" i="43"/>
  <c r="D88" i="43"/>
  <c r="AF1371" i="79"/>
  <c r="E85" i="43" s="1"/>
  <c r="AS1554" i="79"/>
  <c r="AS1363" i="79"/>
  <c r="D104" i="43"/>
  <c r="AS1558" i="79"/>
  <c r="AS1557" i="79"/>
  <c r="AE1371" i="79"/>
  <c r="D85" i="43" s="1"/>
  <c r="AS1555" i="79"/>
  <c r="AS1360" i="79"/>
  <c r="AS1362" i="79"/>
  <c r="AS1361" i="79"/>
  <c r="H115" i="47"/>
  <c r="H116" i="47"/>
  <c r="H114" i="47"/>
  <c r="H112" i="47"/>
  <c r="H113" i="47"/>
  <c r="H111" i="47"/>
  <c r="H109" i="47"/>
  <c r="H110" i="47"/>
  <c r="H108" i="47"/>
  <c r="H106" i="47"/>
  <c r="H107" i="47"/>
  <c r="H105" i="47"/>
  <c r="H97" i="47"/>
  <c r="H98" i="47"/>
  <c r="H96" i="47"/>
  <c r="H94" i="47"/>
  <c r="H95" i="47"/>
  <c r="H93" i="47"/>
  <c r="H91" i="47"/>
  <c r="H92" i="47"/>
  <c r="H90" i="47"/>
  <c r="AS1563" i="79" l="1"/>
  <c r="AF1566"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W14" i="47"/>
  <c r="J14" i="47"/>
  <c r="K14" i="47"/>
  <c r="L14" i="47"/>
  <c r="M14" i="47"/>
  <c r="N14" i="47"/>
  <c r="O14" i="47"/>
  <c r="I14" i="47"/>
  <c r="C60" i="45"/>
  <c r="C53" i="45"/>
  <c r="C46" i="45"/>
  <c r="C39" i="45"/>
  <c r="C25" i="45"/>
  <c r="C32" i="45"/>
  <c r="C18" i="45"/>
  <c r="E42" i="44"/>
  <c r="F42" i="44"/>
  <c r="G42" i="44"/>
  <c r="H42" i="44"/>
  <c r="I42" i="44"/>
  <c r="J42" i="44"/>
  <c r="D42" i="44"/>
  <c r="Q129" i="45" l="1"/>
  <c r="AG1809" i="79"/>
  <c r="AG1825" i="79" s="1"/>
  <c r="AQ1836" i="79"/>
  <c r="AQ1852" i="79" s="1"/>
  <c r="P113" i="43" s="1"/>
  <c r="AK1836" i="79"/>
  <c r="AK1852" i="79" s="1"/>
  <c r="J113" i="43" s="1"/>
  <c r="AM1836" i="79"/>
  <c r="AM1852" i="79" s="1"/>
  <c r="L113" i="43" s="1"/>
  <c r="AK1809" i="79"/>
  <c r="AK1825" i="79" s="1"/>
  <c r="AF1863" i="79"/>
  <c r="AF1879" i="79" s="1"/>
  <c r="E117" i="43" s="1"/>
  <c r="E118" i="43" s="1"/>
  <c r="AJ1782" i="79"/>
  <c r="AJ1798" i="79" s="1"/>
  <c r="I105" i="43" s="1"/>
  <c r="AN1745" i="79"/>
  <c r="AN1762" i="79" s="1"/>
  <c r="M92" i="43" s="1"/>
  <c r="AP1782" i="79"/>
  <c r="AP1798" i="79" s="1"/>
  <c r="AE1809" i="79"/>
  <c r="AE1825" i="79" s="1"/>
  <c r="AI1782" i="79"/>
  <c r="AI1798" i="79" s="1"/>
  <c r="H105" i="43" s="1"/>
  <c r="AF1809" i="79"/>
  <c r="AF1825" i="79" s="1"/>
  <c r="E109" i="43" s="1"/>
  <c r="E110" i="43" s="1"/>
  <c r="AM1809" i="79"/>
  <c r="AM1825" i="79" s="1"/>
  <c r="AN1863" i="79"/>
  <c r="AN1879" i="79" s="1"/>
  <c r="M117" i="43" s="1"/>
  <c r="AQ1782" i="79"/>
  <c r="AQ1798" i="79" s="1"/>
  <c r="P105" i="43" s="1"/>
  <c r="AI1863" i="79"/>
  <c r="AI1879" i="79" s="1"/>
  <c r="AF1782" i="79"/>
  <c r="AF1798" i="79" s="1"/>
  <c r="AO1863" i="79"/>
  <c r="AO1879" i="79" s="1"/>
  <c r="N117" i="43" s="1"/>
  <c r="AL1863" i="79"/>
  <c r="AL1879" i="79" s="1"/>
  <c r="K117" i="43" s="1"/>
  <c r="AH1836" i="79"/>
  <c r="AH1852" i="79" s="1"/>
  <c r="G113" i="43" s="1"/>
  <c r="AJ1836" i="79"/>
  <c r="AJ1852" i="79" s="1"/>
  <c r="AF1745" i="79"/>
  <c r="AF1762" i="79" s="1"/>
  <c r="E92" i="43" s="1"/>
  <c r="AI1836" i="79"/>
  <c r="AI1852" i="79" s="1"/>
  <c r="H113" i="43" s="1"/>
  <c r="AR1745" i="79"/>
  <c r="AR1762" i="79" s="1"/>
  <c r="Q92" i="43" s="1"/>
  <c r="AR1782" i="79"/>
  <c r="AR1798" i="79" s="1"/>
  <c r="Q105" i="43" s="1"/>
  <c r="AQ1745" i="79"/>
  <c r="AQ1762" i="79" s="1"/>
  <c r="P92" i="43" s="1"/>
  <c r="AF1836" i="79"/>
  <c r="AF1852" i="79" s="1"/>
  <c r="E113" i="43" s="1"/>
  <c r="E114" i="43" s="1"/>
  <c r="AE1863" i="79"/>
  <c r="AE1879" i="79" s="1"/>
  <c r="AG1782" i="79"/>
  <c r="AG1798" i="79" s="1"/>
  <c r="F105" i="43" s="1"/>
  <c r="AQ1863" i="79"/>
  <c r="AQ1879" i="79" s="1"/>
  <c r="P117" i="43" s="1"/>
  <c r="AG1863" i="79"/>
  <c r="AG1879" i="79" s="1"/>
  <c r="F117" i="43" s="1"/>
  <c r="AK1782" i="79"/>
  <c r="AK1798" i="79" s="1"/>
  <c r="J105" i="43" s="1"/>
  <c r="AO1836" i="79"/>
  <c r="AO1852" i="79" s="1"/>
  <c r="AL1745" i="79"/>
  <c r="AL1762" i="79" s="1"/>
  <c r="K92" i="43" s="1"/>
  <c r="AM1782" i="79"/>
  <c r="AM1798" i="79" s="1"/>
  <c r="L105" i="43" s="1"/>
  <c r="AP1836" i="79"/>
  <c r="AP1852" i="79" s="1"/>
  <c r="O113" i="43" s="1"/>
  <c r="AJ1809" i="79"/>
  <c r="AJ1825" i="79" s="1"/>
  <c r="I109" i="43" s="1"/>
  <c r="AH1782" i="79"/>
  <c r="AH1798" i="79" s="1"/>
  <c r="G105" i="43" s="1"/>
  <c r="AL1809" i="79"/>
  <c r="AL1825" i="79" s="1"/>
  <c r="K109" i="43" s="1"/>
  <c r="AG1745" i="79"/>
  <c r="AG1762" i="79" s="1"/>
  <c r="F92" i="43" s="1"/>
  <c r="AH1809" i="79"/>
  <c r="AH1825" i="79" s="1"/>
  <c r="AP1745" i="79"/>
  <c r="AP1762" i="79" s="1"/>
  <c r="O92" i="43" s="1"/>
  <c r="AL1836" i="79"/>
  <c r="AL1852" i="79" s="1"/>
  <c r="K113" i="43" s="1"/>
  <c r="AN1782" i="79"/>
  <c r="AN1798" i="79" s="1"/>
  <c r="M105" i="43" s="1"/>
  <c r="AI1745" i="79"/>
  <c r="AI1762" i="79" s="1"/>
  <c r="H92" i="43" s="1"/>
  <c r="AP1863" i="79"/>
  <c r="AP1879" i="79" s="1"/>
  <c r="O117" i="43" s="1"/>
  <c r="AE1745" i="79"/>
  <c r="AE1762" i="79" s="1"/>
  <c r="AH1745" i="79"/>
  <c r="AH1762" i="79" s="1"/>
  <c r="G92" i="43" s="1"/>
  <c r="AN1809" i="79"/>
  <c r="AN1825" i="79" s="1"/>
  <c r="AK1863" i="79"/>
  <c r="AK1879" i="79" s="1"/>
  <c r="J117" i="43" s="1"/>
  <c r="AO1809" i="79"/>
  <c r="AO1825" i="79" s="1"/>
  <c r="N109" i="43" s="1"/>
  <c r="AJ1863" i="79"/>
  <c r="AJ1879" i="79" s="1"/>
  <c r="I117" i="43" s="1"/>
  <c r="AM1863" i="79"/>
  <c r="AM1879" i="79" s="1"/>
  <c r="L117" i="43" s="1"/>
  <c r="AH1863" i="79"/>
  <c r="AH1879" i="79" s="1"/>
  <c r="G117" i="43" s="1"/>
  <c r="AR1863" i="79"/>
  <c r="AR1879" i="79" s="1"/>
  <c r="Q117" i="43" s="1"/>
  <c r="AM1745" i="79"/>
  <c r="AM1762" i="79" s="1"/>
  <c r="L92" i="43" s="1"/>
  <c r="AO1745" i="79"/>
  <c r="AO1762" i="79" s="1"/>
  <c r="N92" i="43" s="1"/>
  <c r="AI1809" i="79"/>
  <c r="AI1825" i="79" s="1"/>
  <c r="H109" i="43" s="1"/>
  <c r="AR1809" i="79"/>
  <c r="AR1825" i="79" s="1"/>
  <c r="Q109" i="43" s="1"/>
  <c r="AE1836" i="79"/>
  <c r="AE1852" i="79" s="1"/>
  <c r="AG1836" i="79"/>
  <c r="AG1852" i="79" s="1"/>
  <c r="AQ1809" i="79"/>
  <c r="AQ1825" i="79" s="1"/>
  <c r="P109" i="43" s="1"/>
  <c r="AE1782" i="79"/>
  <c r="AE1798" i="79" s="1"/>
  <c r="AO1782" i="79"/>
  <c r="AO1798" i="79" s="1"/>
  <c r="N105" i="43" s="1"/>
  <c r="AJ1745" i="79"/>
  <c r="AJ1762" i="79" s="1"/>
  <c r="I92" i="43" s="1"/>
  <c r="AP1809" i="79"/>
  <c r="AP1825" i="79" s="1"/>
  <c r="O109" i="43" s="1"/>
  <c r="AK1745" i="79"/>
  <c r="AK1762" i="79" s="1"/>
  <c r="J92" i="43" s="1"/>
  <c r="AN1836" i="79"/>
  <c r="AN1852" i="79" s="1"/>
  <c r="M113" i="43" s="1"/>
  <c r="AL1782" i="79"/>
  <c r="AL1798" i="79" s="1"/>
  <c r="K105" i="43" s="1"/>
  <c r="AR1836" i="79"/>
  <c r="AR1852" i="79" s="1"/>
  <c r="Q113" i="43" s="1"/>
  <c r="Q130" i="45"/>
  <c r="Q128" i="45"/>
  <c r="AJ1567" i="79"/>
  <c r="I89" i="43" s="1"/>
  <c r="AN1372" i="79"/>
  <c r="M86" i="43" s="1"/>
  <c r="F113" i="43"/>
  <c r="L109" i="43"/>
  <c r="AN1567" i="79"/>
  <c r="M89" i="43" s="1"/>
  <c r="AO1372" i="79"/>
  <c r="N86" i="43" s="1"/>
  <c r="AR1567" i="79"/>
  <c r="Q89" i="43" s="1"/>
  <c r="AJ1372" i="79"/>
  <c r="I86" i="43" s="1"/>
  <c r="AR1372" i="79"/>
  <c r="Q86" i="43" s="1"/>
  <c r="AF1372" i="79"/>
  <c r="E86" i="43" s="1"/>
  <c r="N113" i="43"/>
  <c r="AF1567" i="79"/>
  <c r="E89" i="43" s="1"/>
  <c r="AK1372" i="79"/>
  <c r="J86" i="43" s="1"/>
  <c r="AG1372" i="79"/>
  <c r="F86" i="43" s="1"/>
  <c r="AG1567" i="79"/>
  <c r="F89" i="43" s="1"/>
  <c r="AI1372" i="79"/>
  <c r="H86" i="43" s="1"/>
  <c r="AL1567" i="79"/>
  <c r="K89" i="43" s="1"/>
  <c r="AM1567" i="79"/>
  <c r="L89" i="43" s="1"/>
  <c r="AP1372" i="79"/>
  <c r="O86" i="43" s="1"/>
  <c r="AI1567" i="79"/>
  <c r="H89" i="43" s="1"/>
  <c r="J109" i="43"/>
  <c r="AH1372" i="79"/>
  <c r="G86" i="43" s="1"/>
  <c r="AK1567" i="79"/>
  <c r="J89" i="43" s="1"/>
  <c r="I113" i="43"/>
  <c r="AM1372" i="79"/>
  <c r="L86" i="43" s="1"/>
  <c r="AP1567" i="79"/>
  <c r="O89" i="43" s="1"/>
  <c r="AQ1567" i="79"/>
  <c r="P89" i="43" s="1"/>
  <c r="H117" i="43"/>
  <c r="E105" i="43"/>
  <c r="E106" i="43" s="1"/>
  <c r="AL1372" i="79"/>
  <c r="K86" i="43" s="1"/>
  <c r="AO1567" i="79"/>
  <c r="N89" i="43" s="1"/>
  <c r="O105" i="43"/>
  <c r="AQ1372" i="79"/>
  <c r="P86" i="43" s="1"/>
  <c r="AE1567" i="79"/>
  <c r="F109" i="43"/>
  <c r="AE1372" i="79"/>
  <c r="AH1567" i="79"/>
  <c r="G89" i="43" s="1"/>
  <c r="M109" i="43"/>
  <c r="G109" i="43"/>
  <c r="K55" i="43"/>
  <c r="L55" i="43"/>
  <c r="M55" i="43"/>
  <c r="N55" i="43"/>
  <c r="O55" i="43"/>
  <c r="Q55" i="43"/>
  <c r="P55" i="43"/>
  <c r="R92" i="43" l="1"/>
  <c r="AS1762" i="79"/>
  <c r="AS1763" i="79" s="1"/>
  <c r="E120" i="43"/>
  <c r="AS1798" i="79"/>
  <c r="AS1799" i="79" s="1"/>
  <c r="AS1825" i="79"/>
  <c r="AS1826" i="79" s="1"/>
  <c r="AS1852" i="79"/>
  <c r="AS1853" i="79" s="1"/>
  <c r="AS1879" i="79"/>
  <c r="AS1880" i="79" s="1"/>
  <c r="AS1372" i="79"/>
  <c r="AS1567" i="79"/>
  <c r="D86" i="43"/>
  <c r="R86" i="43" s="1"/>
  <c r="D105" i="43"/>
  <c r="D89" i="43"/>
  <c r="R89" i="43" s="1"/>
  <c r="D109" i="43"/>
  <c r="D117" i="43"/>
  <c r="D113" i="43"/>
  <c r="AK1170" i="79"/>
  <c r="AK1559" i="79"/>
  <c r="AK1365" i="79"/>
  <c r="AJ1170" i="79"/>
  <c r="AJ1559" i="79"/>
  <c r="AJ1365" i="79"/>
  <c r="AN1170" i="79"/>
  <c r="AN1559" i="79"/>
  <c r="AN1365" i="79"/>
  <c r="AH1170" i="79"/>
  <c r="AH1559" i="79"/>
  <c r="AH1365" i="79"/>
  <c r="AQ1365" i="79"/>
  <c r="AQ1559" i="79"/>
  <c r="AQ1170" i="79"/>
  <c r="AL1559" i="79"/>
  <c r="AL1365" i="79"/>
  <c r="AL1170" i="79"/>
  <c r="AM1170" i="79"/>
  <c r="AM1365" i="79"/>
  <c r="AM1559" i="79"/>
  <c r="AG1559" i="79"/>
  <c r="AG1365" i="79"/>
  <c r="AG1170" i="79"/>
  <c r="AI1365" i="79"/>
  <c r="AI1559" i="79"/>
  <c r="AI1170" i="79"/>
  <c r="AO1365" i="79"/>
  <c r="AO1559" i="79"/>
  <c r="AO1170" i="79"/>
  <c r="AR1365" i="79"/>
  <c r="AR1559" i="79"/>
  <c r="AR1170" i="79"/>
  <c r="AP1559" i="79"/>
  <c r="AP1170" i="79"/>
  <c r="AP1365" i="79"/>
  <c r="AE780" i="79"/>
  <c r="AE773" i="79"/>
  <c r="AE1176" i="79"/>
  <c r="P74" i="43"/>
  <c r="D65" i="43"/>
  <c r="I65" i="43"/>
  <c r="F65" i="43"/>
  <c r="N74" i="43"/>
  <c r="L71" i="43"/>
  <c r="AN980" i="79"/>
  <c r="M80" i="43" s="1"/>
  <c r="AP980" i="79"/>
  <c r="O80" i="43" s="1"/>
  <c r="AO980" i="79"/>
  <c r="N80" i="43" s="1"/>
  <c r="AF980" i="79"/>
  <c r="E80" i="43" s="1"/>
  <c r="AQ980" i="79"/>
  <c r="P80" i="43" s="1"/>
  <c r="AK980" i="79"/>
  <c r="J80" i="43" s="1"/>
  <c r="AI980" i="79"/>
  <c r="H80" i="43" s="1"/>
  <c r="AG980" i="79"/>
  <c r="F80" i="43" s="1"/>
  <c r="AH980" i="79"/>
  <c r="G80" i="43" s="1"/>
  <c r="AM980" i="79"/>
  <c r="L80" i="43" s="1"/>
  <c r="AP1176" i="79"/>
  <c r="AR1176" i="79"/>
  <c r="AQ1176" i="79"/>
  <c r="AN1176" i="79"/>
  <c r="AI1176" i="79"/>
  <c r="AK1176" i="79"/>
  <c r="AH1176" i="79"/>
  <c r="AJ1176" i="79"/>
  <c r="AR782" i="79"/>
  <c r="AK782" i="79"/>
  <c r="AL782" i="79"/>
  <c r="AF782" i="79"/>
  <c r="AI782" i="79"/>
  <c r="AP782" i="79"/>
  <c r="AN782" i="79"/>
  <c r="AG782" i="79"/>
  <c r="AH782" i="79"/>
  <c r="M56" i="43"/>
  <c r="M71" i="43"/>
  <c r="L59" i="43"/>
  <c r="N65" i="43"/>
  <c r="M65" i="43"/>
  <c r="M68" i="43"/>
  <c r="K56" i="43"/>
  <c r="O65" i="43"/>
  <c r="AE775" i="79"/>
  <c r="AE774" i="79"/>
  <c r="AE776" i="79"/>
  <c r="K59" i="43"/>
  <c r="M59" i="43"/>
  <c r="L56" i="43"/>
  <c r="F71" i="43"/>
  <c r="K65" i="43"/>
  <c r="L65" i="43"/>
  <c r="AE782" i="79"/>
  <c r="N56" i="43"/>
  <c r="O56" i="43"/>
  <c r="N59" i="43"/>
  <c r="O59" i="43"/>
  <c r="Q56" i="43"/>
  <c r="P56" i="43"/>
  <c r="P59" i="43"/>
  <c r="Q59" i="43"/>
  <c r="Q65" i="43"/>
  <c r="P65" i="43"/>
  <c r="H59" i="43"/>
  <c r="E65" i="43"/>
  <c r="G65" i="43"/>
  <c r="J65" i="43"/>
  <c r="H65" i="43"/>
  <c r="J59" i="43"/>
  <c r="I59" i="43"/>
  <c r="I62" i="43"/>
  <c r="H62" i="43"/>
  <c r="F62" i="43"/>
  <c r="G62" i="43"/>
  <c r="G59" i="43"/>
  <c r="F58" i="43"/>
  <c r="F59" i="43"/>
  <c r="K62" i="43"/>
  <c r="L62" i="43"/>
  <c r="O62" i="43"/>
  <c r="N62" i="43"/>
  <c r="Q62" i="43"/>
  <c r="I56" i="43"/>
  <c r="F56" i="43"/>
  <c r="G56" i="43"/>
  <c r="H56" i="43"/>
  <c r="J56" i="43"/>
  <c r="J68" i="43"/>
  <c r="J62" i="43"/>
  <c r="E59" i="43"/>
  <c r="E62" i="43"/>
  <c r="H55" i="43"/>
  <c r="F55" i="43"/>
  <c r="G55" i="43"/>
  <c r="E56" i="43"/>
  <c r="I55" i="43"/>
  <c r="R117" i="43" l="1"/>
  <c r="D118" i="43"/>
  <c r="R105" i="43"/>
  <c r="D106" i="43"/>
  <c r="R109" i="43"/>
  <c r="D110" i="43"/>
  <c r="R113" i="43"/>
  <c r="D114" i="43"/>
  <c r="H58" i="43"/>
  <c r="N58" i="43"/>
  <c r="J58" i="43"/>
  <c r="I58" i="43"/>
  <c r="N31" i="47" s="1"/>
  <c r="L58" i="43"/>
  <c r="O58" i="43"/>
  <c r="G58" i="43"/>
  <c r="L33" i="47" s="1"/>
  <c r="M62" i="43"/>
  <c r="F108" i="43"/>
  <c r="F110" i="43" s="1"/>
  <c r="F104" i="43"/>
  <c r="F106" i="43" s="1"/>
  <c r="AP1371" i="79"/>
  <c r="O85" i="43" s="1"/>
  <c r="AO1566" i="79"/>
  <c r="N88" i="43" s="1"/>
  <c r="AI1566" i="79"/>
  <c r="H88" i="43" s="1"/>
  <c r="AS1365" i="79"/>
  <c r="AS1371" i="79" s="1"/>
  <c r="AS1373" i="79" s="1"/>
  <c r="AG1371" i="79"/>
  <c r="F85" i="43" s="1"/>
  <c r="AM1566" i="79"/>
  <c r="L88" i="43" s="1"/>
  <c r="AL1371" i="79"/>
  <c r="K85" i="43" s="1"/>
  <c r="AH1371" i="79"/>
  <c r="G85" i="43" s="1"/>
  <c r="AN1371" i="79"/>
  <c r="M85" i="43" s="1"/>
  <c r="AP1566" i="79"/>
  <c r="O88" i="43" s="1"/>
  <c r="AR1371" i="79"/>
  <c r="Q85" i="43" s="1"/>
  <c r="AO1371" i="79"/>
  <c r="N85" i="43" s="1"/>
  <c r="AI1371" i="79"/>
  <c r="H85" i="43" s="1"/>
  <c r="AS1559" i="79"/>
  <c r="AS1566" i="79" s="1"/>
  <c r="AS1568" i="79" s="1"/>
  <c r="AG1566" i="79"/>
  <c r="F88" i="43" s="1"/>
  <c r="AM1371" i="79"/>
  <c r="L85" i="43" s="1"/>
  <c r="AL1566" i="79"/>
  <c r="K88" i="43" s="1"/>
  <c r="AQ1566" i="79"/>
  <c r="P88" i="43" s="1"/>
  <c r="AH1566" i="79"/>
  <c r="G88" i="43" s="1"/>
  <c r="AJ1371" i="79"/>
  <c r="I85" i="43" s="1"/>
  <c r="AK1371" i="79"/>
  <c r="J85" i="43" s="1"/>
  <c r="AR1566" i="79"/>
  <c r="Q88" i="43" s="1"/>
  <c r="AQ1371" i="79"/>
  <c r="P85" i="43" s="1"/>
  <c r="AN1566" i="79"/>
  <c r="M88" i="43" s="1"/>
  <c r="AJ1566" i="79"/>
  <c r="I88" i="43" s="1"/>
  <c r="AK1566" i="79"/>
  <c r="J88" i="43" s="1"/>
  <c r="AS1170" i="79"/>
  <c r="AE971" i="79"/>
  <c r="AE970" i="79"/>
  <c r="AE973"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I74" i="43"/>
  <c r="O74" i="43"/>
  <c r="F139" i="43"/>
  <c r="V21" i="47"/>
  <c r="AF1176" i="79"/>
  <c r="D71" i="43"/>
  <c r="C128" i="43"/>
  <c r="C138" i="43" s="1"/>
  <c r="D139" i="43"/>
  <c r="D77" i="43"/>
  <c r="C139" i="43"/>
  <c r="D68" i="43"/>
  <c r="R18" i="47"/>
  <c r="R17" i="47"/>
  <c r="R20" i="47"/>
  <c r="R21" i="47"/>
  <c r="R16" i="47"/>
  <c r="J71" i="43"/>
  <c r="R22" i="47"/>
  <c r="H68" i="43"/>
  <c r="Q74" i="43"/>
  <c r="G68" i="43"/>
  <c r="I71" i="43"/>
  <c r="F68" i="43"/>
  <c r="G71" i="43"/>
  <c r="R19" i="47"/>
  <c r="R24" i="47"/>
  <c r="R25" i="47"/>
  <c r="R23" i="47"/>
  <c r="R15" i="47"/>
  <c r="L74" i="43"/>
  <c r="M74" i="43"/>
  <c r="F74" i="43"/>
  <c r="P71" i="43"/>
  <c r="L68" i="43"/>
  <c r="Q71" i="43"/>
  <c r="K74" i="43"/>
  <c r="G74" i="43"/>
  <c r="AE980" i="79"/>
  <c r="Q19" i="47"/>
  <c r="Q24" i="47"/>
  <c r="I68" i="43"/>
  <c r="N64" i="43"/>
  <c r="M64" i="43"/>
  <c r="Q26" i="47"/>
  <c r="P68" i="43"/>
  <c r="AE972" i="79"/>
  <c r="O71" i="43"/>
  <c r="J74" i="43"/>
  <c r="Q17" i="47"/>
  <c r="E71" i="43"/>
  <c r="H71" i="43"/>
  <c r="E68" i="43"/>
  <c r="Q21" i="47"/>
  <c r="H74" i="43"/>
  <c r="K71" i="43"/>
  <c r="L64" i="43"/>
  <c r="K58" i="43"/>
  <c r="D74" i="43"/>
  <c r="E74" i="43"/>
  <c r="AF1175" i="79"/>
  <c r="AS1168" i="79"/>
  <c r="P62" i="43"/>
  <c r="Q68" i="43"/>
  <c r="K68" i="43"/>
  <c r="AL980" i="79"/>
  <c r="K80" i="43" s="1"/>
  <c r="AR980" i="79"/>
  <c r="Q80" i="43" s="1"/>
  <c r="N71" i="43"/>
  <c r="AM1176" i="79"/>
  <c r="AQ782" i="79"/>
  <c r="AM782" i="79"/>
  <c r="AJ980" i="79"/>
  <c r="I80" i="43" s="1"/>
  <c r="AG1176" i="79"/>
  <c r="AJ782" i="79"/>
  <c r="AO1176" i="79"/>
  <c r="AL1176" i="79"/>
  <c r="AO782" i="79"/>
  <c r="P15" i="47"/>
  <c r="N68" i="43"/>
  <c r="K61" i="43"/>
  <c r="O64" i="43"/>
  <c r="K64" i="43"/>
  <c r="M58" i="43"/>
  <c r="F70" i="43"/>
  <c r="L61" i="43"/>
  <c r="D83" i="43"/>
  <c r="P17" i="47"/>
  <c r="P18" i="47"/>
  <c r="P21" i="47"/>
  <c r="P24" i="47"/>
  <c r="Q22" i="47"/>
  <c r="Q25" i="47"/>
  <c r="P19" i="47"/>
  <c r="P22" i="47"/>
  <c r="Q23" i="47"/>
  <c r="P16" i="47"/>
  <c r="P25" i="47"/>
  <c r="P23" i="47"/>
  <c r="Q18" i="47"/>
  <c r="Q16" i="47"/>
  <c r="P26" i="47"/>
  <c r="Q20" i="47"/>
  <c r="O68" i="43"/>
  <c r="R65" i="43"/>
  <c r="N61" i="43"/>
  <c r="T24" i="47"/>
  <c r="T17" i="47"/>
  <c r="T19" i="47"/>
  <c r="T16" i="47"/>
  <c r="T22" i="47"/>
  <c r="S20" i="47"/>
  <c r="T21" i="47"/>
  <c r="T15" i="47"/>
  <c r="O61" i="43"/>
  <c r="S24" i="47"/>
  <c r="T26" i="47"/>
  <c r="T20" i="47"/>
  <c r="T23" i="47"/>
  <c r="T25" i="47"/>
  <c r="S26" i="47"/>
  <c r="S17" i="47"/>
  <c r="S19" i="47"/>
  <c r="S21" i="47"/>
  <c r="S18" i="47"/>
  <c r="S15" i="47"/>
  <c r="S25" i="47"/>
  <c r="S16" i="47"/>
  <c r="S22" i="47"/>
  <c r="V18" i="47"/>
  <c r="V16" i="47"/>
  <c r="V20" i="47"/>
  <c r="V23" i="47"/>
  <c r="V25" i="47"/>
  <c r="V15" i="47"/>
  <c r="F129" i="43"/>
  <c r="V26" i="47"/>
  <c r="V24" i="47"/>
  <c r="V19" i="47"/>
  <c r="V17" i="47"/>
  <c r="V22" i="47"/>
  <c r="D128" i="43"/>
  <c r="D58" i="43"/>
  <c r="D129" i="43"/>
  <c r="F128" i="43"/>
  <c r="D59" i="43"/>
  <c r="R59" i="43" s="1"/>
  <c r="U20" i="47"/>
  <c r="U22" i="47"/>
  <c r="U23" i="47"/>
  <c r="U16" i="47"/>
  <c r="U15" i="47"/>
  <c r="U24" i="47"/>
  <c r="U25" i="47"/>
  <c r="U18" i="47"/>
  <c r="U26" i="47"/>
  <c r="U19" i="47"/>
  <c r="U21" i="47"/>
  <c r="S41" i="47"/>
  <c r="S36" i="47"/>
  <c r="S38" i="47"/>
  <c r="P64" i="43"/>
  <c r="Q58" i="43"/>
  <c r="P58" i="43"/>
  <c r="Q61" i="43"/>
  <c r="P73" i="43"/>
  <c r="F61" i="43"/>
  <c r="K45" i="47" s="1"/>
  <c r="Q64" i="43"/>
  <c r="H61" i="43"/>
  <c r="J64" i="43"/>
  <c r="I61" i="43"/>
  <c r="G64" i="43"/>
  <c r="I64" i="43"/>
  <c r="F64" i="43"/>
  <c r="H64" i="43"/>
  <c r="E64" i="43"/>
  <c r="G61" i="43"/>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J61" i="43"/>
  <c r="J67" i="43"/>
  <c r="E61" i="43"/>
  <c r="J55" i="43"/>
  <c r="D55" i="43"/>
  <c r="D56" i="43"/>
  <c r="E55" i="43"/>
  <c r="L36" i="47" l="1"/>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782" i="79"/>
  <c r="R88" i="43"/>
  <c r="R85" i="43"/>
  <c r="AS1176" i="79"/>
  <c r="L139" i="43" s="1"/>
  <c r="F112" i="43"/>
  <c r="F114" i="43" s="1"/>
  <c r="AS780" i="79"/>
  <c r="F116" i="43"/>
  <c r="F118" i="43" s="1"/>
  <c r="AS978" i="79"/>
  <c r="AS980" i="79"/>
  <c r="K139" i="43" s="1"/>
  <c r="D70" i="43"/>
  <c r="K83" i="43"/>
  <c r="N83" i="43"/>
  <c r="I77" i="43"/>
  <c r="F83" i="43"/>
  <c r="P77" i="43"/>
  <c r="E83" i="43"/>
  <c r="N77" i="43"/>
  <c r="L83" i="43"/>
  <c r="L77" i="43"/>
  <c r="AS1167" i="79"/>
  <c r="AS1166" i="79"/>
  <c r="AS1165" i="79"/>
  <c r="S56" i="47"/>
  <c r="P39" i="47"/>
  <c r="R55" i="43"/>
  <c r="M45" i="47"/>
  <c r="V39" i="47"/>
  <c r="R30" i="47"/>
  <c r="N51" i="47"/>
  <c r="AF781" i="79"/>
  <c r="E76" i="43" s="1"/>
  <c r="D73" i="43"/>
  <c r="G139" i="43"/>
  <c r="I73" i="43"/>
  <c r="O73" i="43"/>
  <c r="U31" i="47"/>
  <c r="R56" i="43"/>
  <c r="AS775" i="79"/>
  <c r="AS779" i="79"/>
  <c r="AS774" i="79"/>
  <c r="AS773" i="79"/>
  <c r="AS971" i="79"/>
  <c r="AS973" i="79"/>
  <c r="AS778" i="79"/>
  <c r="AS776" i="79"/>
  <c r="AS777" i="79"/>
  <c r="D80" i="43"/>
  <c r="R80" i="43" s="1"/>
  <c r="AS974" i="79"/>
  <c r="R74" i="43"/>
  <c r="E139" i="43"/>
  <c r="AS976" i="79"/>
  <c r="H139" i="43"/>
  <c r="P61" i="43"/>
  <c r="AS970" i="79"/>
  <c r="AS972" i="79"/>
  <c r="AS975" i="79"/>
  <c r="AS977" i="79"/>
  <c r="D138" i="43"/>
  <c r="G67" i="43"/>
  <c r="Q73" i="43"/>
  <c r="E130" i="43"/>
  <c r="E70" i="43"/>
  <c r="F67" i="43"/>
  <c r="L73" i="43"/>
  <c r="G70" i="43"/>
  <c r="F73" i="43"/>
  <c r="R27" i="47"/>
  <c r="R29" i="47" s="1"/>
  <c r="P30" i="47"/>
  <c r="P37" i="47"/>
  <c r="P33" i="47"/>
  <c r="P56" i="47"/>
  <c r="P32" i="47"/>
  <c r="L70" i="43"/>
  <c r="M70" i="43"/>
  <c r="G73" i="43"/>
  <c r="N73" i="43"/>
  <c r="O70" i="43"/>
  <c r="Q70" i="43"/>
  <c r="H132" i="43"/>
  <c r="P48" i="47"/>
  <c r="I67" i="43"/>
  <c r="K130" i="43"/>
  <c r="K70" i="43"/>
  <c r="P54" i="47"/>
  <c r="K73" i="43"/>
  <c r="K67" i="43"/>
  <c r="P70" i="43"/>
  <c r="L67" i="43"/>
  <c r="P34" i="47"/>
  <c r="P40" i="47"/>
  <c r="P67" i="43"/>
  <c r="E67" i="43"/>
  <c r="AE979" i="79"/>
  <c r="H129" i="43"/>
  <c r="H131" i="43"/>
  <c r="N67" i="43"/>
  <c r="J73" i="43"/>
  <c r="P51" i="47"/>
  <c r="K129" i="43"/>
  <c r="M73" i="43"/>
  <c r="H70" i="43"/>
  <c r="I134" i="43"/>
  <c r="H128" i="43"/>
  <c r="H133" i="43"/>
  <c r="P55" i="47"/>
  <c r="J134" i="43"/>
  <c r="I130" i="43"/>
  <c r="P50" i="47"/>
  <c r="K136" i="43"/>
  <c r="J133" i="43"/>
  <c r="R71" i="43"/>
  <c r="H67" i="43"/>
  <c r="H73" i="43"/>
  <c r="K132" i="43"/>
  <c r="J132" i="43"/>
  <c r="P47" i="47"/>
  <c r="P35" i="47"/>
  <c r="P38" i="47"/>
  <c r="I70" i="43"/>
  <c r="AL979" i="79"/>
  <c r="I128" i="43"/>
  <c r="P53" i="47"/>
  <c r="P36" i="47"/>
  <c r="P31" i="47"/>
  <c r="H130" i="43"/>
  <c r="AM979" i="79"/>
  <c r="N70" i="43"/>
  <c r="I133" i="43"/>
  <c r="L129" i="43"/>
  <c r="R62" i="43"/>
  <c r="P46" i="47"/>
  <c r="P52" i="47"/>
  <c r="P41" i="47"/>
  <c r="J131" i="43"/>
  <c r="L130" i="43"/>
  <c r="K128" i="43"/>
  <c r="P45" i="47"/>
  <c r="P49" i="47"/>
  <c r="L137" i="43"/>
  <c r="M137" i="43" s="1"/>
  <c r="I129" i="43"/>
  <c r="J70" i="43"/>
  <c r="E73" i="43"/>
  <c r="AN979" i="79"/>
  <c r="K134" i="43"/>
  <c r="AJ781" i="79"/>
  <c r="I76" i="43" s="1"/>
  <c r="J128" i="43"/>
  <c r="AK979" i="79"/>
  <c r="AQ781" i="79"/>
  <c r="P76" i="43" s="1"/>
  <c r="L128" i="43"/>
  <c r="G132" i="43"/>
  <c r="AI979" i="79"/>
  <c r="J129" i="43"/>
  <c r="L132" i="43"/>
  <c r="AR781" i="79"/>
  <c r="Q76" i="43" s="1"/>
  <c r="AL781" i="79"/>
  <c r="K76" i="43" s="1"/>
  <c r="AJ979" i="79"/>
  <c r="J130" i="43"/>
  <c r="I131" i="43"/>
  <c r="AI781" i="79"/>
  <c r="H76" i="43" s="1"/>
  <c r="K135" i="43"/>
  <c r="AO781" i="79"/>
  <c r="N76" i="43" s="1"/>
  <c r="AG781" i="79"/>
  <c r="F76" i="43" s="1"/>
  <c r="I132" i="43"/>
  <c r="K131" i="43"/>
  <c r="L134" i="43"/>
  <c r="AP979" i="79"/>
  <c r="K133" i="43"/>
  <c r="AK781" i="79"/>
  <c r="J76" i="43" s="1"/>
  <c r="AF979" i="79"/>
  <c r="AR979" i="79"/>
  <c r="L136" i="43"/>
  <c r="AG979" i="79"/>
  <c r="AO979" i="79"/>
  <c r="AH979" i="79"/>
  <c r="AP781" i="79"/>
  <c r="O76" i="43" s="1"/>
  <c r="AN781" i="79"/>
  <c r="M76" i="43" s="1"/>
  <c r="AQ979" i="79"/>
  <c r="AM781" i="79"/>
  <c r="L76" i="43" s="1"/>
  <c r="AH781" i="79"/>
  <c r="G76" i="43" s="1"/>
  <c r="L131" i="43"/>
  <c r="J135" i="43"/>
  <c r="M61" i="43"/>
  <c r="T63" i="47"/>
  <c r="S60" i="47"/>
  <c r="Q61" i="47"/>
  <c r="P62" i="47"/>
  <c r="P66" i="47"/>
  <c r="P69" i="47"/>
  <c r="P67" i="47"/>
  <c r="P61" i="47"/>
  <c r="R31" i="47"/>
  <c r="P71" i="47"/>
  <c r="P70" i="47"/>
  <c r="R34" i="47"/>
  <c r="P68" i="47"/>
  <c r="P64" i="47"/>
  <c r="R38" i="47"/>
  <c r="T47" i="47"/>
  <c r="R37" i="47"/>
  <c r="P60" i="47"/>
  <c r="P63" i="47"/>
  <c r="R39" i="47"/>
  <c r="P65" i="47"/>
  <c r="O67" i="43"/>
  <c r="Q27" i="47"/>
  <c r="Q29" i="47" s="1"/>
  <c r="P27" i="47"/>
  <c r="P29" i="47" s="1"/>
  <c r="Q60" i="47"/>
  <c r="Q67" i="47"/>
  <c r="Q69" i="47"/>
  <c r="Q50" i="47"/>
  <c r="R40" i="47"/>
  <c r="Q71" i="47"/>
  <c r="R41" i="47"/>
  <c r="R33" i="47"/>
  <c r="Q67" i="43"/>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M67" i="43"/>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9" i="79"/>
  <c r="AS981" i="79" s="1"/>
  <c r="AS1175" i="79"/>
  <c r="AS1177" i="79" s="1"/>
  <c r="AS781" i="79"/>
  <c r="AS783" i="79" s="1"/>
  <c r="AO1175" i="79"/>
  <c r="N82" i="43" s="1"/>
  <c r="R83" i="43"/>
  <c r="R77" i="43"/>
  <c r="F79" i="43"/>
  <c r="P79" i="43"/>
  <c r="Q79" i="43"/>
  <c r="E79" i="43"/>
  <c r="H79" i="43"/>
  <c r="J79" i="43"/>
  <c r="I79" i="43"/>
  <c r="G79" i="43"/>
  <c r="L79" i="43"/>
  <c r="N79" i="43"/>
  <c r="K79" i="43"/>
  <c r="D79" i="43"/>
  <c r="O79" i="43"/>
  <c r="T146" i="47" s="1"/>
  <c r="M79" i="43"/>
  <c r="R58" i="43"/>
  <c r="T75" i="47"/>
  <c r="U47" i="47"/>
  <c r="L81" i="47"/>
  <c r="R68" i="47"/>
  <c r="O98" i="47"/>
  <c r="U83" i="47"/>
  <c r="J139" i="43"/>
  <c r="I139" i="43"/>
  <c r="R76" i="43"/>
  <c r="R67" i="43"/>
  <c r="R70" i="43"/>
  <c r="R61" i="43"/>
  <c r="R73" i="43"/>
  <c r="Q82" i="47"/>
  <c r="P83" i="47"/>
  <c r="U63" i="47"/>
  <c r="U71" i="47"/>
  <c r="U48" i="47"/>
  <c r="U50" i="47"/>
  <c r="U61" i="47"/>
  <c r="U65" i="47"/>
  <c r="U49" i="47"/>
  <c r="U56" i="47"/>
  <c r="U68" i="47"/>
  <c r="U70" i="47"/>
  <c r="U45" i="47"/>
  <c r="U46" i="47"/>
  <c r="U60" i="47"/>
  <c r="U66" i="47"/>
  <c r="U69" i="47"/>
  <c r="U52" i="47"/>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02" i="47"/>
  <c r="S203" i="47"/>
  <c r="S195" i="47"/>
  <c r="S196" i="47"/>
  <c r="S200" i="47"/>
  <c r="S197" i="47"/>
  <c r="S170" i="47"/>
  <c r="S206" i="47"/>
  <c r="S205" i="47"/>
  <c r="S204" i="47"/>
  <c r="S201" i="47"/>
  <c r="S198" i="47"/>
  <c r="S199"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5" i="79"/>
  <c r="F82" i="43" s="1"/>
  <c r="K202" i="47" s="1"/>
  <c r="AP1175" i="79"/>
  <c r="O82" i="43" s="1"/>
  <c r="T195" i="47" s="1"/>
  <c r="K142" i="47"/>
  <c r="K139" i="47"/>
  <c r="K144" i="47"/>
  <c r="K138" i="47"/>
  <c r="AE1175" i="79"/>
  <c r="D82" i="43" s="1"/>
  <c r="E82" i="43"/>
  <c r="J196" i="47" s="1"/>
  <c r="AJ1175" i="79"/>
  <c r="I82" i="43" s="1"/>
  <c r="N181" i="47" s="1"/>
  <c r="S157" i="47"/>
  <c r="S152" i="47"/>
  <c r="AQ1175" i="79"/>
  <c r="P82" i="43" s="1"/>
  <c r="U197" i="47" s="1"/>
  <c r="AL1175" i="79"/>
  <c r="K82" i="43" s="1"/>
  <c r="P203" i="47" s="1"/>
  <c r="AK1175" i="79"/>
  <c r="J82" i="43" s="1"/>
  <c r="O200"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5" i="79"/>
  <c r="G82" i="43" s="1"/>
  <c r="L204" i="47" s="1"/>
  <c r="T136" i="47"/>
  <c r="T143" i="47"/>
  <c r="T135" i="47"/>
  <c r="L139" i="47"/>
  <c r="L142" i="47"/>
  <c r="L136" i="47"/>
  <c r="AM1175" i="79"/>
  <c r="L82" i="43" s="1"/>
  <c r="Q203" i="47" s="1"/>
  <c r="T145" i="47"/>
  <c r="S158" i="47"/>
  <c r="L146" i="47"/>
  <c r="S151" i="47"/>
  <c r="T141" i="47"/>
  <c r="T139" i="47"/>
  <c r="S159" i="47"/>
  <c r="L145" i="47"/>
  <c r="O139" i="47"/>
  <c r="S155" i="47"/>
  <c r="S160" i="47"/>
  <c r="AR1175" i="79"/>
  <c r="Q82" i="43" s="1"/>
  <c r="V202" i="47" s="1"/>
  <c r="AN1175" i="79"/>
  <c r="M82" i="43" s="1"/>
  <c r="R203"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5"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M184" i="47" l="1"/>
  <c r="M199" i="47"/>
  <c r="M202" i="47"/>
  <c r="E30" i="43"/>
  <c r="I203" i="47"/>
  <c r="I200" i="47"/>
  <c r="T200" i="47"/>
  <c r="R195" i="47"/>
  <c r="R206" i="47"/>
  <c r="N198" i="47"/>
  <c r="N202" i="47"/>
  <c r="N196" i="47"/>
  <c r="V205" i="47"/>
  <c r="I206" i="47"/>
  <c r="M203" i="47"/>
  <c r="P198" i="47"/>
  <c r="U201" i="47"/>
  <c r="P195" i="47"/>
  <c r="T204" i="47"/>
  <c r="V196" i="47"/>
  <c r="O201" i="47"/>
  <c r="K206" i="47"/>
  <c r="V197" i="47"/>
  <c r="M197" i="47"/>
  <c r="K199" i="47"/>
  <c r="J199" i="47"/>
  <c r="M198" i="47"/>
  <c r="N205" i="47"/>
  <c r="V198" i="47"/>
  <c r="Q200" i="47"/>
  <c r="R199" i="47"/>
  <c r="R205" i="47"/>
  <c r="R204" i="47"/>
  <c r="L195" i="47"/>
  <c r="L206" i="47"/>
  <c r="L205" i="47"/>
  <c r="L202" i="47"/>
  <c r="L201" i="47"/>
  <c r="L200" i="47"/>
  <c r="O186" i="47"/>
  <c r="O206" i="47"/>
  <c r="O203" i="47"/>
  <c r="T206" i="47"/>
  <c r="T201" i="47"/>
  <c r="T198" i="47"/>
  <c r="T199" i="47"/>
  <c r="T196" i="47"/>
  <c r="L199" i="47"/>
  <c r="T203" i="47"/>
  <c r="L196" i="47"/>
  <c r="I196" i="47"/>
  <c r="R201" i="47"/>
  <c r="O198" i="47"/>
  <c r="L203" i="47"/>
  <c r="K195" i="47"/>
  <c r="N201" i="47"/>
  <c r="K200" i="47"/>
  <c r="O202" i="47"/>
  <c r="J204" i="47"/>
  <c r="M195" i="47"/>
  <c r="V204" i="47"/>
  <c r="R196" i="47"/>
  <c r="J198" i="47"/>
  <c r="Q206" i="47"/>
  <c r="N197" i="47"/>
  <c r="V199" i="47"/>
  <c r="O199" i="47"/>
  <c r="I199" i="47"/>
  <c r="V166" i="47"/>
  <c r="V201" i="47"/>
  <c r="Q181" i="47"/>
  <c r="Q204" i="47"/>
  <c r="Q201" i="47"/>
  <c r="Q205" i="47"/>
  <c r="Q202" i="47"/>
  <c r="Q196" i="47"/>
  <c r="Q197" i="47"/>
  <c r="Q198" i="47"/>
  <c r="Q199" i="47"/>
  <c r="Q195" i="47"/>
  <c r="P202" i="47"/>
  <c r="P201" i="47"/>
  <c r="P206" i="47"/>
  <c r="K180" i="47"/>
  <c r="K205" i="47"/>
  <c r="T197" i="47"/>
  <c r="V195" i="47"/>
  <c r="N200" i="47"/>
  <c r="M205" i="47"/>
  <c r="N195" i="47"/>
  <c r="I205" i="47"/>
  <c r="L198" i="47"/>
  <c r="N199" i="47"/>
  <c r="R200" i="47"/>
  <c r="J197" i="47"/>
  <c r="O195" i="47"/>
  <c r="P196" i="47"/>
  <c r="M201" i="47"/>
  <c r="M206" i="47"/>
  <c r="K196" i="47"/>
  <c r="L197" i="47"/>
  <c r="O196" i="47"/>
  <c r="P205" i="47"/>
  <c r="I201" i="47"/>
  <c r="N206" i="47"/>
  <c r="P197" i="47"/>
  <c r="K198" i="47"/>
  <c r="R202" i="47"/>
  <c r="V206" i="47"/>
  <c r="K204" i="47"/>
  <c r="P200" i="47"/>
  <c r="U205" i="47"/>
  <c r="U202" i="47"/>
  <c r="U196" i="47"/>
  <c r="U199" i="47"/>
  <c r="U198" i="47"/>
  <c r="U200" i="47"/>
  <c r="U206" i="47"/>
  <c r="U204" i="47"/>
  <c r="E31" i="43"/>
  <c r="J203" i="47"/>
  <c r="J206" i="47"/>
  <c r="J201" i="47"/>
  <c r="J202" i="47"/>
  <c r="T205" i="47"/>
  <c r="I202" i="47"/>
  <c r="K203" i="47"/>
  <c r="O197" i="47"/>
  <c r="J200" i="47"/>
  <c r="O204" i="47"/>
  <c r="J195" i="47"/>
  <c r="O205" i="47"/>
  <c r="P204" i="47"/>
  <c r="I195" i="47"/>
  <c r="R197" i="47"/>
  <c r="I197" i="47"/>
  <c r="M196" i="47"/>
  <c r="K201" i="47"/>
  <c r="K197" i="47"/>
  <c r="M204" i="47"/>
  <c r="I204" i="47"/>
  <c r="V203" i="47"/>
  <c r="U195" i="47"/>
  <c r="P199" i="47"/>
  <c r="T202" i="47"/>
  <c r="N203" i="47"/>
  <c r="I198" i="47"/>
  <c r="U203" i="47"/>
  <c r="R198" i="47"/>
  <c r="V200" i="47"/>
  <c r="M200" i="47"/>
  <c r="J205" i="47"/>
  <c r="N204"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G114" i="43"/>
  <c r="R104" i="43"/>
  <c r="G106" i="43"/>
  <c r="R116" i="43"/>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R118" i="43" l="1"/>
  <c r="R114" i="43"/>
  <c r="R106" i="43"/>
  <c r="G120" i="43"/>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J94" i="43" l="1"/>
  <c r="J95" i="43" s="1"/>
  <c r="F34" i="43"/>
  <c r="G34" i="43" s="1"/>
  <c r="F31" i="43"/>
  <c r="G31" i="43" s="1"/>
  <c r="L194" i="47"/>
  <c r="L207" i="47" s="1"/>
  <c r="G94" i="43" s="1"/>
  <c r="G95" i="43" s="1"/>
  <c r="F35" i="43"/>
  <c r="G35" i="43" s="1"/>
  <c r="F30" i="43"/>
  <c r="G30" i="43" s="1"/>
  <c r="D141" i="43"/>
  <c r="K44" i="47"/>
  <c r="K57" i="47" s="1"/>
  <c r="K59" i="47" s="1"/>
  <c r="W44" i="47"/>
  <c r="W57" i="47" s="1"/>
  <c r="F36" i="43" l="1"/>
  <c r="G36" i="43" s="1"/>
  <c r="F33" i="43"/>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<sst xmlns="http://schemas.openxmlformats.org/spreadsheetml/2006/main" count="5944" uniqueCount="1235">
  <si>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</si>
  <si>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</si>
  <si>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</si>
  <si>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</si>
  <si>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</si>
  <si>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</si>
  <si>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</si>
  <si>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</si>
  <si>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</si>
  <si>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</si>
  <si>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</si>
  <si>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</si>
  <si>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</si>
  <si>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</si>
  <si>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</si>
  <si>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</si>
  <si>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</si>
  <si>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</si>
  <si>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</si>
  <si>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</si>
  <si>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</si>
  <si>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</si>
  <si>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</si>
  <si>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</si>
  <si>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</si>
  <si>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</si>
  <si>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</si>
  <si>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</si>
  <si>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</si>
  <si>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</si>
  <si>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</si>
  <si>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</si>
  <si>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</si>
  <si>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</si>
  <si>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</si>
  <si>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</si>
  <si>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</si>
  <si>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</si>
  <si>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</si>
  <si>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</si>
  <si>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</si>
  <si>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</si>
  <si>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</si>
  <si>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</si>
  <si>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</si>
  <si>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</si>
  <si>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</si>
  <si>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</si>
  <si>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</si>
  <si>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</si>
  <si>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</si>
  <si>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</si>
  <si>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</si>
  <si>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</si>
  <si>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</si>
  <si>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</si>
  <si>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</si>
  <si>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</si>
  <si>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</si>
  <si>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</si>
  <si>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</si>
  <si>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</si>
  <si>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</si>
  <si>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</si>
  <si>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</si>
  <si>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</si>
  <si>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</si>
  <si>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</si>
  <si>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</si>
  <si>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</si>
  <si>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</si>
  <si>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</si>
  <si>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</si>
  <si>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</si>
  <si>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</si>
  <si>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</si>
  <si>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</si>
  <si>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</si>
  <si>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</si>
  <si>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</si>
  <si>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</si>
  <si>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</si>
  <si>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</si>
  <si>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</si>
  <si>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</si>
  <si>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</si>
  <si>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</si>
  <si>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</si>
  <si>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</si>
  <si>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</si>
  <si>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</si>
  <si>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</si>
  <si>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</si>
  <si>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</si>
  <si>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</si>
  <si>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</si>
  <si>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</si>
  <si>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</si>
  <si>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</si>
  <si>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</si>
  <si>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</si>
  <si>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</si>
  <si>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</si>
  <si>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</si>
  <si>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</si>
  <si>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</si>
  <si>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</si>
  <si>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</si>
  <si>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</si>
  <si>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</si>
  <si>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</si>
  <si>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</si>
  <si>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</si>
  <si>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</si>
  <si>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</si>
  <si>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</si>
  <si>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</si>
  <si>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</si>
  <si>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</si>
  <si>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</si>
  <si>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</si>
  <si>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</si>
  <si>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</si>
  <si>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</si>
  <si>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</si>
  <si>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</si>
  <si>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</si>
  <si>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</si>
  <si>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</si>
  <si>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</si>
  <si>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</si>
  <si>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</si>
  <si>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</si>
  <si>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</si>
  <si>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</si>
  <si>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</si>
  <si>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</si>
  <si>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</si>
  <si>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</si>
  <si>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</si>
  <si>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</si>
  <si>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</si>
  <si>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</si>
  <si>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</si>
  <si>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</si>
  <si>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</si>
  <si>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</si>
  <si>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</si>
  <si>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</si>
  <si>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</si>
  <si>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</si>
  <si>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</si>
  <si>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</si>
  <si>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</si>
  <si>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</si>
  <si>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</si>
  <si>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</si>
  <si>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</si>
  <si>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</si>
  <si>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</si>
  <si>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</si>
  <si>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</si>
  <si>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</si>
  <si>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</si>
  <si>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</si>
  <si>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</si>
  <si>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</si>
  <si>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</si>
  <si>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</si>
  <si>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</si>
  <si>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</si>
  <si>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</si>
  <si>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</si>
  <si>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</si>
  <si>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</si>
  <si>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</si>
  <si>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</si>
  <si>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</si>
  <si>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</si>
  <si>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</si>
  <si>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</si>
  <si>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</si>
  <si>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</si>
  <si>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</si>
  <si>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</si>
  <si>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</si>
  <si>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</si>
  <si>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</si>
  <si>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</si>
  <si>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</si>
  <si>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</si>
  <si>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</si>
  <si>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</si>
  <si>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</si>
  <si>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</si>
  <si>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</si>
  <si>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</si>
  <si>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</si>
  <si>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</si>
  <si>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</si>
  <si>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</si>
  <si>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</si>
  <si>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</si>
  <si>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</si>
  <si>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</si>
  <si>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</si>
  <si>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</si>
  <si>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</si>
  <si>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</si>
  <si>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</si>
  <si>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</si>
  <si>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</si>
  <si>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</si>
  <si>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</si>
  <si>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</si>
  <si>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</si>
  <si>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</si>
  <si>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</si>
  <si>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</si>
  <si>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</si>
  <si>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</si>
  <si>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</si>
  <si>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</si>
  <si>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</si>
  <si>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</si>
  <si>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</si>
  <si>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</si>
  <si>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</si>
  <si>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</si>
  <si>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</si>
  <si>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</si>
  <si>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</si>
  <si>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</si>
  <si>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</si>
  <si>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</si>
  <si>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</si>
  <si>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</si>
  <si>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</si>
  <si>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</si>
  <si>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</si>
  <si>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</si>
  <si>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</si>
  <si>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</si>
  <si>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</si>
  <si>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</si>
  <si>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</si>
  <si>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</si>
  <si>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</si>
  <si>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</si>
  <si>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</si>
  <si>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</si>
  <si>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</si>
  <si>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</si>
  <si>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</si>
  <si>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</si>
  <si>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</si>
  <si>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</si>
  <si>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</si>
  <si>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</si>
  <si>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</si>
  <si>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</si>
  <si>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</si>
  <si>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</si>
  <si>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</si>
  <si>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</si>
  <si>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</si>
  <si>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</si>
  <si>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</si>
  <si>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</si>
  <si>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</si>
  <si>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</si>
  <si>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</si>
  <si>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</si>
  <si>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</si>
  <si>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</si>
  <si>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</si>
  <si>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</si>
  <si>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</si>
  <si>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</si>
  <si>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</si>
  <si>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</si>
  <si>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</si>
  <si>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</si>
  <si>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</si>
  <si>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</si>
  <si>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</si>
  <si>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</si>
  <si>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</si>
  <si>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</si>
  <si>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</si>
  <si>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</si>
  <si>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</si>
  <si>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</si>
  <si>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</si>
  <si>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</si>
  <si>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</si>
  <si>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</si>
  <si>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</si>
  <si>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</si>
  <si>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</si>
  <si>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</si>
  <si>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</si>
  <si>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</si>
  <si>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</si>
  <si>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</si>
  <si>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</si>
  <si>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</si>
  <si>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</si>
  <si>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</si>
  <si>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</si>
  <si>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</si>
  <si>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</si>
  <si>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</si>
  <si>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</si>
  <si>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</si>
  <si>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</si>
  <si>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</si>
  <si>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</si>
  <si>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</si>
  <si>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</si>
  <si>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</si>
  <si>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</si>
  <si>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</si>
  <si>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</si>
  <si>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</si>
  <si>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</si>
  <si>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</si>
  <si>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</si>
  <si>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</si>
  <si>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</si>
  <si>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</si>
  <si>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</si>
  <si>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</si>
  <si>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</si>
  <si>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</si>
  <si>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</si>
  <si>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</si>
  <si>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</si>
  <si>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</si>
  <si>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</si>
  <si>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</si>
  <si>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</si>
  <si>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</si>
  <si>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</si>
  <si>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</si>
  <si>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</si>
  <si>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</si>
  <si>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</si>
  <si>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</si>
  <si>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</si>
  <si>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</si>
  <si>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</si>
  <si>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</si>
  <si>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</si>
  <si>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</si>
  <si>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</si>
  <si>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</si>
  <si>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</si>
  <si>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</si>
  <si>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</si>
  <si>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</si>
  <si>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</si>
  <si>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</si>
  <si>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</si>
  <si>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</si>
  <si>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</si>
  <si>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</si>
  <si>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</si>
  <si>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</si>
  <si>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</si>
  <si>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</si>
  <si>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</si>
  <si>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</si>
  <si>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</si>
  <si>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</si>
  <si>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</si>
  <si>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</si>
  <si>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</si>
  <si>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</si>
  <si>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</si>
  <si>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</si>
  <si>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</si>
  <si>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</si>
  <si>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</si>
  <si>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</si>
  <si>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</si>
  <si>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</si>
  <si>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</si>
  <si>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</si>
  <si>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</si>
  <si>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</si>
  <si>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</si>
  <si>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</si>
  <si>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</si>
  <si>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</si>
  <si>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</si>
  <si>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</si>
  <si>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</si>
  <si>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</si>
  <si>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</si>
  <si>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</si>
  <si>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</si>
  <si>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</si>
  <si>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</si>
  <si>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</si>
  <si>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</si>
  <si>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</si>
  <si>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</si>
  <si>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</si>
  <si>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</si>
  <si>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</si>
  <si>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</si>
  <si>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</si>
  <si>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</si>
  <si>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</si>
  <si>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</si>
  <si>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</si>
  <si>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</si>
  <si>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</si>
  <si>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</si>
  <si>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</si>
  <si>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</si>
  <si>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</si>
  <si>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</si>
  <si>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</si>
  <si>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</si>
  <si>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</si>
  <si>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</si>
  <si>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</si>
  <si>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</si>
  <si>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</si>
  <si>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</si>
  <si>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</si>
  <si>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</si>
  <si>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</si>
  <si>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</si>
  <si>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</si>
  <si>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</si>
  <si>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</si>
  <si>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</si>
  <si>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</si>
  <si>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</si>
  <si>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</si>
  <si>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</si>
  <si>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</si>
  <si>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</si>
  <si>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</si>
  <si>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</si>
  <si>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</si>
  <si>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</si>
  <si>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</si>
  <si>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</si>
  <si>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</si>
  <si>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</si>
  <si>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</si>
  <si>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</si>
  <si>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</si>
  <si>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</si>
  <si>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</si>
  <si>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</si>
  <si>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</si>
  <si>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</si>
  <si>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</si>
  <si>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</si>
  <si>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</si>
  <si>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</si>
  <si>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</si>
  <si>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</si>
  <si>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</si>
  <si>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</si>
  <si>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</si>
  <si>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</si>
  <si>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</si>
  <si>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</si>
  <si>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</si>
  <si>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</si>
  <si>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</si>
  <si>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</si>
  <si>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</si>
  <si>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</si>
  <si>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</si>
  <si>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</si>
  <si>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</si>
  <si>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</si>
  <si>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</si>
  <si>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</si>
  <si>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</si>
  <si>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</si>
  <si>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</si>
  <si>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</si>
  <si>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</si>
  <si>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</si>
  <si>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</si>
  <si>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</si>
  <si>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</si>
  <si>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</si>
  <si>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</si>
  <si>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</si>
  <si>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</si>
  <si>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</si>
  <si>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</si>
  <si>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</si>
  <si>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</si>
  <si>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</si>
  <si>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</si>
  <si>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</si>
  <si>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</si>
  <si>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</si>
  <si>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</si>
  <si>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</si>
  <si>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</si>
  <si>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</si>
  <si>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</si>
  <si>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</si>
  <si>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</si>
  <si>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</si>
  <si>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</si>
  <si>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</si>
  <si>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</si>
  <si>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</si>
  <si>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</si>
  <si>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</si>
  <si>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</si>
  <si>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</si>
  <si>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</si>
  <si>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</si>
  <si>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</si>
  <si>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</si>
  <si>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</si>
  <si>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</si>
  <si>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</si>
  <si>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</si>
  <si>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</si>
  <si>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</si>
  <si>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</si>
  <si>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</si>
  <si>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</si>
  <si>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</si>
  <si>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</si>
  <si>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</si>
  <si>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</si>
  <si>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</si>
  <si>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</si>
  <si>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</si>
  <si>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</si>
  <si>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</si>
  <si>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</si>
  <si>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</si>
  <si>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</si>
  <si>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</si>
  <si>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</si>
  <si>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</si>
  <si>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</si>
  <si>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</si>
  <si>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</si>
  <si>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</si>
  <si>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</si>
  <si>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</si>
  <si>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</si>
  <si>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</si>
  <si>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</si>
  <si>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</si>
  <si>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</si>
  <si>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</si>
  <si>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</si>
  <si>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</si>
  <si>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</si>
  <si>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</si>
  <si>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</si>
  <si>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</si>
  <si>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</si>
  <si>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</si>
  <si>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</si>
  <si>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</si>
  <si>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</si>
  <si>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</si>
  <si>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</si>
  <si>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</si>
  <si>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</si>
  <si>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</si>
  <si>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</si>
  <si>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</si>
  <si>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</si>
  <si>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</si>
  <si>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</si>
  <si>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</si>
  <si>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</si>
  <si>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</si>
  <si>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</si>
  <si>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</si>
  <si>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</si>
  <si>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</si>
  <si>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</si>
  <si>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</si>
  <si>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</si>
  <si>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</si>
  <si>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</si>
  <si>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</si>
  <si>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</si>
  <si>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</si>
  <si>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</si>
  <si>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</si>
  <si>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</si>
  <si>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</si>
  <si>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</si>
  <si>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</si>
  <si>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</si>
  <si>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</si>
  <si>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</si>
  <si>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</si>
  <si>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</si>
  <si>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</si>
  <si>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</si>
  <si>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</si>
  <si>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</si>
  <si>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</si>
  <si>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</si>
  <si>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</si>
  <si>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</si>
  <si>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</si>
  <si>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</si>
  <si>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</si>
  <si>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</si>
  <si>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</si>
  <si>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</si>
  <si>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</si>
  <si>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</si>
  <si>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</si>
  <si>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</si>
  <si>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</si>
  <si>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</si>
  <si>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</si>
  <si>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</si>
  <si>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</si>
  <si>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</si>
  <si>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</si>
  <si>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</si>
  <si>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</si>
  <si>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</si>
  <si>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</si>
  <si>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</si>
  <si>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</si>
  <si>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</si>
  <si>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</si>
  <si>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</si>
  <si>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</si>
  <si>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</si>
  <si>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</si>
  <si>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</si>
  <si>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</si>
  <si>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</si>
  <si>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</si>
  <si>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</si>
  <si>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</si>
  <si>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</si>
  <si>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</si>
  <si>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</si>
  <si>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</si>
  <si>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</si>
  <si>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</si>
  <si>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</si>
  <si>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</si>
  <si>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</si>
  <si>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</si>
  <si>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</si>
  <si>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</si>
  <si>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</si>
  <si>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</si>
  <si>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</si>
  <si>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</si>
  <si>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</si>
  <si>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</si>
  <si>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</si>
  <si>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</si>
  <si>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</si>
  <si>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</si>
  <si>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</si>
  <si>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</si>
  <si>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</si>
  <si>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</si>
  <si>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</si>
  <si>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</si>
  <si>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</si>
  <si>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</si>
  <si>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</si>
  <si>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</si>
  <si>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</si>
  <si>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</si>
  <si>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</si>
  <si>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</si>
  <si>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</si>
  <si>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</si>
  <si>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</si>
  <si>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</si>
  <si>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</si>
  <si>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</si>
  <si>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</si>
  <si>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</si>
  <si>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</si>
  <si>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</si>
  <si>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</si>
  <si>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</si>
  <si>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</si>
  <si>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</si>
  <si>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</si>
  <si>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</si>
  <si>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</si>
  <si>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</si>
  <si>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</si>
  <si>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</si>
  <si>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</si>
  <si>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</si>
  <si>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</si>
  <si>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</si>
  <si>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</si>
  <si>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</si>
  <si>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</si>
  <si>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</si>
  <si>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</si>
  <si>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</si>
  <si>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</si>
  <si>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</si>
  <si>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</si>
  <si>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</si>
  <si>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</si>
  <si>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</si>
  <si>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</si>
  <si>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</si>
  <si>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</si>
  <si>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</si>
  <si>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</si>
  <si>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</si>
  <si>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</si>
  <si>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</si>
  <si>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</si>
  <si>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</si>
  <si>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</si>
  <si>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</si>
  <si>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</si>
  <si>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</si>
  <si>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</si>
  <si>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</si>
  <si>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</si>
  <si>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</si>
  <si>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</si>
  <si>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</si>
  <si>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</si>
  <si>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</si>
  <si>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</si>
  <si>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</si>
  <si>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</si>
  <si>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</si>
  <si>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</si>
  <si>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</si>
  <si>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</si>
  <si>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</si>
  <si>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</si>
  <si>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</si>
  <si>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</si>
  <si>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</si>
  <si>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</si>
  <si>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</si>
  <si>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</si>
  <si>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</si>
  <si>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</si>
  <si>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</si>
  <si>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</si>
  <si>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</si>
  <si>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</si>
  <si>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</si>
  <si>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</si>
  <si>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</si>
  <si>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</si>
  <si>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</si>
  <si>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</si>
  <si>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</si>
  <si>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</si>
  <si>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</si>
  <si>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</si>
  <si>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</si>
  <si>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</si>
  <si>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</si>
  <si>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</si>
  <si>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</si>
  <si>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</si>
  <si>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</si>
  <si>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</si>
  <si>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</si>
  <si>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</si>
  <si>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</si>
  <si>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</si>
  <si>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</si>
  <si>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</si>
  <si>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</si>
  <si>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</si>
  <si>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</si>
  <si>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</si>
  <si>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</si>
  <si>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</si>
  <si>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</si>
  <si>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</si>
  <si>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</si>
  <si>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</si>
  <si>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</si>
  <si>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</si>
  <si>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</si>
  <si>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</si>
  <si>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</si>
  <si>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</si>
  <si>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</si>
  <si>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</si>
  <si>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</si>
  <si>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</si>
  <si>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</si>
  <si>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</si>
  <si>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</si>
  <si>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</si>
  <si>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</si>
  <si>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</si>
  <si>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</si>
  <si>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</si>
  <si>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</si>
  <si>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</si>
  <si>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</si>
  <si>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</si>
  <si>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</si>
  <si>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</si>
  <si>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</si>
  <si>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</si>
  <si>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</si>
  <si>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</si>
  <si>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</si>
  <si>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</si>
  <si>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</si>
  <si>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</si>
  <si>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</si>
  <si>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</si>
  <si>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</si>
  <si>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</si>
  <si>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</si>
  <si>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</si>
  <si>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</si>
  <si>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</si>
  <si>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</si>
  <si>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</si>
  <si>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</si>
  <si>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</si>
  <si>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</si>
  <si>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</si>
  <si>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</si>
  <si>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</si>
  <si>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</si>
  <si>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</si>
  <si>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</si>
  <si>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</si>
  <si>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</si>
  <si>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</si>
  <si>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</si>
  <si>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</si>
  <si>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</si>
  <si>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</si>
  <si>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</si>
  <si>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</si>
  <si>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</si>
  <si>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</si>
  <si>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</si>
  <si>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</si>
  <si>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</si>
  <si>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</si>
  <si>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</si>
  <si>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</si>
  <si>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</si>
  <si>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</si>
  <si>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</si>
  <si>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</si>
  <si>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</si>
  <si>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</si>
  <si>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</si>
  <si>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</si>
  <si>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</si>
  <si>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</si>
  <si>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</si>
  <si>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</si>
  <si>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</si>
  <si>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</si>
  <si>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</si>
  <si>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</si>
  <si>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</si>
  <si>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</si>
  <si>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</si>
  <si>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</si>
  <si>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</si>
  <si>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</si>
  <si>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</si>
  <si>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</si>
  <si>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</si>
  <si>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</si>
  <si>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</si>
  <si>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</si>
  <si>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</si>
  <si>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</si>
  <si>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</si>
  <si>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</si>
  <si>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</si>
  <si>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</si>
  <si>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</si>
  <si>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</si>
  <si>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</si>
  <si>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</si>
  <si>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</si>
  <si>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</si>
  <si>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</si>
  <si>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</si>
  <si>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</si>
  <si>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</si>
  <si>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</si>
  <si>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</si>
  <si>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</si>
  <si>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</si>
  <si>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</si>
  <si>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</si>
  <si>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</si>
  <si>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</si>
  <si>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</si>
  <si>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</si>
  <si>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</si>
  <si>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</si>
  <si>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</si>
  <si>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</si>
  <si>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</si>
  <si>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</si>
  <si>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</si>
  <si>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</si>
  <si>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</si>
  <si>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</si>
  <si>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</si>
  <si>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</si>
  <si>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</si>
  <si>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</si>
  <si>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</si>
  <si>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</si>
  <si>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</si>
  <si>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</si>
  <si>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</si>
  <si>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</si>
  <si>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</si>
  <si>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</si>
  <si>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</si>
  <si>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</si>
  <si>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</si>
  <si>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</si>
  <si>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</si>
  <si>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</si>
  <si>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</si>
  <si>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</si>
  <si>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</si>
  <si>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</si>
  <si>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</si>
  <si>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</si>
  <si>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</si>
  <si>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</si>
  <si>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</si>
  <si>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</si>
  <si>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</si>
  <si>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</si>
  <si>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</si>
  <si>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</si>
  <si>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</si>
  <si>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</si>
  <si>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</si>
  <si>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</si>
  <si>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</si>
  <si>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</si>
  <si>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</si>
  <si>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</si>
  <si>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</si>
  <si>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</si>
  <si>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</si>
  <si>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</si>
  <si>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</si>
  <si>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</si>
  <si>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</si>
  <si>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</si>
  <si>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</si>
  <si>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GS 50 to 699 kW</t>
  </si>
  <si>
    <t>GS 700 to 4,999 kW</t>
  </si>
  <si>
    <t>Table 8-a:  City of Brampton</t>
  </si>
  <si>
    <t>Summary of Project #161218</t>
  </si>
  <si>
    <t>Details of Project #161218, 2018</t>
  </si>
  <si>
    <t>Cobra - HPS 250W</t>
  </si>
  <si>
    <t>103W_XSPLG D HT 2ME 18L 40K7 UL SV N Q7</t>
  </si>
  <si>
    <t>Cobra - HPS 400W</t>
  </si>
  <si>
    <t>Cobra - HPS 150W</t>
  </si>
  <si>
    <t>103W_XSPLG D HT 3ME 18L 40K7 UL SV N Q7</t>
  </si>
  <si>
    <t>116W_XSPLG D HT 3ME 18L 40K7 UL SV N Q8</t>
  </si>
  <si>
    <t>128W_XSPLG D HT 2ME 18L 40K7 UL SV N Q9</t>
  </si>
  <si>
    <t>128W_XSPLG D HT 3ME 18L 40K7 UL SV N Q9</t>
  </si>
  <si>
    <t>156W_XSPLG D HT 3ME 24L 40K7 UL SV N Q6</t>
  </si>
  <si>
    <t>Persistence in 2019</t>
  </si>
  <si>
    <t>Cobra - HPS 70W</t>
  </si>
  <si>
    <t>30W_XSPSM D HT 2ME 5L 40K7 UL SV N Q3</t>
  </si>
  <si>
    <t>Persistence in 2020</t>
  </si>
  <si>
    <t>Cobra - HPS 100W</t>
  </si>
  <si>
    <t>Persistence in 2021</t>
  </si>
  <si>
    <t>Persistence in 2022</t>
  </si>
  <si>
    <t>Persistence in 2023</t>
  </si>
  <si>
    <t>Cobra - LED 53W</t>
  </si>
  <si>
    <t>47W_XSPSM D HT 2ME 5L 30K7 UL SV N Q9 (Dim to Q2, 27W)</t>
  </si>
  <si>
    <t>Persistence in 2024</t>
  </si>
  <si>
    <t>62W_XSPSM D HT 2ME 8L 40K7 UL SV N Q7</t>
  </si>
  <si>
    <t>Persistence in 2025</t>
  </si>
  <si>
    <t>Persistence in 2026</t>
  </si>
  <si>
    <t>Persistence in 2027</t>
  </si>
  <si>
    <t>62W_XSPSM D HT 3ME 8L 30K7 UL SV N Q7</t>
  </si>
  <si>
    <t>Persistence in 2028</t>
  </si>
  <si>
    <t>62W_XSPSM D HT 3ME 8L 40K7 UL SV N Q7</t>
  </si>
  <si>
    <t>Persistence in 2029</t>
  </si>
  <si>
    <t>65W_XSPSM D HT 2ME 8L 40K7 UL SV N Q8</t>
  </si>
  <si>
    <t>65W_XSPSM D HT 3ME 8L 40K7 UL SV N Q8</t>
  </si>
  <si>
    <t>67W_XSPMD D HT 2ME 12L 40K7 UL SV N Q4</t>
  </si>
  <si>
    <t>67W_XSPMD D HT 3ME 12L 40K7 UL SV N Q4</t>
  </si>
  <si>
    <t>69W_XSPSM D HT 2ME 8L 40K7 UL SV N Q9</t>
  </si>
  <si>
    <t>Cobra - HPS 200W</t>
  </si>
  <si>
    <t>69W_XSPSM D HT 3ME 8L 40K7 UL SV N Q9</t>
  </si>
  <si>
    <t>74W_XSPMD D HT 2ME 12L 40K7 UL SV N Q5</t>
  </si>
  <si>
    <t>74W_XSPMD D HT 3ME 12L 40K7 UL SV N Q5</t>
  </si>
  <si>
    <t>81W_XSPMD D HT 2ME 12L 40K7 UL SV N Q6</t>
  </si>
  <si>
    <t>81W_XSPMD D HT 3ME 12L 40K7 UL SV N Q6</t>
  </si>
  <si>
    <t>91W_XSPLG D HT 2ME 18L 40K7 UL SV N Q6</t>
  </si>
  <si>
    <t>91W_XSPLG D HT 3ME 18L 40K7 UL SV N Q6</t>
  </si>
  <si>
    <t>95W_XSPMD D HT 2ME 12L 40K7 UL SV N Q9</t>
  </si>
  <si>
    <t>95W_XSPMD D HT 3ME 12L 40K7 UL SV N Q9</t>
  </si>
  <si>
    <t>Table 8-b:  City of Brampton</t>
  </si>
  <si>
    <t>Summary of Project #161164</t>
  </si>
  <si>
    <t>Details of Project #161164, 2018</t>
  </si>
  <si>
    <t>Cobrahead HPS 150W</t>
  </si>
  <si>
    <t>107W_BXSP2-HO-HT-2ME-165W-40K-UL-SV-N-Q4</t>
  </si>
  <si>
    <t>107W_BXSP2-HO-HT-3ME-165W-40K-UL-SV-N-Q4</t>
  </si>
  <si>
    <t>125W_BXSP2-HO-HT-2ME-165W-40K-UL-SV-N-Q6</t>
  </si>
  <si>
    <t>125W_BXSP2-HO-HT-2ME-165W-40K-UL-SV-N-Q6_(Dialed down to Q4 107W)</t>
  </si>
  <si>
    <t>125W_BXSP2-HO-HT-3ME-165W-40K-UL-SV-N-Q6</t>
  </si>
  <si>
    <t>143W_BXSP2-HO-HT-2ME-165W-40K-UL-SV-N-Q7</t>
  </si>
  <si>
    <t>143W_BXSP2-HO-HT-3ME-165W-40K-UL-SV-N-Q7</t>
  </si>
  <si>
    <t>151W_BXSP2-HO-HT-3ME-165W-40K-UL-SV-N-Q8</t>
  </si>
  <si>
    <t>160W_BXSP2-HO-HT-2ME-165W-40K-UL-SV-N-Q9</t>
  </si>
  <si>
    <t>160W_BXSP2-HO-HT-3ME-165W-40K-UL-SV-N-Q9</t>
  </si>
  <si>
    <t>49W_BXSPR-HO-HT-2ME-60W-40K-UL-SV-N-Q7</t>
  </si>
  <si>
    <t>61W_BXSP1-HO-HT-2ME-100W-40K-UL-SV-N-Q5</t>
  </si>
  <si>
    <t>61W_BXSP1-HO-HT-3ME-100W-40K-UL-SV-N-Q5</t>
  </si>
  <si>
    <t>62W_BXSPR-HO-HT-2ME-60W-40K-UL-SV-N-Q9</t>
  </si>
  <si>
    <t>88W_BXSP1-HO-HT-3ME-100W-40K-UL-SV-N-Q8</t>
  </si>
  <si>
    <t>88W_BXSP1-HO-HT-3ME-100W-40K-UL-SV-N-Q8_(Dialed down to Q5 61W)</t>
  </si>
  <si>
    <t>88W_BXSP1-HO-HT-3ME-100W-40K-UL-SV-N-Q8_(Dialed down to Q6 69W)</t>
  </si>
  <si>
    <t>99W_BXSP1-HO-HT-3ME-100W-40K-UL-SV-N-Q9_(Dialed down to Q5 61W)</t>
  </si>
  <si>
    <t>Cobrahead HPS 200W</t>
  </si>
  <si>
    <t>Cobrahead HPS 250W</t>
  </si>
  <si>
    <t>125W_BXSP2-HO-HT-2ME-165W-40K-UL-SV-N-Q6_(Dialed down to Q5 112W)</t>
  </si>
  <si>
    <t>125W_BXSP2-HO-HT-3ME-165W-40K-UL-SV-N-Q6_(Dialed down to Q4 107W)</t>
  </si>
  <si>
    <t>125W_BXSP2-HO-HT-3ME-165W-40K-UL-SV-N-Q6_(Dialed down to Q5 112W)</t>
  </si>
  <si>
    <t>143W_BXSP2-HO-HT-2ME-165W-40K-UL-SV-N-Q7_(Dialed down to Q4 107W)</t>
  </si>
  <si>
    <t>143W_BXSP2-HO-HT-3ME-165W-40K-UL-SV-N-Q7_(Dialed down to Q5 112W)</t>
  </si>
  <si>
    <t>151W_BXSP2-HO-HT-2ME-165W-40K-UL-SV-N-Q8</t>
  </si>
  <si>
    <t>160W_BXSP2-HO-HT-2ME-165W-40K-UL-SV-N-Q9_(Dialed down to Q4 107W)</t>
  </si>
  <si>
    <t>160W_BXSP2-HO-HT-2ME-165W-40K-UL-SV-N-Q9_(Dialed down to Q7 143W)</t>
  </si>
  <si>
    <t>160W_BXSP2-HO-HT-3ME-165W-40K-UL-SV-N-Q9_(Dialed down to Q4 107W)</t>
  </si>
  <si>
    <t>160W_BXSP2-HO-HT-3ME-165W-40K-UL-SV-N-Q9_(Dialed down to Q5 112W)</t>
  </si>
  <si>
    <t>160W_BXSP2-HO-HT-3ME-165W-40K-UL-SV-N-Q9_(Dialed down to Q7 143W)</t>
  </si>
  <si>
    <t>88W_BXSP1-HO-HT-2ME-100W-40K-UL-SV-N-Q8</t>
  </si>
  <si>
    <t>99W_BXSP1-HO-HT-2ME-100W-40K-UL-SV-N-Q9</t>
  </si>
  <si>
    <t>99W_BXSP1-HO-HT-3ME-100W-40K-UL-SV-N-Q9</t>
  </si>
  <si>
    <t>Cobrahead HPS 400W</t>
  </si>
  <si>
    <t>143W_BXSP2-HO-HT-3ME-165W-40K-UL-SV-N-Q7_(Dialed down to Q4 107W)</t>
  </si>
  <si>
    <t>69W_BXSP1-HO-HT-2ME-100W-40K-UL-SV-N-Q6</t>
  </si>
  <si>
    <t>Cobrahead HPS 500W</t>
  </si>
  <si>
    <t>Sentinel HPS 150W</t>
  </si>
  <si>
    <t>Table 8-c:  City of Brampton</t>
  </si>
  <si>
    <t>Summary of Project #161194</t>
  </si>
  <si>
    <t>Details of Project #161194, 2018</t>
  </si>
  <si>
    <t>33W_XSPSM D HT 2ME 5L 30K7 UL SV N Q4</t>
  </si>
  <si>
    <t>33W_XSPSM D HT 2ME 5L 40K7 UL SV N Q4</t>
  </si>
  <si>
    <t>33W_XSPSM D HT 3ME 5L 30K7 UL SV N Q4</t>
  </si>
  <si>
    <t>35W_XSPSM D HT 2ME 8L 40K7 UL SV N Q1</t>
  </si>
  <si>
    <t>35W_XSPSM D HT 3ME 8L 40K7 UL SV N Q1</t>
  </si>
  <si>
    <t>37W_XSPSM D HT 3ME 5L 40K7 UL SV N Q5</t>
  </si>
  <si>
    <t>40W_XSPSM D HT 2ME 5L 30K7 UL SV N Q6</t>
  </si>
  <si>
    <t>40W_XSPSM D HT 2ME 5L 40K7 UL SV N Q6</t>
  </si>
  <si>
    <t>40W_XSPSM D HT 2ME 8L 30K7 UL SV N Q2</t>
  </si>
  <si>
    <t>40W_XSPSM D HT 2ME 8L 40K7 UL SV N Q2</t>
  </si>
  <si>
    <t>40W_XSPSM D HT 3ME 5L 40K7 UL SV N Q6</t>
  </si>
  <si>
    <t>40W_XSPSM D HT 3ME 8L 40K7 UL SV N Q2</t>
  </si>
  <si>
    <t>44W_XSPSM D HT 3ME 8L 40K7 UL SV N Q3</t>
  </si>
  <si>
    <t>Deco - Shoebox - HPS 100W</t>
  </si>
  <si>
    <t>47W_XSPSM D HT 2ME 5L 40K7 UL SV N Q9</t>
  </si>
  <si>
    <t>47W_XSPSM D HT 3ME 5L 30K7 UL SV N Q9</t>
  </si>
  <si>
    <t>49W_XSPSM D HT 2ME 8L 40K7 UL SV N Q4</t>
  </si>
  <si>
    <t>49W_XSPSM D HT 3ME 8L 30K7 UL SV N Q4</t>
  </si>
  <si>
    <t>49W_XSPSM D HT 3ME 8L 40K7 UL SV N Q4</t>
  </si>
  <si>
    <t>54W_XSPMD D HT 3ME 12L 40K7 UL SV N Q2</t>
  </si>
  <si>
    <t>54W_XSPSM D HT 2ME 8L 40K7 UL SV N Q5</t>
  </si>
  <si>
    <t>54W_XSPSM D HT 3ME 8L 40K7 UL SV N Q5</t>
  </si>
  <si>
    <t>Table 8-d:  City of Brampton</t>
  </si>
  <si>
    <t>Summary of Project #161193</t>
  </si>
  <si>
    <t>Details of Project #161193, 2019</t>
  </si>
  <si>
    <t>112W_BXSP2-HO-HT-2ME-165W-40K-UL-SV-N-Q5</t>
  </si>
  <si>
    <t xml:space="preserve">62W_BXSPR-HO-HT-2ME-60W-40K-UL-SV-N-Q9 </t>
  </si>
  <si>
    <t>112W_BXSP2-HO-HT-2ME-165W-40K-UL-SV-N-Q5_(Dialed down to Q4 107W)</t>
  </si>
  <si>
    <t>160W_BXSP2-HO-HT-3ME-165W-40K-UL-SV-N-Q9-BLS</t>
  </si>
  <si>
    <t>43W_BXSPR-HO-HT-2ME-60W-40K-UL-SV-N-Q6</t>
  </si>
  <si>
    <t>55W_BXSPR-HO-HT-2ME-60W-40K-UL-SV-N-Q8</t>
  </si>
  <si>
    <t>61W_BXSP1-HO-HT-2ME-100W-30K-UL-SV-N-Q5-BLS</t>
  </si>
  <si>
    <t>61W_BXSP1-HO-HT-2ME-100W-40K-UL-SV-N-Q5-BLS</t>
  </si>
  <si>
    <t>Persistence in 2030</t>
  </si>
  <si>
    <t>69W_BXSP1-HO-HT-2ME-100W-30K-UL-SV-N-Q6</t>
  </si>
  <si>
    <t>69W_BXSP1-HO-HT-2ME-100W-40K-UL-SV-N-Q6-BLS</t>
  </si>
  <si>
    <t>79W_BXSP1-HO-HT-2ME-100W-30K-UL-SV-N-Q7-BLS</t>
  </si>
  <si>
    <t>79W_BXSP1-HO-HT-2ME-100W-40K-UL-SV-N-Q7</t>
  </si>
  <si>
    <t>79W_BXSP1-HO-HT-2ME-100W-40K-UL-SV-N-Q7-BLS</t>
  </si>
  <si>
    <t>99W_BXSP1-HO-HT-2ME-100W-30K-UL-SV-N-Q9_(Dialed down to Q6 69W)</t>
  </si>
  <si>
    <t>107W_BXSP2-HO-HT-2ME-165W-40K-UL-SV-N-Q4-BLS</t>
  </si>
  <si>
    <t>112W_BXSP2-HO-HT-3ME-165W-40K-UL-SV-N-Q5</t>
  </si>
  <si>
    <t>112W_BXSP2-HO-HT-3ME-165W-40K-UL-SV-N-Q5-BLS</t>
  </si>
  <si>
    <t xml:space="preserve">143W_BXSP2-HO-HT-3ME-165W-40K-UL-SV-N-Q7 </t>
  </si>
  <si>
    <t>151W_BXSP2-HO-HT-3ME-165W-40K-UL-SV-N-Q8_(Dialed down to Q4 107W)</t>
  </si>
  <si>
    <t>160W_BXSP2-HO-HT-2ME-165W-40K-UL-SV-N-Q9-BLS</t>
  </si>
  <si>
    <t>69W_BXSP1-HO-HT-3ME-100W-40K-UL-SV-N-Q6</t>
  </si>
  <si>
    <t>Table 8-e:  City of Brampton</t>
  </si>
  <si>
    <t>Summary of Project #161219</t>
  </si>
  <si>
    <t>Details of Project #161219, 2020</t>
  </si>
  <si>
    <t>LED fixture &lt;=30W EXPIRED JUNE 19 2016</t>
  </si>
  <si>
    <t>50W to 75W MH/HPS</t>
  </si>
  <si>
    <t>LED fixture &gt;60 to &lt;= 120W EXPIRED JUNE 19 2016</t>
  </si>
  <si>
    <t>200W - 250W MH/HPS</t>
  </si>
  <si>
    <t>LED fixture &gt;30W to &lt;= 60W EXPIRED JUNE 19 2016</t>
  </si>
  <si>
    <t>100W - 175W MH/HPS</t>
  </si>
  <si>
    <t>Persistence in 2031</t>
  </si>
  <si>
    <t>Table 7.  2011-2020 Verified Program Results and Persistence into Future Years</t>
  </si>
  <si>
    <t>Tier 1</t>
  </si>
  <si>
    <t>Consumer</t>
  </si>
  <si>
    <t>Hydro One Brampton Networks Inc.</t>
  </si>
  <si>
    <t>EE</t>
  </si>
  <si>
    <t>Business</t>
  </si>
  <si>
    <t>Demand Response 3 (part of the Industrial program schedule)</t>
  </si>
  <si>
    <t>Commercial &amp; Institutional</t>
  </si>
  <si>
    <t>DR</t>
  </si>
  <si>
    <t>Industrial</t>
  </si>
  <si>
    <t>Pre-2011 Programs Completed in 2011</t>
  </si>
  <si>
    <t>C&amp;I</t>
  </si>
  <si>
    <t>Non-Tier 1</t>
  </si>
  <si>
    <t>Tier 1 - 2011 Adjustment</t>
  </si>
  <si>
    <t>Energy Audit Funding</t>
  </si>
  <si>
    <t>DR-3</t>
  </si>
  <si>
    <t>Small Business Lighting</t>
  </si>
  <si>
    <t>Annual Coupons</t>
  </si>
  <si>
    <t>Bi-Annual Retailer Events</t>
  </si>
  <si>
    <t>HVAC</t>
  </si>
  <si>
    <t>peaksaverPLUS</t>
  </si>
  <si>
    <t>Commercial</t>
  </si>
  <si>
    <t>Home Assistance</t>
  </si>
  <si>
    <t>PSUI</t>
  </si>
  <si>
    <t>Program Enabled</t>
  </si>
  <si>
    <t>LDC Program Enabled Savings</t>
  </si>
  <si>
    <t>Time-of-Use Savings</t>
  </si>
  <si>
    <t xml:space="preserve">Demand Response 3 </t>
  </si>
  <si>
    <t>Commercial Demand Response</t>
  </si>
  <si>
    <t>Energy Managers</t>
  </si>
  <si>
    <t>Save on Energy Heating &amp; Cooling Program</t>
  </si>
  <si>
    <t>Home Depot Home Appliance Market Uplift Conservation Fund Pilot Program</t>
  </si>
  <si>
    <t>Solar Powered Attic Ventilation Pilot Program</t>
  </si>
  <si>
    <t>Truckload Event Pilot Program</t>
  </si>
  <si>
    <t>2015 Adjustment</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</si>
  <si>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</si>
  <si>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</si>
  <si>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</si>
  <si>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</si>
  <si>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</si>
  <si>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</si>
  <si>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</si>
  <si>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</si>
  <si>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</si>
  <si>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</si>
  <si>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</si>
  <si>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</si>
  <si>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</si>
  <si>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</si>
  <si>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</si>
  <si>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</si>
  <si>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</si>
  <si>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</si>
  <si>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</si>
  <si>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</si>
  <si>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</si>
  <si>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</si>
  <si>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</si>
  <si>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</si>
  <si>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</si>
  <si>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</si>
  <si>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</si>
  <si>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</si>
  <si>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</si>
  <si>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</si>
  <si>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</si>
  <si>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</si>
  <si>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</si>
  <si>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</si>
  <si>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</si>
  <si>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</si>
  <si>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Loblaw P4P Conservation Fund Pilot Program</t>
  </si>
  <si>
    <t>Ontario Clean Water Agency P4P Conservation Fund Pilot Program</t>
  </si>
  <si>
    <t>Strategic Energy Group Conservation Fund Pilot Program</t>
  </si>
  <si>
    <t>Social Benchmarking Conservation Fund Pilot Program</t>
  </si>
  <si>
    <t>2023 IRM Application</t>
  </si>
  <si>
    <t>2020/2021</t>
  </si>
  <si>
    <t>2024 IRM Application</t>
  </si>
  <si>
    <t>2022/2023</t>
  </si>
  <si>
    <t>2013-2015</t>
  </si>
  <si>
    <t>EB-2014-0083, 2015 Cost of Service Settlement Agreement, p. 48 of 49</t>
  </si>
  <si>
    <t>EB-2021-0005</t>
  </si>
  <si>
    <t>EB-2022-0185</t>
  </si>
  <si>
    <t>Whole Home Pilot Program</t>
  </si>
  <si>
    <t>P/C Report</t>
  </si>
  <si>
    <t>Post P/C Report</t>
  </si>
  <si>
    <t>2019 Trueup</t>
  </si>
  <si>
    <t>Save on Energy Retrofit Program, FCR</t>
  </si>
  <si>
    <t>Save on Energy Retrofit Program, P4P</t>
  </si>
  <si>
    <t>Save on Energy Retrofit Program, Retrofit-Streetlights</t>
  </si>
  <si>
    <t>Smart Thermostat</t>
  </si>
  <si>
    <t>2022 True-up</t>
  </si>
  <si>
    <t>2023 True-up</t>
  </si>
  <si>
    <t>Save on Energy Retrofit Program (exc. Streetlight), FCR</t>
  </si>
  <si>
    <t>Save on Energy Retrofit Program (exc Streetlight), P4P</t>
  </si>
  <si>
    <t>Save on Retrofit Program, Streetlight</t>
  </si>
  <si>
    <t>Save on Energy Energy Performance Program</t>
  </si>
  <si>
    <t xml:space="preserve">Save on Energy Energy Performance Program </t>
  </si>
  <si>
    <t>Alectra Utilities Corporation - Brampton Rate Zone</t>
  </si>
  <si>
    <t>EB-2023-0004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</si>
</sst>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 numFmtId="286" formatCode="[$-409]mmm\-yy;@"/>
    <numFmt numFmtId="287"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3" fontId="45" fillId="2" borderId="5" xfId="0" applyNumberFormat="1" applyFont="1" applyFill="1" applyBorder="1" applyAlignment="1" applyProtection="1">
      <alignment vertical="center"/>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1" borderId="0" xfId="0" applyFill="1" applyAlignment="1">
      <alignment vertical="center"/>
    </xf>
    <xf numFmtId="0" fontId="0" fillId="91" borderId="0" xfId="0" applyFill="1" applyAlignment="1">
      <alignment horizontal="left" vertical="center"/>
    </xf>
    <xf numFmtId="0" fontId="91" fillId="91" borderId="0" xfId="0" applyFont="1" applyFill="1" applyAlignment="1">
      <alignment horizontal="left" vertical="center"/>
    </xf>
    <xf numFmtId="174" fontId="212" fillId="91" borderId="27" xfId="40" applyNumberFormat="1" applyFont="1" applyFill="1" applyBorder="1" applyAlignment="1">
      <alignment horizontal="left" vertical="center"/>
    </xf>
    <xf numFmtId="0" fontId="48" fillId="91"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1"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1"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1" borderId="139" xfId="40" applyNumberFormat="1" applyFont="1" applyFill="1" applyBorder="1" applyAlignment="1">
      <alignment vertical="center"/>
    </xf>
    <xf numFmtId="0" fontId="48" fillId="91"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1"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1"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0" fillId="28" borderId="109" xfId="0"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0" fontId="44" fillId="91"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2" borderId="154" xfId="0" applyFont="1" applyFill="1" applyBorder="1" applyAlignment="1" applyProtection="1">
      <alignment horizontal="left" wrapText="1"/>
      <protection locked="0"/>
    </xf>
    <xf numFmtId="0" fontId="58" fillId="92" borderId="155" xfId="0" applyFont="1" applyFill="1" applyBorder="1" applyProtection="1">
      <protection locked="0"/>
    </xf>
    <xf numFmtId="39" fontId="42" fillId="92" borderId="155" xfId="0" applyNumberFormat="1" applyFont="1" applyFill="1" applyBorder="1" applyAlignment="1" applyProtection="1">
      <alignment horizontal="center"/>
      <protection locked="0"/>
    </xf>
    <xf numFmtId="3" fontId="45" fillId="92" borderId="155" xfId="0" applyNumberFormat="1" applyFont="1" applyFill="1" applyBorder="1" applyAlignment="1" applyProtection="1">
      <alignment vertical="center"/>
      <protection locked="0"/>
    </xf>
    <xf numFmtId="0" fontId="45" fillId="92" borderId="155" xfId="0" applyFont="1" applyFill="1" applyBorder="1" applyAlignment="1" applyProtection="1">
      <alignment vertical="center"/>
      <protection locked="0"/>
    </xf>
    <xf numFmtId="0" fontId="41" fillId="92" borderId="155" xfId="0" applyFont="1" applyFill="1" applyBorder="1" applyAlignment="1" applyProtection="1">
      <alignment horizontal="center" vertical="center"/>
      <protection locked="0"/>
    </xf>
    <xf numFmtId="0" fontId="41" fillId="92"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2" borderId="154" xfId="0" applyFont="1" applyFill="1" applyBorder="1" applyAlignment="1">
      <alignment vertical="center"/>
    </xf>
    <xf numFmtId="0" fontId="44" fillId="92" borderId="155" xfId="0" applyFont="1" applyFill="1" applyBorder="1" applyAlignment="1">
      <alignment vertical="center"/>
    </xf>
    <xf numFmtId="164" fontId="91" fillId="92" borderId="155" xfId="0" applyNumberFormat="1" applyFont="1" applyFill="1" applyBorder="1" applyAlignment="1">
      <alignment horizontal="center"/>
    </xf>
    <xf numFmtId="164" fontId="91" fillId="92"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1"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1" borderId="0" xfId="0" applyFont="1" applyFill="1" applyProtection="1">
      <protection locked="0"/>
    </xf>
    <xf numFmtId="0" fontId="0" fillId="91"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285" fontId="5" fillId="28" borderId="34" xfId="72" applyNumberFormat="1" applyFont="1" applyFill="1" applyBorder="1" applyProtection="1">
      <protection locked="0"/>
    </xf>
    <xf numFmtId="2" fontId="5" fillId="28" borderId="34" xfId="0" quotePrefix="1" applyNumberFormat="1" applyFont="1" applyFill="1" applyBorder="1" applyProtection="1">
      <protection locked="0"/>
    </xf>
    <xf numFmtId="2" fontId="4" fillId="28" borderId="34" xfId="0" quotePrefix="1" applyNumberFormat="1" applyFont="1" applyFill="1" applyBorder="1" applyProtection="1">
      <protection locked="0"/>
    </xf>
    <xf numFmtId="17" fontId="5" fillId="28" borderId="0" xfId="0" applyNumberFormat="1" applyFont="1" applyFill="1"/>
    <xf numFmtId="286" fontId="5" fillId="28" borderId="34" xfId="0" applyNumberFormat="1" applyFont="1" applyFill="1" applyBorder="1" applyAlignment="1">
      <alignment horizontal="left"/>
    </xf>
    <xf numFmtId="2" fontId="5" fillId="28" borderId="34" xfId="0" applyNumberFormat="1" applyFont="1" applyFill="1" applyBorder="1" applyProtection="1">
      <protection locked="0"/>
    </xf>
    <xf numFmtId="40" fontId="5" fillId="28" borderId="34" xfId="0" applyNumberFormat="1" applyFont="1" applyFill="1" applyBorder="1" applyAlignment="1" applyProtection="1">
      <alignment horizontal="center"/>
      <protection locked="0"/>
    </xf>
    <xf numFmtId="40" fontId="4" fillId="28" borderId="34" xfId="0" applyNumberFormat="1" applyFont="1" applyFill="1" applyBorder="1" applyAlignment="1" applyProtection="1">
      <alignment horizontal="center"/>
      <protection locked="0"/>
    </xf>
    <xf numFmtId="40" fontId="4" fillId="28" borderId="34" xfId="0" applyNumberFormat="1" applyFont="1" applyFill="1" applyBorder="1" applyProtection="1">
      <protection locked="0"/>
    </xf>
    <xf numFmtId="9" fontId="5" fillId="28" borderId="34" xfId="72" applyFont="1" applyFill="1" applyBorder="1" applyProtection="1">
      <protection locked="0"/>
    </xf>
    <xf numFmtId="2" fontId="244" fillId="28" borderId="34" xfId="0" quotePrefix="1" applyNumberFormat="1" applyFont="1" applyFill="1" applyBorder="1" applyAlignment="1" applyProtection="1">
      <alignment horizontal="center"/>
      <protection locked="0"/>
    </xf>
    <xf numFmtId="2" fontId="4" fillId="28" borderId="0" xfId="0" quotePrefix="1" applyNumberFormat="1" applyFont="1" applyFill="1" applyProtection="1">
      <protection locked="0"/>
    </xf>
    <xf numFmtId="0" fontId="13" fillId="0" borderId="109" xfId="0" applyFont="1" applyBorder="1" applyAlignment="1">
      <alignment horizontal="left" vertical="top" wrapText="1"/>
    </xf>
    <xf numFmtId="287" fontId="0" fillId="28" borderId="34" xfId="0" applyNumberFormat="1" applyFill="1" applyBorder="1" applyAlignment="1">
      <alignment vertical="top"/>
    </xf>
    <xf numFmtId="287" fontId="0" fillId="28" borderId="44" xfId="0" applyNumberFormat="1" applyFill="1" applyBorder="1" applyAlignment="1">
      <alignment vertical="top"/>
    </xf>
    <xf numFmtId="3" fontId="48" fillId="28" borderId="109" xfId="0" applyNumberFormat="1" applyFont="1" applyFill="1" applyBorder="1" applyAlignment="1" applyProtection="1">
      <alignment horizontal="center"/>
      <protection locked="0"/>
    </xf>
    <xf numFmtId="3" fontId="45" fillId="2" borderId="85" xfId="0" applyNumberFormat="1" applyFont="1" applyFill="1" applyBorder="1" applyAlignment="1" applyProtection="1">
      <alignment vertical="center" wrapText="1"/>
      <protection locked="0"/>
    </xf>
    <xf numFmtId="0" fontId="91" fillId="2" borderId="108" xfId="0" applyFont="1" applyFill="1" applyBorder="1" applyAlignment="1" applyProtection="1">
      <alignment horizontal="left" vertical="center"/>
      <protection locked="0"/>
    </xf>
    <xf numFmtId="39" fontId="42" fillId="2" borderId="85" xfId="0" applyNumberFormat="1" applyFont="1" applyFill="1" applyBorder="1" applyAlignment="1" applyProtection="1">
      <alignment horizontal="center"/>
      <protection locked="0"/>
    </xf>
    <xf numFmtId="39" fontId="41" fillId="2" borderId="85" xfId="0" applyNumberFormat="1" applyFont="1" applyFill="1" applyBorder="1" applyAlignment="1" applyProtection="1">
      <alignment horizontal="center"/>
      <protection locked="0"/>
    </xf>
    <xf numFmtId="39" fontId="58" fillId="2" borderId="85" xfId="0" applyNumberFormat="1" applyFont="1" applyFill="1" applyBorder="1" applyAlignment="1" applyProtection="1">
      <alignment horizontal="left"/>
      <protection locked="0"/>
    </xf>
    <xf numFmtId="39" fontId="58" fillId="2" borderId="85" xfId="0" applyNumberFormat="1" applyFont="1" applyFill="1" applyBorder="1" applyAlignment="1" applyProtection="1">
      <alignment horizontal="center"/>
      <protection locked="0"/>
    </xf>
    <xf numFmtId="0" fontId="41" fillId="2" borderId="85" xfId="0" applyFont="1" applyFill="1" applyBorder="1" applyProtection="1">
      <protection locked="0"/>
    </xf>
    <xf numFmtId="3" fontId="42" fillId="0" borderId="39" xfId="0" applyNumberFormat="1" applyFont="1" applyBorder="1" applyAlignment="1" applyProtection="1">
      <alignment horizontal="center" vertical="center"/>
      <protection locked="0"/>
    </xf>
    <xf numFmtId="168" fontId="8" fillId="0" borderId="0" xfId="0" applyNumberFormat="1" applyFont="1" applyAlignment="1" applyProtection="1">
      <alignment horizontal="center" vertical="center"/>
      <protection locked="0"/>
    </xf>
    <xf numFmtId="177" fontId="45" fillId="2" borderId="0" xfId="71" applyNumberFormat="1" applyFont="1" applyFill="1" applyAlignment="1" applyProtection="1">
      <alignment horizontal="center" vertical="center"/>
      <protection locked="0"/>
    </xf>
    <xf numFmtId="177" fontId="45" fillId="2" borderId="5" xfId="71" applyNumberFormat="1" applyFont="1" applyFill="1" applyBorder="1" applyAlignment="1" applyProtection="1">
      <alignment horizontal="center" vertical="center"/>
      <protection locked="0"/>
    </xf>
    <xf numFmtId="169" fontId="45" fillId="0" borderId="0" xfId="71" applyNumberFormat="1" applyFont="1" applyFill="1" applyBorder="1" applyAlignment="1" applyProtection="1">
      <alignment horizontal="center" vertical="center"/>
      <protection locked="0"/>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1" borderId="117" xfId="0" applyFont="1" applyFill="1" applyBorder="1" applyAlignment="1">
      <alignment horizontal="left" vertical="top" wrapText="1"/>
    </xf>
    <xf numFmtId="0" fontId="91" fillId="91" borderId="102" xfId="0" applyFont="1" applyFill="1" applyBorder="1" applyAlignment="1">
      <alignment horizontal="left" vertical="top" wrapText="1"/>
    </xf>
    <xf numFmtId="0" fontId="91" fillId="91" borderId="96" xfId="0" applyFont="1" applyFill="1" applyBorder="1" applyAlignment="1">
      <alignment horizontal="left" vertical="top" wrapText="1"/>
    </xf>
    <xf numFmtId="0" fontId="91" fillId="91" borderId="88" xfId="0" applyFont="1" applyFill="1" applyBorder="1" applyAlignment="1">
      <alignment horizontal="left" vertical="top" wrapText="1"/>
    </xf>
    <xf numFmtId="0" fontId="91" fillId="91" borderId="0" xfId="0" applyFont="1" applyFill="1" applyAlignment="1">
      <alignment horizontal="left" vertical="top" wrapText="1"/>
    </xf>
    <xf numFmtId="0" fontId="91" fillId="91" borderId="11" xfId="0" applyFont="1" applyFill="1" applyBorder="1" applyAlignment="1">
      <alignment horizontal="left" vertical="top" wrapText="1"/>
    </xf>
    <xf numFmtId="0" fontId="91" fillId="91" borderId="108" xfId="0" applyFont="1" applyFill="1" applyBorder="1" applyAlignment="1">
      <alignment horizontal="left" vertical="top" wrapText="1"/>
    </xf>
    <xf numFmtId="0" fontId="91" fillId="91" borderId="5" xfId="0" applyFont="1" applyFill="1" applyBorder="1" applyAlignment="1">
      <alignment horizontal="left" vertical="top" wrapText="1"/>
    </xf>
    <xf numFmtId="0" fontId="91" fillId="91" borderId="111" xfId="0" applyFont="1" applyFill="1" applyBorder="1" applyAlignment="1">
      <alignment horizontal="left" vertical="top" wrapText="1"/>
    </xf>
    <xf numFmtId="0" fontId="91" fillId="91" borderId="0" xfId="0" applyFont="1" applyFill="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1" borderId="157" xfId="0" applyFont="1" applyFill="1" applyBorder="1" applyAlignment="1">
      <alignment horizontal="left" vertical="top" wrapText="1"/>
    </xf>
    <xf numFmtId="0" fontId="48" fillId="91" borderId="0" xfId="0" applyFont="1" applyFill="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1" borderId="0" xfId="40" applyNumberFormat="1" applyFont="1" applyFill="1" applyBorder="1" applyAlignment="1" applyProtection="1">
      <alignment horizontal="left" vertical="center" wrapText="1"/>
      <protection locked="0"/>
    </xf>
    <xf numFmtId="0" fontId="48" fillId="91"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1" borderId="139" xfId="40" applyNumberFormat="1" applyFont="1" applyFill="1" applyBorder="1" applyAlignment="1">
      <alignment horizontal="left" vertical="center"/>
    </xf>
    <xf numFmtId="174" fontId="212" fillId="91" borderId="140" xfId="40" applyNumberFormat="1" applyFont="1" applyFill="1" applyBorder="1" applyAlignment="1">
      <alignment horizontal="left" vertical="center"/>
    </xf>
    <xf numFmtId="0" fontId="91" fillId="91"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1"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1"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1" borderId="0" xfId="0" applyFont="1" applyFill="1" applyAlignment="1">
      <alignment horizontal="left" wrapText="1"/>
    </xf>
    <xf numFmtId="0" fontId="237" fillId="2" borderId="8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48223" cy="198261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03650" cy="18224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0</xdr:col>
      <xdr:colOff>95250</xdr:colOff>
      <xdr:row>0</xdr:row>
      <xdr:rowOff>152400</xdr:rowOff>
    </xdr:from>
    <xdr:to>
      <xdr:col>32</xdr:col>
      <xdr:colOff>381000</xdr:colOff>
      <xdr:row>10</xdr:row>
      <xdr:rowOff>133350</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95250" y="152400"/>
          <a:ext cx="29203650" cy="1822450"/>
          <a:chOff x="10997237" y="5479676"/>
          <a:chExt cx="8857420" cy="1900278"/>
        </a:xfrm>
      </xdr:grpSpPr>
      <xdr:pic>
        <xdr:nvPicPr>
          <xdr:cNvPr id="9" name="Picture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10" name="Rectangle 9">
            <a:extLst>
              <a:ext uri="{FF2B5EF4-FFF2-40B4-BE49-F238E27FC236}">
                <a16:creationId xmlns:a16="http://schemas.microsoft.com/office/drawing/2014/main" id="{00000000-0008-0000-0B00-00000A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11" name="Picture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Rectangle 11">
            <a:extLst>
              <a:ext uri="{FF2B5EF4-FFF2-40B4-BE49-F238E27FC236}">
                <a16:creationId xmlns:a16="http://schemas.microsoft.com/office/drawing/2014/main" id="{00000000-0008-0000-0B00-00000C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13" name="TextBox 12">
          <a:extLst>
            <a:ext uri="{FF2B5EF4-FFF2-40B4-BE49-F238E27FC236}">
              <a16:creationId xmlns:a16="http://schemas.microsoft.com/office/drawing/2014/main" id="{00000000-0008-0000-0B00-00000D000000}"/>
            </a:ext>
          </a:extLst>
        </xdr:cNvPr>
        <xdr:cNvSpPr txBox="1"/>
      </xdr:nvSpPr>
      <xdr:spPr>
        <a:xfrm>
          <a:off x="25298400" y="1502834"/>
          <a:ext cx="2275417"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57444"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11331645"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3614062" cy="2010811"/>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7" zoomScaleNormal="100" workbookViewId="0">
      <selection activeCell="C6" sqref="C6"/>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8" t="s">
        <v>174</v>
      </c>
      <c r="C3" s="778"/>
    </row>
    <row r="4" spans="1:3" ht="11.25" customHeight="1"/>
    <row r="5" spans="1:3" s="22" customFormat="1" ht="25.5" customHeight="1">
      <c r="B5" s="49" t="s">
        <v>419</v>
      </c>
      <c r="C5" s="49" t="s">
        <v>173</v>
      </c>
    </row>
    <row r="6" spans="1:3" s="146" customFormat="1" ht="62.25" customHeight="1">
      <c r="A6" s="206"/>
      <c r="B6" s="524" t="s">
        <v>170</v>
      </c>
      <c r="C6" s="569" t="s">
        <v>913</v>
      </c>
    </row>
    <row r="7" spans="1:3" s="146" customFormat="1" ht="21" customHeight="1">
      <c r="A7" s="206"/>
      <c r="B7" s="520" t="s">
        <v>549</v>
      </c>
      <c r="C7" s="570" t="s">
        <v>610</v>
      </c>
    </row>
    <row r="8" spans="1:3" s="146" customFormat="1" ht="32.25" customHeight="1">
      <c r="B8" s="520" t="s">
        <v>366</v>
      </c>
      <c r="C8" s="571" t="s">
        <v>600</v>
      </c>
    </row>
    <row r="9" spans="1:3" s="146" customFormat="1" ht="27.75" customHeight="1">
      <c r="B9" s="520" t="s">
        <v>169</v>
      </c>
      <c r="C9" s="571" t="s">
        <v>601</v>
      </c>
    </row>
    <row r="10" spans="1:3" s="146" customFormat="1" ht="26.25" customHeight="1">
      <c r="B10" s="532" t="s">
        <v>367</v>
      </c>
      <c r="C10" s="573" t="s">
        <v>602</v>
      </c>
    </row>
    <row r="11" spans="1:3" s="146" customFormat="1" ht="39.75" customHeight="1">
      <c r="B11" s="520" t="s">
        <v>820</v>
      </c>
      <c r="C11" s="571" t="s">
        <v>821</v>
      </c>
    </row>
    <row r="12" spans="1:3" s="146" customFormat="1" ht="18" customHeight="1">
      <c r="B12" s="520" t="s">
        <v>369</v>
      </c>
      <c r="C12" s="571" t="s">
        <v>603</v>
      </c>
    </row>
    <row r="13" spans="1:3" s="146" customFormat="1" ht="13.5" customHeight="1">
      <c r="B13" s="520"/>
      <c r="C13" s="572"/>
    </row>
    <row r="14" spans="1:3" s="146" customFormat="1" ht="18" customHeight="1">
      <c r="B14" s="520" t="s">
        <v>656</v>
      </c>
      <c r="C14" s="570" t="s">
        <v>654</v>
      </c>
    </row>
    <row r="15" spans="1:3" s="146" customFormat="1" ht="8.25" customHeight="1">
      <c r="B15" s="520"/>
      <c r="C15" s="572"/>
    </row>
    <row r="16" spans="1:3" s="146" customFormat="1" ht="33" customHeight="1">
      <c r="B16" s="574" t="s">
        <v>599</v>
      </c>
      <c r="C16" s="575" t="s">
        <v>655</v>
      </c>
    </row>
    <row r="17" spans="2:2" s="82" customFormat="1" ht="15.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1"/>
  <sheetViews>
    <sheetView tabSelected="1" topLeftCell="A1540" zoomScale="80" zoomScaleNormal="80" workbookViewId="0">
      <pane xSplit="2" topLeftCell="J1" activePane="topRight" state="frozen"/>
      <selection pane="topRight" activeCell="Q1557" sqref="Q1557"/>
    </sheetView>
  </sheetViews>
  <sheetFormatPr defaultColWidth="9" defaultRowHeight="14.5" outlineLevelRow="1" outlineLevelCol="1"/>
  <cols>
    <col min="1" max="1" width="4.54296875" style="447" customWidth="1"/>
    <col min="2" max="2" width="55.81640625" style="369" customWidth="1"/>
    <col min="3" max="3" width="13.453125" style="369" customWidth="1"/>
    <col min="4" max="4" width="17" style="369" customWidth="1"/>
    <col min="5" max="16" width="9" style="369" customWidth="1" outlineLevel="1"/>
    <col min="17" max="17" width="13.54296875" style="369" customWidth="1" outlineLevel="1"/>
    <col min="18" max="18" width="15.54296875" style="369" customWidth="1"/>
    <col min="19" max="30" width="9" style="369" customWidth="1" outlineLevel="1"/>
    <col min="31" max="31" width="16.54296875" style="369" customWidth="1"/>
    <col min="32" max="32" width="18.26953125" style="369" customWidth="1"/>
    <col min="33" max="33" width="15" style="369" customWidth="1"/>
    <col min="34" max="34" width="17.54296875" style="369" customWidth="1"/>
    <col min="35" max="35" width="19.54296875" style="369" customWidth="1"/>
    <col min="36" max="36" width="18.54296875" style="369" customWidth="1"/>
    <col min="37" max="41" width="15" style="369" customWidth="1"/>
    <col min="42" max="44" width="17.26953125" style="369" customWidth="1"/>
    <col min="45" max="45" width="16.453125" style="369" bestFit="1" customWidth="1"/>
    <col min="46" max="46" width="11.54296875" style="369" customWidth="1"/>
    <col min="47" max="16384" width="9" style="369"/>
  </cols>
  <sheetData>
    <row r="13" spans="2:45" ht="15" thickBot="1"/>
    <row r="14" spans="2:45" ht="26.25" customHeight="1" thickBot="1">
      <c r="B14" s="832" t="s">
        <v>171</v>
      </c>
      <c r="C14" s="220" t="s">
        <v>175</v>
      </c>
      <c r="D14" s="43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2"/>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2"/>
      <c r="C16" s="825" t="s">
        <v>548</v>
      </c>
      <c r="D16" s="826"/>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2" t="s">
        <v>502</v>
      </c>
      <c r="C18" s="833" t="s">
        <v>962</v>
      </c>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370"/>
      <c r="AF18" s="370"/>
      <c r="AG18" s="370"/>
      <c r="AH18" s="370"/>
      <c r="AI18" s="370"/>
      <c r="AJ18" s="370"/>
      <c r="AK18" s="370"/>
      <c r="AL18" s="370"/>
      <c r="AM18" s="370"/>
      <c r="AN18" s="370"/>
      <c r="AO18" s="370"/>
      <c r="AP18" s="370"/>
      <c r="AQ18" s="370"/>
      <c r="AR18" s="370"/>
      <c r="AS18" s="370"/>
    </row>
    <row r="19" spans="2:45" ht="54.65" customHeight="1">
      <c r="B19" s="832"/>
      <c r="C19" s="833" t="s">
        <v>884</v>
      </c>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370"/>
      <c r="AF19" s="370"/>
      <c r="AG19" s="370"/>
      <c r="AH19" s="370"/>
      <c r="AI19" s="370"/>
      <c r="AJ19" s="370"/>
      <c r="AK19" s="370"/>
      <c r="AL19" s="370"/>
      <c r="AM19" s="370"/>
      <c r="AN19" s="370"/>
      <c r="AO19" s="370"/>
      <c r="AP19" s="370"/>
      <c r="AQ19" s="370"/>
      <c r="AR19" s="370"/>
      <c r="AS19" s="370"/>
    </row>
    <row r="20" spans="2:45" ht="62.25" customHeight="1">
      <c r="B20" s="234"/>
      <c r="C20" s="833" t="s">
        <v>572</v>
      </c>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370"/>
      <c r="AF20" s="370"/>
      <c r="AG20" s="370"/>
      <c r="AH20" s="370"/>
      <c r="AI20" s="370"/>
      <c r="AJ20" s="370"/>
      <c r="AK20" s="370"/>
      <c r="AL20" s="370"/>
      <c r="AM20" s="370"/>
      <c r="AN20" s="370"/>
      <c r="AO20" s="370"/>
      <c r="AP20" s="370"/>
      <c r="AQ20" s="370"/>
      <c r="AR20" s="370"/>
      <c r="AS20" s="370"/>
    </row>
    <row r="21" spans="2:45" ht="43.5" customHeight="1">
      <c r="B21" s="234"/>
      <c r="C21" s="833" t="s">
        <v>628</v>
      </c>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370"/>
      <c r="AF21" s="370"/>
      <c r="AG21" s="370"/>
      <c r="AH21" s="370"/>
      <c r="AI21" s="370"/>
      <c r="AJ21" s="370"/>
      <c r="AK21" s="370"/>
      <c r="AL21" s="370"/>
      <c r="AM21" s="370"/>
      <c r="AN21" s="370"/>
      <c r="AO21" s="370"/>
      <c r="AP21" s="370"/>
      <c r="AQ21" s="370"/>
      <c r="AR21" s="370"/>
      <c r="AS21" s="370"/>
    </row>
    <row r="22" spans="2:45" ht="70.5" customHeight="1">
      <c r="B22" s="234"/>
      <c r="C22" s="833" t="s">
        <v>710</v>
      </c>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370"/>
      <c r="AF22" s="370"/>
      <c r="AG22" s="370"/>
      <c r="AH22" s="370"/>
      <c r="AI22" s="370"/>
      <c r="AJ22" s="370"/>
      <c r="AK22" s="370"/>
      <c r="AL22" s="370"/>
      <c r="AM22" s="370"/>
      <c r="AN22" s="370"/>
      <c r="AO22" s="370"/>
      <c r="AP22" s="370"/>
      <c r="AQ22" s="370"/>
      <c r="AR22" s="370"/>
      <c r="AS22" s="370"/>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32" t="s">
        <v>524</v>
      </c>
      <c r="C24" s="507" t="s">
        <v>526</v>
      </c>
      <c r="D24" s="237"/>
      <c r="E24" s="237"/>
      <c r="F24" s="507" t="s">
        <v>963</v>
      </c>
      <c r="G24" s="237"/>
      <c r="H24" s="237"/>
      <c r="I24" s="237"/>
      <c r="J24" s="507" t="s">
        <v>969</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32"/>
      <c r="C25" s="507" t="s">
        <v>527</v>
      </c>
      <c r="D25" s="237"/>
      <c r="E25" s="237"/>
      <c r="F25" s="507" t="s">
        <v>964</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07" t="s">
        <v>528</v>
      </c>
      <c r="D26" s="237"/>
      <c r="E26" s="237"/>
      <c r="F26" s="507" t="s">
        <v>965</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07" t="s">
        <v>529</v>
      </c>
      <c r="D27" s="237"/>
      <c r="E27" s="237"/>
      <c r="F27" s="507" t="s">
        <v>966</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07" t="s">
        <v>530</v>
      </c>
      <c r="D28" s="237"/>
      <c r="E28" s="237"/>
      <c r="F28" s="507" t="s">
        <v>967</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07" t="s">
        <v>531</v>
      </c>
      <c r="D29" s="237"/>
      <c r="E29" s="237"/>
      <c r="F29" s="507" t="s">
        <v>968</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0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8" t="s">
        <v>211</v>
      </c>
      <c r="C34" s="830" t="s">
        <v>33</v>
      </c>
      <c r="D34" s="634" t="s">
        <v>421</v>
      </c>
      <c r="E34" s="845" t="s">
        <v>209</v>
      </c>
      <c r="F34" s="846"/>
      <c r="G34" s="846"/>
      <c r="H34" s="846"/>
      <c r="I34" s="846"/>
      <c r="J34" s="846"/>
      <c r="K34" s="846"/>
      <c r="L34" s="846"/>
      <c r="M34" s="846"/>
      <c r="N34" s="846"/>
      <c r="O34" s="846"/>
      <c r="P34" s="846"/>
      <c r="Q34" s="844" t="s">
        <v>213</v>
      </c>
      <c r="R34" s="633" t="s">
        <v>422</v>
      </c>
      <c r="S34" s="834" t="s">
        <v>212</v>
      </c>
      <c r="T34" s="835"/>
      <c r="U34" s="835"/>
      <c r="V34" s="835"/>
      <c r="W34" s="835"/>
      <c r="X34" s="835"/>
      <c r="Y34" s="835"/>
      <c r="Z34" s="835"/>
      <c r="AA34" s="835"/>
      <c r="AB34" s="835"/>
      <c r="AC34" s="835"/>
      <c r="AD34" s="841"/>
      <c r="AE34" s="834" t="s">
        <v>242</v>
      </c>
      <c r="AF34" s="835"/>
      <c r="AG34" s="835"/>
      <c r="AH34" s="835"/>
      <c r="AI34" s="835"/>
      <c r="AJ34" s="835"/>
      <c r="AK34" s="835"/>
      <c r="AL34" s="835"/>
      <c r="AM34" s="835"/>
      <c r="AN34" s="835"/>
      <c r="AO34" s="835"/>
      <c r="AP34" s="835"/>
      <c r="AQ34" s="835"/>
      <c r="AR34" s="835"/>
      <c r="AS34" s="836"/>
    </row>
    <row r="35" spans="1:45" ht="65.25" customHeight="1">
      <c r="B35" s="829"/>
      <c r="C35" s="834"/>
      <c r="D35" s="642">
        <v>2015</v>
      </c>
      <c r="E35" s="646">
        <v>2016</v>
      </c>
      <c r="F35" s="643">
        <v>2017</v>
      </c>
      <c r="G35" s="643">
        <v>2018</v>
      </c>
      <c r="H35" s="643">
        <v>2019</v>
      </c>
      <c r="I35" s="643">
        <v>2020</v>
      </c>
      <c r="J35" s="643">
        <v>2021</v>
      </c>
      <c r="K35" s="643">
        <v>2022</v>
      </c>
      <c r="L35" s="645">
        <v>2023</v>
      </c>
      <c r="M35" s="644">
        <v>2024</v>
      </c>
      <c r="N35" s="643">
        <v>2025</v>
      </c>
      <c r="O35" s="644">
        <v>2026</v>
      </c>
      <c r="P35" s="646">
        <v>2027</v>
      </c>
      <c r="Q35" s="844"/>
      <c r="R35" s="647">
        <v>2015</v>
      </c>
      <c r="S35" s="245">
        <v>2016</v>
      </c>
      <c r="T35" s="245">
        <v>2017</v>
      </c>
      <c r="U35" s="245">
        <v>2018</v>
      </c>
      <c r="V35" s="245">
        <v>2019</v>
      </c>
      <c r="W35" s="245">
        <v>2020</v>
      </c>
      <c r="X35" s="245">
        <v>2021</v>
      </c>
      <c r="Y35" s="245">
        <v>2022</v>
      </c>
      <c r="Z35" s="245">
        <v>2023</v>
      </c>
      <c r="AA35" s="371">
        <v>2024</v>
      </c>
      <c r="AB35" s="371">
        <v>2025</v>
      </c>
      <c r="AC35" s="371">
        <v>2026</v>
      </c>
      <c r="AD35" s="371">
        <v>2027</v>
      </c>
      <c r="AE35" s="245" t="str">
        <f>'1.  LRAMVA Summary'!$D$53</f>
        <v>Residential</v>
      </c>
      <c r="AF35" s="245" t="str">
        <f>'1.  LRAMVA Summary'!$E$53</f>
        <v>GS&lt;50 kW</v>
      </c>
      <c r="AG35" s="245" t="str">
        <f>'1.  LRAMVA Summary'!$F$53</f>
        <v>GS 50 to 699 kW</v>
      </c>
      <c r="AH35" s="245" t="str">
        <f>'1.  LRAMVA Summary'!$G$53</f>
        <v>GS 700 to 4,999 kW</v>
      </c>
      <c r="AI35" s="245" t="str">
        <f>'1.  LRAMVA Summary'!$H$53</f>
        <v>Large Use</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4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hidden="1" outlineLevel="1">
      <c r="A38" s="447">
        <v>1</v>
      </c>
      <c r="B38" s="254" t="s">
        <v>95</v>
      </c>
      <c r="C38" s="251" t="s">
        <v>25</v>
      </c>
      <c r="D38" s="255">
        <f>'7.  Persistence Report'!AU120</f>
        <v>1538773</v>
      </c>
      <c r="E38" s="255">
        <f>'7.  Persistence Report'!AV120+'7.  Persistence Report'!AV213</f>
        <v>1775764</v>
      </c>
      <c r="F38" s="255">
        <f>'7.  Persistence Report'!AW120+'7.  Persistence Report'!AW213</f>
        <v>1775764</v>
      </c>
      <c r="G38" s="255">
        <f>'7.  Persistence Report'!AX120+'7.  Persistence Report'!AX213</f>
        <v>1775764</v>
      </c>
      <c r="H38" s="255">
        <f>'7.  Persistence Report'!AY120+'7.  Persistence Report'!AY213</f>
        <v>1775764</v>
      </c>
      <c r="I38" s="255">
        <f>'7.  Persistence Report'!AZ120+'7.  Persistence Report'!AZ213</f>
        <v>1775764</v>
      </c>
      <c r="J38" s="255">
        <f>'7.  Persistence Report'!BA120+'7.  Persistence Report'!BA213</f>
        <v>1775764</v>
      </c>
      <c r="K38" s="255">
        <f>'7.  Persistence Report'!BB120+'7.  Persistence Report'!BB213</f>
        <v>1775341</v>
      </c>
      <c r="L38" s="255">
        <f>'7.  Persistence Report'!BC120+'7.  Persistence Report'!BC213</f>
        <v>1775341</v>
      </c>
      <c r="M38" s="255">
        <f>'7.  Persistence Report'!BD120+'7.  Persistence Report'!BD213</f>
        <v>1775341</v>
      </c>
      <c r="N38" s="255">
        <f>'7.  Persistence Report'!BE120+'7.  Persistence Report'!BE213</f>
        <v>1651115</v>
      </c>
      <c r="O38" s="255">
        <f>'7.  Persistence Report'!BF120+'7.  Persistence Report'!BF213</f>
        <v>1640930</v>
      </c>
      <c r="P38" s="255">
        <f>'7.  Persistence Report'!BG120+'7.  Persistence Report'!BG213</f>
        <v>1640930</v>
      </c>
      <c r="Q38" s="405"/>
      <c r="R38" s="255">
        <f>'7.  Persistence Report'!P120</f>
        <v>100</v>
      </c>
      <c r="S38" s="255">
        <f>'7.  Persistence Report'!Q120+'7.  Persistence Report'!P213</f>
        <v>115</v>
      </c>
      <c r="T38" s="255">
        <f>'7.  Persistence Report'!R120+'7.  Persistence Report'!Q213</f>
        <v>115</v>
      </c>
      <c r="U38" s="255">
        <f>'7.  Persistence Report'!S120+'7.  Persistence Report'!R213</f>
        <v>115</v>
      </c>
      <c r="V38" s="255">
        <f>'7.  Persistence Report'!T120+'7.  Persistence Report'!S213</f>
        <v>115</v>
      </c>
      <c r="W38" s="255">
        <f>'7.  Persistence Report'!U120+'7.  Persistence Report'!T213</f>
        <v>115</v>
      </c>
      <c r="X38" s="255">
        <f>'7.  Persistence Report'!V120+'7.  Persistence Report'!U213</f>
        <v>115</v>
      </c>
      <c r="Y38" s="255">
        <f>'7.  Persistence Report'!W120+'7.  Persistence Report'!V213</f>
        <v>115</v>
      </c>
      <c r="Z38" s="255">
        <f>'7.  Persistence Report'!X120+'7.  Persistence Report'!W213</f>
        <v>115</v>
      </c>
      <c r="AA38" s="255">
        <f>'7.  Persistence Report'!Y120+'7.  Persistence Report'!X213</f>
        <v>115</v>
      </c>
      <c r="AB38" s="255">
        <f>'7.  Persistence Report'!Z120+'7.  Persistence Report'!Y213</f>
        <v>104</v>
      </c>
      <c r="AC38" s="255">
        <f>'7.  Persistence Report'!AA120+'7.  Persistence Report'!Z213</f>
        <v>103</v>
      </c>
      <c r="AD38" s="255">
        <f>'7.  Persistence Report'!AB120+'7.  Persistence Report'!AA213</f>
        <v>103</v>
      </c>
      <c r="AE38" s="353">
        <v>1</v>
      </c>
      <c r="AF38" s="353"/>
      <c r="AG38" s="353"/>
      <c r="AH38" s="353"/>
      <c r="AI38" s="353"/>
      <c r="AJ38" s="353"/>
      <c r="AK38" s="353"/>
      <c r="AL38" s="353"/>
      <c r="AM38" s="353"/>
      <c r="AN38" s="353"/>
      <c r="AO38" s="353"/>
      <c r="AP38" s="353"/>
      <c r="AQ38" s="353"/>
      <c r="AR38" s="353"/>
      <c r="AS38" s="257">
        <f>SUM(AE38:AR38)</f>
        <v>1</v>
      </c>
    </row>
    <row r="39" spans="1:45" ht="15.5" hidden="1" outlineLevel="1">
      <c r="B39" s="254" t="s">
        <v>266</v>
      </c>
      <c r="C39" s="251" t="s">
        <v>163</v>
      </c>
      <c r="D39" s="255"/>
      <c r="E39" s="255"/>
      <c r="F39" s="255"/>
      <c r="G39" s="255"/>
      <c r="H39" s="255"/>
      <c r="I39" s="255"/>
      <c r="J39" s="255"/>
      <c r="K39" s="255"/>
      <c r="L39" s="255"/>
      <c r="M39" s="255"/>
      <c r="N39" s="255"/>
      <c r="O39" s="255"/>
      <c r="P39" s="255"/>
      <c r="Q39" s="405"/>
      <c r="R39" s="255"/>
      <c r="S39" s="255"/>
      <c r="T39" s="255"/>
      <c r="U39" s="255"/>
      <c r="V39" s="255"/>
      <c r="W39" s="255"/>
      <c r="X39" s="255"/>
      <c r="Y39" s="255"/>
      <c r="Z39" s="255"/>
      <c r="AA39" s="255"/>
      <c r="AB39" s="255"/>
      <c r="AC39" s="255"/>
      <c r="AD39" s="255"/>
      <c r="AE39" s="353">
        <v>1</v>
      </c>
      <c r="AF39" s="353">
        <v>0</v>
      </c>
      <c r="AG39" s="353">
        <v>0</v>
      </c>
      <c r="AH39" s="353">
        <v>0</v>
      </c>
      <c r="AI39" s="353">
        <v>0</v>
      </c>
      <c r="AJ39" s="353">
        <v>0</v>
      </c>
      <c r="AK39" s="353">
        <v>0</v>
      </c>
      <c r="AL39" s="353">
        <v>0</v>
      </c>
      <c r="AM39" s="353">
        <v>0</v>
      </c>
      <c r="AN39" s="353">
        <f t="shared" ref="AN39:AR39" si="0">AN38</f>
        <v>0</v>
      </c>
      <c r="AO39" s="353">
        <f t="shared" si="0"/>
        <v>0</v>
      </c>
      <c r="AP39" s="353">
        <f t="shared" si="0"/>
        <v>0</v>
      </c>
      <c r="AQ39" s="353">
        <f t="shared" si="0"/>
        <v>0</v>
      </c>
      <c r="AR39" s="353">
        <f t="shared" si="0"/>
        <v>0</v>
      </c>
      <c r="AS39" s="257"/>
    </row>
    <row r="40" spans="1:45" ht="15.5" hidden="1" outlineLevel="1">
      <c r="B40" s="258"/>
      <c r="C40" s="259"/>
      <c r="D40" s="259"/>
      <c r="E40" s="259"/>
      <c r="F40" s="259"/>
      <c r="G40" s="259"/>
      <c r="H40" s="259"/>
      <c r="I40" s="259"/>
      <c r="J40" s="641"/>
      <c r="K40" s="259"/>
      <c r="L40" s="259"/>
      <c r="M40" s="259"/>
      <c r="N40" s="259"/>
      <c r="O40" s="259"/>
      <c r="P40" s="259"/>
      <c r="Q40" s="260"/>
      <c r="R40" s="259"/>
      <c r="S40" s="259"/>
      <c r="T40" s="259"/>
      <c r="U40" s="259"/>
      <c r="V40" s="259"/>
      <c r="W40" s="259"/>
      <c r="X40" s="259"/>
      <c r="Y40" s="259"/>
      <c r="Z40" s="259"/>
      <c r="AA40" s="259"/>
      <c r="AB40" s="259"/>
      <c r="AC40" s="259"/>
      <c r="AD40" s="259"/>
      <c r="AE40" s="354"/>
      <c r="AF40" s="355"/>
      <c r="AG40" s="355"/>
      <c r="AH40" s="355"/>
      <c r="AI40" s="355"/>
      <c r="AJ40" s="355"/>
      <c r="AK40" s="355"/>
      <c r="AL40" s="355"/>
      <c r="AM40" s="355"/>
      <c r="AN40" s="355"/>
      <c r="AO40" s="355"/>
      <c r="AP40" s="355"/>
      <c r="AQ40" s="355"/>
      <c r="AR40" s="355"/>
      <c r="AS40" s="262"/>
    </row>
    <row r="41" spans="1:45" ht="15.5" hidden="1" outlineLevel="1">
      <c r="A41" s="447">
        <v>2</v>
      </c>
      <c r="B41" s="254" t="s">
        <v>96</v>
      </c>
      <c r="C41" s="251" t="s">
        <v>25</v>
      </c>
      <c r="D41" s="255">
        <f>'7.  Persistence Report'!AU121</f>
        <v>2765359</v>
      </c>
      <c r="E41" s="255">
        <f>'7.  Persistence Report'!AV121+'7.  Persistence Report'!AV214</f>
        <v>2744480</v>
      </c>
      <c r="F41" s="255">
        <f>'7.  Persistence Report'!AW121+'7.  Persistence Report'!AW214</f>
        <v>2744480</v>
      </c>
      <c r="G41" s="255">
        <f>'7.  Persistence Report'!AX121+'7.  Persistence Report'!AX214</f>
        <v>2744480</v>
      </c>
      <c r="H41" s="255">
        <f>'7.  Persistence Report'!AY121+'7.  Persistence Report'!AY214</f>
        <v>2744480</v>
      </c>
      <c r="I41" s="255">
        <f>'7.  Persistence Report'!AZ121+'7.  Persistence Report'!AZ214</f>
        <v>2744480</v>
      </c>
      <c r="J41" s="255">
        <f>'7.  Persistence Report'!BA121+'7.  Persistence Report'!BA214</f>
        <v>2744480</v>
      </c>
      <c r="K41" s="255">
        <f>'7.  Persistence Report'!BB121+'7.  Persistence Report'!BB214</f>
        <v>2742988</v>
      </c>
      <c r="L41" s="255">
        <f>'7.  Persistence Report'!BC121+'7.  Persistence Report'!BC214</f>
        <v>2742988</v>
      </c>
      <c r="M41" s="255">
        <f>'7.  Persistence Report'!BD121+'7.  Persistence Report'!BD214</f>
        <v>2742988</v>
      </c>
      <c r="N41" s="255">
        <f>'7.  Persistence Report'!BE121+'7.  Persistence Report'!BE214</f>
        <v>2527341</v>
      </c>
      <c r="O41" s="255">
        <f>'7.  Persistence Report'!BF121+'7.  Persistence Report'!BF214</f>
        <v>2398244</v>
      </c>
      <c r="P41" s="255">
        <f>'7.  Persistence Report'!BG121+'7.  Persistence Report'!BG214</f>
        <v>2398244</v>
      </c>
      <c r="Q41" s="405"/>
      <c r="R41" s="255">
        <f>'7.  Persistence Report'!P121</f>
        <v>187</v>
      </c>
      <c r="S41" s="255">
        <f>'7.  Persistence Report'!Q121+'7.  Persistence Report'!Q214</f>
        <v>186</v>
      </c>
      <c r="T41" s="255">
        <f>'7.  Persistence Report'!R121+'7.  Persistence Report'!R214</f>
        <v>186</v>
      </c>
      <c r="U41" s="255">
        <f>'7.  Persistence Report'!S121+'7.  Persistence Report'!S214</f>
        <v>186</v>
      </c>
      <c r="V41" s="255">
        <f>'7.  Persistence Report'!T121+'7.  Persistence Report'!T214</f>
        <v>186</v>
      </c>
      <c r="W41" s="255">
        <f>'7.  Persistence Report'!U121+'7.  Persistence Report'!U214</f>
        <v>186</v>
      </c>
      <c r="X41" s="255">
        <f>'7.  Persistence Report'!V121+'7.  Persistence Report'!V214</f>
        <v>186</v>
      </c>
      <c r="Y41" s="255">
        <f>'7.  Persistence Report'!W121+'7.  Persistence Report'!W214</f>
        <v>185</v>
      </c>
      <c r="Z41" s="255">
        <f>'7.  Persistence Report'!X121+'7.  Persistence Report'!X214</f>
        <v>185</v>
      </c>
      <c r="AA41" s="255">
        <f>'7.  Persistence Report'!Y121+'7.  Persistence Report'!Y214</f>
        <v>185</v>
      </c>
      <c r="AB41" s="255">
        <f>'7.  Persistence Report'!Z121+'7.  Persistence Report'!Z214</f>
        <v>156</v>
      </c>
      <c r="AC41" s="255">
        <f>'7.  Persistence Report'!AA121+'7.  Persistence Report'!AA214</f>
        <v>148</v>
      </c>
      <c r="AD41" s="255">
        <f>'7.  Persistence Report'!AB121+'7.  Persistence Report'!AB214</f>
        <v>148</v>
      </c>
      <c r="AE41" s="353">
        <v>1</v>
      </c>
      <c r="AF41" s="353"/>
      <c r="AG41" s="353"/>
      <c r="AH41" s="353"/>
      <c r="AI41" s="353"/>
      <c r="AJ41" s="353"/>
      <c r="AK41" s="353"/>
      <c r="AL41" s="353"/>
      <c r="AM41" s="353"/>
      <c r="AN41" s="353"/>
      <c r="AO41" s="353"/>
      <c r="AP41" s="353"/>
      <c r="AQ41" s="353"/>
      <c r="AR41" s="353"/>
      <c r="AS41" s="257">
        <f>SUM(AE41:AR41)</f>
        <v>1</v>
      </c>
    </row>
    <row r="42" spans="1:45" ht="15.5" hidden="1" outlineLevel="1">
      <c r="B42" s="254" t="s">
        <v>266</v>
      </c>
      <c r="C42" s="251" t="s">
        <v>163</v>
      </c>
      <c r="D42" s="255"/>
      <c r="E42" s="255"/>
      <c r="F42" s="255"/>
      <c r="G42" s="255"/>
      <c r="H42" s="255"/>
      <c r="I42" s="255"/>
      <c r="J42" s="255"/>
      <c r="K42" s="255"/>
      <c r="L42" s="255"/>
      <c r="M42" s="255"/>
      <c r="N42" s="255"/>
      <c r="O42" s="255"/>
      <c r="P42" s="255"/>
      <c r="Q42" s="405"/>
      <c r="R42" s="255"/>
      <c r="S42" s="255"/>
      <c r="T42" s="255"/>
      <c r="U42" s="255"/>
      <c r="V42" s="255"/>
      <c r="W42" s="255"/>
      <c r="X42" s="255"/>
      <c r="Y42" s="255"/>
      <c r="Z42" s="255"/>
      <c r="AA42" s="255"/>
      <c r="AB42" s="255"/>
      <c r="AC42" s="255"/>
      <c r="AD42" s="255"/>
      <c r="AE42" s="353">
        <v>1</v>
      </c>
      <c r="AF42" s="353">
        <v>0</v>
      </c>
      <c r="AG42" s="353">
        <v>0</v>
      </c>
      <c r="AH42" s="353">
        <v>0</v>
      </c>
      <c r="AI42" s="353">
        <v>0</v>
      </c>
      <c r="AJ42" s="353">
        <v>0</v>
      </c>
      <c r="AK42" s="353">
        <v>0</v>
      </c>
      <c r="AL42" s="353">
        <v>0</v>
      </c>
      <c r="AM42" s="353">
        <v>0</v>
      </c>
      <c r="AN42" s="353">
        <f t="shared" ref="AN42:AR42" si="1">AN41</f>
        <v>0</v>
      </c>
      <c r="AO42" s="353">
        <f t="shared" si="1"/>
        <v>0</v>
      </c>
      <c r="AP42" s="353">
        <f t="shared" si="1"/>
        <v>0</v>
      </c>
      <c r="AQ42" s="353">
        <f t="shared" si="1"/>
        <v>0</v>
      </c>
      <c r="AR42" s="353">
        <f t="shared" si="1"/>
        <v>0</v>
      </c>
      <c r="AS42" s="257"/>
    </row>
    <row r="43" spans="1:45" ht="15.5"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54"/>
      <c r="AF43" s="355"/>
      <c r="AG43" s="355"/>
      <c r="AH43" s="355"/>
      <c r="AI43" s="355"/>
      <c r="AJ43" s="355"/>
      <c r="AK43" s="355"/>
      <c r="AL43" s="355"/>
      <c r="AM43" s="355"/>
      <c r="AN43" s="355"/>
      <c r="AO43" s="355"/>
      <c r="AP43" s="355"/>
      <c r="AQ43" s="355"/>
      <c r="AR43" s="355"/>
      <c r="AS43" s="262"/>
    </row>
    <row r="44" spans="1:45" ht="15.5" hidden="1" outlineLevel="1">
      <c r="A44" s="447">
        <v>3</v>
      </c>
      <c r="B44" s="254" t="s">
        <v>97</v>
      </c>
      <c r="C44" s="251" t="s">
        <v>25</v>
      </c>
      <c r="D44" s="255">
        <f>'7.  Persistence Report'!AU122</f>
        <v>34312</v>
      </c>
      <c r="E44" s="255">
        <f>'7.  Persistence Report'!AV122</f>
        <v>34312</v>
      </c>
      <c r="F44" s="255">
        <f>'7.  Persistence Report'!AW122</f>
        <v>34312</v>
      </c>
      <c r="G44" s="255">
        <f>'7.  Persistence Report'!AX122</f>
        <v>34312</v>
      </c>
      <c r="H44" s="255">
        <f>'7.  Persistence Report'!AY122</f>
        <v>16686</v>
      </c>
      <c r="I44" s="255">
        <f>'7.  Persistence Report'!AZ122</f>
        <v>0</v>
      </c>
      <c r="J44" s="255">
        <f>'7.  Persistence Report'!BA122</f>
        <v>0</v>
      </c>
      <c r="K44" s="255">
        <f>'7.  Persistence Report'!BB122</f>
        <v>0</v>
      </c>
      <c r="L44" s="255">
        <f>'7.  Persistence Report'!BC122</f>
        <v>0</v>
      </c>
      <c r="M44" s="255">
        <f>'7.  Persistence Report'!BD122</f>
        <v>0</v>
      </c>
      <c r="N44" s="255">
        <f>'7.  Persistence Report'!BE122</f>
        <v>0</v>
      </c>
      <c r="O44" s="255">
        <f>'7.  Persistence Report'!BF122</f>
        <v>0</v>
      </c>
      <c r="P44" s="255">
        <f>'7.  Persistence Report'!BG122</f>
        <v>0</v>
      </c>
      <c r="Q44" s="405"/>
      <c r="R44" s="255">
        <f>'7.  Persistence Report'!P122</f>
        <v>5</v>
      </c>
      <c r="S44" s="255">
        <f>'7.  Persistence Report'!Q122</f>
        <v>5</v>
      </c>
      <c r="T44" s="255">
        <f>'7.  Persistence Report'!R122</f>
        <v>5</v>
      </c>
      <c r="U44" s="255">
        <f>'7.  Persistence Report'!S122</f>
        <v>5</v>
      </c>
      <c r="V44" s="255">
        <f>'7.  Persistence Report'!T122</f>
        <v>2</v>
      </c>
      <c r="W44" s="255">
        <f>'7.  Persistence Report'!U122</f>
        <v>0</v>
      </c>
      <c r="X44" s="255">
        <f>'7.  Persistence Report'!V122</f>
        <v>0</v>
      </c>
      <c r="Y44" s="255">
        <f>'7.  Persistence Report'!W122</f>
        <v>0</v>
      </c>
      <c r="Z44" s="255">
        <f>'7.  Persistence Report'!X122</f>
        <v>0</v>
      </c>
      <c r="AA44" s="255">
        <f>'7.  Persistence Report'!Y122</f>
        <v>0</v>
      </c>
      <c r="AB44" s="255">
        <f>'7.  Persistence Report'!Z122</f>
        <v>0</v>
      </c>
      <c r="AC44" s="255">
        <f>'7.  Persistence Report'!AA122</f>
        <v>0</v>
      </c>
      <c r="AD44" s="255">
        <f>'7.  Persistence Report'!AB122</f>
        <v>0</v>
      </c>
      <c r="AE44" s="353">
        <v>1</v>
      </c>
      <c r="AF44" s="353"/>
      <c r="AG44" s="353"/>
      <c r="AH44" s="353"/>
      <c r="AI44" s="353"/>
      <c r="AJ44" s="353"/>
      <c r="AK44" s="353"/>
      <c r="AL44" s="353"/>
      <c r="AM44" s="353"/>
      <c r="AN44" s="353"/>
      <c r="AO44" s="353"/>
      <c r="AP44" s="353"/>
      <c r="AQ44" s="353"/>
      <c r="AR44" s="353"/>
      <c r="AS44" s="257">
        <f>SUM(AE44:AR44)</f>
        <v>1</v>
      </c>
    </row>
    <row r="45" spans="1:45" ht="15.5" hidden="1" outlineLevel="1">
      <c r="B45" s="254" t="s">
        <v>266</v>
      </c>
      <c r="C45" s="251" t="s">
        <v>163</v>
      </c>
      <c r="D45" s="255"/>
      <c r="E45" s="255"/>
      <c r="F45" s="255"/>
      <c r="G45" s="255"/>
      <c r="H45" s="255"/>
      <c r="I45" s="255"/>
      <c r="J45" s="255"/>
      <c r="K45" s="255"/>
      <c r="L45" s="255"/>
      <c r="M45" s="255"/>
      <c r="N45" s="255"/>
      <c r="O45" s="255"/>
      <c r="P45" s="255"/>
      <c r="Q45" s="405"/>
      <c r="R45" s="255"/>
      <c r="S45" s="255"/>
      <c r="T45" s="255"/>
      <c r="U45" s="255"/>
      <c r="V45" s="255"/>
      <c r="W45" s="255"/>
      <c r="X45" s="255"/>
      <c r="Y45" s="255"/>
      <c r="Z45" s="255"/>
      <c r="AA45" s="255"/>
      <c r="AB45" s="255"/>
      <c r="AC45" s="255"/>
      <c r="AD45" s="255"/>
      <c r="AE45" s="353">
        <v>1</v>
      </c>
      <c r="AF45" s="353">
        <v>0</v>
      </c>
      <c r="AG45" s="353">
        <v>0</v>
      </c>
      <c r="AH45" s="353">
        <v>0</v>
      </c>
      <c r="AI45" s="353">
        <v>0</v>
      </c>
      <c r="AJ45" s="353">
        <v>0</v>
      </c>
      <c r="AK45" s="353">
        <v>0</v>
      </c>
      <c r="AL45" s="353">
        <v>0</v>
      </c>
      <c r="AM45" s="353">
        <v>0</v>
      </c>
      <c r="AN45" s="353">
        <f t="shared" ref="AN45:AR45" si="2">AN44</f>
        <v>0</v>
      </c>
      <c r="AO45" s="353">
        <f t="shared" si="2"/>
        <v>0</v>
      </c>
      <c r="AP45" s="353">
        <f t="shared" si="2"/>
        <v>0</v>
      </c>
      <c r="AQ45" s="353">
        <f t="shared" si="2"/>
        <v>0</v>
      </c>
      <c r="AR45" s="353">
        <f t="shared" si="2"/>
        <v>0</v>
      </c>
      <c r="AS45" s="257"/>
    </row>
    <row r="46" spans="1:45" ht="15.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54"/>
      <c r="AF46" s="354"/>
      <c r="AG46" s="354"/>
      <c r="AH46" s="354"/>
      <c r="AI46" s="354"/>
      <c r="AJ46" s="354"/>
      <c r="AK46" s="354"/>
      <c r="AL46" s="354"/>
      <c r="AM46" s="354"/>
      <c r="AN46" s="354"/>
      <c r="AO46" s="354"/>
      <c r="AP46" s="354"/>
      <c r="AQ46" s="354"/>
      <c r="AR46" s="354"/>
      <c r="AS46" s="266"/>
    </row>
    <row r="47" spans="1:45" ht="15.5" hidden="1" outlineLevel="1">
      <c r="A47" s="447">
        <v>4</v>
      </c>
      <c r="B47" s="254" t="s">
        <v>665</v>
      </c>
      <c r="C47" s="251" t="s">
        <v>25</v>
      </c>
      <c r="D47" s="255">
        <v>0</v>
      </c>
      <c r="E47" s="255">
        <f>'7.  Persistence Report'!AV123+'7.  Persistence Report'!AV215</f>
        <v>2697940</v>
      </c>
      <c r="F47" s="255">
        <f>'7.  Persistence Report'!AW123+'7.  Persistence Report'!AW215</f>
        <v>2697940</v>
      </c>
      <c r="G47" s="255">
        <f>'7.  Persistence Report'!AX123+'7.  Persistence Report'!AX215</f>
        <v>2697940</v>
      </c>
      <c r="H47" s="255">
        <f>'7.  Persistence Report'!AY123+'7.  Persistence Report'!AY215</f>
        <v>2697940</v>
      </c>
      <c r="I47" s="255">
        <f>'7.  Persistence Report'!AZ123+'7.  Persistence Report'!AZ215</f>
        <v>2697940</v>
      </c>
      <c r="J47" s="255">
        <f>'7.  Persistence Report'!BA123+'7.  Persistence Report'!BA215</f>
        <v>2697940</v>
      </c>
      <c r="K47" s="255">
        <f>'7.  Persistence Report'!BB123+'7.  Persistence Report'!BB215</f>
        <v>2697940</v>
      </c>
      <c r="L47" s="255">
        <f>'7.  Persistence Report'!BC123+'7.  Persistence Report'!BC215</f>
        <v>2697940</v>
      </c>
      <c r="M47" s="255">
        <f>'7.  Persistence Report'!BD123+'7.  Persistence Report'!BD215</f>
        <v>2697940</v>
      </c>
      <c r="N47" s="255">
        <f>'7.  Persistence Report'!BE123+'7.  Persistence Report'!BE215</f>
        <v>2697940</v>
      </c>
      <c r="O47" s="255">
        <f>'7.  Persistence Report'!BF123+'7.  Persistence Report'!BF215</f>
        <v>2697940</v>
      </c>
      <c r="P47" s="255">
        <f>'7.  Persistence Report'!BG123+'7.  Persistence Report'!BG215</f>
        <v>2697940</v>
      </c>
      <c r="Q47" s="405"/>
      <c r="R47" s="255">
        <v>0</v>
      </c>
      <c r="S47" s="255">
        <f>'7.  Persistence Report'!Q123+'7.  Persistence Report'!Q215</f>
        <v>1445</v>
      </c>
      <c r="T47" s="255">
        <f>'7.  Persistence Report'!R123+'7.  Persistence Report'!R215</f>
        <v>1445</v>
      </c>
      <c r="U47" s="255">
        <f>'7.  Persistence Report'!S123+'7.  Persistence Report'!S215</f>
        <v>1445</v>
      </c>
      <c r="V47" s="255">
        <f>'7.  Persistence Report'!T123+'7.  Persistence Report'!T215</f>
        <v>1445</v>
      </c>
      <c r="W47" s="255">
        <f>'7.  Persistence Report'!U123+'7.  Persistence Report'!U215</f>
        <v>1445</v>
      </c>
      <c r="X47" s="255">
        <f>'7.  Persistence Report'!V123+'7.  Persistence Report'!V215</f>
        <v>1445</v>
      </c>
      <c r="Y47" s="255">
        <f>'7.  Persistence Report'!W123+'7.  Persistence Report'!W215</f>
        <v>1445</v>
      </c>
      <c r="Z47" s="255">
        <f>'7.  Persistence Report'!X123+'7.  Persistence Report'!X215</f>
        <v>1445</v>
      </c>
      <c r="AA47" s="255">
        <f>'7.  Persistence Report'!Y123+'7.  Persistence Report'!Y215</f>
        <v>1445</v>
      </c>
      <c r="AB47" s="255">
        <f>'7.  Persistence Report'!Z123+'7.  Persistence Report'!Z215</f>
        <v>1445</v>
      </c>
      <c r="AC47" s="255">
        <f>'7.  Persistence Report'!AA123+'7.  Persistence Report'!AA215</f>
        <v>1445</v>
      </c>
      <c r="AD47" s="255">
        <f>'7.  Persistence Report'!AB123+'7.  Persistence Report'!AB215</f>
        <v>1445</v>
      </c>
      <c r="AE47" s="353">
        <v>1</v>
      </c>
      <c r="AF47" s="353"/>
      <c r="AG47" s="353"/>
      <c r="AH47" s="353"/>
      <c r="AI47" s="353"/>
      <c r="AJ47" s="353"/>
      <c r="AK47" s="353"/>
      <c r="AL47" s="353"/>
      <c r="AM47" s="353"/>
      <c r="AN47" s="353"/>
      <c r="AO47" s="353"/>
      <c r="AP47" s="353"/>
      <c r="AQ47" s="353"/>
      <c r="AR47" s="353"/>
      <c r="AS47" s="257">
        <f>SUM(AE47:AR47)</f>
        <v>1</v>
      </c>
    </row>
    <row r="48" spans="1:45" ht="15.5" hidden="1" outlineLevel="1">
      <c r="B48" s="254" t="s">
        <v>266</v>
      </c>
      <c r="C48" s="251" t="s">
        <v>163</v>
      </c>
      <c r="D48" s="255"/>
      <c r="E48" s="255"/>
      <c r="F48" s="255"/>
      <c r="G48" s="255"/>
      <c r="H48" s="255"/>
      <c r="I48" s="255"/>
      <c r="J48" s="255"/>
      <c r="K48" s="255"/>
      <c r="L48" s="255"/>
      <c r="M48" s="255"/>
      <c r="N48" s="255"/>
      <c r="O48" s="255"/>
      <c r="P48" s="255"/>
      <c r="Q48" s="405"/>
      <c r="R48" s="255"/>
      <c r="S48" s="255"/>
      <c r="T48" s="255"/>
      <c r="U48" s="255"/>
      <c r="V48" s="255"/>
      <c r="W48" s="255"/>
      <c r="X48" s="255"/>
      <c r="Y48" s="255"/>
      <c r="Z48" s="255"/>
      <c r="AA48" s="255"/>
      <c r="AB48" s="255"/>
      <c r="AC48" s="255"/>
      <c r="AD48" s="255"/>
      <c r="AE48" s="353">
        <v>1</v>
      </c>
      <c r="AF48" s="353">
        <v>0</v>
      </c>
      <c r="AG48" s="353">
        <v>0</v>
      </c>
      <c r="AH48" s="353">
        <v>0</v>
      </c>
      <c r="AI48" s="353">
        <v>0</v>
      </c>
      <c r="AJ48" s="353">
        <v>0</v>
      </c>
      <c r="AK48" s="353">
        <v>0</v>
      </c>
      <c r="AL48" s="353">
        <v>0</v>
      </c>
      <c r="AM48" s="353">
        <v>0</v>
      </c>
      <c r="AN48" s="353">
        <f t="shared" ref="AN48:AR48" si="3">AN47</f>
        <v>0</v>
      </c>
      <c r="AO48" s="353">
        <f t="shared" si="3"/>
        <v>0</v>
      </c>
      <c r="AP48" s="353">
        <f t="shared" si="3"/>
        <v>0</v>
      </c>
      <c r="AQ48" s="353">
        <f t="shared" si="3"/>
        <v>0</v>
      </c>
      <c r="AR48" s="353">
        <f t="shared" si="3"/>
        <v>0</v>
      </c>
      <c r="AS48" s="257"/>
    </row>
    <row r="49" spans="1:45" ht="15.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54"/>
      <c r="AF49" s="354"/>
      <c r="AG49" s="354"/>
      <c r="AH49" s="354"/>
      <c r="AI49" s="354"/>
      <c r="AJ49" s="354"/>
      <c r="AK49" s="354"/>
      <c r="AL49" s="354"/>
      <c r="AM49" s="354"/>
      <c r="AN49" s="354"/>
      <c r="AO49" s="354"/>
      <c r="AP49" s="354"/>
      <c r="AQ49" s="354"/>
      <c r="AR49" s="354"/>
      <c r="AS49" s="266"/>
    </row>
    <row r="50" spans="1:45" ht="15.5" hidden="1" outlineLevel="1">
      <c r="A50" s="447">
        <v>5</v>
      </c>
      <c r="B50" s="254" t="s">
        <v>98</v>
      </c>
      <c r="C50" s="251" t="s">
        <v>25</v>
      </c>
      <c r="D50" s="255">
        <f>'7.  Persistence Report'!AU124</f>
        <v>1775510</v>
      </c>
      <c r="E50" s="255">
        <f>'7.  Persistence Report'!AV124+'7.  Persistence Report'!AV216</f>
        <v>2852945</v>
      </c>
      <c r="F50" s="255">
        <f>'7.  Persistence Report'!AW124+'7.  Persistence Report'!AW216</f>
        <v>2852945</v>
      </c>
      <c r="G50" s="255">
        <f>'7.  Persistence Report'!AX124+'7.  Persistence Report'!AX216</f>
        <v>2852945</v>
      </c>
      <c r="H50" s="255">
        <f>'7.  Persistence Report'!AY124+'7.  Persistence Report'!AY216</f>
        <v>2852945</v>
      </c>
      <c r="I50" s="255">
        <f>'7.  Persistence Report'!AZ124+'7.  Persistence Report'!AZ216</f>
        <v>2852945</v>
      </c>
      <c r="J50" s="255">
        <f>'7.  Persistence Report'!BA124+'7.  Persistence Report'!BA216</f>
        <v>2852945</v>
      </c>
      <c r="K50" s="255">
        <f>'7.  Persistence Report'!BB124+'7.  Persistence Report'!BB216</f>
        <v>2852945</v>
      </c>
      <c r="L50" s="255">
        <f>'7.  Persistence Report'!BC124+'7.  Persistence Report'!BC216</f>
        <v>2852945</v>
      </c>
      <c r="M50" s="255">
        <f>'7.  Persistence Report'!BD124+'7.  Persistence Report'!BD216</f>
        <v>2852945</v>
      </c>
      <c r="N50" s="255">
        <f>'7.  Persistence Report'!BE124+'7.  Persistence Report'!BE216</f>
        <v>2852377</v>
      </c>
      <c r="O50" s="255">
        <f>'7.  Persistence Report'!BF124+'7.  Persistence Report'!BF216</f>
        <v>2852377</v>
      </c>
      <c r="P50" s="255">
        <f>'7.  Persistence Report'!BG124+'7.  Persistence Report'!BG216</f>
        <v>2852377</v>
      </c>
      <c r="Q50" s="405"/>
      <c r="R50" s="255">
        <f>'7.  Persistence Report'!P124</f>
        <v>365</v>
      </c>
      <c r="S50" s="255">
        <f>'7.  Persistence Report'!Q124+'7.  Persistence Report'!Q216</f>
        <v>428</v>
      </c>
      <c r="T50" s="255">
        <f>'7.  Persistence Report'!R124+'7.  Persistence Report'!R216</f>
        <v>428</v>
      </c>
      <c r="U50" s="255">
        <f>'7.  Persistence Report'!S124+'7.  Persistence Report'!S216</f>
        <v>428</v>
      </c>
      <c r="V50" s="255">
        <f>'7.  Persistence Report'!T124+'7.  Persistence Report'!T216</f>
        <v>428</v>
      </c>
      <c r="W50" s="255">
        <f>'7.  Persistence Report'!U124+'7.  Persistence Report'!U216</f>
        <v>428</v>
      </c>
      <c r="X50" s="255">
        <f>'7.  Persistence Report'!V124+'7.  Persistence Report'!V216</f>
        <v>428</v>
      </c>
      <c r="Y50" s="255">
        <f>'7.  Persistence Report'!W124+'7.  Persistence Report'!W216</f>
        <v>428</v>
      </c>
      <c r="Z50" s="255">
        <f>'7.  Persistence Report'!X124+'7.  Persistence Report'!X216</f>
        <v>428</v>
      </c>
      <c r="AA50" s="255">
        <f>'7.  Persistence Report'!Y124+'7.  Persistence Report'!Y216</f>
        <v>428</v>
      </c>
      <c r="AB50" s="255">
        <f>'7.  Persistence Report'!Z124+'7.  Persistence Report'!Z216</f>
        <v>428</v>
      </c>
      <c r="AC50" s="255">
        <f>'7.  Persistence Report'!AA124+'7.  Persistence Report'!AA216</f>
        <v>428</v>
      </c>
      <c r="AD50" s="255">
        <f>'7.  Persistence Report'!AB124+'7.  Persistence Report'!AB216</f>
        <v>428</v>
      </c>
      <c r="AE50" s="353">
        <v>1</v>
      </c>
      <c r="AF50" s="353"/>
      <c r="AG50" s="353"/>
      <c r="AH50" s="353"/>
      <c r="AI50" s="353"/>
      <c r="AJ50" s="353"/>
      <c r="AK50" s="353"/>
      <c r="AL50" s="353"/>
      <c r="AM50" s="353"/>
      <c r="AN50" s="353"/>
      <c r="AO50" s="353"/>
      <c r="AP50" s="353"/>
      <c r="AQ50" s="353"/>
      <c r="AR50" s="353"/>
      <c r="AS50" s="257">
        <f>SUM(AE50:AR50)</f>
        <v>1</v>
      </c>
    </row>
    <row r="51" spans="1:45" ht="15.5" hidden="1" outlineLevel="1">
      <c r="B51" s="254" t="s">
        <v>266</v>
      </c>
      <c r="C51" s="251" t="s">
        <v>163</v>
      </c>
      <c r="D51" s="255"/>
      <c r="E51" s="255"/>
      <c r="F51" s="255"/>
      <c r="G51" s="255"/>
      <c r="H51" s="255"/>
      <c r="I51" s="255"/>
      <c r="J51" s="255"/>
      <c r="K51" s="255"/>
      <c r="L51" s="255"/>
      <c r="M51" s="255"/>
      <c r="N51" s="255"/>
      <c r="O51" s="255"/>
      <c r="P51" s="255"/>
      <c r="Q51" s="405"/>
      <c r="R51" s="255"/>
      <c r="S51" s="255"/>
      <c r="T51" s="255"/>
      <c r="U51" s="255"/>
      <c r="V51" s="255"/>
      <c r="W51" s="255"/>
      <c r="X51" s="255"/>
      <c r="Y51" s="255"/>
      <c r="Z51" s="255"/>
      <c r="AA51" s="255"/>
      <c r="AB51" s="255"/>
      <c r="AC51" s="255"/>
      <c r="AD51" s="255"/>
      <c r="AE51" s="353">
        <v>1</v>
      </c>
      <c r="AF51" s="353">
        <v>0</v>
      </c>
      <c r="AG51" s="353">
        <v>0</v>
      </c>
      <c r="AH51" s="353">
        <v>0</v>
      </c>
      <c r="AI51" s="353">
        <v>0</v>
      </c>
      <c r="AJ51" s="353">
        <v>0</v>
      </c>
      <c r="AK51" s="353">
        <v>0</v>
      </c>
      <c r="AL51" s="353">
        <v>0</v>
      </c>
      <c r="AM51" s="353">
        <v>0</v>
      </c>
      <c r="AN51" s="353">
        <f t="shared" ref="AN51:AR51" si="4">AN50</f>
        <v>0</v>
      </c>
      <c r="AO51" s="353">
        <f t="shared" si="4"/>
        <v>0</v>
      </c>
      <c r="AP51" s="353">
        <f t="shared" si="4"/>
        <v>0</v>
      </c>
      <c r="AQ51" s="353">
        <f t="shared" si="4"/>
        <v>0</v>
      </c>
      <c r="AR51" s="353">
        <f t="shared" si="4"/>
        <v>0</v>
      </c>
      <c r="AS51" s="257"/>
    </row>
    <row r="52" spans="1:45" ht="15.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64"/>
      <c r="AF52" s="365"/>
      <c r="AG52" s="365"/>
      <c r="AH52" s="365"/>
      <c r="AI52" s="365"/>
      <c r="AJ52" s="365"/>
      <c r="AK52" s="365"/>
      <c r="AL52" s="365"/>
      <c r="AM52" s="365"/>
      <c r="AN52" s="365"/>
      <c r="AO52" s="365"/>
      <c r="AP52" s="365"/>
      <c r="AQ52" s="365"/>
      <c r="AR52" s="365"/>
      <c r="AS52" s="257"/>
    </row>
    <row r="53" spans="1:45" ht="16.5" hidden="1"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56"/>
      <c r="AF53" s="356"/>
      <c r="AG53" s="356"/>
      <c r="AH53" s="356"/>
      <c r="AI53" s="356"/>
      <c r="AJ53" s="356"/>
      <c r="AK53" s="356"/>
      <c r="AL53" s="356"/>
      <c r="AM53" s="356"/>
      <c r="AN53" s="356"/>
      <c r="AO53" s="356"/>
      <c r="AP53" s="356"/>
      <c r="AQ53" s="356"/>
      <c r="AR53" s="356"/>
      <c r="AS53" s="252"/>
    </row>
    <row r="54" spans="1:45" ht="15.5" hidden="1" outlineLevel="1">
      <c r="A54" s="447">
        <v>6</v>
      </c>
      <c r="B54" s="254" t="s">
        <v>99</v>
      </c>
      <c r="C54" s="251" t="s">
        <v>25</v>
      </c>
      <c r="D54" s="255">
        <f>'7.  Persistence Report'!AU125</f>
        <v>802189</v>
      </c>
      <c r="E54" s="255">
        <f>'7.  Persistence Report'!AV125+'7.  Persistence Report'!AV217</f>
        <v>934003</v>
      </c>
      <c r="F54" s="255">
        <f>'7.  Persistence Report'!AW125+'7.  Persistence Report'!AW217</f>
        <v>934003</v>
      </c>
      <c r="G54" s="255">
        <f>'7.  Persistence Report'!AX125+'7.  Persistence Report'!AX217</f>
        <v>934003</v>
      </c>
      <c r="H54" s="255">
        <f>'7.  Persistence Report'!AY125+'7.  Persistence Report'!AY217</f>
        <v>934004</v>
      </c>
      <c r="I54" s="255">
        <f>'7.  Persistence Report'!AZ125+'7.  Persistence Report'!AZ217</f>
        <v>934004</v>
      </c>
      <c r="J54" s="255">
        <f>'7.  Persistence Report'!BA125+'7.  Persistence Report'!BA217</f>
        <v>934004</v>
      </c>
      <c r="K54" s="255">
        <f>'7.  Persistence Report'!BB125+'7.  Persistence Report'!BB217</f>
        <v>934004</v>
      </c>
      <c r="L54" s="255">
        <f>'7.  Persistence Report'!BC125+'7.  Persistence Report'!BC217</f>
        <v>934004</v>
      </c>
      <c r="M54" s="255">
        <f>'7.  Persistence Report'!BD125+'7.  Persistence Report'!BD217</f>
        <v>934004</v>
      </c>
      <c r="N54" s="255">
        <f>'7.  Persistence Report'!BE125+'7.  Persistence Report'!BE217</f>
        <v>934004</v>
      </c>
      <c r="O54" s="255">
        <f>'7.  Persistence Report'!BF125+'7.  Persistence Report'!BF217</f>
        <v>934004</v>
      </c>
      <c r="P54" s="255">
        <f>'7.  Persistence Report'!BG125+'7.  Persistence Report'!BG217</f>
        <v>934004</v>
      </c>
      <c r="Q54" s="405">
        <v>12</v>
      </c>
      <c r="R54" s="255">
        <f>'7.  Persistence Report'!P125</f>
        <v>171</v>
      </c>
      <c r="S54" s="255">
        <f>'7.  Persistence Report'!Q125+'7.  Persistence Report'!Q217</f>
        <v>199</v>
      </c>
      <c r="T54" s="255">
        <f>'7.  Persistence Report'!R125+'7.  Persistence Report'!R217</f>
        <v>199</v>
      </c>
      <c r="U54" s="255">
        <f>'7.  Persistence Report'!S125+'7.  Persistence Report'!S217</f>
        <v>199</v>
      </c>
      <c r="V54" s="255">
        <f>'7.  Persistence Report'!T125+'7.  Persistence Report'!T217</f>
        <v>201</v>
      </c>
      <c r="W54" s="255">
        <f>'7.  Persistence Report'!U125+'7.  Persistence Report'!U217</f>
        <v>201</v>
      </c>
      <c r="X54" s="255">
        <f>'7.  Persistence Report'!V125+'7.  Persistence Report'!V217</f>
        <v>201</v>
      </c>
      <c r="Y54" s="255">
        <f>'7.  Persistence Report'!W125+'7.  Persistence Report'!W217</f>
        <v>201</v>
      </c>
      <c r="Z54" s="255">
        <f>'7.  Persistence Report'!X125+'7.  Persistence Report'!X217</f>
        <v>201</v>
      </c>
      <c r="AA54" s="255">
        <f>'7.  Persistence Report'!Y125+'7.  Persistence Report'!Y217</f>
        <v>201</v>
      </c>
      <c r="AB54" s="255">
        <f>'7.  Persistence Report'!Z125+'7.  Persistence Report'!Z217</f>
        <v>201</v>
      </c>
      <c r="AC54" s="255">
        <f>'7.  Persistence Report'!AA125+'7.  Persistence Report'!AA217</f>
        <v>201</v>
      </c>
      <c r="AD54" s="255">
        <f>'7.  Persistence Report'!AB125+'7.  Persistence Report'!AB217</f>
        <v>201</v>
      </c>
      <c r="AE54" s="353">
        <v>0</v>
      </c>
      <c r="AF54" s="353">
        <v>0</v>
      </c>
      <c r="AG54" s="353">
        <v>0.72729999999999995</v>
      </c>
      <c r="AH54" s="353">
        <v>0.2727</v>
      </c>
      <c r="AI54" s="353">
        <v>0</v>
      </c>
      <c r="AJ54" s="353">
        <v>0</v>
      </c>
      <c r="AK54" s="353"/>
      <c r="AL54" s="353"/>
      <c r="AM54" s="353"/>
      <c r="AN54" s="353"/>
      <c r="AO54" s="353"/>
      <c r="AP54" s="353"/>
      <c r="AQ54" s="353"/>
      <c r="AR54" s="353"/>
      <c r="AS54" s="257">
        <f>SUM(AE54:AR54)</f>
        <v>1</v>
      </c>
    </row>
    <row r="55" spans="1:45" ht="15.5" hidden="1" outlineLevel="1">
      <c r="B55" s="254" t="s">
        <v>266</v>
      </c>
      <c r="C55" s="251" t="s">
        <v>163</v>
      </c>
      <c r="D55" s="255"/>
      <c r="E55" s="255"/>
      <c r="F55" s="255"/>
      <c r="G55" s="255"/>
      <c r="H55" s="255"/>
      <c r="I55" s="255"/>
      <c r="J55" s="255"/>
      <c r="K55" s="255"/>
      <c r="L55" s="255"/>
      <c r="M55" s="255"/>
      <c r="N55" s="255"/>
      <c r="O55" s="255"/>
      <c r="P55" s="255"/>
      <c r="Q55" s="405">
        <v>12</v>
      </c>
      <c r="R55" s="255"/>
      <c r="S55" s="255"/>
      <c r="T55" s="255"/>
      <c r="U55" s="255"/>
      <c r="V55" s="255"/>
      <c r="W55" s="255"/>
      <c r="X55" s="255"/>
      <c r="Y55" s="255"/>
      <c r="Z55" s="255"/>
      <c r="AA55" s="255"/>
      <c r="AB55" s="255"/>
      <c r="AC55" s="255"/>
      <c r="AD55" s="255"/>
      <c r="AE55" s="353">
        <v>0</v>
      </c>
      <c r="AF55" s="353">
        <v>0</v>
      </c>
      <c r="AG55" s="353">
        <v>0.72729999999999995</v>
      </c>
      <c r="AH55" s="353">
        <v>0.2727</v>
      </c>
      <c r="AI55" s="353">
        <v>0</v>
      </c>
      <c r="AJ55" s="353">
        <v>0</v>
      </c>
      <c r="AK55" s="353">
        <v>0</v>
      </c>
      <c r="AL55" s="353">
        <v>0</v>
      </c>
      <c r="AM55" s="353">
        <v>0</v>
      </c>
      <c r="AN55" s="353">
        <f t="shared" ref="AN55:AR55" si="5">AN54</f>
        <v>0</v>
      </c>
      <c r="AO55" s="353">
        <f t="shared" si="5"/>
        <v>0</v>
      </c>
      <c r="AP55" s="353">
        <f t="shared" si="5"/>
        <v>0</v>
      </c>
      <c r="AQ55" s="353">
        <f t="shared" si="5"/>
        <v>0</v>
      </c>
      <c r="AR55" s="353">
        <f t="shared" si="5"/>
        <v>0</v>
      </c>
      <c r="AS55" s="257"/>
    </row>
    <row r="56" spans="1:45" ht="15.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58"/>
      <c r="AF56" s="358"/>
      <c r="AG56" s="358"/>
      <c r="AH56" s="358"/>
      <c r="AI56" s="358"/>
      <c r="AJ56" s="358"/>
      <c r="AK56" s="358"/>
      <c r="AL56" s="358"/>
      <c r="AM56" s="358"/>
      <c r="AN56" s="358"/>
      <c r="AO56" s="358"/>
      <c r="AP56" s="358"/>
      <c r="AQ56" s="358"/>
      <c r="AR56" s="358"/>
      <c r="AS56" s="272"/>
    </row>
    <row r="57" spans="1:45" ht="15.5" hidden="1" outlineLevel="1">
      <c r="A57" s="447">
        <v>7</v>
      </c>
      <c r="B57" s="254" t="s">
        <v>100</v>
      </c>
      <c r="C57" s="251" t="s">
        <v>25</v>
      </c>
      <c r="D57" s="255">
        <f>'7.  Persistence Report'!AU126</f>
        <v>18648972</v>
      </c>
      <c r="E57" s="255">
        <f>'7.  Persistence Report'!AV126+'7.  Persistence Report'!AV218</f>
        <v>19650932</v>
      </c>
      <c r="F57" s="255">
        <f>'7.  Persistence Report'!AW126+'7.  Persistence Report'!AW218</f>
        <v>19604082</v>
      </c>
      <c r="G57" s="255">
        <f>'7.  Persistence Report'!AX126+'7.  Persistence Report'!AX218</f>
        <v>19599493</v>
      </c>
      <c r="H57" s="255">
        <f>'7.  Persistence Report'!AY126+'7.  Persistence Report'!AY218</f>
        <v>19599493</v>
      </c>
      <c r="I57" s="255">
        <f>'7.  Persistence Report'!AZ126+'7.  Persistence Report'!AZ218</f>
        <v>19597842</v>
      </c>
      <c r="J57" s="255">
        <f>'7.  Persistence Report'!BA126+'7.  Persistence Report'!BA218</f>
        <v>18592556</v>
      </c>
      <c r="K57" s="255">
        <f>'7.  Persistence Report'!BB126+'7.  Persistence Report'!BB218</f>
        <v>18592556</v>
      </c>
      <c r="L57" s="255">
        <f>'7.  Persistence Report'!BC126+'7.  Persistence Report'!BC218</f>
        <v>18052325</v>
      </c>
      <c r="M57" s="255">
        <f>'7.  Persistence Report'!BD126+'7.  Persistence Report'!BD218</f>
        <v>14657209</v>
      </c>
      <c r="N57" s="255">
        <f>'7.  Persistence Report'!BE126+'7.  Persistence Report'!BE218</f>
        <v>6316851</v>
      </c>
      <c r="O57" s="255">
        <f>'7.  Persistence Report'!BF126+'7.  Persistence Report'!BF218</f>
        <v>5884307</v>
      </c>
      <c r="P57" s="255">
        <f>'7.  Persistence Report'!BG126+'7.  Persistence Report'!BG218</f>
        <v>2209900</v>
      </c>
      <c r="Q57" s="405">
        <v>12</v>
      </c>
      <c r="R57" s="255">
        <f>'7.  Persistence Report'!P126</f>
        <v>2674</v>
      </c>
      <c r="S57" s="255">
        <f>'7.  Persistence Report'!Q126+'7.  Persistence Report'!Q218</f>
        <v>2793</v>
      </c>
      <c r="T57" s="255">
        <f>'7.  Persistence Report'!R126+'7.  Persistence Report'!R218</f>
        <v>2778</v>
      </c>
      <c r="U57" s="255">
        <f>'7.  Persistence Report'!S126+'7.  Persistence Report'!S218</f>
        <v>2777</v>
      </c>
      <c r="V57" s="255">
        <f>'7.  Persistence Report'!T126+'7.  Persistence Report'!T218</f>
        <v>2777</v>
      </c>
      <c r="W57" s="255">
        <f>'7.  Persistence Report'!U126+'7.  Persistence Report'!U218</f>
        <v>2777</v>
      </c>
      <c r="X57" s="255">
        <f>'7.  Persistence Report'!V126+'7.  Persistence Report'!V218</f>
        <v>2623</v>
      </c>
      <c r="Y57" s="255">
        <f>'7.  Persistence Report'!W126+'7.  Persistence Report'!W218</f>
        <v>2623</v>
      </c>
      <c r="Z57" s="255">
        <f>'7.  Persistence Report'!X126+'7.  Persistence Report'!X218</f>
        <v>2488</v>
      </c>
      <c r="AA57" s="255">
        <f>'7.  Persistence Report'!Y126+'7.  Persistence Report'!Y218</f>
        <v>1973</v>
      </c>
      <c r="AB57" s="255">
        <f>'7.  Persistence Report'!Z126+'7.  Persistence Report'!Z218</f>
        <v>751</v>
      </c>
      <c r="AC57" s="255">
        <f>'7.  Persistence Report'!AA126+'7.  Persistence Report'!AA218</f>
        <v>715</v>
      </c>
      <c r="AD57" s="255">
        <f>'7.  Persistence Report'!AB126+'7.  Persistence Report'!AB218</f>
        <v>264</v>
      </c>
      <c r="AE57" s="353">
        <v>0</v>
      </c>
      <c r="AF57" s="353">
        <v>0.15320700781153909</v>
      </c>
      <c r="AG57" s="353">
        <v>0.54994827272905278</v>
      </c>
      <c r="AH57" s="353">
        <v>0.2302717371410696</v>
      </c>
      <c r="AI57" s="353">
        <v>4.4162582768014066E-3</v>
      </c>
      <c r="AJ57" s="353">
        <v>0</v>
      </c>
      <c r="AK57" s="353"/>
      <c r="AL57" s="353"/>
      <c r="AM57" s="353"/>
      <c r="AN57" s="353"/>
      <c r="AO57" s="353"/>
      <c r="AP57" s="353"/>
      <c r="AQ57" s="353"/>
      <c r="AR57" s="353"/>
      <c r="AS57" s="257">
        <f>SUM(AE57:AR57)</f>
        <v>0.93784327595846284</v>
      </c>
    </row>
    <row r="58" spans="1:45" ht="15.5" hidden="1" outlineLevel="1">
      <c r="B58" s="254" t="s">
        <v>266</v>
      </c>
      <c r="C58" s="251" t="s">
        <v>163</v>
      </c>
      <c r="D58" s="255"/>
      <c r="E58" s="255">
        <v>232137.44322917386</v>
      </c>
      <c r="F58" s="255">
        <v>323428.57118641812</v>
      </c>
      <c r="G58" s="255">
        <v>339909.08078109747</v>
      </c>
      <c r="H58" s="255">
        <v>339909.08078109747</v>
      </c>
      <c r="I58" s="255">
        <v>339909.08078109747</v>
      </c>
      <c r="J58" s="255">
        <v>339909.08078109747</v>
      </c>
      <c r="K58" s="255">
        <v>339909.08078109747</v>
      </c>
      <c r="L58" s="255">
        <v>339909.08078109747</v>
      </c>
      <c r="M58" s="255">
        <v>339909.08078109747</v>
      </c>
      <c r="N58" s="255">
        <v>339909.08078109747</v>
      </c>
      <c r="O58" s="255">
        <v>335816.18207442964</v>
      </c>
      <c r="P58" s="255">
        <v>0</v>
      </c>
      <c r="Q58" s="405">
        <v>12</v>
      </c>
      <c r="R58" s="255"/>
      <c r="S58" s="255">
        <v>52.644737608968491</v>
      </c>
      <c r="T58" s="255">
        <v>80.563191268516206</v>
      </c>
      <c r="U58" s="255">
        <v>85.735057540687748</v>
      </c>
      <c r="V58" s="255">
        <v>85.735057540687748</v>
      </c>
      <c r="W58" s="255">
        <v>85.735057540687748</v>
      </c>
      <c r="X58" s="255">
        <v>85.735057540687748</v>
      </c>
      <c r="Y58" s="255">
        <v>85.735057540687748</v>
      </c>
      <c r="Z58" s="255">
        <v>85.735057540687748</v>
      </c>
      <c r="AA58" s="255">
        <v>85.735057540687748</v>
      </c>
      <c r="AB58" s="255">
        <v>83.616604084013773</v>
      </c>
      <c r="AC58" s="255">
        <v>64.924367701596395</v>
      </c>
      <c r="AD58" s="255">
        <v>52.338261870768683</v>
      </c>
      <c r="AE58" s="353">
        <v>0</v>
      </c>
      <c r="AF58" s="353">
        <v>0.15320700781153909</v>
      </c>
      <c r="AG58" s="353">
        <v>0.54994827272905278</v>
      </c>
      <c r="AH58" s="353">
        <v>0.2302717371410696</v>
      </c>
      <c r="AI58" s="353">
        <v>4.4162582768014066E-3</v>
      </c>
      <c r="AJ58" s="353">
        <v>0</v>
      </c>
      <c r="AK58" s="353">
        <v>0</v>
      </c>
      <c r="AL58" s="353">
        <v>0</v>
      </c>
      <c r="AM58" s="353">
        <v>0</v>
      </c>
      <c r="AN58" s="353">
        <f t="shared" ref="AN58:AR58" si="6">AN57</f>
        <v>0</v>
      </c>
      <c r="AO58" s="353">
        <f t="shared" si="6"/>
        <v>0</v>
      </c>
      <c r="AP58" s="353">
        <f t="shared" si="6"/>
        <v>0</v>
      </c>
      <c r="AQ58" s="353">
        <f t="shared" si="6"/>
        <v>0</v>
      </c>
      <c r="AR58" s="353">
        <f t="shared" si="6"/>
        <v>0</v>
      </c>
      <c r="AS58" s="257"/>
    </row>
    <row r="59" spans="1:45" ht="15.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58"/>
      <c r="AF59" s="359"/>
      <c r="AG59" s="358"/>
      <c r="AH59" s="358"/>
      <c r="AI59" s="358"/>
      <c r="AJ59" s="358"/>
      <c r="AK59" s="358"/>
      <c r="AL59" s="358"/>
      <c r="AM59" s="358"/>
      <c r="AN59" s="358"/>
      <c r="AO59" s="358"/>
      <c r="AP59" s="358"/>
      <c r="AQ59" s="358"/>
      <c r="AR59" s="358"/>
      <c r="AS59" s="272"/>
    </row>
    <row r="60" spans="1:45" ht="15.5" hidden="1" outlineLevel="1">
      <c r="A60" s="447">
        <v>8</v>
      </c>
      <c r="B60" s="254" t="s">
        <v>101</v>
      </c>
      <c r="C60" s="251" t="s">
        <v>25</v>
      </c>
      <c r="D60" s="255">
        <f>'7.  Persistence Report'!AU127</f>
        <v>1497164</v>
      </c>
      <c r="E60" s="255">
        <f>'7.  Persistence Report'!AV127</f>
        <v>1376361</v>
      </c>
      <c r="F60" s="255">
        <f>'7.  Persistence Report'!AW127</f>
        <v>935568</v>
      </c>
      <c r="G60" s="255">
        <f>'7.  Persistence Report'!AX127</f>
        <v>920965</v>
      </c>
      <c r="H60" s="255">
        <f>'7.  Persistence Report'!AY127</f>
        <v>920965</v>
      </c>
      <c r="I60" s="255">
        <f>'7.  Persistence Report'!AZ127</f>
        <v>920965</v>
      </c>
      <c r="J60" s="255">
        <f>'7.  Persistence Report'!BA127</f>
        <v>920965</v>
      </c>
      <c r="K60" s="255">
        <f>'7.  Persistence Report'!BB127</f>
        <v>920965</v>
      </c>
      <c r="L60" s="255">
        <f>'7.  Persistence Report'!BC127</f>
        <v>920965</v>
      </c>
      <c r="M60" s="255">
        <f>'7.  Persistence Report'!BD127</f>
        <v>920965</v>
      </c>
      <c r="N60" s="255">
        <f>'7.  Persistence Report'!BE127</f>
        <v>888548</v>
      </c>
      <c r="O60" s="255">
        <f>'7.  Persistence Report'!BF127</f>
        <v>322850</v>
      </c>
      <c r="P60" s="255">
        <f>'7.  Persistence Report'!BG127</f>
        <v>0</v>
      </c>
      <c r="Q60" s="405">
        <v>12</v>
      </c>
      <c r="R60" s="255">
        <f>'7.  Persistence Report'!P127</f>
        <v>339</v>
      </c>
      <c r="S60" s="255">
        <f>'7.  Persistence Report'!Q127</f>
        <v>315</v>
      </c>
      <c r="T60" s="255">
        <f>'7.  Persistence Report'!R127</f>
        <v>205</v>
      </c>
      <c r="U60" s="255">
        <f>'7.  Persistence Report'!S127</f>
        <v>201</v>
      </c>
      <c r="V60" s="255">
        <f>'7.  Persistence Report'!T127</f>
        <v>201</v>
      </c>
      <c r="W60" s="255">
        <f>'7.  Persistence Report'!U127</f>
        <v>201</v>
      </c>
      <c r="X60" s="255">
        <f>'7.  Persistence Report'!V127</f>
        <v>201</v>
      </c>
      <c r="Y60" s="255">
        <f>'7.  Persistence Report'!W127</f>
        <v>201</v>
      </c>
      <c r="Z60" s="255">
        <f>'7.  Persistence Report'!X127</f>
        <v>201</v>
      </c>
      <c r="AA60" s="255">
        <f>'7.  Persistence Report'!Y127</f>
        <v>201</v>
      </c>
      <c r="AB60" s="255">
        <f>'7.  Persistence Report'!Z127</f>
        <v>198</v>
      </c>
      <c r="AC60" s="255">
        <f>'7.  Persistence Report'!AA127</f>
        <v>81</v>
      </c>
      <c r="AD60" s="255">
        <f>'7.  Persistence Report'!AB127</f>
        <v>0</v>
      </c>
      <c r="AE60" s="357">
        <v>0</v>
      </c>
      <c r="AF60" s="352">
        <v>1</v>
      </c>
      <c r="AG60" s="352">
        <v>0</v>
      </c>
      <c r="AH60" s="352">
        <v>0</v>
      </c>
      <c r="AI60" s="352">
        <v>0</v>
      </c>
      <c r="AJ60" s="352">
        <v>0</v>
      </c>
      <c r="AK60" s="352"/>
      <c r="AL60" s="357"/>
      <c r="AM60" s="357"/>
      <c r="AN60" s="357"/>
      <c r="AO60" s="357"/>
      <c r="AP60" s="357"/>
      <c r="AQ60" s="357"/>
      <c r="AR60" s="357"/>
      <c r="AS60" s="256">
        <f>SUM(AE60:AR60)</f>
        <v>1</v>
      </c>
    </row>
    <row r="61" spans="1:45" ht="15.5" hidden="1" outlineLevel="1">
      <c r="B61" s="254" t="s">
        <v>266</v>
      </c>
      <c r="C61" s="251" t="s">
        <v>163</v>
      </c>
      <c r="D61" s="255"/>
      <c r="E61" s="255">
        <v>-537431.32886366814</v>
      </c>
      <c r="F61" s="255">
        <v>54254.437637635172</v>
      </c>
      <c r="G61" s="255">
        <v>92914.533245126629</v>
      </c>
      <c r="H61" s="255">
        <v>92914.533245126629</v>
      </c>
      <c r="I61" s="255">
        <v>92914.533245126629</v>
      </c>
      <c r="J61" s="255">
        <v>92914.533245126629</v>
      </c>
      <c r="K61" s="255">
        <v>92914.533245126629</v>
      </c>
      <c r="L61" s="255">
        <v>92914.533245126629</v>
      </c>
      <c r="M61" s="255">
        <v>92914.533245126629</v>
      </c>
      <c r="N61" s="255">
        <v>92914.533245126629</v>
      </c>
      <c r="O61" s="255">
        <v>91795.734735608348</v>
      </c>
      <c r="P61" s="255">
        <v>0</v>
      </c>
      <c r="Q61" s="405">
        <v>12</v>
      </c>
      <c r="R61" s="255"/>
      <c r="S61" s="255">
        <v>-139.14458464811582</v>
      </c>
      <c r="T61" s="255">
        <v>15.380505158067349</v>
      </c>
      <c r="U61" s="255">
        <v>24.081216705100505</v>
      </c>
      <c r="V61" s="255">
        <v>24.081216705100505</v>
      </c>
      <c r="W61" s="255">
        <v>24.081216705100505</v>
      </c>
      <c r="X61" s="255">
        <v>24.081216705100505</v>
      </c>
      <c r="Y61" s="255">
        <v>24.081216705100505</v>
      </c>
      <c r="Z61" s="255">
        <v>24.081216705100505</v>
      </c>
      <c r="AA61" s="255">
        <v>24.081216705100505</v>
      </c>
      <c r="AB61" s="255">
        <v>24.081216705100505</v>
      </c>
      <c r="AC61" s="255">
        <v>23.830370697755708</v>
      </c>
      <c r="AD61" s="255">
        <v>0</v>
      </c>
      <c r="AE61" s="353">
        <v>0</v>
      </c>
      <c r="AF61" s="353">
        <v>1</v>
      </c>
      <c r="AG61" s="353">
        <v>0</v>
      </c>
      <c r="AH61" s="353">
        <v>0</v>
      </c>
      <c r="AI61" s="353">
        <v>0</v>
      </c>
      <c r="AJ61" s="353">
        <v>0</v>
      </c>
      <c r="AK61" s="353">
        <v>0</v>
      </c>
      <c r="AL61" s="353">
        <v>0</v>
      </c>
      <c r="AM61" s="353">
        <v>0</v>
      </c>
      <c r="AN61" s="353">
        <f t="shared" ref="AN61:AR61" si="7">AN60</f>
        <v>0</v>
      </c>
      <c r="AO61" s="353">
        <f t="shared" si="7"/>
        <v>0</v>
      </c>
      <c r="AP61" s="353">
        <f t="shared" si="7"/>
        <v>0</v>
      </c>
      <c r="AQ61" s="353">
        <f t="shared" si="7"/>
        <v>0</v>
      </c>
      <c r="AR61" s="353">
        <f t="shared" si="7"/>
        <v>0</v>
      </c>
      <c r="AS61" s="257"/>
    </row>
    <row r="62" spans="1:45" ht="15.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58"/>
      <c r="AF62" s="359"/>
      <c r="AG62" s="358"/>
      <c r="AH62" s="358"/>
      <c r="AI62" s="358"/>
      <c r="AJ62" s="358"/>
      <c r="AK62" s="358"/>
      <c r="AL62" s="358"/>
      <c r="AM62" s="358"/>
      <c r="AN62" s="358"/>
      <c r="AO62" s="358"/>
      <c r="AP62" s="358"/>
      <c r="AQ62" s="358"/>
      <c r="AR62" s="358"/>
      <c r="AS62" s="272"/>
    </row>
    <row r="63" spans="1:45" ht="15.5" hidden="1" outlineLevel="1">
      <c r="A63" s="447">
        <v>9</v>
      </c>
      <c r="B63" s="273" t="s">
        <v>102</v>
      </c>
      <c r="C63" s="251" t="s">
        <v>25</v>
      </c>
      <c r="D63" s="255">
        <f>'7.  Persistence Report'!AU128</f>
        <v>699864</v>
      </c>
      <c r="E63" s="255">
        <f>'7.  Persistence Report'!AV128+'7.  Persistence Report'!AV220</f>
        <v>1246874</v>
      </c>
      <c r="F63" s="255">
        <f>'7.  Persistence Report'!AW128+'7.  Persistence Report'!AW220</f>
        <v>1246874</v>
      </c>
      <c r="G63" s="255">
        <f>'7.  Persistence Report'!AX128+'7.  Persistence Report'!AX220</f>
        <v>1246874</v>
      </c>
      <c r="H63" s="255">
        <f>'7.  Persistence Report'!AY128+'7.  Persistence Report'!AY220</f>
        <v>1246874</v>
      </c>
      <c r="I63" s="255">
        <f>'7.  Persistence Report'!AZ128+'7.  Persistence Report'!AZ220</f>
        <v>1246874</v>
      </c>
      <c r="J63" s="255">
        <f>'7.  Persistence Report'!BA128+'7.  Persistence Report'!BA220</f>
        <v>1246874</v>
      </c>
      <c r="K63" s="255">
        <f>'7.  Persistence Report'!BB128+'7.  Persistence Report'!BB220</f>
        <v>1246874</v>
      </c>
      <c r="L63" s="255">
        <f>'7.  Persistence Report'!BC128+'7.  Persistence Report'!BC220</f>
        <v>1233131</v>
      </c>
      <c r="M63" s="255">
        <f>'7.  Persistence Report'!BD128+'7.  Persistence Report'!BD220</f>
        <v>1233131</v>
      </c>
      <c r="N63" s="255">
        <f>'7.  Persistence Report'!BE128+'7.  Persistence Report'!BE220</f>
        <v>1021886</v>
      </c>
      <c r="O63" s="255">
        <f>'7.  Persistence Report'!BF128+'7.  Persistence Report'!BF220</f>
        <v>1021886</v>
      </c>
      <c r="P63" s="255">
        <f>'7.  Persistence Report'!BG128+'7.  Persistence Report'!BG220</f>
        <v>1021886</v>
      </c>
      <c r="Q63" s="255">
        <v>12</v>
      </c>
      <c r="R63" s="255">
        <f>'7.  Persistence Report'!P128</f>
        <v>105</v>
      </c>
      <c r="S63" s="255">
        <f>'7.  Persistence Report'!Q128+'7.  Persistence Report'!Q220</f>
        <v>300</v>
      </c>
      <c r="T63" s="255">
        <f>'7.  Persistence Report'!R128+'7.  Persistence Report'!R220</f>
        <v>300</v>
      </c>
      <c r="U63" s="255">
        <f>'7.  Persistence Report'!S128+'7.  Persistence Report'!S220</f>
        <v>300</v>
      </c>
      <c r="V63" s="255">
        <f>'7.  Persistence Report'!T128+'7.  Persistence Report'!T220</f>
        <v>300</v>
      </c>
      <c r="W63" s="255">
        <f>'7.  Persistence Report'!U128+'7.  Persistence Report'!U220</f>
        <v>300</v>
      </c>
      <c r="X63" s="255">
        <f>'7.  Persistence Report'!V128+'7.  Persistence Report'!V220</f>
        <v>300</v>
      </c>
      <c r="Y63" s="255">
        <f>'7.  Persistence Report'!W128+'7.  Persistence Report'!W220</f>
        <v>300</v>
      </c>
      <c r="Z63" s="255">
        <f>'7.  Persistence Report'!X128+'7.  Persistence Report'!X220</f>
        <v>296</v>
      </c>
      <c r="AA63" s="255">
        <f>'7.  Persistence Report'!Y128+'7.  Persistence Report'!Y220</f>
        <v>296</v>
      </c>
      <c r="AB63" s="255">
        <f>'7.  Persistence Report'!Z128+'7.  Persistence Report'!Z220</f>
        <v>262</v>
      </c>
      <c r="AC63" s="255">
        <f>'7.  Persistence Report'!AA128+'7.  Persistence Report'!AA220</f>
        <v>262</v>
      </c>
      <c r="AD63" s="255">
        <f>'7.  Persistence Report'!AB128+'7.  Persistence Report'!AB220</f>
        <v>262</v>
      </c>
      <c r="AE63" s="357">
        <v>0</v>
      </c>
      <c r="AF63" s="352">
        <v>0.77280000000000004</v>
      </c>
      <c r="AG63" s="352">
        <v>0.33750000000000002</v>
      </c>
      <c r="AH63" s="352">
        <v>0</v>
      </c>
      <c r="AI63" s="352">
        <v>0</v>
      </c>
      <c r="AJ63" s="352">
        <v>0</v>
      </c>
      <c r="AK63" s="352"/>
      <c r="AL63" s="357"/>
      <c r="AM63" s="357"/>
      <c r="AN63" s="357"/>
      <c r="AO63" s="357"/>
      <c r="AP63" s="357"/>
      <c r="AQ63" s="357"/>
      <c r="AR63" s="357"/>
      <c r="AS63" s="256">
        <f>SUM(AE63:AR63)</f>
        <v>1.1103000000000001</v>
      </c>
    </row>
    <row r="64" spans="1:45" ht="15.5" hidden="1" outlineLevel="1">
      <c r="B64" s="254" t="s">
        <v>266</v>
      </c>
      <c r="C64" s="251" t="s">
        <v>163</v>
      </c>
      <c r="D64" s="255"/>
      <c r="E64" s="255"/>
      <c r="F64" s="255"/>
      <c r="G64" s="255"/>
      <c r="H64" s="255"/>
      <c r="I64" s="255"/>
      <c r="J64" s="255"/>
      <c r="K64" s="255"/>
      <c r="L64" s="255"/>
      <c r="M64" s="255"/>
      <c r="N64" s="255"/>
      <c r="O64" s="255"/>
      <c r="P64" s="255"/>
      <c r="Q64" s="255">
        <v>12</v>
      </c>
      <c r="R64" s="255"/>
      <c r="S64" s="255"/>
      <c r="T64" s="255"/>
      <c r="U64" s="255"/>
      <c r="V64" s="255"/>
      <c r="W64" s="255"/>
      <c r="X64" s="255"/>
      <c r="Y64" s="255"/>
      <c r="Z64" s="255"/>
      <c r="AA64" s="255"/>
      <c r="AB64" s="255"/>
      <c r="AC64" s="255"/>
      <c r="AD64" s="255"/>
      <c r="AE64" s="353">
        <v>0</v>
      </c>
      <c r="AF64" s="353">
        <v>0.77280000000000004</v>
      </c>
      <c r="AG64" s="353">
        <v>0.33750000000000002</v>
      </c>
      <c r="AH64" s="353">
        <v>0</v>
      </c>
      <c r="AI64" s="353">
        <v>0</v>
      </c>
      <c r="AJ64" s="353">
        <v>0</v>
      </c>
      <c r="AK64" s="353">
        <v>0</v>
      </c>
      <c r="AL64" s="353">
        <v>0</v>
      </c>
      <c r="AM64" s="353">
        <v>0</v>
      </c>
      <c r="AN64" s="353">
        <f t="shared" ref="AN64:AR64" si="8">AN63</f>
        <v>0</v>
      </c>
      <c r="AO64" s="353">
        <f t="shared" si="8"/>
        <v>0</v>
      </c>
      <c r="AP64" s="353">
        <f t="shared" si="8"/>
        <v>0</v>
      </c>
      <c r="AQ64" s="353">
        <f t="shared" si="8"/>
        <v>0</v>
      </c>
      <c r="AR64" s="353">
        <f t="shared" si="8"/>
        <v>0</v>
      </c>
      <c r="AS64" s="270"/>
    </row>
    <row r="65" spans="1:45" ht="15.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58"/>
      <c r="AF65" s="358"/>
      <c r="AG65" s="358"/>
      <c r="AH65" s="358"/>
      <c r="AI65" s="358"/>
      <c r="AJ65" s="358"/>
      <c r="AK65" s="358"/>
      <c r="AL65" s="358"/>
      <c r="AM65" s="358"/>
      <c r="AN65" s="358"/>
      <c r="AO65" s="358"/>
      <c r="AP65" s="358"/>
      <c r="AQ65" s="358"/>
      <c r="AR65" s="358"/>
      <c r="AS65" s="272"/>
    </row>
    <row r="66" spans="1:45" ht="15.5" hidden="1" outlineLevel="1">
      <c r="A66" s="44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57">
        <v>0</v>
      </c>
      <c r="AF66" s="352">
        <v>0</v>
      </c>
      <c r="AG66" s="352">
        <v>0</v>
      </c>
      <c r="AH66" s="352">
        <v>0</v>
      </c>
      <c r="AI66" s="352">
        <v>0</v>
      </c>
      <c r="AJ66" s="352">
        <v>0</v>
      </c>
      <c r="AK66" s="352"/>
      <c r="AL66" s="357"/>
      <c r="AM66" s="357"/>
      <c r="AN66" s="357"/>
      <c r="AO66" s="357"/>
      <c r="AP66" s="357"/>
      <c r="AQ66" s="357"/>
      <c r="AR66" s="357"/>
      <c r="AS66" s="256">
        <f>SUM(AE66:AR66)</f>
        <v>0</v>
      </c>
    </row>
    <row r="67" spans="1:45" ht="15.5" hidden="1" outlineLevel="1">
      <c r="B67" s="254" t="s">
        <v>266</v>
      </c>
      <c r="C67" s="251" t="s">
        <v>163</v>
      </c>
      <c r="D67" s="255"/>
      <c r="E67" s="255"/>
      <c r="F67" s="255"/>
      <c r="G67" s="255"/>
      <c r="H67" s="255"/>
      <c r="I67" s="255"/>
      <c r="J67" s="255"/>
      <c r="K67" s="255"/>
      <c r="L67" s="255"/>
      <c r="M67" s="255"/>
      <c r="N67" s="255"/>
      <c r="O67" s="255"/>
      <c r="P67" s="255"/>
      <c r="Q67" s="255">
        <v>3</v>
      </c>
      <c r="R67" s="255"/>
      <c r="S67" s="255"/>
      <c r="T67" s="255"/>
      <c r="U67" s="255"/>
      <c r="V67" s="255"/>
      <c r="W67" s="255"/>
      <c r="X67" s="255"/>
      <c r="Y67" s="255"/>
      <c r="Z67" s="255"/>
      <c r="AA67" s="255"/>
      <c r="AB67" s="255"/>
      <c r="AC67" s="255"/>
      <c r="AD67" s="255"/>
      <c r="AE67" s="353">
        <v>0</v>
      </c>
      <c r="AF67" s="353">
        <v>0</v>
      </c>
      <c r="AG67" s="353">
        <v>0</v>
      </c>
      <c r="AH67" s="353">
        <v>0</v>
      </c>
      <c r="AI67" s="353">
        <v>0</v>
      </c>
      <c r="AJ67" s="353">
        <v>0</v>
      </c>
      <c r="AK67" s="353">
        <v>0</v>
      </c>
      <c r="AL67" s="353">
        <v>0</v>
      </c>
      <c r="AM67" s="353">
        <v>0</v>
      </c>
      <c r="AN67" s="353">
        <f t="shared" ref="AN67:AR67" si="9">AN66</f>
        <v>0</v>
      </c>
      <c r="AO67" s="353">
        <f t="shared" si="9"/>
        <v>0</v>
      </c>
      <c r="AP67" s="353">
        <f t="shared" si="9"/>
        <v>0</v>
      </c>
      <c r="AQ67" s="353">
        <f t="shared" si="9"/>
        <v>0</v>
      </c>
      <c r="AR67" s="353">
        <f t="shared" si="9"/>
        <v>0</v>
      </c>
      <c r="AS67" s="270"/>
    </row>
    <row r="68" spans="1:45" ht="15.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58"/>
      <c r="AF68" s="359"/>
      <c r="AG68" s="358"/>
      <c r="AH68" s="358"/>
      <c r="AI68" s="358"/>
      <c r="AJ68" s="358"/>
      <c r="AK68" s="358"/>
      <c r="AL68" s="358"/>
      <c r="AM68" s="358"/>
      <c r="AN68" s="358"/>
      <c r="AO68" s="358"/>
      <c r="AP68" s="358"/>
      <c r="AQ68" s="358"/>
      <c r="AR68" s="358"/>
      <c r="AS68" s="272"/>
    </row>
    <row r="69" spans="1:45" ht="15.5"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56"/>
      <c r="AF69" s="356"/>
      <c r="AG69" s="356"/>
      <c r="AH69" s="356"/>
      <c r="AI69" s="356"/>
      <c r="AJ69" s="356"/>
      <c r="AK69" s="356"/>
      <c r="AL69" s="356"/>
      <c r="AM69" s="356"/>
      <c r="AN69" s="356"/>
      <c r="AO69" s="356"/>
      <c r="AP69" s="356"/>
      <c r="AQ69" s="356"/>
      <c r="AR69" s="356"/>
      <c r="AS69" s="252"/>
    </row>
    <row r="70" spans="1:45" ht="31" hidden="1" outlineLevel="1">
      <c r="A70" s="44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68"/>
      <c r="AF70" s="352"/>
      <c r="AG70" s="352"/>
      <c r="AH70" s="352"/>
      <c r="AI70" s="352"/>
      <c r="AJ70" s="352"/>
      <c r="AK70" s="352"/>
      <c r="AL70" s="357"/>
      <c r="AM70" s="357"/>
      <c r="AN70" s="357"/>
      <c r="AO70" s="357"/>
      <c r="AP70" s="357"/>
      <c r="AQ70" s="357"/>
      <c r="AR70" s="357"/>
      <c r="AS70" s="256">
        <f>SUM(AE70:AR70)</f>
        <v>0</v>
      </c>
    </row>
    <row r="71" spans="1:45" ht="15.5" hidden="1" outlineLevel="1">
      <c r="B71" s="254" t="s">
        <v>266</v>
      </c>
      <c r="C71" s="251" t="s">
        <v>163</v>
      </c>
      <c r="D71" s="255"/>
      <c r="E71" s="255"/>
      <c r="F71" s="255"/>
      <c r="G71" s="255"/>
      <c r="H71" s="255"/>
      <c r="I71" s="255"/>
      <c r="J71" s="255"/>
      <c r="K71" s="255"/>
      <c r="L71" s="255"/>
      <c r="M71" s="255"/>
      <c r="N71" s="255"/>
      <c r="O71" s="255"/>
      <c r="P71" s="255"/>
      <c r="Q71" s="255">
        <v>12</v>
      </c>
      <c r="R71" s="255"/>
      <c r="S71" s="255"/>
      <c r="T71" s="255"/>
      <c r="U71" s="255"/>
      <c r="V71" s="255"/>
      <c r="W71" s="255"/>
      <c r="X71" s="255"/>
      <c r="Y71" s="255"/>
      <c r="Z71" s="255"/>
      <c r="AA71" s="255"/>
      <c r="AB71" s="255"/>
      <c r="AC71" s="255"/>
      <c r="AD71" s="255"/>
      <c r="AE71" s="353">
        <v>0</v>
      </c>
      <c r="AF71" s="353">
        <v>0</v>
      </c>
      <c r="AG71" s="353">
        <v>0</v>
      </c>
      <c r="AH71" s="353">
        <v>0</v>
      </c>
      <c r="AI71" s="353">
        <v>0</v>
      </c>
      <c r="AJ71" s="353">
        <v>0</v>
      </c>
      <c r="AK71" s="353">
        <v>0</v>
      </c>
      <c r="AL71" s="353">
        <v>0</v>
      </c>
      <c r="AM71" s="353">
        <v>0</v>
      </c>
      <c r="AN71" s="353">
        <f t="shared" ref="AN71:AR71" si="10">AN70</f>
        <v>0</v>
      </c>
      <c r="AO71" s="353">
        <f t="shared" si="10"/>
        <v>0</v>
      </c>
      <c r="AP71" s="353">
        <f t="shared" si="10"/>
        <v>0</v>
      </c>
      <c r="AQ71" s="353">
        <f t="shared" si="10"/>
        <v>0</v>
      </c>
      <c r="AR71" s="353">
        <f t="shared" si="10"/>
        <v>0</v>
      </c>
      <c r="AS71" s="257"/>
    </row>
    <row r="72" spans="1:45" ht="15.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54"/>
      <c r="AF72" s="363"/>
      <c r="AG72" s="363"/>
      <c r="AH72" s="363"/>
      <c r="AI72" s="363"/>
      <c r="AJ72" s="363"/>
      <c r="AK72" s="363"/>
      <c r="AL72" s="363"/>
      <c r="AM72" s="363"/>
      <c r="AN72" s="363"/>
      <c r="AO72" s="363"/>
      <c r="AP72" s="363"/>
      <c r="AQ72" s="363"/>
      <c r="AR72" s="363"/>
      <c r="AS72" s="266"/>
    </row>
    <row r="73" spans="1:45" ht="31" hidden="1" outlineLevel="1">
      <c r="A73" s="44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52"/>
      <c r="AF73" s="352"/>
      <c r="AG73" s="352"/>
      <c r="AH73" s="352"/>
      <c r="AI73" s="352"/>
      <c r="AJ73" s="352"/>
      <c r="AK73" s="352"/>
      <c r="AL73" s="357"/>
      <c r="AM73" s="357"/>
      <c r="AN73" s="357"/>
      <c r="AO73" s="357"/>
      <c r="AP73" s="357"/>
      <c r="AQ73" s="357"/>
      <c r="AR73" s="357"/>
      <c r="AS73" s="256">
        <f>SUM(AE73:AR73)</f>
        <v>0</v>
      </c>
    </row>
    <row r="74" spans="1:45" ht="15.5" hidden="1" outlineLevel="1">
      <c r="B74" s="273" t="s">
        <v>266</v>
      </c>
      <c r="C74" s="251" t="s">
        <v>163</v>
      </c>
      <c r="D74" s="255"/>
      <c r="E74" s="255"/>
      <c r="F74" s="255"/>
      <c r="G74" s="255"/>
      <c r="H74" s="255"/>
      <c r="I74" s="255"/>
      <c r="J74" s="255"/>
      <c r="K74" s="255"/>
      <c r="L74" s="255"/>
      <c r="M74" s="255"/>
      <c r="N74" s="255"/>
      <c r="O74" s="255"/>
      <c r="P74" s="255"/>
      <c r="Q74" s="255">
        <v>12</v>
      </c>
      <c r="R74" s="255"/>
      <c r="S74" s="255"/>
      <c r="T74" s="255"/>
      <c r="U74" s="255"/>
      <c r="V74" s="255"/>
      <c r="W74" s="255"/>
      <c r="X74" s="255"/>
      <c r="Y74" s="255"/>
      <c r="Z74" s="255"/>
      <c r="AA74" s="255"/>
      <c r="AB74" s="255"/>
      <c r="AC74" s="255"/>
      <c r="AD74" s="255"/>
      <c r="AE74" s="353">
        <v>0</v>
      </c>
      <c r="AF74" s="353">
        <v>0</v>
      </c>
      <c r="AG74" s="353">
        <v>0</v>
      </c>
      <c r="AH74" s="353">
        <v>0</v>
      </c>
      <c r="AI74" s="353">
        <v>0</v>
      </c>
      <c r="AJ74" s="353">
        <v>0</v>
      </c>
      <c r="AK74" s="353">
        <v>0</v>
      </c>
      <c r="AL74" s="353">
        <v>0</v>
      </c>
      <c r="AM74" s="353">
        <v>0</v>
      </c>
      <c r="AN74" s="353">
        <f t="shared" ref="AN74:AR74" si="11">AN73</f>
        <v>0</v>
      </c>
      <c r="AO74" s="353">
        <f t="shared" si="11"/>
        <v>0</v>
      </c>
      <c r="AP74" s="353">
        <f t="shared" si="11"/>
        <v>0</v>
      </c>
      <c r="AQ74" s="353">
        <f t="shared" si="11"/>
        <v>0</v>
      </c>
      <c r="AR74" s="353">
        <f t="shared" si="11"/>
        <v>0</v>
      </c>
      <c r="AS74" s="257"/>
    </row>
    <row r="75" spans="1:45" ht="15.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64"/>
      <c r="AF75" s="364"/>
      <c r="AG75" s="354"/>
      <c r="AH75" s="354"/>
      <c r="AI75" s="354"/>
      <c r="AJ75" s="354"/>
      <c r="AK75" s="354"/>
      <c r="AL75" s="354"/>
      <c r="AM75" s="354"/>
      <c r="AN75" s="354"/>
      <c r="AO75" s="354"/>
      <c r="AP75" s="354"/>
      <c r="AQ75" s="354"/>
      <c r="AR75" s="354"/>
      <c r="AS75" s="266"/>
    </row>
    <row r="76" spans="1:45" ht="31" hidden="1" outlineLevel="1">
      <c r="A76" s="447">
        <v>13</v>
      </c>
      <c r="B76" s="273" t="s">
        <v>106</v>
      </c>
      <c r="C76" s="251" t="s">
        <v>25</v>
      </c>
      <c r="D76" s="255">
        <f>'7.  Persistence Report'!AU131</f>
        <v>59246</v>
      </c>
      <c r="E76" s="255">
        <f>'7.  Persistence Report'!AV131</f>
        <v>59246</v>
      </c>
      <c r="F76" s="255">
        <f>'7.  Persistence Report'!AW131</f>
        <v>59246</v>
      </c>
      <c r="G76" s="255">
        <f>'7.  Persistence Report'!AX131</f>
        <v>59246</v>
      </c>
      <c r="H76" s="255">
        <f>'7.  Persistence Report'!AY131</f>
        <v>59246</v>
      </c>
      <c r="I76" s="255">
        <f>'7.  Persistence Report'!AZ131</f>
        <v>59246</v>
      </c>
      <c r="J76" s="255">
        <f>'7.  Persistence Report'!BA131</f>
        <v>59246</v>
      </c>
      <c r="K76" s="255">
        <f>'7.  Persistence Report'!BB131</f>
        <v>59246</v>
      </c>
      <c r="L76" s="255">
        <f>'7.  Persistence Report'!BC131</f>
        <v>59246</v>
      </c>
      <c r="M76" s="255">
        <f>'7.  Persistence Report'!BD131</f>
        <v>59246</v>
      </c>
      <c r="N76" s="255">
        <f>'7.  Persistence Report'!BE131</f>
        <v>0</v>
      </c>
      <c r="O76" s="255">
        <f>'7.  Persistence Report'!BF131</f>
        <v>0</v>
      </c>
      <c r="P76" s="255">
        <f>'7.  Persistence Report'!BG131</f>
        <v>0</v>
      </c>
      <c r="Q76" s="255">
        <v>12</v>
      </c>
      <c r="R76" s="255">
        <f>'7.  Persistence Report'!P131</f>
        <v>17</v>
      </c>
      <c r="S76" s="255">
        <f>'7.  Persistence Report'!Q131</f>
        <v>17</v>
      </c>
      <c r="T76" s="255">
        <f>'7.  Persistence Report'!R131</f>
        <v>17</v>
      </c>
      <c r="U76" s="255">
        <f>'7.  Persistence Report'!S131</f>
        <v>17</v>
      </c>
      <c r="V76" s="255">
        <f>'7.  Persistence Report'!T131</f>
        <v>17</v>
      </c>
      <c r="W76" s="255">
        <f>'7.  Persistence Report'!U131</f>
        <v>17</v>
      </c>
      <c r="X76" s="255">
        <f>'7.  Persistence Report'!V131</f>
        <v>17</v>
      </c>
      <c r="Y76" s="255">
        <f>'7.  Persistence Report'!W131</f>
        <v>17</v>
      </c>
      <c r="Z76" s="255">
        <f>'7.  Persistence Report'!X131</f>
        <v>17</v>
      </c>
      <c r="AA76" s="255">
        <f>'7.  Persistence Report'!Y131</f>
        <v>17</v>
      </c>
      <c r="AB76" s="255">
        <f>'7.  Persistence Report'!Z131</f>
        <v>0</v>
      </c>
      <c r="AC76" s="255">
        <f>'7.  Persistence Report'!AA131</f>
        <v>0</v>
      </c>
      <c r="AD76" s="255">
        <f>'7.  Persistence Report'!AB131</f>
        <v>0</v>
      </c>
      <c r="AE76" s="357">
        <v>0</v>
      </c>
      <c r="AF76" s="352">
        <v>0</v>
      </c>
      <c r="AG76" s="352">
        <v>0</v>
      </c>
      <c r="AH76" s="352">
        <v>0</v>
      </c>
      <c r="AI76" s="352">
        <v>1</v>
      </c>
      <c r="AJ76" s="352">
        <v>0</v>
      </c>
      <c r="AK76" s="352"/>
      <c r="AL76" s="357"/>
      <c r="AM76" s="357"/>
      <c r="AN76" s="357"/>
      <c r="AO76" s="357"/>
      <c r="AP76" s="357"/>
      <c r="AQ76" s="357"/>
      <c r="AR76" s="357"/>
      <c r="AS76" s="256">
        <f>SUM(AE76:AR76)</f>
        <v>1</v>
      </c>
    </row>
    <row r="77" spans="1:45" ht="15.5" hidden="1" outlineLevel="1">
      <c r="B77" s="254" t="s">
        <v>266</v>
      </c>
      <c r="C77" s="251" t="s">
        <v>163</v>
      </c>
      <c r="D77" s="255"/>
      <c r="E77" s="255"/>
      <c r="F77" s="255"/>
      <c r="G77" s="255"/>
      <c r="H77" s="255"/>
      <c r="I77" s="255"/>
      <c r="J77" s="255"/>
      <c r="K77" s="255"/>
      <c r="L77" s="255"/>
      <c r="M77" s="255"/>
      <c r="N77" s="255"/>
      <c r="O77" s="255"/>
      <c r="P77" s="255"/>
      <c r="Q77" s="255">
        <v>12</v>
      </c>
      <c r="R77" s="255"/>
      <c r="S77" s="255"/>
      <c r="T77" s="255"/>
      <c r="U77" s="255"/>
      <c r="V77" s="255"/>
      <c r="W77" s="255"/>
      <c r="X77" s="255"/>
      <c r="Y77" s="255"/>
      <c r="Z77" s="255"/>
      <c r="AA77" s="255"/>
      <c r="AB77" s="255"/>
      <c r="AC77" s="255"/>
      <c r="AD77" s="255"/>
      <c r="AE77" s="353">
        <v>0</v>
      </c>
      <c r="AF77" s="353">
        <v>0</v>
      </c>
      <c r="AG77" s="353">
        <v>0</v>
      </c>
      <c r="AH77" s="353">
        <v>0</v>
      </c>
      <c r="AI77" s="353">
        <v>1</v>
      </c>
      <c r="AJ77" s="353">
        <v>0</v>
      </c>
      <c r="AK77" s="353">
        <v>0</v>
      </c>
      <c r="AL77" s="353">
        <v>0</v>
      </c>
      <c r="AM77" s="353">
        <v>0</v>
      </c>
      <c r="AN77" s="353">
        <f t="shared" ref="AN77:AR77" si="12">AN76</f>
        <v>0</v>
      </c>
      <c r="AO77" s="353">
        <f t="shared" si="12"/>
        <v>0</v>
      </c>
      <c r="AP77" s="353">
        <f t="shared" si="12"/>
        <v>0</v>
      </c>
      <c r="AQ77" s="353">
        <f t="shared" si="12"/>
        <v>0</v>
      </c>
      <c r="AR77" s="353">
        <f t="shared" si="12"/>
        <v>0</v>
      </c>
      <c r="AS77" s="270"/>
    </row>
    <row r="78" spans="1:45" ht="15.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54"/>
      <c r="AF78" s="354"/>
      <c r="AG78" s="354"/>
      <c r="AH78" s="354"/>
      <c r="AI78" s="354"/>
      <c r="AJ78" s="354"/>
      <c r="AK78" s="354"/>
      <c r="AL78" s="354"/>
      <c r="AM78" s="354"/>
      <c r="AN78" s="354"/>
      <c r="AO78" s="354"/>
      <c r="AP78" s="354"/>
      <c r="AQ78" s="354"/>
      <c r="AR78" s="354"/>
      <c r="AS78" s="266"/>
    </row>
    <row r="79" spans="1:45" ht="15.5"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56"/>
      <c r="AF79" s="356"/>
      <c r="AG79" s="356"/>
      <c r="AH79" s="356"/>
      <c r="AI79" s="356"/>
      <c r="AJ79" s="356"/>
      <c r="AK79" s="356"/>
      <c r="AL79" s="356"/>
      <c r="AM79" s="356"/>
      <c r="AN79" s="356"/>
      <c r="AO79" s="356"/>
      <c r="AP79" s="356"/>
      <c r="AQ79" s="356"/>
      <c r="AR79" s="356"/>
      <c r="AS79" s="252"/>
    </row>
    <row r="80" spans="1:45" ht="15.5" hidden="1" outlineLevel="1">
      <c r="A80" s="447">
        <v>14</v>
      </c>
      <c r="B80" s="273" t="s">
        <v>108</v>
      </c>
      <c r="C80" s="251" t="s">
        <v>25</v>
      </c>
      <c r="D80" s="255">
        <f>'7.  Persistence Report'!AU133</f>
        <v>212140</v>
      </c>
      <c r="E80" s="255">
        <f>'7.  Persistence Report'!AV133</f>
        <v>166694</v>
      </c>
      <c r="F80" s="255">
        <f>'7.  Persistence Report'!AW133</f>
        <v>159948</v>
      </c>
      <c r="G80" s="255">
        <f>'7.  Persistence Report'!AX133</f>
        <v>153202</v>
      </c>
      <c r="H80" s="255">
        <f>'7.  Persistence Report'!AY133</f>
        <v>152285</v>
      </c>
      <c r="I80" s="255">
        <f>'7.  Persistence Report'!AZ133</f>
        <v>152285</v>
      </c>
      <c r="J80" s="255">
        <f>'7.  Persistence Report'!BA133</f>
        <v>150088</v>
      </c>
      <c r="K80" s="255">
        <f>'7.  Persistence Report'!BB133</f>
        <v>149688</v>
      </c>
      <c r="L80" s="255">
        <f>'7.  Persistence Report'!BC133</f>
        <v>79287</v>
      </c>
      <c r="M80" s="255">
        <f>'7.  Persistence Report'!BD133</f>
        <v>79071</v>
      </c>
      <c r="N80" s="255">
        <f>'7.  Persistence Report'!BE133</f>
        <v>78777</v>
      </c>
      <c r="O80" s="255">
        <f>'7.  Persistence Report'!BF133</f>
        <v>78777</v>
      </c>
      <c r="P80" s="255">
        <f>'7.  Persistence Report'!BG133</f>
        <v>77893</v>
      </c>
      <c r="Q80" s="255">
        <v>12</v>
      </c>
      <c r="R80" s="255">
        <f>'7.  Persistence Report'!P133</f>
        <v>18</v>
      </c>
      <c r="S80" s="255">
        <f>'7.  Persistence Report'!Q133</f>
        <v>16</v>
      </c>
      <c r="T80" s="255">
        <f>'7.  Persistence Report'!R133</f>
        <v>16</v>
      </c>
      <c r="U80" s="255">
        <f>'7.  Persistence Report'!S133</f>
        <v>15</v>
      </c>
      <c r="V80" s="255">
        <f>'7.  Persistence Report'!T133</f>
        <v>15</v>
      </c>
      <c r="W80" s="255">
        <f>'7.  Persistence Report'!U133</f>
        <v>15</v>
      </c>
      <c r="X80" s="255">
        <f>'7.  Persistence Report'!V133</f>
        <v>15</v>
      </c>
      <c r="Y80" s="255">
        <f>'7.  Persistence Report'!W133</f>
        <v>15</v>
      </c>
      <c r="Z80" s="255">
        <f>'7.  Persistence Report'!X133</f>
        <v>11</v>
      </c>
      <c r="AA80" s="255">
        <f>'7.  Persistence Report'!Y133</f>
        <v>11</v>
      </c>
      <c r="AB80" s="255">
        <f>'7.  Persistence Report'!Z133</f>
        <v>11</v>
      </c>
      <c r="AC80" s="255">
        <f>'7.  Persistence Report'!AA133</f>
        <v>11</v>
      </c>
      <c r="AD80" s="255">
        <f>'7.  Persistence Report'!AB133</f>
        <v>11</v>
      </c>
      <c r="AE80" s="357">
        <v>1</v>
      </c>
      <c r="AF80" s="352">
        <v>0</v>
      </c>
      <c r="AG80" s="352">
        <v>0</v>
      </c>
      <c r="AH80" s="352">
        <v>0</v>
      </c>
      <c r="AI80" s="352">
        <v>0</v>
      </c>
      <c r="AJ80" s="352">
        <v>0</v>
      </c>
      <c r="AK80" s="352"/>
      <c r="AL80" s="357"/>
      <c r="AM80" s="357"/>
      <c r="AN80" s="357"/>
      <c r="AO80" s="357"/>
      <c r="AP80" s="357"/>
      <c r="AQ80" s="357"/>
      <c r="AR80" s="357"/>
      <c r="AS80" s="256">
        <f>SUM(AE80:AR80)</f>
        <v>1</v>
      </c>
    </row>
    <row r="81" spans="1:46" ht="15.5" hidden="1" outlineLevel="1">
      <c r="B81" s="254" t="s">
        <v>266</v>
      </c>
      <c r="C81" s="251" t="s">
        <v>163</v>
      </c>
      <c r="D81" s="255"/>
      <c r="E81" s="255"/>
      <c r="F81" s="255"/>
      <c r="G81" s="255"/>
      <c r="H81" s="255"/>
      <c r="I81" s="255"/>
      <c r="J81" s="255"/>
      <c r="K81" s="255"/>
      <c r="L81" s="255"/>
      <c r="M81" s="255"/>
      <c r="N81" s="255"/>
      <c r="O81" s="255"/>
      <c r="P81" s="255"/>
      <c r="Q81" s="255">
        <v>12</v>
      </c>
      <c r="R81" s="255"/>
      <c r="S81" s="255"/>
      <c r="T81" s="255"/>
      <c r="U81" s="255"/>
      <c r="V81" s="255"/>
      <c r="W81" s="255"/>
      <c r="X81" s="255"/>
      <c r="Y81" s="255"/>
      <c r="Z81" s="255"/>
      <c r="AA81" s="255"/>
      <c r="AB81" s="255"/>
      <c r="AC81" s="255"/>
      <c r="AD81" s="255"/>
      <c r="AE81" s="353">
        <v>1</v>
      </c>
      <c r="AF81" s="353">
        <v>0</v>
      </c>
      <c r="AG81" s="353">
        <v>0</v>
      </c>
      <c r="AH81" s="353">
        <v>0</v>
      </c>
      <c r="AI81" s="353">
        <v>0</v>
      </c>
      <c r="AJ81" s="353">
        <v>0</v>
      </c>
      <c r="AK81" s="353">
        <v>0</v>
      </c>
      <c r="AL81" s="353">
        <v>0</v>
      </c>
      <c r="AM81" s="353">
        <v>0</v>
      </c>
      <c r="AN81" s="353">
        <f t="shared" ref="AN81:AR81" si="13">AN80</f>
        <v>0</v>
      </c>
      <c r="AO81" s="353">
        <f t="shared" si="13"/>
        <v>0</v>
      </c>
      <c r="AP81" s="353">
        <f t="shared" si="13"/>
        <v>0</v>
      </c>
      <c r="AQ81" s="353">
        <f t="shared" si="13"/>
        <v>0</v>
      </c>
      <c r="AR81" s="353">
        <f t="shared" si="13"/>
        <v>0</v>
      </c>
      <c r="AS81" s="270"/>
    </row>
    <row r="82" spans="1:46" ht="15.5" hidden="1" outlineLevel="1">
      <c r="B82" s="254"/>
      <c r="C82" s="251"/>
      <c r="D82" s="251"/>
      <c r="E82" s="251"/>
      <c r="F82" s="251"/>
      <c r="G82" s="251"/>
      <c r="H82" s="251"/>
      <c r="I82" s="251"/>
      <c r="J82" s="251"/>
      <c r="K82" s="251"/>
      <c r="L82" s="251"/>
      <c r="M82" s="251"/>
      <c r="N82" s="251"/>
      <c r="O82" s="251"/>
      <c r="P82" s="251"/>
      <c r="Q82" s="405"/>
      <c r="R82" s="251"/>
      <c r="S82" s="251"/>
      <c r="T82" s="251"/>
      <c r="U82" s="251"/>
      <c r="V82" s="251"/>
      <c r="W82" s="251"/>
      <c r="X82" s="251"/>
      <c r="Y82" s="251"/>
      <c r="Z82" s="251"/>
      <c r="AA82" s="251"/>
      <c r="AB82" s="251"/>
      <c r="AC82" s="251"/>
      <c r="AD82" s="251"/>
      <c r="AE82" s="353"/>
      <c r="AF82" s="353"/>
      <c r="AG82" s="353"/>
      <c r="AH82" s="353"/>
      <c r="AI82" s="353"/>
      <c r="AJ82" s="353"/>
      <c r="AK82" s="353"/>
      <c r="AL82" s="353"/>
      <c r="AM82" s="353"/>
      <c r="AN82" s="353"/>
      <c r="AO82" s="353"/>
      <c r="AP82" s="353"/>
      <c r="AQ82" s="353"/>
      <c r="AR82" s="353"/>
      <c r="AS82" s="442"/>
      <c r="AT82" s="534"/>
    </row>
    <row r="83" spans="1:46" s="243" customFormat="1" ht="15.5" hidden="1" outlineLevel="1">
      <c r="A83" s="44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54"/>
      <c r="AF83" s="354"/>
      <c r="AG83" s="354"/>
      <c r="AH83" s="354"/>
      <c r="AI83" s="354"/>
      <c r="AJ83" s="354"/>
      <c r="AK83" s="358"/>
      <c r="AL83" s="358"/>
      <c r="AM83" s="358"/>
      <c r="AN83" s="358"/>
      <c r="AO83" s="358"/>
      <c r="AP83" s="358"/>
      <c r="AQ83" s="358"/>
      <c r="AR83" s="358"/>
      <c r="AS83" s="443"/>
      <c r="AT83" s="535"/>
    </row>
    <row r="84" spans="1:46" ht="15.5" hidden="1" outlineLevel="1">
      <c r="A84" s="44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52"/>
      <c r="AF84" s="352"/>
      <c r="AG84" s="352"/>
      <c r="AH84" s="352"/>
      <c r="AI84" s="352"/>
      <c r="AJ84" s="352"/>
      <c r="AK84" s="352"/>
      <c r="AL84" s="352"/>
      <c r="AM84" s="352"/>
      <c r="AN84" s="352"/>
      <c r="AO84" s="352"/>
      <c r="AP84" s="352"/>
      <c r="AQ84" s="352"/>
      <c r="AR84" s="352"/>
      <c r="AS84" s="256">
        <f>SUM(AE84:AR84)</f>
        <v>0</v>
      </c>
    </row>
    <row r="85" spans="1:46" ht="15.5" hidden="1" outlineLevel="1">
      <c r="B85" s="254" t="s">
        <v>266</v>
      </c>
      <c r="C85" s="251" t="s">
        <v>163</v>
      </c>
      <c r="D85" s="255"/>
      <c r="E85" s="255"/>
      <c r="F85" s="255"/>
      <c r="G85" s="255"/>
      <c r="H85" s="255"/>
      <c r="I85" s="255"/>
      <c r="J85" s="255"/>
      <c r="K85" s="255"/>
      <c r="L85" s="255"/>
      <c r="M85" s="255"/>
      <c r="N85" s="255"/>
      <c r="O85" s="255"/>
      <c r="P85" s="255"/>
      <c r="Q85" s="255">
        <v>0</v>
      </c>
      <c r="R85" s="255"/>
      <c r="S85" s="255"/>
      <c r="T85" s="255"/>
      <c r="U85" s="255"/>
      <c r="V85" s="255"/>
      <c r="W85" s="255"/>
      <c r="X85" s="255"/>
      <c r="Y85" s="255"/>
      <c r="Z85" s="255"/>
      <c r="AA85" s="255"/>
      <c r="AB85" s="255"/>
      <c r="AC85" s="255"/>
      <c r="AD85" s="255"/>
      <c r="AE85" s="353">
        <v>0</v>
      </c>
      <c r="AF85" s="353">
        <v>0</v>
      </c>
      <c r="AG85" s="353">
        <v>0</v>
      </c>
      <c r="AH85" s="353">
        <v>0</v>
      </c>
      <c r="AI85" s="353">
        <v>0</v>
      </c>
      <c r="AJ85" s="353">
        <v>0</v>
      </c>
      <c r="AK85" s="353">
        <v>0</v>
      </c>
      <c r="AL85" s="353">
        <v>0</v>
      </c>
      <c r="AM85" s="353">
        <v>0</v>
      </c>
      <c r="AN85" s="353">
        <f t="shared" ref="AN85:AR85" si="14">AN84</f>
        <v>0</v>
      </c>
      <c r="AO85" s="353">
        <f t="shared" si="14"/>
        <v>0</v>
      </c>
      <c r="AP85" s="353">
        <f t="shared" si="14"/>
        <v>0</v>
      </c>
      <c r="AQ85" s="353">
        <f t="shared" si="14"/>
        <v>0</v>
      </c>
      <c r="AR85" s="353">
        <f t="shared" si="14"/>
        <v>0</v>
      </c>
      <c r="AS85" s="257"/>
    </row>
    <row r="86" spans="1:46" ht="15.5"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54"/>
      <c r="AF86" s="354"/>
      <c r="AG86" s="354"/>
      <c r="AH86" s="354"/>
      <c r="AI86" s="354"/>
      <c r="AJ86" s="354"/>
      <c r="AK86" s="354"/>
      <c r="AL86" s="354"/>
      <c r="AM86" s="354"/>
      <c r="AN86" s="354"/>
      <c r="AO86" s="354"/>
      <c r="AP86" s="354"/>
      <c r="AQ86" s="354"/>
      <c r="AR86" s="354"/>
      <c r="AS86" s="266"/>
    </row>
    <row r="87" spans="1:46" s="243" customFormat="1" ht="15.5" hidden="1" outlineLevel="1">
      <c r="A87" s="447">
        <v>16</v>
      </c>
      <c r="B87" s="283" t="s">
        <v>488</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52"/>
      <c r="AF87" s="352"/>
      <c r="AG87" s="352"/>
      <c r="AH87" s="352"/>
      <c r="AI87" s="352"/>
      <c r="AJ87" s="352"/>
      <c r="AK87" s="352"/>
      <c r="AL87" s="352"/>
      <c r="AM87" s="352"/>
      <c r="AN87" s="352"/>
      <c r="AO87" s="352"/>
      <c r="AP87" s="352"/>
      <c r="AQ87" s="352"/>
      <c r="AR87" s="352"/>
      <c r="AS87" s="256">
        <f>SUM(AE87:AR87)</f>
        <v>0</v>
      </c>
    </row>
    <row r="88" spans="1:46" s="243" customFormat="1" ht="15.5" hidden="1" outlineLevel="1">
      <c r="A88" s="447"/>
      <c r="B88" s="283" t="s">
        <v>266</v>
      </c>
      <c r="C88" s="251" t="s">
        <v>163</v>
      </c>
      <c r="D88" s="255"/>
      <c r="E88" s="255"/>
      <c r="F88" s="255"/>
      <c r="G88" s="255"/>
      <c r="H88" s="255"/>
      <c r="I88" s="255"/>
      <c r="J88" s="255"/>
      <c r="K88" s="255"/>
      <c r="L88" s="255"/>
      <c r="M88" s="255"/>
      <c r="N88" s="255"/>
      <c r="O88" s="255"/>
      <c r="P88" s="255"/>
      <c r="Q88" s="255">
        <v>0</v>
      </c>
      <c r="R88" s="255"/>
      <c r="S88" s="255"/>
      <c r="T88" s="255"/>
      <c r="U88" s="255"/>
      <c r="V88" s="255"/>
      <c r="W88" s="255"/>
      <c r="X88" s="255"/>
      <c r="Y88" s="255"/>
      <c r="Z88" s="255"/>
      <c r="AA88" s="255"/>
      <c r="AB88" s="255"/>
      <c r="AC88" s="255"/>
      <c r="AD88" s="255"/>
      <c r="AE88" s="353">
        <v>0</v>
      </c>
      <c r="AF88" s="353">
        <v>0</v>
      </c>
      <c r="AG88" s="353">
        <v>0</v>
      </c>
      <c r="AH88" s="353">
        <v>0</v>
      </c>
      <c r="AI88" s="353">
        <v>0</v>
      </c>
      <c r="AJ88" s="353">
        <v>0</v>
      </c>
      <c r="AK88" s="353">
        <v>0</v>
      </c>
      <c r="AL88" s="353">
        <v>0</v>
      </c>
      <c r="AM88" s="353">
        <v>0</v>
      </c>
      <c r="AN88" s="353">
        <f t="shared" ref="AN88:AR88" si="15">AN87</f>
        <v>0</v>
      </c>
      <c r="AO88" s="353">
        <f t="shared" si="15"/>
        <v>0</v>
      </c>
      <c r="AP88" s="353">
        <f t="shared" si="15"/>
        <v>0</v>
      </c>
      <c r="AQ88" s="353">
        <f t="shared" si="15"/>
        <v>0</v>
      </c>
      <c r="AR88" s="353">
        <f t="shared" si="15"/>
        <v>0</v>
      </c>
      <c r="AS88" s="257"/>
    </row>
    <row r="89" spans="1:46" s="243" customFormat="1" ht="15.5" hidden="1" outlineLevel="1">
      <c r="A89" s="44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54"/>
      <c r="AF89" s="354"/>
      <c r="AG89" s="354"/>
      <c r="AH89" s="354"/>
      <c r="AI89" s="354"/>
      <c r="AJ89" s="354"/>
      <c r="AK89" s="358"/>
      <c r="AL89" s="358"/>
      <c r="AM89" s="358"/>
      <c r="AN89" s="358"/>
      <c r="AO89" s="358"/>
      <c r="AP89" s="358"/>
      <c r="AQ89" s="358"/>
      <c r="AR89" s="358"/>
      <c r="AS89" s="272"/>
    </row>
    <row r="90" spans="1:46" ht="15.5" hidden="1" outlineLevel="1">
      <c r="B90" s="44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56"/>
      <c r="AF90" s="356"/>
      <c r="AG90" s="356"/>
      <c r="AH90" s="356"/>
      <c r="AI90" s="356"/>
      <c r="AJ90" s="356"/>
      <c r="AK90" s="356"/>
      <c r="AL90" s="356"/>
      <c r="AM90" s="356"/>
      <c r="AN90" s="356"/>
      <c r="AO90" s="356"/>
      <c r="AP90" s="356"/>
      <c r="AQ90" s="356"/>
      <c r="AR90" s="356"/>
      <c r="AS90" s="252"/>
    </row>
    <row r="91" spans="1:46" ht="15.5" hidden="1" outlineLevel="1">
      <c r="A91" s="44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68"/>
      <c r="AF91" s="352"/>
      <c r="AG91" s="352"/>
      <c r="AH91" s="352"/>
      <c r="AI91" s="352"/>
      <c r="AJ91" s="352"/>
      <c r="AK91" s="352"/>
      <c r="AL91" s="357"/>
      <c r="AM91" s="357"/>
      <c r="AN91" s="357"/>
      <c r="AO91" s="357"/>
      <c r="AP91" s="357"/>
      <c r="AQ91" s="357"/>
      <c r="AR91" s="357"/>
      <c r="AS91" s="256">
        <f>SUM(AE91:AR91)</f>
        <v>0</v>
      </c>
    </row>
    <row r="92" spans="1:46" ht="15.5" hidden="1" outlineLevel="1">
      <c r="B92" s="254" t="s">
        <v>266</v>
      </c>
      <c r="C92" s="251" t="s">
        <v>163</v>
      </c>
      <c r="D92" s="255"/>
      <c r="E92" s="255"/>
      <c r="F92" s="255"/>
      <c r="G92" s="255"/>
      <c r="H92" s="255"/>
      <c r="I92" s="255"/>
      <c r="J92" s="255"/>
      <c r="K92" s="255"/>
      <c r="L92" s="255"/>
      <c r="M92" s="255"/>
      <c r="N92" s="255"/>
      <c r="O92" s="255"/>
      <c r="P92" s="255"/>
      <c r="Q92" s="255">
        <v>12</v>
      </c>
      <c r="R92" s="255"/>
      <c r="S92" s="255"/>
      <c r="T92" s="255"/>
      <c r="U92" s="255"/>
      <c r="V92" s="255"/>
      <c r="W92" s="255"/>
      <c r="X92" s="255"/>
      <c r="Y92" s="255"/>
      <c r="Z92" s="255"/>
      <c r="AA92" s="255"/>
      <c r="AB92" s="255"/>
      <c r="AC92" s="255"/>
      <c r="AD92" s="255"/>
      <c r="AE92" s="353">
        <v>0</v>
      </c>
      <c r="AF92" s="353">
        <v>0</v>
      </c>
      <c r="AG92" s="353">
        <v>0</v>
      </c>
      <c r="AH92" s="353">
        <v>0</v>
      </c>
      <c r="AI92" s="353">
        <v>0</v>
      </c>
      <c r="AJ92" s="353">
        <v>0</v>
      </c>
      <c r="AK92" s="353">
        <v>0</v>
      </c>
      <c r="AL92" s="353">
        <v>0</v>
      </c>
      <c r="AM92" s="353">
        <v>0</v>
      </c>
      <c r="AN92" s="353">
        <f t="shared" ref="AN92:AR92" si="16">AN91</f>
        <v>0</v>
      </c>
      <c r="AO92" s="353">
        <f t="shared" si="16"/>
        <v>0</v>
      </c>
      <c r="AP92" s="353">
        <f t="shared" si="16"/>
        <v>0</v>
      </c>
      <c r="AQ92" s="353">
        <f t="shared" si="16"/>
        <v>0</v>
      </c>
      <c r="AR92" s="353">
        <f t="shared" si="16"/>
        <v>0</v>
      </c>
      <c r="AS92" s="266"/>
    </row>
    <row r="93" spans="1:46" ht="15.5"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64"/>
      <c r="AF93" s="367"/>
      <c r="AG93" s="367"/>
      <c r="AH93" s="367"/>
      <c r="AI93" s="367"/>
      <c r="AJ93" s="367"/>
      <c r="AK93" s="367"/>
      <c r="AL93" s="367"/>
      <c r="AM93" s="367"/>
      <c r="AN93" s="367"/>
      <c r="AO93" s="367"/>
      <c r="AP93" s="367"/>
      <c r="AQ93" s="367"/>
      <c r="AR93" s="367"/>
      <c r="AS93" s="266"/>
    </row>
    <row r="94" spans="1:46" ht="15.5" hidden="1" outlineLevel="1">
      <c r="A94" s="44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68"/>
      <c r="AF94" s="352"/>
      <c r="AG94" s="352"/>
      <c r="AH94" s="352"/>
      <c r="AI94" s="352"/>
      <c r="AJ94" s="352"/>
      <c r="AK94" s="352"/>
      <c r="AL94" s="357"/>
      <c r="AM94" s="357"/>
      <c r="AN94" s="357"/>
      <c r="AO94" s="357"/>
      <c r="AP94" s="357"/>
      <c r="AQ94" s="357"/>
      <c r="AR94" s="357"/>
      <c r="AS94" s="256">
        <f>SUM(AE94:AR94)</f>
        <v>0</v>
      </c>
    </row>
    <row r="95" spans="1:46" ht="15.5" hidden="1" outlineLevel="1">
      <c r="B95" s="254" t="s">
        <v>266</v>
      </c>
      <c r="C95" s="251" t="s">
        <v>163</v>
      </c>
      <c r="D95" s="255"/>
      <c r="E95" s="255"/>
      <c r="F95" s="255"/>
      <c r="G95" s="255"/>
      <c r="H95" s="255"/>
      <c r="I95" s="255"/>
      <c r="J95" s="255"/>
      <c r="K95" s="255"/>
      <c r="L95" s="255"/>
      <c r="M95" s="255"/>
      <c r="N95" s="255"/>
      <c r="O95" s="255"/>
      <c r="P95" s="255"/>
      <c r="Q95" s="255">
        <v>12</v>
      </c>
      <c r="R95" s="255"/>
      <c r="S95" s="255"/>
      <c r="T95" s="255"/>
      <c r="U95" s="255"/>
      <c r="V95" s="255"/>
      <c r="W95" s="255"/>
      <c r="X95" s="255"/>
      <c r="Y95" s="255"/>
      <c r="Z95" s="255"/>
      <c r="AA95" s="255"/>
      <c r="AB95" s="255"/>
      <c r="AC95" s="255"/>
      <c r="AD95" s="255"/>
      <c r="AE95" s="353">
        <v>0</v>
      </c>
      <c r="AF95" s="353">
        <v>0</v>
      </c>
      <c r="AG95" s="353">
        <v>0</v>
      </c>
      <c r="AH95" s="353">
        <v>0</v>
      </c>
      <c r="AI95" s="353">
        <v>0</v>
      </c>
      <c r="AJ95" s="353">
        <v>0</v>
      </c>
      <c r="AK95" s="353">
        <v>0</v>
      </c>
      <c r="AL95" s="353">
        <v>0</v>
      </c>
      <c r="AM95" s="353">
        <v>0</v>
      </c>
      <c r="AN95" s="353">
        <f t="shared" ref="AN95:AR95" si="17">AN94</f>
        <v>0</v>
      </c>
      <c r="AO95" s="353">
        <f t="shared" si="17"/>
        <v>0</v>
      </c>
      <c r="AP95" s="353">
        <f t="shared" si="17"/>
        <v>0</v>
      </c>
      <c r="AQ95" s="353">
        <f t="shared" si="17"/>
        <v>0</v>
      </c>
      <c r="AR95" s="353">
        <f t="shared" si="17"/>
        <v>0</v>
      </c>
      <c r="AS95" s="266"/>
    </row>
    <row r="96" spans="1:46" ht="15.5"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65"/>
      <c r="AF96" s="366"/>
      <c r="AG96" s="366"/>
      <c r="AH96" s="366"/>
      <c r="AI96" s="366"/>
      <c r="AJ96" s="366"/>
      <c r="AK96" s="366"/>
      <c r="AL96" s="366"/>
      <c r="AM96" s="366"/>
      <c r="AN96" s="366"/>
      <c r="AO96" s="366"/>
      <c r="AP96" s="366"/>
      <c r="AQ96" s="366"/>
      <c r="AR96" s="366"/>
      <c r="AS96" s="257"/>
    </row>
    <row r="97" spans="1:45" ht="15.5" hidden="1" outlineLevel="1">
      <c r="A97" s="447">
        <v>19</v>
      </c>
      <c r="B97" s="273" t="s">
        <v>111</v>
      </c>
      <c r="C97" s="251" t="s">
        <v>25</v>
      </c>
      <c r="D97" s="255">
        <f>'7.  Persistence Report'!AU136</f>
        <v>2295877</v>
      </c>
      <c r="E97" s="255">
        <f>'7.  Persistence Report'!AV136</f>
        <v>0</v>
      </c>
      <c r="F97" s="255">
        <f>'7.  Persistence Report'!AW136</f>
        <v>0</v>
      </c>
      <c r="G97" s="255">
        <f>'7.  Persistence Report'!AX136</f>
        <v>0</v>
      </c>
      <c r="H97" s="255">
        <f>'7.  Persistence Report'!AY136</f>
        <v>0</v>
      </c>
      <c r="I97" s="255">
        <f>'7.  Persistence Report'!AZ136</f>
        <v>0</v>
      </c>
      <c r="J97" s="255">
        <f>'7.  Persistence Report'!BA136</f>
        <v>0</v>
      </c>
      <c r="K97" s="255">
        <f>'7.  Persistence Report'!BB136</f>
        <v>0</v>
      </c>
      <c r="L97" s="255">
        <f>'7.  Persistence Report'!BC136</f>
        <v>0</v>
      </c>
      <c r="M97" s="255">
        <f>'7.  Persistence Report'!BD136</f>
        <v>0</v>
      </c>
      <c r="N97" s="255">
        <f>'7.  Persistence Report'!BE136</f>
        <v>0</v>
      </c>
      <c r="O97" s="255">
        <f>'7.  Persistence Report'!BF136</f>
        <v>0</v>
      </c>
      <c r="P97" s="255">
        <f>'7.  Persistence Report'!BG136</f>
        <v>0</v>
      </c>
      <c r="Q97" s="255">
        <v>12</v>
      </c>
      <c r="R97" s="255">
        <f>'7.  Persistence Report'!P136</f>
        <v>262</v>
      </c>
      <c r="S97" s="255">
        <f>'7.  Persistence Report'!Q136</f>
        <v>0</v>
      </c>
      <c r="T97" s="255">
        <f>'7.  Persistence Report'!R136</f>
        <v>0</v>
      </c>
      <c r="U97" s="255">
        <f>'7.  Persistence Report'!S136</f>
        <v>0</v>
      </c>
      <c r="V97" s="255">
        <f>'7.  Persistence Report'!T136</f>
        <v>0</v>
      </c>
      <c r="W97" s="255">
        <f>'7.  Persistence Report'!U136</f>
        <v>0</v>
      </c>
      <c r="X97" s="255">
        <f>'7.  Persistence Report'!V136</f>
        <v>0</v>
      </c>
      <c r="Y97" s="255">
        <f>'7.  Persistence Report'!W136</f>
        <v>0</v>
      </c>
      <c r="Z97" s="255">
        <f>'7.  Persistence Report'!X136</f>
        <v>0</v>
      </c>
      <c r="AA97" s="255">
        <f>'7.  Persistence Report'!Y136</f>
        <v>0</v>
      </c>
      <c r="AB97" s="255">
        <f>'7.  Persistence Report'!Z136</f>
        <v>0</v>
      </c>
      <c r="AC97" s="255">
        <f>'7.  Persistence Report'!AA136</f>
        <v>0</v>
      </c>
      <c r="AD97" s="255">
        <f>'7.  Persistence Report'!AB136</f>
        <v>0</v>
      </c>
      <c r="AE97" s="368">
        <v>0</v>
      </c>
      <c r="AF97" s="352">
        <v>1</v>
      </c>
      <c r="AG97" s="352">
        <v>0</v>
      </c>
      <c r="AH97" s="352">
        <v>0</v>
      </c>
      <c r="AI97" s="352">
        <v>0</v>
      </c>
      <c r="AJ97" s="352">
        <v>0</v>
      </c>
      <c r="AK97" s="352"/>
      <c r="AL97" s="357"/>
      <c r="AM97" s="357"/>
      <c r="AN97" s="357"/>
      <c r="AO97" s="357"/>
      <c r="AP97" s="357"/>
      <c r="AQ97" s="357"/>
      <c r="AR97" s="357"/>
      <c r="AS97" s="256">
        <f>SUM(AE97:AR97)</f>
        <v>1</v>
      </c>
    </row>
    <row r="98" spans="1:45" ht="15.5" hidden="1" outlineLevel="1">
      <c r="B98" s="254" t="s">
        <v>266</v>
      </c>
      <c r="C98" s="251" t="s">
        <v>163</v>
      </c>
      <c r="D98" s="255"/>
      <c r="E98" s="255"/>
      <c r="F98" s="255"/>
      <c r="G98" s="255"/>
      <c r="H98" s="255"/>
      <c r="I98" s="255"/>
      <c r="J98" s="255"/>
      <c r="K98" s="255"/>
      <c r="L98" s="255"/>
      <c r="M98" s="255"/>
      <c r="N98" s="255"/>
      <c r="O98" s="255"/>
      <c r="P98" s="255"/>
      <c r="Q98" s="255">
        <v>12</v>
      </c>
      <c r="R98" s="255"/>
      <c r="S98" s="255"/>
      <c r="T98" s="255"/>
      <c r="U98" s="255"/>
      <c r="V98" s="255"/>
      <c r="W98" s="255"/>
      <c r="X98" s="255"/>
      <c r="Y98" s="255"/>
      <c r="Z98" s="255"/>
      <c r="AA98" s="255"/>
      <c r="AB98" s="255"/>
      <c r="AC98" s="255"/>
      <c r="AD98" s="255"/>
      <c r="AE98" s="353">
        <v>0</v>
      </c>
      <c r="AF98" s="353">
        <v>1</v>
      </c>
      <c r="AG98" s="353">
        <v>0</v>
      </c>
      <c r="AH98" s="353">
        <v>0</v>
      </c>
      <c r="AI98" s="353">
        <v>0</v>
      </c>
      <c r="AJ98" s="353">
        <v>0</v>
      </c>
      <c r="AK98" s="353">
        <v>0</v>
      </c>
      <c r="AL98" s="353">
        <v>0</v>
      </c>
      <c r="AM98" s="353">
        <v>0</v>
      </c>
      <c r="AN98" s="353">
        <f t="shared" ref="AN98:AR98" si="18">AN97</f>
        <v>0</v>
      </c>
      <c r="AO98" s="353">
        <f t="shared" si="18"/>
        <v>0</v>
      </c>
      <c r="AP98" s="353">
        <f t="shared" si="18"/>
        <v>0</v>
      </c>
      <c r="AQ98" s="353">
        <f t="shared" si="18"/>
        <v>0</v>
      </c>
      <c r="AR98" s="353">
        <f t="shared" si="18"/>
        <v>0</v>
      </c>
      <c r="AS98" s="266"/>
    </row>
    <row r="99" spans="1:45" ht="15.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54"/>
      <c r="AF99" s="354"/>
      <c r="AG99" s="354"/>
      <c r="AH99" s="354"/>
      <c r="AI99" s="354"/>
      <c r="AJ99" s="354"/>
      <c r="AK99" s="354"/>
      <c r="AL99" s="354"/>
      <c r="AM99" s="354"/>
      <c r="AN99" s="354"/>
      <c r="AO99" s="354"/>
      <c r="AP99" s="354"/>
      <c r="AQ99" s="354"/>
      <c r="AR99" s="354"/>
      <c r="AS99" s="266"/>
    </row>
    <row r="100" spans="1:45" ht="15.5" hidden="1" outlineLevel="1">
      <c r="A100" s="44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68"/>
      <c r="AF100" s="352"/>
      <c r="AG100" s="352"/>
      <c r="AH100" s="352"/>
      <c r="AI100" s="352"/>
      <c r="AJ100" s="352"/>
      <c r="AK100" s="352"/>
      <c r="AL100" s="357"/>
      <c r="AM100" s="357"/>
      <c r="AN100" s="357"/>
      <c r="AO100" s="357"/>
      <c r="AP100" s="357"/>
      <c r="AQ100" s="357"/>
      <c r="AR100" s="357"/>
      <c r="AS100" s="256">
        <f>SUM(AE100:AR100)</f>
        <v>0</v>
      </c>
    </row>
    <row r="101" spans="1:45" ht="15.5" hidden="1" outlineLevel="1">
      <c r="B101" s="254" t="s">
        <v>266</v>
      </c>
      <c r="C101" s="251" t="s">
        <v>163</v>
      </c>
      <c r="D101" s="255"/>
      <c r="E101" s="255"/>
      <c r="F101" s="255"/>
      <c r="G101" s="255"/>
      <c r="H101" s="255"/>
      <c r="I101" s="255"/>
      <c r="J101" s="255"/>
      <c r="K101" s="255"/>
      <c r="L101" s="255"/>
      <c r="M101" s="255"/>
      <c r="N101" s="255"/>
      <c r="O101" s="255"/>
      <c r="P101" s="255"/>
      <c r="Q101" s="255">
        <v>12</v>
      </c>
      <c r="R101" s="255"/>
      <c r="S101" s="255"/>
      <c r="T101" s="255"/>
      <c r="U101" s="255"/>
      <c r="V101" s="255"/>
      <c r="W101" s="255"/>
      <c r="X101" s="255"/>
      <c r="Y101" s="255"/>
      <c r="Z101" s="255"/>
      <c r="AA101" s="255"/>
      <c r="AB101" s="255"/>
      <c r="AC101" s="255"/>
      <c r="AD101" s="255"/>
      <c r="AE101" s="353">
        <v>0</v>
      </c>
      <c r="AF101" s="353">
        <v>0</v>
      </c>
      <c r="AG101" s="353">
        <v>0</v>
      </c>
      <c r="AH101" s="353">
        <v>0</v>
      </c>
      <c r="AI101" s="353">
        <v>0</v>
      </c>
      <c r="AJ101" s="353">
        <v>0</v>
      </c>
      <c r="AK101" s="353">
        <v>0</v>
      </c>
      <c r="AL101" s="353">
        <v>0</v>
      </c>
      <c r="AM101" s="353">
        <v>0</v>
      </c>
      <c r="AN101" s="353">
        <f t="shared" ref="AN101:AR101" si="19">AN100</f>
        <v>0</v>
      </c>
      <c r="AO101" s="353">
        <f t="shared" si="19"/>
        <v>0</v>
      </c>
      <c r="AP101" s="353">
        <f t="shared" si="19"/>
        <v>0</v>
      </c>
      <c r="AQ101" s="353">
        <f t="shared" si="19"/>
        <v>0</v>
      </c>
      <c r="AR101" s="353">
        <f t="shared" si="19"/>
        <v>0</v>
      </c>
      <c r="AS101" s="266"/>
    </row>
    <row r="102" spans="1:45" ht="15.5"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54"/>
      <c r="AF102" s="354"/>
      <c r="AG102" s="354"/>
      <c r="AH102" s="354"/>
      <c r="AI102" s="354"/>
      <c r="AJ102" s="354"/>
      <c r="AK102" s="354"/>
      <c r="AL102" s="354"/>
      <c r="AM102" s="354"/>
      <c r="AN102" s="354"/>
      <c r="AO102" s="354"/>
      <c r="AP102" s="354"/>
      <c r="AQ102" s="354"/>
      <c r="AR102" s="354"/>
      <c r="AS102" s="266"/>
    </row>
    <row r="103" spans="1:45" ht="15.5" hidden="1" outlineLevel="1">
      <c r="B103" s="44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64"/>
      <c r="AF103" s="367"/>
      <c r="AG103" s="367"/>
      <c r="AH103" s="367"/>
      <c r="AI103" s="367"/>
      <c r="AJ103" s="367"/>
      <c r="AK103" s="367"/>
      <c r="AL103" s="367"/>
      <c r="AM103" s="367"/>
      <c r="AN103" s="367"/>
      <c r="AO103" s="367"/>
      <c r="AP103" s="367"/>
      <c r="AQ103" s="367"/>
      <c r="AR103" s="367"/>
      <c r="AS103" s="266"/>
    </row>
    <row r="104" spans="1:45" ht="15.5" hidden="1"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64"/>
      <c r="AF104" s="367"/>
      <c r="AG104" s="367"/>
      <c r="AH104" s="367"/>
      <c r="AI104" s="367"/>
      <c r="AJ104" s="367"/>
      <c r="AK104" s="367"/>
      <c r="AL104" s="367"/>
      <c r="AM104" s="367"/>
      <c r="AN104" s="367"/>
      <c r="AO104" s="367"/>
      <c r="AP104" s="367"/>
      <c r="AQ104" s="367"/>
      <c r="AR104" s="367"/>
      <c r="AS104" s="266"/>
    </row>
    <row r="105" spans="1:45" ht="15.5" hidden="1" outlineLevel="1">
      <c r="A105" s="44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55"/>
      <c r="AF105" s="352"/>
      <c r="AG105" s="352"/>
      <c r="AH105" s="352"/>
      <c r="AI105" s="352"/>
      <c r="AJ105" s="352"/>
      <c r="AK105" s="352"/>
      <c r="AL105" s="352"/>
      <c r="AM105" s="352"/>
      <c r="AN105" s="352"/>
      <c r="AO105" s="352"/>
      <c r="AP105" s="352"/>
      <c r="AQ105" s="352"/>
      <c r="AR105" s="352"/>
      <c r="AS105" s="256">
        <f>SUM(AE105:AR105)</f>
        <v>0</v>
      </c>
    </row>
    <row r="106" spans="1:45" ht="15.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53">
        <v>0</v>
      </c>
      <c r="AF106" s="353">
        <v>0</v>
      </c>
      <c r="AG106" s="353">
        <v>0</v>
      </c>
      <c r="AH106" s="353">
        <v>0</v>
      </c>
      <c r="AI106" s="353">
        <v>0</v>
      </c>
      <c r="AJ106" s="353">
        <v>0</v>
      </c>
      <c r="AK106" s="353">
        <v>0</v>
      </c>
      <c r="AL106" s="353">
        <v>0</v>
      </c>
      <c r="AM106" s="353">
        <v>0</v>
      </c>
      <c r="AN106" s="353">
        <f t="shared" ref="AN106:AR106" si="20">AN105</f>
        <v>0</v>
      </c>
      <c r="AO106" s="353">
        <f t="shared" si="20"/>
        <v>0</v>
      </c>
      <c r="AP106" s="353">
        <f t="shared" si="20"/>
        <v>0</v>
      </c>
      <c r="AQ106" s="353">
        <f t="shared" si="20"/>
        <v>0</v>
      </c>
      <c r="AR106" s="353">
        <f t="shared" si="20"/>
        <v>0</v>
      </c>
      <c r="AS106" s="266"/>
    </row>
    <row r="107" spans="1:45" ht="15.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64"/>
      <c r="AF107" s="367"/>
      <c r="AG107" s="367"/>
      <c r="AH107" s="367"/>
      <c r="AI107" s="367"/>
      <c r="AJ107" s="367"/>
      <c r="AK107" s="367"/>
      <c r="AL107" s="367"/>
      <c r="AM107" s="367"/>
      <c r="AN107" s="367"/>
      <c r="AO107" s="367"/>
      <c r="AP107" s="367"/>
      <c r="AQ107" s="367"/>
      <c r="AR107" s="367"/>
      <c r="AS107" s="266"/>
    </row>
    <row r="108" spans="1:45" ht="15.5" hidden="1" outlineLevel="1">
      <c r="A108" s="44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55"/>
      <c r="AF108" s="352"/>
      <c r="AG108" s="352"/>
      <c r="AH108" s="352"/>
      <c r="AI108" s="352"/>
      <c r="AJ108" s="352"/>
      <c r="AK108" s="352"/>
      <c r="AL108" s="352"/>
      <c r="AM108" s="352"/>
      <c r="AN108" s="352"/>
      <c r="AO108" s="352"/>
      <c r="AP108" s="352"/>
      <c r="AQ108" s="352"/>
      <c r="AR108" s="352"/>
      <c r="AS108" s="256">
        <f>SUM(AE108:AR108)</f>
        <v>0</v>
      </c>
    </row>
    <row r="109" spans="1:45" ht="15.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53">
        <v>0</v>
      </c>
      <c r="AF109" s="353">
        <v>0</v>
      </c>
      <c r="AG109" s="353">
        <v>0</v>
      </c>
      <c r="AH109" s="353">
        <v>0</v>
      </c>
      <c r="AI109" s="353">
        <v>0</v>
      </c>
      <c r="AJ109" s="353">
        <v>0</v>
      </c>
      <c r="AK109" s="353">
        <v>0</v>
      </c>
      <c r="AL109" s="353">
        <v>0</v>
      </c>
      <c r="AM109" s="353">
        <v>0</v>
      </c>
      <c r="AN109" s="353">
        <f t="shared" ref="AN109:AR109" si="21">AN108</f>
        <v>0</v>
      </c>
      <c r="AO109" s="353">
        <f t="shared" si="21"/>
        <v>0</v>
      </c>
      <c r="AP109" s="353">
        <f t="shared" si="21"/>
        <v>0</v>
      </c>
      <c r="AQ109" s="353">
        <f t="shared" si="21"/>
        <v>0</v>
      </c>
      <c r="AR109" s="353">
        <f t="shared" si="21"/>
        <v>0</v>
      </c>
      <c r="AS109" s="266"/>
    </row>
    <row r="110" spans="1:45" ht="15.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64"/>
      <c r="AF110" s="367"/>
      <c r="AG110" s="367"/>
      <c r="AH110" s="367"/>
      <c r="AI110" s="367"/>
      <c r="AJ110" s="367"/>
      <c r="AK110" s="367"/>
      <c r="AL110" s="367"/>
      <c r="AM110" s="367"/>
      <c r="AN110" s="367"/>
      <c r="AO110" s="367"/>
      <c r="AP110" s="367"/>
      <c r="AQ110" s="367"/>
      <c r="AR110" s="367"/>
      <c r="AS110" s="266"/>
    </row>
    <row r="111" spans="1:45" ht="15.5" hidden="1" outlineLevel="1">
      <c r="A111" s="44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52"/>
      <c r="AF111" s="352"/>
      <c r="AG111" s="352"/>
      <c r="AH111" s="352"/>
      <c r="AI111" s="352"/>
      <c r="AJ111" s="352"/>
      <c r="AK111" s="352"/>
      <c r="AL111" s="352"/>
      <c r="AM111" s="352"/>
      <c r="AN111" s="352"/>
      <c r="AO111" s="352"/>
      <c r="AP111" s="352"/>
      <c r="AQ111" s="352"/>
      <c r="AR111" s="352"/>
      <c r="AS111" s="256">
        <f>SUM(AE111:AR111)</f>
        <v>0</v>
      </c>
    </row>
    <row r="112" spans="1:45" ht="15.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53">
        <v>0</v>
      </c>
      <c r="AF112" s="353">
        <v>0</v>
      </c>
      <c r="AG112" s="353">
        <v>0</v>
      </c>
      <c r="AH112" s="353">
        <v>0</v>
      </c>
      <c r="AI112" s="353">
        <v>0</v>
      </c>
      <c r="AJ112" s="353">
        <v>0</v>
      </c>
      <c r="AK112" s="353">
        <v>0</v>
      </c>
      <c r="AL112" s="353">
        <v>0</v>
      </c>
      <c r="AM112" s="353">
        <v>0</v>
      </c>
      <c r="AN112" s="353">
        <f t="shared" ref="AN112:AR112" si="22">AN111</f>
        <v>0</v>
      </c>
      <c r="AO112" s="353">
        <f t="shared" si="22"/>
        <v>0</v>
      </c>
      <c r="AP112" s="353">
        <f t="shared" si="22"/>
        <v>0</v>
      </c>
      <c r="AQ112" s="353">
        <f t="shared" si="22"/>
        <v>0</v>
      </c>
      <c r="AR112" s="353">
        <f t="shared" si="22"/>
        <v>0</v>
      </c>
      <c r="AS112" s="266"/>
    </row>
    <row r="113" spans="1:45" ht="15.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64"/>
      <c r="AF113" s="367"/>
      <c r="AG113" s="367"/>
      <c r="AH113" s="367"/>
      <c r="AI113" s="367"/>
      <c r="AJ113" s="367"/>
      <c r="AK113" s="367"/>
      <c r="AL113" s="367"/>
      <c r="AM113" s="367"/>
      <c r="AN113" s="367"/>
      <c r="AO113" s="367"/>
      <c r="AP113" s="367"/>
      <c r="AQ113" s="367"/>
      <c r="AR113" s="367"/>
      <c r="AS113" s="266"/>
    </row>
    <row r="114" spans="1:45" ht="15.5" hidden="1" outlineLevel="1">
      <c r="A114" s="44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52"/>
      <c r="AF114" s="352"/>
      <c r="AG114" s="352"/>
      <c r="AH114" s="352"/>
      <c r="AI114" s="352"/>
      <c r="AJ114" s="352"/>
      <c r="AK114" s="352"/>
      <c r="AL114" s="352"/>
      <c r="AM114" s="352"/>
      <c r="AN114" s="352"/>
      <c r="AO114" s="352"/>
      <c r="AP114" s="352"/>
      <c r="AQ114" s="352"/>
      <c r="AR114" s="352"/>
      <c r="AS114" s="256">
        <f>SUM(AE114:AR114)</f>
        <v>0</v>
      </c>
    </row>
    <row r="115" spans="1:45" ht="15.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53">
        <v>0</v>
      </c>
      <c r="AF115" s="353">
        <v>0</v>
      </c>
      <c r="AG115" s="353">
        <v>0</v>
      </c>
      <c r="AH115" s="353">
        <v>0</v>
      </c>
      <c r="AI115" s="353">
        <v>0</v>
      </c>
      <c r="AJ115" s="353">
        <v>0</v>
      </c>
      <c r="AK115" s="353">
        <v>0</v>
      </c>
      <c r="AL115" s="353">
        <v>0</v>
      </c>
      <c r="AM115" s="353">
        <v>0</v>
      </c>
      <c r="AN115" s="353">
        <f t="shared" ref="AN115:AR115" si="23">AN114</f>
        <v>0</v>
      </c>
      <c r="AO115" s="353">
        <f t="shared" si="23"/>
        <v>0</v>
      </c>
      <c r="AP115" s="353">
        <f t="shared" si="23"/>
        <v>0</v>
      </c>
      <c r="AQ115" s="353">
        <f t="shared" si="23"/>
        <v>0</v>
      </c>
      <c r="AR115" s="353">
        <f t="shared" si="23"/>
        <v>0</v>
      </c>
      <c r="AS115" s="266"/>
    </row>
    <row r="116" spans="1:45" ht="15.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54"/>
      <c r="AF116" s="367"/>
      <c r="AG116" s="367"/>
      <c r="AH116" s="367"/>
      <c r="AI116" s="367"/>
      <c r="AJ116" s="367"/>
      <c r="AK116" s="367"/>
      <c r="AL116" s="367"/>
      <c r="AM116" s="367"/>
      <c r="AN116" s="367"/>
      <c r="AO116" s="367"/>
      <c r="AP116" s="367"/>
      <c r="AQ116" s="367"/>
      <c r="AR116" s="367"/>
      <c r="AS116" s="266"/>
    </row>
    <row r="117" spans="1:45" ht="15.5" hidden="1"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54"/>
      <c r="AF117" s="367"/>
      <c r="AG117" s="367"/>
      <c r="AH117" s="367"/>
      <c r="AI117" s="367"/>
      <c r="AJ117" s="367"/>
      <c r="AK117" s="367"/>
      <c r="AL117" s="367"/>
      <c r="AM117" s="367"/>
      <c r="AN117" s="367"/>
      <c r="AO117" s="367"/>
      <c r="AP117" s="367"/>
      <c r="AQ117" s="367"/>
      <c r="AR117" s="367"/>
      <c r="AS117" s="266"/>
    </row>
    <row r="118" spans="1:45" ht="15.5" hidden="1" outlineLevel="1">
      <c r="A118" s="447">
        <v>25</v>
      </c>
      <c r="B118" s="273" t="s">
        <v>117</v>
      </c>
      <c r="C118" s="251" t="s">
        <v>25</v>
      </c>
      <c r="D118" s="255">
        <f>'7.  Persistence Report'!AU143</f>
        <v>0</v>
      </c>
      <c r="E118" s="255">
        <f>'7.  Persistence Report'!AV143+'7.  Persistence Report'!AV160</f>
        <v>155667</v>
      </c>
      <c r="F118" s="255">
        <f>'7.  Persistence Report'!AW143+'7.  Persistence Report'!AW160</f>
        <v>155667</v>
      </c>
      <c r="G118" s="255">
        <f>'7.  Persistence Report'!AX143+'7.  Persistence Report'!AX160</f>
        <v>155667</v>
      </c>
      <c r="H118" s="255">
        <f>'7.  Persistence Report'!AY143+'7.  Persistence Report'!AY160</f>
        <v>155667</v>
      </c>
      <c r="I118" s="255">
        <f>'7.  Persistence Report'!AZ143+'7.  Persistence Report'!AZ160</f>
        <v>155667</v>
      </c>
      <c r="J118" s="255">
        <f>'7.  Persistence Report'!BA143+'7.  Persistence Report'!BA160</f>
        <v>155667</v>
      </c>
      <c r="K118" s="255">
        <f>'7.  Persistence Report'!BB143+'7.  Persistence Report'!BB160</f>
        <v>155667</v>
      </c>
      <c r="L118" s="255">
        <f>'7.  Persistence Report'!BC143+'7.  Persistence Report'!BC160</f>
        <v>155667</v>
      </c>
      <c r="M118" s="255">
        <f>'7.  Persistence Report'!BD143+'7.  Persistence Report'!BD160</f>
        <v>155667</v>
      </c>
      <c r="N118" s="255">
        <f>'7.  Persistence Report'!BE143+'7.  Persistence Report'!BE160</f>
        <v>155667</v>
      </c>
      <c r="O118" s="255">
        <f>'7.  Persistence Report'!BF143+'7.  Persistence Report'!BF160</f>
        <v>155667</v>
      </c>
      <c r="P118" s="255">
        <f>'7.  Persistence Report'!BG143+'7.  Persistence Report'!BG160</f>
        <v>155667</v>
      </c>
      <c r="Q118" s="251">
        <v>12</v>
      </c>
      <c r="R118" s="255">
        <f>'7.  Persistence Report'!P143</f>
        <v>0</v>
      </c>
      <c r="S118" s="255">
        <f>'7.  Persistence Report'!Q143+'7.  Persistence Report'!Q160</f>
        <v>33</v>
      </c>
      <c r="T118" s="255">
        <f>'7.  Persistence Report'!R143+'7.  Persistence Report'!R160</f>
        <v>33</v>
      </c>
      <c r="U118" s="255">
        <f>'7.  Persistence Report'!S143+'7.  Persistence Report'!S160</f>
        <v>33</v>
      </c>
      <c r="V118" s="255">
        <f>'7.  Persistence Report'!T143+'7.  Persistence Report'!T160</f>
        <v>33</v>
      </c>
      <c r="W118" s="255">
        <f>'7.  Persistence Report'!U143+'7.  Persistence Report'!U160</f>
        <v>33</v>
      </c>
      <c r="X118" s="255">
        <f>'7.  Persistence Report'!V143+'7.  Persistence Report'!V160</f>
        <v>33</v>
      </c>
      <c r="Y118" s="255">
        <f>'7.  Persistence Report'!W143+'7.  Persistence Report'!W160</f>
        <v>33</v>
      </c>
      <c r="Z118" s="255">
        <f>'7.  Persistence Report'!X143+'7.  Persistence Report'!X160</f>
        <v>33</v>
      </c>
      <c r="AA118" s="255">
        <f>'7.  Persistence Report'!Y143+'7.  Persistence Report'!Y160</f>
        <v>33</v>
      </c>
      <c r="AB118" s="255">
        <f>'7.  Persistence Report'!Z143+'7.  Persistence Report'!Z160</f>
        <v>33</v>
      </c>
      <c r="AC118" s="255">
        <f>'7.  Persistence Report'!AA143+'7.  Persistence Report'!AA160</f>
        <v>33</v>
      </c>
      <c r="AD118" s="255">
        <f>'7.  Persistence Report'!AB143+'7.  Persistence Report'!AB160</f>
        <v>33</v>
      </c>
      <c r="AE118" s="352"/>
      <c r="AF118" s="352"/>
      <c r="AG118" s="352"/>
      <c r="AH118" s="352"/>
      <c r="AI118" s="352"/>
      <c r="AJ118" s="352"/>
      <c r="AK118" s="352"/>
      <c r="AL118" s="352"/>
      <c r="AM118" s="352"/>
      <c r="AN118" s="352"/>
      <c r="AO118" s="352"/>
      <c r="AP118" s="352"/>
      <c r="AQ118" s="352"/>
      <c r="AR118" s="352"/>
      <c r="AS118" s="256">
        <f>SUM(AE118:AR118)</f>
        <v>0</v>
      </c>
    </row>
    <row r="119" spans="1:45" ht="15.5" hidden="1" outlineLevel="1">
      <c r="B119" s="254" t="s">
        <v>266</v>
      </c>
      <c r="C119" s="251" t="s">
        <v>163</v>
      </c>
      <c r="D119" s="255"/>
      <c r="E119" s="255"/>
      <c r="F119" s="255"/>
      <c r="G119" s="255"/>
      <c r="H119" s="255"/>
      <c r="I119" s="255"/>
      <c r="J119" s="255"/>
      <c r="K119" s="255"/>
      <c r="L119" s="255"/>
      <c r="M119" s="255"/>
      <c r="N119" s="255"/>
      <c r="O119" s="255"/>
      <c r="P119" s="255"/>
      <c r="Q119" s="251">
        <v>12</v>
      </c>
      <c r="R119" s="255"/>
      <c r="S119" s="255"/>
      <c r="T119" s="255"/>
      <c r="U119" s="255"/>
      <c r="V119" s="255"/>
      <c r="W119" s="255"/>
      <c r="X119" s="255"/>
      <c r="Y119" s="255"/>
      <c r="Z119" s="255"/>
      <c r="AA119" s="255"/>
      <c r="AB119" s="255"/>
      <c r="AC119" s="255"/>
      <c r="AD119" s="255"/>
      <c r="AE119" s="353">
        <v>0</v>
      </c>
      <c r="AF119" s="353">
        <v>0</v>
      </c>
      <c r="AG119" s="353">
        <v>0</v>
      </c>
      <c r="AH119" s="353">
        <v>0</v>
      </c>
      <c r="AI119" s="353">
        <v>0</v>
      </c>
      <c r="AJ119" s="353">
        <v>0</v>
      </c>
      <c r="AK119" s="353">
        <v>0</v>
      </c>
      <c r="AL119" s="353">
        <v>0</v>
      </c>
      <c r="AM119" s="353">
        <v>0</v>
      </c>
      <c r="AN119" s="353">
        <f t="shared" ref="AN119:AR119" si="24">AN118</f>
        <v>0</v>
      </c>
      <c r="AO119" s="353">
        <f t="shared" si="24"/>
        <v>0</v>
      </c>
      <c r="AP119" s="353">
        <f t="shared" si="24"/>
        <v>0</v>
      </c>
      <c r="AQ119" s="353">
        <f t="shared" si="24"/>
        <v>0</v>
      </c>
      <c r="AR119" s="353">
        <f t="shared" si="24"/>
        <v>0</v>
      </c>
      <c r="AS119" s="266"/>
    </row>
    <row r="120" spans="1:45" ht="15.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54"/>
      <c r="AF120" s="367"/>
      <c r="AG120" s="367"/>
      <c r="AH120" s="367"/>
      <c r="AI120" s="367"/>
      <c r="AJ120" s="367"/>
      <c r="AK120" s="367"/>
      <c r="AL120" s="367"/>
      <c r="AM120" s="367"/>
      <c r="AN120" s="367"/>
      <c r="AO120" s="367"/>
      <c r="AP120" s="367"/>
      <c r="AQ120" s="367"/>
      <c r="AR120" s="367"/>
      <c r="AS120" s="266"/>
    </row>
    <row r="121" spans="1:45" ht="15.5" hidden="1" outlineLevel="1">
      <c r="A121" s="447">
        <v>26</v>
      </c>
      <c r="B121" s="273" t="s">
        <v>118</v>
      </c>
      <c r="C121" s="251" t="s">
        <v>25</v>
      </c>
      <c r="D121" s="255">
        <f>'7.  Persistence Report'!AU144</f>
        <v>501521</v>
      </c>
      <c r="E121" s="255">
        <f>'7.  Persistence Report'!AV144+'7.  Persistence Report'!AV161</f>
        <v>2504177</v>
      </c>
      <c r="F121" s="255">
        <f>'7.  Persistence Report'!AW144+'7.  Persistence Report'!AW161</f>
        <v>2504177</v>
      </c>
      <c r="G121" s="255">
        <f>'7.  Persistence Report'!AX144+'7.  Persistence Report'!AX161</f>
        <v>2504177</v>
      </c>
      <c r="H121" s="255">
        <f>'7.  Persistence Report'!AY144+'7.  Persistence Report'!AY161</f>
        <v>2504177</v>
      </c>
      <c r="I121" s="255">
        <f>'7.  Persistence Report'!AZ144+'7.  Persistence Report'!AZ161</f>
        <v>2504177</v>
      </c>
      <c r="J121" s="255">
        <f>'7.  Persistence Report'!BA144+'7.  Persistence Report'!BA161</f>
        <v>2448485</v>
      </c>
      <c r="K121" s="255">
        <f>'7.  Persistence Report'!BB144+'7.  Persistence Report'!BB161</f>
        <v>2448485</v>
      </c>
      <c r="L121" s="255">
        <f>'7.  Persistence Report'!BC144+'7.  Persistence Report'!BC161</f>
        <v>2415846</v>
      </c>
      <c r="M121" s="255">
        <f>'7.  Persistence Report'!BD144+'7.  Persistence Report'!BD161</f>
        <v>2235263</v>
      </c>
      <c r="N121" s="255">
        <f>'7.  Persistence Report'!BE144+'7.  Persistence Report'!BE161</f>
        <v>1739337</v>
      </c>
      <c r="O121" s="255">
        <f>'7.  Persistence Report'!BF144+'7.  Persistence Report'!BF161</f>
        <v>1693060</v>
      </c>
      <c r="P121" s="255">
        <f>'7.  Persistence Report'!BG144+'7.  Persistence Report'!BG161</f>
        <v>1352022</v>
      </c>
      <c r="Q121" s="251">
        <v>12</v>
      </c>
      <c r="R121" s="255">
        <f>'7.  Persistence Report'!P144</f>
        <v>103</v>
      </c>
      <c r="S121" s="255">
        <f>'7.  Persistence Report'!Q144+'7.  Persistence Report'!Q161</f>
        <v>318</v>
      </c>
      <c r="T121" s="255">
        <f>'7.  Persistence Report'!R144+'7.  Persistence Report'!R161</f>
        <v>318</v>
      </c>
      <c r="U121" s="255">
        <f>'7.  Persistence Report'!S144+'7.  Persistence Report'!S161</f>
        <v>318</v>
      </c>
      <c r="V121" s="255">
        <f>'7.  Persistence Report'!T144+'7.  Persistence Report'!T161</f>
        <v>318</v>
      </c>
      <c r="W121" s="255">
        <f>'7.  Persistence Report'!U144+'7.  Persistence Report'!U161</f>
        <v>318</v>
      </c>
      <c r="X121" s="255">
        <f>'7.  Persistence Report'!V144+'7.  Persistence Report'!V161</f>
        <v>305</v>
      </c>
      <c r="Y121" s="255">
        <f>'7.  Persistence Report'!W144+'7.  Persistence Report'!W161</f>
        <v>305</v>
      </c>
      <c r="Z121" s="255">
        <f>'7.  Persistence Report'!X144+'7.  Persistence Report'!X161</f>
        <v>296</v>
      </c>
      <c r="AA121" s="255">
        <f>'7.  Persistence Report'!Y144+'7.  Persistence Report'!Y161</f>
        <v>253</v>
      </c>
      <c r="AB121" s="255">
        <f>'7.  Persistence Report'!Z144+'7.  Persistence Report'!Z161</f>
        <v>140</v>
      </c>
      <c r="AC121" s="255">
        <f>'7.  Persistence Report'!AA144+'7.  Persistence Report'!AA161</f>
        <v>131</v>
      </c>
      <c r="AD121" s="255">
        <f>'7.  Persistence Report'!AB144+'7.  Persistence Report'!AB161</f>
        <v>111</v>
      </c>
      <c r="AE121" s="352">
        <v>0</v>
      </c>
      <c r="AF121" s="352">
        <v>0.15320700781153909</v>
      </c>
      <c r="AG121" s="352">
        <v>0.54994827272905278</v>
      </c>
      <c r="AH121" s="352">
        <v>0.2302717371410696</v>
      </c>
      <c r="AI121" s="352">
        <v>4.4162582768014066E-3</v>
      </c>
      <c r="AJ121" s="352">
        <v>0</v>
      </c>
      <c r="AK121" s="352"/>
      <c r="AL121" s="352"/>
      <c r="AM121" s="352"/>
      <c r="AN121" s="352"/>
      <c r="AO121" s="352"/>
      <c r="AP121" s="352"/>
      <c r="AQ121" s="352"/>
      <c r="AR121" s="352"/>
      <c r="AS121" s="256">
        <f>SUM(AE121:AR121)</f>
        <v>0.93784327595846284</v>
      </c>
    </row>
    <row r="122" spans="1:45" ht="15.5" hidden="1" outlineLevel="1">
      <c r="B122" s="273" t="s">
        <v>266</v>
      </c>
      <c r="C122" s="251" t="s">
        <v>163</v>
      </c>
      <c r="D122" s="255"/>
      <c r="E122" s="255">
        <v>27067.757406169694</v>
      </c>
      <c r="F122" s="255">
        <v>36260.659888897702</v>
      </c>
      <c r="G122" s="255">
        <v>39760.085264271118</v>
      </c>
      <c r="H122" s="255">
        <v>39760.085264271118</v>
      </c>
      <c r="I122" s="255">
        <v>39760.085264271118</v>
      </c>
      <c r="J122" s="255">
        <v>39760.085264271118</v>
      </c>
      <c r="K122" s="255">
        <v>39760.085264271118</v>
      </c>
      <c r="L122" s="255">
        <v>39760.085264271118</v>
      </c>
      <c r="M122" s="255">
        <v>39760.085264271118</v>
      </c>
      <c r="N122" s="255">
        <v>18759.707719952366</v>
      </c>
      <c r="O122" s="255">
        <v>17960.104339996862</v>
      </c>
      <c r="P122" s="255">
        <v>9417.1224661063679</v>
      </c>
      <c r="Q122" s="251">
        <v>12</v>
      </c>
      <c r="R122" s="255"/>
      <c r="S122" s="255">
        <v>8.5250231063900834</v>
      </c>
      <c r="T122" s="255">
        <v>11.4110054270433</v>
      </c>
      <c r="U122" s="255">
        <v>12.473785509918466</v>
      </c>
      <c r="V122" s="255">
        <v>12.473785509918466</v>
      </c>
      <c r="W122" s="255">
        <v>12.473785509918466</v>
      </c>
      <c r="X122" s="255">
        <v>12.473785509918466</v>
      </c>
      <c r="Y122" s="255">
        <v>12.473785509918466</v>
      </c>
      <c r="Z122" s="255">
        <v>12.473785509918466</v>
      </c>
      <c r="AA122" s="255">
        <v>12.473785509918466</v>
      </c>
      <c r="AB122" s="255">
        <v>5.136264621731133</v>
      </c>
      <c r="AC122" s="255">
        <v>5.2096398306130069</v>
      </c>
      <c r="AD122" s="255">
        <v>3.08175877303868</v>
      </c>
      <c r="AE122" s="352">
        <v>0</v>
      </c>
      <c r="AF122" s="352">
        <v>0.15320700781153909</v>
      </c>
      <c r="AG122" s="352">
        <v>0.54994827272905278</v>
      </c>
      <c r="AH122" s="352">
        <v>0.2302717371410696</v>
      </c>
      <c r="AI122" s="352">
        <v>4.4162582768014066E-3</v>
      </c>
      <c r="AJ122" s="352">
        <v>0</v>
      </c>
      <c r="AK122" s="352">
        <v>0</v>
      </c>
      <c r="AL122" s="352">
        <v>0</v>
      </c>
      <c r="AM122" s="352">
        <v>0</v>
      </c>
      <c r="AN122" s="352">
        <f t="shared" ref="AN122:AR122" si="25">AN121</f>
        <v>0</v>
      </c>
      <c r="AO122" s="352">
        <f t="shared" si="25"/>
        <v>0</v>
      </c>
      <c r="AP122" s="352">
        <f t="shared" si="25"/>
        <v>0</v>
      </c>
      <c r="AQ122" s="352">
        <f t="shared" si="25"/>
        <v>0</v>
      </c>
      <c r="AR122" s="352">
        <f t="shared" si="25"/>
        <v>0</v>
      </c>
      <c r="AS122" s="256"/>
    </row>
    <row r="123" spans="1:45" ht="15.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54"/>
      <c r="AF123" s="367"/>
      <c r="AG123" s="367"/>
      <c r="AH123" s="367"/>
      <c r="AI123" s="367"/>
      <c r="AJ123" s="367"/>
      <c r="AK123" s="367"/>
      <c r="AL123" s="367"/>
      <c r="AM123" s="367"/>
      <c r="AN123" s="367"/>
      <c r="AO123" s="367"/>
      <c r="AP123" s="367"/>
      <c r="AQ123" s="367"/>
      <c r="AR123" s="367"/>
      <c r="AS123" s="266"/>
    </row>
    <row r="124" spans="1:45" ht="15.5" hidden="1" outlineLevel="1">
      <c r="A124" s="44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68"/>
      <c r="AF124" s="352"/>
      <c r="AG124" s="352"/>
      <c r="AH124" s="352"/>
      <c r="AI124" s="352"/>
      <c r="AJ124" s="352"/>
      <c r="AK124" s="352"/>
      <c r="AL124" s="357"/>
      <c r="AM124" s="357"/>
      <c r="AN124" s="357"/>
      <c r="AO124" s="357"/>
      <c r="AP124" s="357"/>
      <c r="AQ124" s="357"/>
      <c r="AR124" s="357"/>
      <c r="AS124" s="256">
        <f>SUM(AE124:AR124)</f>
        <v>0</v>
      </c>
    </row>
    <row r="125" spans="1:45" ht="15.5" hidden="1" outlineLevel="1">
      <c r="B125" s="254" t="s">
        <v>266</v>
      </c>
      <c r="C125" s="251" t="s">
        <v>163</v>
      </c>
      <c r="D125" s="255"/>
      <c r="E125" s="255"/>
      <c r="F125" s="255"/>
      <c r="G125" s="255"/>
      <c r="H125" s="255"/>
      <c r="I125" s="255"/>
      <c r="J125" s="255"/>
      <c r="K125" s="255"/>
      <c r="L125" s="255"/>
      <c r="M125" s="255"/>
      <c r="N125" s="255"/>
      <c r="O125" s="255"/>
      <c r="P125" s="255"/>
      <c r="Q125" s="255">
        <v>12</v>
      </c>
      <c r="R125" s="255"/>
      <c r="S125" s="255"/>
      <c r="T125" s="255"/>
      <c r="U125" s="255"/>
      <c r="V125" s="255"/>
      <c r="W125" s="255"/>
      <c r="X125" s="255"/>
      <c r="Y125" s="255"/>
      <c r="Z125" s="255"/>
      <c r="AA125" s="255"/>
      <c r="AB125" s="255"/>
      <c r="AC125" s="255"/>
      <c r="AD125" s="255"/>
      <c r="AE125" s="353">
        <v>0</v>
      </c>
      <c r="AF125" s="353">
        <v>0</v>
      </c>
      <c r="AG125" s="353">
        <v>0</v>
      </c>
      <c r="AH125" s="353">
        <v>0</v>
      </c>
      <c r="AI125" s="353">
        <v>0</v>
      </c>
      <c r="AJ125" s="353">
        <v>0</v>
      </c>
      <c r="AK125" s="353">
        <v>0</v>
      </c>
      <c r="AL125" s="353">
        <v>0</v>
      </c>
      <c r="AM125" s="353">
        <v>0</v>
      </c>
      <c r="AN125" s="353">
        <f t="shared" ref="AN125:AR125" si="26">AN124</f>
        <v>0</v>
      </c>
      <c r="AO125" s="353">
        <f t="shared" si="26"/>
        <v>0</v>
      </c>
      <c r="AP125" s="353">
        <f t="shared" si="26"/>
        <v>0</v>
      </c>
      <c r="AQ125" s="353">
        <f t="shared" si="26"/>
        <v>0</v>
      </c>
      <c r="AR125" s="353">
        <f t="shared" si="26"/>
        <v>0</v>
      </c>
      <c r="AS125" s="266"/>
    </row>
    <row r="126" spans="1:45" ht="15.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54"/>
      <c r="AF126" s="367"/>
      <c r="AG126" s="367"/>
      <c r="AH126" s="367"/>
      <c r="AI126" s="367"/>
      <c r="AJ126" s="367"/>
      <c r="AK126" s="367"/>
      <c r="AL126" s="367"/>
      <c r="AM126" s="367"/>
      <c r="AN126" s="367"/>
      <c r="AO126" s="367"/>
      <c r="AP126" s="367"/>
      <c r="AQ126" s="367"/>
      <c r="AR126" s="367"/>
      <c r="AS126" s="266"/>
    </row>
    <row r="127" spans="1:45" ht="31" hidden="1" outlineLevel="1">
      <c r="A127" s="447">
        <v>28</v>
      </c>
      <c r="B127" s="273" t="s">
        <v>120</v>
      </c>
      <c r="C127" s="251" t="s">
        <v>25</v>
      </c>
      <c r="D127" s="255">
        <f>'7.  Persistence Report'!AU163+'7.  Persistence Report'!AU202</f>
        <v>238180</v>
      </c>
      <c r="E127" s="255">
        <f>'7.  Persistence Report'!AV163+'7.  Persistence Report'!AV202</f>
        <v>238180</v>
      </c>
      <c r="F127" s="255">
        <f>'7.  Persistence Report'!AW163+'7.  Persistence Report'!AW202</f>
        <v>238180</v>
      </c>
      <c r="G127" s="255">
        <f>'7.  Persistence Report'!AX163+'7.  Persistence Report'!AX202</f>
        <v>238180</v>
      </c>
      <c r="H127" s="255">
        <f>'7.  Persistence Report'!AY163+'7.  Persistence Report'!AY202</f>
        <v>238180</v>
      </c>
      <c r="I127" s="255">
        <f>'7.  Persistence Report'!AZ163+'7.  Persistence Report'!AZ202</f>
        <v>238180</v>
      </c>
      <c r="J127" s="255">
        <f>'7.  Persistence Report'!BA163+'7.  Persistence Report'!BA202</f>
        <v>238180</v>
      </c>
      <c r="K127" s="255">
        <f>'7.  Persistence Report'!BB163+'7.  Persistence Report'!BB202</f>
        <v>238180</v>
      </c>
      <c r="L127" s="255">
        <f>'7.  Persistence Report'!BC163+'7.  Persistence Report'!BC202</f>
        <v>238180</v>
      </c>
      <c r="M127" s="255">
        <f>'7.  Persistence Report'!BD163+'7.  Persistence Report'!BD202</f>
        <v>238180</v>
      </c>
      <c r="N127" s="255">
        <f>'7.  Persistence Report'!BE163+'7.  Persistence Report'!BE202</f>
        <v>238180</v>
      </c>
      <c r="O127" s="255">
        <f>'7.  Persistence Report'!BF163+'7.  Persistence Report'!BF202</f>
        <v>238180</v>
      </c>
      <c r="P127" s="255">
        <f>'7.  Persistence Report'!BG163+'7.  Persistence Report'!BG202</f>
        <v>238180</v>
      </c>
      <c r="Q127" s="255">
        <v>12</v>
      </c>
      <c r="R127" s="255">
        <f>'7.  Persistence Report'!P163+'7.  Persistence Report'!P202</f>
        <v>50</v>
      </c>
      <c r="S127" s="255">
        <f>'7.  Persistence Report'!Q163</f>
        <v>50</v>
      </c>
      <c r="T127" s="255">
        <f>'7.  Persistence Report'!R163</f>
        <v>50</v>
      </c>
      <c r="U127" s="255">
        <f>'7.  Persistence Report'!S163</f>
        <v>50</v>
      </c>
      <c r="V127" s="255">
        <f>'7.  Persistence Report'!T163</f>
        <v>50</v>
      </c>
      <c r="W127" s="255">
        <f>'7.  Persistence Report'!U163</f>
        <v>50</v>
      </c>
      <c r="X127" s="255">
        <f>'7.  Persistence Report'!V163</f>
        <v>50</v>
      </c>
      <c r="Y127" s="255">
        <f>'7.  Persistence Report'!W163</f>
        <v>50</v>
      </c>
      <c r="Z127" s="255">
        <f>'7.  Persistence Report'!X163</f>
        <v>50</v>
      </c>
      <c r="AA127" s="255">
        <f>'7.  Persistence Report'!Y163</f>
        <v>50</v>
      </c>
      <c r="AB127" s="255">
        <f>'7.  Persistence Report'!Z163</f>
        <v>50</v>
      </c>
      <c r="AC127" s="255">
        <f>'7.  Persistence Report'!AA163</f>
        <v>50</v>
      </c>
      <c r="AD127" s="255">
        <f>'7.  Persistence Report'!AB163</f>
        <v>50</v>
      </c>
      <c r="AE127" s="368"/>
      <c r="AF127" s="352"/>
      <c r="AG127" s="352"/>
      <c r="AH127" s="352"/>
      <c r="AI127" s="352"/>
      <c r="AJ127" s="352"/>
      <c r="AK127" s="352"/>
      <c r="AL127" s="357"/>
      <c r="AM127" s="357"/>
      <c r="AN127" s="357"/>
      <c r="AO127" s="357"/>
      <c r="AP127" s="357"/>
      <c r="AQ127" s="357"/>
      <c r="AR127" s="357"/>
      <c r="AS127" s="256">
        <f>SUM(AE127:AR127)</f>
        <v>0</v>
      </c>
    </row>
    <row r="128" spans="1:45" ht="15.5" hidden="1" outlineLevel="1">
      <c r="B128" s="254" t="s">
        <v>266</v>
      </c>
      <c r="C128" s="251" t="s">
        <v>163</v>
      </c>
      <c r="D128" s="255"/>
      <c r="E128" s="255"/>
      <c r="F128" s="255"/>
      <c r="G128" s="255"/>
      <c r="H128" s="255"/>
      <c r="I128" s="255"/>
      <c r="J128" s="255"/>
      <c r="K128" s="255"/>
      <c r="L128" s="255"/>
      <c r="M128" s="255"/>
      <c r="N128" s="255"/>
      <c r="O128" s="255"/>
      <c r="P128" s="255"/>
      <c r="Q128" s="255">
        <v>12</v>
      </c>
      <c r="R128" s="255"/>
      <c r="S128" s="255"/>
      <c r="T128" s="255"/>
      <c r="U128" s="255"/>
      <c r="V128" s="255"/>
      <c r="W128" s="255"/>
      <c r="X128" s="255"/>
      <c r="Y128" s="255"/>
      <c r="Z128" s="255"/>
      <c r="AA128" s="255"/>
      <c r="AB128" s="255"/>
      <c r="AC128" s="255"/>
      <c r="AD128" s="255"/>
      <c r="AE128" s="353">
        <v>0</v>
      </c>
      <c r="AF128" s="353">
        <v>0</v>
      </c>
      <c r="AG128" s="353">
        <v>0</v>
      </c>
      <c r="AH128" s="353">
        <v>0</v>
      </c>
      <c r="AI128" s="353">
        <v>0</v>
      </c>
      <c r="AJ128" s="353">
        <v>0</v>
      </c>
      <c r="AK128" s="353">
        <v>0</v>
      </c>
      <c r="AL128" s="353">
        <v>0</v>
      </c>
      <c r="AM128" s="353">
        <v>0</v>
      </c>
      <c r="AN128" s="353">
        <f t="shared" ref="AN128:AR128" si="27">AN127</f>
        <v>0</v>
      </c>
      <c r="AO128" s="353">
        <f t="shared" si="27"/>
        <v>0</v>
      </c>
      <c r="AP128" s="353">
        <f t="shared" si="27"/>
        <v>0</v>
      </c>
      <c r="AQ128" s="353">
        <f t="shared" si="27"/>
        <v>0</v>
      </c>
      <c r="AR128" s="353">
        <f t="shared" si="27"/>
        <v>0</v>
      </c>
      <c r="AS128" s="266"/>
    </row>
    <row r="129" spans="1:45" ht="15.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54"/>
      <c r="AF129" s="367"/>
      <c r="AG129" s="367"/>
      <c r="AH129" s="367"/>
      <c r="AI129" s="367"/>
      <c r="AJ129" s="367"/>
      <c r="AK129" s="367"/>
      <c r="AL129" s="367"/>
      <c r="AM129" s="367"/>
      <c r="AN129" s="367"/>
      <c r="AO129" s="367"/>
      <c r="AP129" s="367"/>
      <c r="AQ129" s="367"/>
      <c r="AR129" s="367"/>
      <c r="AS129" s="266"/>
    </row>
    <row r="130" spans="1:45" ht="31" hidden="1" outlineLevel="1">
      <c r="A130" s="44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68"/>
      <c r="AF130" s="352"/>
      <c r="AG130" s="352"/>
      <c r="AH130" s="352"/>
      <c r="AI130" s="352"/>
      <c r="AJ130" s="352"/>
      <c r="AK130" s="352"/>
      <c r="AL130" s="357"/>
      <c r="AM130" s="357"/>
      <c r="AN130" s="357"/>
      <c r="AO130" s="357"/>
      <c r="AP130" s="357"/>
      <c r="AQ130" s="357"/>
      <c r="AR130" s="357"/>
      <c r="AS130" s="256">
        <f>SUM(AE130:AR130)</f>
        <v>0</v>
      </c>
    </row>
    <row r="131" spans="1:45" ht="15.5" hidden="1" outlineLevel="1">
      <c r="B131" s="254" t="s">
        <v>266</v>
      </c>
      <c r="C131" s="251" t="s">
        <v>163</v>
      </c>
      <c r="D131" s="255"/>
      <c r="E131" s="255"/>
      <c r="F131" s="255"/>
      <c r="G131" s="255"/>
      <c r="H131" s="255"/>
      <c r="I131" s="255"/>
      <c r="J131" s="255"/>
      <c r="K131" s="255"/>
      <c r="L131" s="255"/>
      <c r="M131" s="255"/>
      <c r="N131" s="255"/>
      <c r="O131" s="255"/>
      <c r="P131" s="255"/>
      <c r="Q131" s="255">
        <v>3</v>
      </c>
      <c r="R131" s="255"/>
      <c r="S131" s="255"/>
      <c r="T131" s="255"/>
      <c r="U131" s="255"/>
      <c r="V131" s="255"/>
      <c r="W131" s="255"/>
      <c r="X131" s="255"/>
      <c r="Y131" s="255"/>
      <c r="Z131" s="255"/>
      <c r="AA131" s="255"/>
      <c r="AB131" s="255"/>
      <c r="AC131" s="255"/>
      <c r="AD131" s="255"/>
      <c r="AE131" s="353">
        <v>0</v>
      </c>
      <c r="AF131" s="353">
        <v>0</v>
      </c>
      <c r="AG131" s="353">
        <v>0</v>
      </c>
      <c r="AH131" s="353">
        <v>0</v>
      </c>
      <c r="AI131" s="353">
        <v>0</v>
      </c>
      <c r="AJ131" s="353">
        <v>0</v>
      </c>
      <c r="AK131" s="353">
        <v>0</v>
      </c>
      <c r="AL131" s="353">
        <v>0</v>
      </c>
      <c r="AM131" s="353">
        <v>0</v>
      </c>
      <c r="AN131" s="353">
        <f t="shared" ref="AN131:AR131" si="28">AN130</f>
        <v>0</v>
      </c>
      <c r="AO131" s="353">
        <f t="shared" si="28"/>
        <v>0</v>
      </c>
      <c r="AP131" s="353">
        <f t="shared" si="28"/>
        <v>0</v>
      </c>
      <c r="AQ131" s="353">
        <f t="shared" si="28"/>
        <v>0</v>
      </c>
      <c r="AR131" s="353">
        <f t="shared" si="28"/>
        <v>0</v>
      </c>
      <c r="AS131" s="266"/>
    </row>
    <row r="132" spans="1:45" ht="15.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54"/>
      <c r="AF132" s="367"/>
      <c r="AG132" s="367"/>
      <c r="AH132" s="367"/>
      <c r="AI132" s="367"/>
      <c r="AJ132" s="367"/>
      <c r="AK132" s="367"/>
      <c r="AL132" s="367"/>
      <c r="AM132" s="367"/>
      <c r="AN132" s="367"/>
      <c r="AO132" s="367"/>
      <c r="AP132" s="367"/>
      <c r="AQ132" s="367"/>
      <c r="AR132" s="367"/>
      <c r="AS132" s="266"/>
    </row>
    <row r="133" spans="1:45" ht="31" hidden="1" outlineLevel="1">
      <c r="A133" s="44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68"/>
      <c r="AF133" s="352"/>
      <c r="AG133" s="352"/>
      <c r="AH133" s="352"/>
      <c r="AI133" s="352"/>
      <c r="AJ133" s="352"/>
      <c r="AK133" s="352"/>
      <c r="AL133" s="357"/>
      <c r="AM133" s="357"/>
      <c r="AN133" s="357"/>
      <c r="AO133" s="357"/>
      <c r="AP133" s="357"/>
      <c r="AQ133" s="357"/>
      <c r="AR133" s="357"/>
      <c r="AS133" s="256">
        <f>SUM(AE133:AR133)</f>
        <v>0</v>
      </c>
    </row>
    <row r="134" spans="1:45" ht="15.5" hidden="1" outlineLevel="1">
      <c r="B134" s="254" t="s">
        <v>266</v>
      </c>
      <c r="C134" s="251" t="s">
        <v>163</v>
      </c>
      <c r="D134" s="255"/>
      <c r="E134" s="255"/>
      <c r="F134" s="255"/>
      <c r="G134" s="255"/>
      <c r="H134" s="255"/>
      <c r="I134" s="255"/>
      <c r="J134" s="255"/>
      <c r="K134" s="255"/>
      <c r="L134" s="255"/>
      <c r="M134" s="255"/>
      <c r="N134" s="255"/>
      <c r="O134" s="255"/>
      <c r="P134" s="255"/>
      <c r="Q134" s="255">
        <v>12</v>
      </c>
      <c r="R134" s="255"/>
      <c r="S134" s="255"/>
      <c r="T134" s="255"/>
      <c r="U134" s="255"/>
      <c r="V134" s="255"/>
      <c r="W134" s="255"/>
      <c r="X134" s="255"/>
      <c r="Y134" s="255"/>
      <c r="Z134" s="255"/>
      <c r="AA134" s="255"/>
      <c r="AB134" s="255"/>
      <c r="AC134" s="255"/>
      <c r="AD134" s="255"/>
      <c r="AE134" s="353">
        <v>0</v>
      </c>
      <c r="AF134" s="353">
        <v>0</v>
      </c>
      <c r="AG134" s="353">
        <v>0</v>
      </c>
      <c r="AH134" s="353">
        <v>0</v>
      </c>
      <c r="AI134" s="353">
        <v>0</v>
      </c>
      <c r="AJ134" s="353">
        <v>0</v>
      </c>
      <c r="AK134" s="353">
        <v>0</v>
      </c>
      <c r="AL134" s="353">
        <v>0</v>
      </c>
      <c r="AM134" s="353">
        <v>0</v>
      </c>
      <c r="AN134" s="353">
        <f t="shared" ref="AN134:AR134" si="29">AN133</f>
        <v>0</v>
      </c>
      <c r="AO134" s="353">
        <f t="shared" si="29"/>
        <v>0</v>
      </c>
      <c r="AP134" s="353">
        <f t="shared" si="29"/>
        <v>0</v>
      </c>
      <c r="AQ134" s="353">
        <f t="shared" si="29"/>
        <v>0</v>
      </c>
      <c r="AR134" s="353">
        <f t="shared" si="29"/>
        <v>0</v>
      </c>
      <c r="AS134" s="266"/>
    </row>
    <row r="135" spans="1:45" ht="15.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54"/>
      <c r="AF135" s="367"/>
      <c r="AG135" s="367"/>
      <c r="AH135" s="367"/>
      <c r="AI135" s="367"/>
      <c r="AJ135" s="367"/>
      <c r="AK135" s="367"/>
      <c r="AL135" s="367"/>
      <c r="AM135" s="367"/>
      <c r="AN135" s="367"/>
      <c r="AO135" s="367"/>
      <c r="AP135" s="367"/>
      <c r="AQ135" s="367"/>
      <c r="AR135" s="367"/>
      <c r="AS135" s="266"/>
    </row>
    <row r="136" spans="1:45" ht="15.5" hidden="1" outlineLevel="1">
      <c r="A136" s="44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68"/>
      <c r="AF136" s="352"/>
      <c r="AG136" s="352"/>
      <c r="AH136" s="352"/>
      <c r="AI136" s="352"/>
      <c r="AJ136" s="352"/>
      <c r="AK136" s="352"/>
      <c r="AL136" s="357"/>
      <c r="AM136" s="357"/>
      <c r="AN136" s="357"/>
      <c r="AO136" s="357"/>
      <c r="AP136" s="357"/>
      <c r="AQ136" s="357"/>
      <c r="AR136" s="357"/>
      <c r="AS136" s="256">
        <f>SUM(AE136:AR136)</f>
        <v>0</v>
      </c>
    </row>
    <row r="137" spans="1:45" ht="15.5" hidden="1" outlineLevel="1">
      <c r="B137" s="254" t="s">
        <v>266</v>
      </c>
      <c r="C137" s="251" t="s">
        <v>163</v>
      </c>
      <c r="D137" s="255"/>
      <c r="E137" s="255"/>
      <c r="F137" s="255"/>
      <c r="G137" s="255"/>
      <c r="H137" s="255"/>
      <c r="I137" s="255"/>
      <c r="J137" s="255"/>
      <c r="K137" s="255"/>
      <c r="L137" s="255"/>
      <c r="M137" s="255"/>
      <c r="N137" s="255"/>
      <c r="O137" s="255"/>
      <c r="P137" s="255"/>
      <c r="Q137" s="255">
        <v>12</v>
      </c>
      <c r="R137" s="255"/>
      <c r="S137" s="255"/>
      <c r="T137" s="255"/>
      <c r="U137" s="255"/>
      <c r="V137" s="255"/>
      <c r="W137" s="255"/>
      <c r="X137" s="255"/>
      <c r="Y137" s="255"/>
      <c r="Z137" s="255"/>
      <c r="AA137" s="255"/>
      <c r="AB137" s="255"/>
      <c r="AC137" s="255"/>
      <c r="AD137" s="255"/>
      <c r="AE137" s="353">
        <v>0</v>
      </c>
      <c r="AF137" s="353">
        <v>0</v>
      </c>
      <c r="AG137" s="353">
        <v>0</v>
      </c>
      <c r="AH137" s="353">
        <v>0</v>
      </c>
      <c r="AI137" s="353">
        <v>0</v>
      </c>
      <c r="AJ137" s="353">
        <v>0</v>
      </c>
      <c r="AK137" s="353">
        <v>0</v>
      </c>
      <c r="AL137" s="353">
        <v>0</v>
      </c>
      <c r="AM137" s="353">
        <v>0</v>
      </c>
      <c r="AN137" s="353">
        <f t="shared" ref="AN137:AR137" si="30">AN136</f>
        <v>0</v>
      </c>
      <c r="AO137" s="353">
        <f t="shared" si="30"/>
        <v>0</v>
      </c>
      <c r="AP137" s="353">
        <f t="shared" si="30"/>
        <v>0</v>
      </c>
      <c r="AQ137" s="353">
        <f t="shared" si="30"/>
        <v>0</v>
      </c>
      <c r="AR137" s="353">
        <f t="shared" si="30"/>
        <v>0</v>
      </c>
      <c r="AS137" s="266"/>
    </row>
    <row r="138" spans="1:45" ht="15.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54"/>
      <c r="AF138" s="367"/>
      <c r="AG138" s="367"/>
      <c r="AH138" s="367"/>
      <c r="AI138" s="367"/>
      <c r="AJ138" s="367"/>
      <c r="AK138" s="367"/>
      <c r="AL138" s="367"/>
      <c r="AM138" s="367"/>
      <c r="AN138" s="367"/>
      <c r="AO138" s="367"/>
      <c r="AP138" s="367"/>
      <c r="AQ138" s="367"/>
      <c r="AR138" s="367"/>
      <c r="AS138" s="266"/>
    </row>
    <row r="139" spans="1:45" ht="15.75" hidden="1" customHeight="1" outlineLevel="1">
      <c r="A139" s="44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68"/>
      <c r="AF139" s="352"/>
      <c r="AG139" s="352"/>
      <c r="AH139" s="352"/>
      <c r="AI139" s="352"/>
      <c r="AJ139" s="352"/>
      <c r="AK139" s="352"/>
      <c r="AL139" s="357"/>
      <c r="AM139" s="357"/>
      <c r="AN139" s="357"/>
      <c r="AO139" s="357"/>
      <c r="AP139" s="357"/>
      <c r="AQ139" s="357"/>
      <c r="AR139" s="357"/>
      <c r="AS139" s="256">
        <f>SUM(AE139:AR139)</f>
        <v>0</v>
      </c>
    </row>
    <row r="140" spans="1:45" ht="15.5" hidden="1" outlineLevel="1">
      <c r="B140" s="254" t="s">
        <v>266</v>
      </c>
      <c r="C140" s="251" t="s">
        <v>163</v>
      </c>
      <c r="D140" s="255"/>
      <c r="E140" s="255"/>
      <c r="F140" s="255"/>
      <c r="G140" s="255"/>
      <c r="H140" s="255"/>
      <c r="I140" s="255"/>
      <c r="J140" s="255"/>
      <c r="K140" s="255"/>
      <c r="L140" s="255"/>
      <c r="M140" s="255"/>
      <c r="N140" s="255"/>
      <c r="O140" s="255"/>
      <c r="P140" s="255"/>
      <c r="Q140" s="255">
        <v>12</v>
      </c>
      <c r="R140" s="255"/>
      <c r="S140" s="255"/>
      <c r="T140" s="255"/>
      <c r="U140" s="255"/>
      <c r="V140" s="255"/>
      <c r="W140" s="255"/>
      <c r="X140" s="255"/>
      <c r="Y140" s="255"/>
      <c r="Z140" s="255"/>
      <c r="AA140" s="255"/>
      <c r="AB140" s="255"/>
      <c r="AC140" s="255"/>
      <c r="AD140" s="255"/>
      <c r="AE140" s="353">
        <v>0</v>
      </c>
      <c r="AF140" s="353">
        <v>0</v>
      </c>
      <c r="AG140" s="353">
        <v>0</v>
      </c>
      <c r="AH140" s="353">
        <v>0</v>
      </c>
      <c r="AI140" s="353">
        <v>0</v>
      </c>
      <c r="AJ140" s="353">
        <v>0</v>
      </c>
      <c r="AK140" s="353">
        <v>0</v>
      </c>
      <c r="AL140" s="353">
        <v>0</v>
      </c>
      <c r="AM140" s="353">
        <v>0</v>
      </c>
      <c r="AN140" s="353">
        <f t="shared" ref="AN140:AR140" si="31">AN139</f>
        <v>0</v>
      </c>
      <c r="AO140" s="353">
        <f t="shared" si="31"/>
        <v>0</v>
      </c>
      <c r="AP140" s="353">
        <f t="shared" si="31"/>
        <v>0</v>
      </c>
      <c r="AQ140" s="353">
        <f t="shared" si="31"/>
        <v>0</v>
      </c>
      <c r="AR140" s="353">
        <f t="shared" si="31"/>
        <v>0</v>
      </c>
      <c r="AS140" s="266"/>
    </row>
    <row r="141" spans="1:45" ht="15.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54"/>
      <c r="AF141" s="367"/>
      <c r="AG141" s="367"/>
      <c r="AH141" s="367"/>
      <c r="AI141" s="367"/>
      <c r="AJ141" s="367"/>
      <c r="AK141" s="367"/>
      <c r="AL141" s="367"/>
      <c r="AM141" s="367"/>
      <c r="AN141" s="367"/>
      <c r="AO141" s="367"/>
      <c r="AP141" s="367"/>
      <c r="AQ141" s="367"/>
      <c r="AR141" s="367"/>
      <c r="AS141" s="266"/>
    </row>
    <row r="142" spans="1:45" ht="15.5" hidden="1"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54"/>
      <c r="AF142" s="367"/>
      <c r="AG142" s="367"/>
      <c r="AH142" s="367"/>
      <c r="AI142" s="367"/>
      <c r="AJ142" s="367"/>
      <c r="AK142" s="367"/>
      <c r="AL142" s="367"/>
      <c r="AM142" s="367"/>
      <c r="AN142" s="367"/>
      <c r="AO142" s="367"/>
      <c r="AP142" s="367"/>
      <c r="AQ142" s="367"/>
      <c r="AR142" s="367"/>
      <c r="AS142" s="266"/>
    </row>
    <row r="143" spans="1:45" ht="15.5" hidden="1" outlineLevel="1">
      <c r="A143" s="44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68"/>
      <c r="AF143" s="352"/>
      <c r="AG143" s="352"/>
      <c r="AH143" s="352"/>
      <c r="AI143" s="352"/>
      <c r="AJ143" s="352"/>
      <c r="AK143" s="352"/>
      <c r="AL143" s="357"/>
      <c r="AM143" s="357"/>
      <c r="AN143" s="357"/>
      <c r="AO143" s="357"/>
      <c r="AP143" s="357"/>
      <c r="AQ143" s="357"/>
      <c r="AR143" s="357"/>
      <c r="AS143" s="256">
        <f>SUM(AE143:AR143)</f>
        <v>0</v>
      </c>
    </row>
    <row r="144" spans="1:45" ht="15.5" hidden="1" outlineLevel="1">
      <c r="B144" s="254" t="s">
        <v>266</v>
      </c>
      <c r="C144" s="251" t="s">
        <v>163</v>
      </c>
      <c r="D144" s="255"/>
      <c r="E144" s="255"/>
      <c r="F144" s="255"/>
      <c r="G144" s="255"/>
      <c r="H144" s="255"/>
      <c r="I144" s="255"/>
      <c r="J144" s="255"/>
      <c r="K144" s="255"/>
      <c r="L144" s="255"/>
      <c r="M144" s="255"/>
      <c r="N144" s="255"/>
      <c r="O144" s="255"/>
      <c r="P144" s="255"/>
      <c r="Q144" s="255">
        <v>0</v>
      </c>
      <c r="R144" s="255"/>
      <c r="S144" s="255"/>
      <c r="T144" s="255"/>
      <c r="U144" s="255"/>
      <c r="V144" s="255"/>
      <c r="W144" s="255"/>
      <c r="X144" s="255"/>
      <c r="Y144" s="255"/>
      <c r="Z144" s="255"/>
      <c r="AA144" s="255"/>
      <c r="AB144" s="255"/>
      <c r="AC144" s="255"/>
      <c r="AD144" s="255"/>
      <c r="AE144" s="353">
        <v>0</v>
      </c>
      <c r="AF144" s="353">
        <v>0</v>
      </c>
      <c r="AG144" s="353">
        <v>0</v>
      </c>
      <c r="AH144" s="353">
        <v>0</v>
      </c>
      <c r="AI144" s="353">
        <v>0</v>
      </c>
      <c r="AJ144" s="353">
        <v>0</v>
      </c>
      <c r="AK144" s="353">
        <v>0</v>
      </c>
      <c r="AL144" s="353">
        <v>0</v>
      </c>
      <c r="AM144" s="353">
        <v>0</v>
      </c>
      <c r="AN144" s="353">
        <f t="shared" ref="AN144:AR144" si="32">AN143</f>
        <v>0</v>
      </c>
      <c r="AO144" s="353">
        <f t="shared" si="32"/>
        <v>0</v>
      </c>
      <c r="AP144" s="353">
        <f t="shared" si="32"/>
        <v>0</v>
      </c>
      <c r="AQ144" s="353">
        <f t="shared" si="32"/>
        <v>0</v>
      </c>
      <c r="AR144" s="353">
        <f t="shared" si="32"/>
        <v>0</v>
      </c>
      <c r="AS144" s="266"/>
    </row>
    <row r="145" spans="1:45" ht="15.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54"/>
      <c r="AF145" s="367"/>
      <c r="AG145" s="367"/>
      <c r="AH145" s="367"/>
      <c r="AI145" s="367"/>
      <c r="AJ145" s="367"/>
      <c r="AK145" s="367"/>
      <c r="AL145" s="367"/>
      <c r="AM145" s="367"/>
      <c r="AN145" s="367"/>
      <c r="AO145" s="367"/>
      <c r="AP145" s="367"/>
      <c r="AQ145" s="367"/>
      <c r="AR145" s="367"/>
      <c r="AS145" s="266"/>
    </row>
    <row r="146" spans="1:45" ht="15.5" hidden="1" outlineLevel="1">
      <c r="A146" s="44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68"/>
      <c r="AF146" s="352"/>
      <c r="AG146" s="352"/>
      <c r="AH146" s="352"/>
      <c r="AI146" s="352"/>
      <c r="AJ146" s="352"/>
      <c r="AK146" s="352"/>
      <c r="AL146" s="357"/>
      <c r="AM146" s="357"/>
      <c r="AN146" s="357"/>
      <c r="AO146" s="357"/>
      <c r="AP146" s="357"/>
      <c r="AQ146" s="357"/>
      <c r="AR146" s="357"/>
      <c r="AS146" s="256">
        <f>SUM(AE146:AR146)</f>
        <v>0</v>
      </c>
    </row>
    <row r="147" spans="1:45" ht="15.5" hidden="1" outlineLevel="1">
      <c r="B147" s="254" t="s">
        <v>266</v>
      </c>
      <c r="C147" s="251" t="s">
        <v>163</v>
      </c>
      <c r="D147" s="255"/>
      <c r="E147" s="255"/>
      <c r="F147" s="255"/>
      <c r="G147" s="255"/>
      <c r="H147" s="255"/>
      <c r="I147" s="255"/>
      <c r="J147" s="255"/>
      <c r="K147" s="255"/>
      <c r="L147" s="255"/>
      <c r="M147" s="255"/>
      <c r="N147" s="255"/>
      <c r="O147" s="255"/>
      <c r="P147" s="255"/>
      <c r="Q147" s="255">
        <v>0</v>
      </c>
      <c r="R147" s="255"/>
      <c r="S147" s="255"/>
      <c r="T147" s="255"/>
      <c r="U147" s="255"/>
      <c r="V147" s="255"/>
      <c r="W147" s="255"/>
      <c r="X147" s="255"/>
      <c r="Y147" s="255"/>
      <c r="Z147" s="255"/>
      <c r="AA147" s="255"/>
      <c r="AB147" s="255"/>
      <c r="AC147" s="255"/>
      <c r="AD147" s="255"/>
      <c r="AE147" s="353">
        <v>0</v>
      </c>
      <c r="AF147" s="353">
        <v>0</v>
      </c>
      <c r="AG147" s="353">
        <v>0</v>
      </c>
      <c r="AH147" s="353">
        <v>0</v>
      </c>
      <c r="AI147" s="353">
        <v>0</v>
      </c>
      <c r="AJ147" s="353">
        <v>0</v>
      </c>
      <c r="AK147" s="353">
        <v>0</v>
      </c>
      <c r="AL147" s="353">
        <v>0</v>
      </c>
      <c r="AM147" s="353">
        <v>0</v>
      </c>
      <c r="AN147" s="353">
        <f t="shared" ref="AN147:AR147" si="33">AN146</f>
        <v>0</v>
      </c>
      <c r="AO147" s="353">
        <f t="shared" si="33"/>
        <v>0</v>
      </c>
      <c r="AP147" s="353">
        <f t="shared" si="33"/>
        <v>0</v>
      </c>
      <c r="AQ147" s="353">
        <f t="shared" si="33"/>
        <v>0</v>
      </c>
      <c r="AR147" s="353">
        <f t="shared" si="33"/>
        <v>0</v>
      </c>
      <c r="AS147" s="266"/>
    </row>
    <row r="148" spans="1:45" ht="15.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54"/>
      <c r="AF148" s="367"/>
      <c r="AG148" s="367"/>
      <c r="AH148" s="367"/>
      <c r="AI148" s="367"/>
      <c r="AJ148" s="367"/>
      <c r="AK148" s="367"/>
      <c r="AL148" s="367"/>
      <c r="AM148" s="367"/>
      <c r="AN148" s="367"/>
      <c r="AO148" s="367"/>
      <c r="AP148" s="367"/>
      <c r="AQ148" s="367"/>
      <c r="AR148" s="367"/>
      <c r="AS148" s="266"/>
    </row>
    <row r="149" spans="1:45" ht="15.5" hidden="1" outlineLevel="1">
      <c r="A149" s="44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68"/>
      <c r="AF149" s="352"/>
      <c r="AG149" s="352"/>
      <c r="AH149" s="352"/>
      <c r="AI149" s="352"/>
      <c r="AJ149" s="352"/>
      <c r="AK149" s="352"/>
      <c r="AL149" s="357"/>
      <c r="AM149" s="357"/>
      <c r="AN149" s="357"/>
      <c r="AO149" s="357"/>
      <c r="AP149" s="357"/>
      <c r="AQ149" s="357"/>
      <c r="AR149" s="357"/>
      <c r="AS149" s="256">
        <f>SUM(AE149:AR149)</f>
        <v>0</v>
      </c>
    </row>
    <row r="150" spans="1:45" ht="15.5" hidden="1" outlineLevel="1">
      <c r="B150" s="254" t="s">
        <v>266</v>
      </c>
      <c r="C150" s="251" t="s">
        <v>163</v>
      </c>
      <c r="D150" s="255"/>
      <c r="E150" s="255"/>
      <c r="F150" s="255"/>
      <c r="G150" s="255"/>
      <c r="H150" s="255"/>
      <c r="I150" s="255"/>
      <c r="J150" s="255"/>
      <c r="K150" s="255"/>
      <c r="L150" s="255"/>
      <c r="M150" s="255"/>
      <c r="N150" s="255"/>
      <c r="O150" s="255"/>
      <c r="P150" s="255"/>
      <c r="Q150" s="255">
        <v>0</v>
      </c>
      <c r="R150" s="255"/>
      <c r="S150" s="255"/>
      <c r="T150" s="255"/>
      <c r="U150" s="255"/>
      <c r="V150" s="255"/>
      <c r="W150" s="255"/>
      <c r="X150" s="255"/>
      <c r="Y150" s="255"/>
      <c r="Z150" s="255"/>
      <c r="AA150" s="255"/>
      <c r="AB150" s="255"/>
      <c r="AC150" s="255"/>
      <c r="AD150" s="255"/>
      <c r="AE150" s="353">
        <v>0</v>
      </c>
      <c r="AF150" s="353">
        <v>0</v>
      </c>
      <c r="AG150" s="353">
        <v>0</v>
      </c>
      <c r="AH150" s="353">
        <v>0</v>
      </c>
      <c r="AI150" s="353">
        <v>0</v>
      </c>
      <c r="AJ150" s="353">
        <v>0</v>
      </c>
      <c r="AK150" s="353">
        <v>0</v>
      </c>
      <c r="AL150" s="353">
        <v>0</v>
      </c>
      <c r="AM150" s="353">
        <v>0</v>
      </c>
      <c r="AN150" s="353">
        <f t="shared" ref="AN150:AR150" si="34">AN149</f>
        <v>0</v>
      </c>
      <c r="AO150" s="353">
        <f t="shared" si="34"/>
        <v>0</v>
      </c>
      <c r="AP150" s="353">
        <f t="shared" si="34"/>
        <v>0</v>
      </c>
      <c r="AQ150" s="353">
        <f t="shared" si="34"/>
        <v>0</v>
      </c>
      <c r="AR150" s="353">
        <f t="shared" si="34"/>
        <v>0</v>
      </c>
      <c r="AS150" s="266"/>
    </row>
    <row r="151" spans="1:45" ht="15.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54"/>
      <c r="AF151" s="367"/>
      <c r="AG151" s="367"/>
      <c r="AH151" s="367"/>
      <c r="AI151" s="367"/>
      <c r="AJ151" s="367"/>
      <c r="AK151" s="367"/>
      <c r="AL151" s="367"/>
      <c r="AM151" s="367"/>
      <c r="AN151" s="367"/>
      <c r="AO151" s="367"/>
      <c r="AP151" s="367"/>
      <c r="AQ151" s="367"/>
      <c r="AR151" s="367"/>
      <c r="AS151" s="266"/>
    </row>
    <row r="152" spans="1:45" ht="15.5" hidden="1"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54"/>
      <c r="AF152" s="367"/>
      <c r="AG152" s="367"/>
      <c r="AH152" s="367"/>
      <c r="AI152" s="367"/>
      <c r="AJ152" s="367"/>
      <c r="AK152" s="367"/>
      <c r="AL152" s="367"/>
      <c r="AM152" s="367"/>
      <c r="AN152" s="367"/>
      <c r="AO152" s="367"/>
      <c r="AP152" s="367"/>
      <c r="AQ152" s="367"/>
      <c r="AR152" s="367"/>
      <c r="AS152" s="266"/>
    </row>
    <row r="153" spans="1:45" ht="46.5" hidden="1" outlineLevel="1">
      <c r="A153" s="44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68"/>
      <c r="AF153" s="352"/>
      <c r="AG153" s="352"/>
      <c r="AH153" s="352"/>
      <c r="AI153" s="352"/>
      <c r="AJ153" s="352"/>
      <c r="AK153" s="352"/>
      <c r="AL153" s="357"/>
      <c r="AM153" s="357"/>
      <c r="AN153" s="357"/>
      <c r="AO153" s="357"/>
      <c r="AP153" s="357"/>
      <c r="AQ153" s="357"/>
      <c r="AR153" s="357"/>
      <c r="AS153" s="256">
        <f>SUM(AE153:AR153)</f>
        <v>0</v>
      </c>
    </row>
    <row r="154" spans="1:45" ht="15.5" hidden="1" outlineLevel="1">
      <c r="B154" s="254" t="s">
        <v>266</v>
      </c>
      <c r="C154" s="251" t="s">
        <v>163</v>
      </c>
      <c r="D154" s="255"/>
      <c r="E154" s="255"/>
      <c r="F154" s="255"/>
      <c r="G154" s="255"/>
      <c r="H154" s="255"/>
      <c r="I154" s="255"/>
      <c r="J154" s="255"/>
      <c r="K154" s="255"/>
      <c r="L154" s="255"/>
      <c r="M154" s="255"/>
      <c r="N154" s="255"/>
      <c r="O154" s="255"/>
      <c r="P154" s="255"/>
      <c r="Q154" s="255">
        <v>12</v>
      </c>
      <c r="R154" s="255"/>
      <c r="S154" s="255"/>
      <c r="T154" s="255"/>
      <c r="U154" s="255"/>
      <c r="V154" s="255"/>
      <c r="W154" s="255"/>
      <c r="X154" s="255"/>
      <c r="Y154" s="255"/>
      <c r="Z154" s="255"/>
      <c r="AA154" s="255"/>
      <c r="AB154" s="255"/>
      <c r="AC154" s="255"/>
      <c r="AD154" s="255"/>
      <c r="AE154" s="353">
        <v>0</v>
      </c>
      <c r="AF154" s="353">
        <v>0</v>
      </c>
      <c r="AG154" s="353">
        <v>0</v>
      </c>
      <c r="AH154" s="353">
        <v>0</v>
      </c>
      <c r="AI154" s="353">
        <v>0</v>
      </c>
      <c r="AJ154" s="353">
        <v>0</v>
      </c>
      <c r="AK154" s="353">
        <v>0</v>
      </c>
      <c r="AL154" s="353">
        <v>0</v>
      </c>
      <c r="AM154" s="353">
        <v>0</v>
      </c>
      <c r="AN154" s="353">
        <f t="shared" ref="AN154:AR154" si="35">AN153</f>
        <v>0</v>
      </c>
      <c r="AO154" s="353">
        <f t="shared" si="35"/>
        <v>0</v>
      </c>
      <c r="AP154" s="353">
        <f t="shared" si="35"/>
        <v>0</v>
      </c>
      <c r="AQ154" s="353">
        <f t="shared" si="35"/>
        <v>0</v>
      </c>
      <c r="AR154" s="353">
        <f t="shared" si="35"/>
        <v>0</v>
      </c>
      <c r="AS154" s="266"/>
    </row>
    <row r="155" spans="1:45" ht="15.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54"/>
      <c r="AF155" s="367"/>
      <c r="AG155" s="367"/>
      <c r="AH155" s="367"/>
      <c r="AI155" s="367"/>
      <c r="AJ155" s="367"/>
      <c r="AK155" s="367"/>
      <c r="AL155" s="367"/>
      <c r="AM155" s="367"/>
      <c r="AN155" s="367"/>
      <c r="AO155" s="367"/>
      <c r="AP155" s="367"/>
      <c r="AQ155" s="367"/>
      <c r="AR155" s="367"/>
      <c r="AS155" s="266"/>
    </row>
    <row r="156" spans="1:45" ht="15.5" hidden="1" outlineLevel="1">
      <c r="A156" s="44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68"/>
      <c r="AF156" s="352"/>
      <c r="AG156" s="352"/>
      <c r="AH156" s="352"/>
      <c r="AI156" s="352"/>
      <c r="AJ156" s="352"/>
      <c r="AK156" s="352"/>
      <c r="AL156" s="357"/>
      <c r="AM156" s="357"/>
      <c r="AN156" s="357"/>
      <c r="AO156" s="357"/>
      <c r="AP156" s="357"/>
      <c r="AQ156" s="357"/>
      <c r="AR156" s="357"/>
      <c r="AS156" s="256">
        <f>SUM(AE156:AR156)</f>
        <v>0</v>
      </c>
    </row>
    <row r="157" spans="1:45" ht="15.5" hidden="1" outlineLevel="1">
      <c r="B157" s="254" t="s">
        <v>266</v>
      </c>
      <c r="C157" s="251" t="s">
        <v>163</v>
      </c>
      <c r="D157" s="255"/>
      <c r="E157" s="255"/>
      <c r="F157" s="255"/>
      <c r="G157" s="255"/>
      <c r="H157" s="255"/>
      <c r="I157" s="255"/>
      <c r="J157" s="255"/>
      <c r="K157" s="255"/>
      <c r="L157" s="255"/>
      <c r="M157" s="255"/>
      <c r="N157" s="255"/>
      <c r="O157" s="255"/>
      <c r="P157" s="255"/>
      <c r="Q157" s="255">
        <v>12</v>
      </c>
      <c r="R157" s="255"/>
      <c r="S157" s="255"/>
      <c r="T157" s="255"/>
      <c r="U157" s="255"/>
      <c r="V157" s="255"/>
      <c r="W157" s="255"/>
      <c r="X157" s="255"/>
      <c r="Y157" s="255"/>
      <c r="Z157" s="255"/>
      <c r="AA157" s="255"/>
      <c r="AB157" s="255"/>
      <c r="AC157" s="255"/>
      <c r="AD157" s="255"/>
      <c r="AE157" s="353">
        <v>0</v>
      </c>
      <c r="AF157" s="353">
        <v>0</v>
      </c>
      <c r="AG157" s="353">
        <v>0</v>
      </c>
      <c r="AH157" s="353">
        <v>0</v>
      </c>
      <c r="AI157" s="353">
        <v>0</v>
      </c>
      <c r="AJ157" s="353">
        <v>0</v>
      </c>
      <c r="AK157" s="353">
        <v>0</v>
      </c>
      <c r="AL157" s="353">
        <v>0</v>
      </c>
      <c r="AM157" s="353">
        <v>0</v>
      </c>
      <c r="AN157" s="353">
        <f t="shared" ref="AN157:AR157" si="36">AN156</f>
        <v>0</v>
      </c>
      <c r="AO157" s="353">
        <f t="shared" si="36"/>
        <v>0</v>
      </c>
      <c r="AP157" s="353">
        <f t="shared" si="36"/>
        <v>0</v>
      </c>
      <c r="AQ157" s="353">
        <f t="shared" si="36"/>
        <v>0</v>
      </c>
      <c r="AR157" s="353">
        <f t="shared" si="36"/>
        <v>0</v>
      </c>
      <c r="AS157" s="266"/>
    </row>
    <row r="158" spans="1:45" ht="15.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54"/>
      <c r="AF158" s="367"/>
      <c r="AG158" s="367"/>
      <c r="AH158" s="367"/>
      <c r="AI158" s="367"/>
      <c r="AJ158" s="367"/>
      <c r="AK158" s="367"/>
      <c r="AL158" s="367"/>
      <c r="AM158" s="367"/>
      <c r="AN158" s="367"/>
      <c r="AO158" s="367"/>
      <c r="AP158" s="367"/>
      <c r="AQ158" s="367"/>
      <c r="AR158" s="367"/>
      <c r="AS158" s="266"/>
    </row>
    <row r="159" spans="1:45" ht="15.5" hidden="1" outlineLevel="1">
      <c r="A159" s="44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68"/>
      <c r="AF159" s="352"/>
      <c r="AG159" s="352"/>
      <c r="AH159" s="352"/>
      <c r="AI159" s="352"/>
      <c r="AJ159" s="352"/>
      <c r="AK159" s="352"/>
      <c r="AL159" s="357"/>
      <c r="AM159" s="357"/>
      <c r="AN159" s="357"/>
      <c r="AO159" s="357"/>
      <c r="AP159" s="357"/>
      <c r="AQ159" s="357"/>
      <c r="AR159" s="357"/>
      <c r="AS159" s="256">
        <f>SUM(AE159:AR159)</f>
        <v>0</v>
      </c>
    </row>
    <row r="160" spans="1:45" ht="15.5" hidden="1" outlineLevel="1">
      <c r="B160" s="254" t="s">
        <v>266</v>
      </c>
      <c r="C160" s="251" t="s">
        <v>163</v>
      </c>
      <c r="D160" s="255"/>
      <c r="E160" s="255"/>
      <c r="F160" s="255"/>
      <c r="G160" s="255"/>
      <c r="H160" s="255"/>
      <c r="I160" s="255"/>
      <c r="J160" s="255"/>
      <c r="K160" s="255"/>
      <c r="L160" s="255"/>
      <c r="M160" s="255"/>
      <c r="N160" s="255"/>
      <c r="O160" s="255"/>
      <c r="P160" s="255"/>
      <c r="Q160" s="255">
        <v>12</v>
      </c>
      <c r="R160" s="255"/>
      <c r="S160" s="255"/>
      <c r="T160" s="255"/>
      <c r="U160" s="255"/>
      <c r="V160" s="255"/>
      <c r="W160" s="255"/>
      <c r="X160" s="255"/>
      <c r="Y160" s="255"/>
      <c r="Z160" s="255"/>
      <c r="AA160" s="255"/>
      <c r="AB160" s="255"/>
      <c r="AC160" s="255"/>
      <c r="AD160" s="255"/>
      <c r="AE160" s="353">
        <v>0</v>
      </c>
      <c r="AF160" s="353">
        <v>0</v>
      </c>
      <c r="AG160" s="353">
        <v>0</v>
      </c>
      <c r="AH160" s="353">
        <v>0</v>
      </c>
      <c r="AI160" s="353">
        <v>0</v>
      </c>
      <c r="AJ160" s="353">
        <v>0</v>
      </c>
      <c r="AK160" s="353">
        <v>0</v>
      </c>
      <c r="AL160" s="353">
        <v>0</v>
      </c>
      <c r="AM160" s="353">
        <v>0</v>
      </c>
      <c r="AN160" s="353">
        <f t="shared" ref="AN160:AR160" si="37">AN159</f>
        <v>0</v>
      </c>
      <c r="AO160" s="353">
        <f t="shared" si="37"/>
        <v>0</v>
      </c>
      <c r="AP160" s="353">
        <f t="shared" si="37"/>
        <v>0</v>
      </c>
      <c r="AQ160" s="353">
        <f t="shared" si="37"/>
        <v>0</v>
      </c>
      <c r="AR160" s="353">
        <f t="shared" si="37"/>
        <v>0</v>
      </c>
      <c r="AS160" s="266"/>
    </row>
    <row r="161" spans="1:45" ht="15.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54"/>
      <c r="AF161" s="367"/>
      <c r="AG161" s="367"/>
      <c r="AH161" s="367"/>
      <c r="AI161" s="367"/>
      <c r="AJ161" s="367"/>
      <c r="AK161" s="367"/>
      <c r="AL161" s="367"/>
      <c r="AM161" s="367"/>
      <c r="AN161" s="367"/>
      <c r="AO161" s="367"/>
      <c r="AP161" s="367"/>
      <c r="AQ161" s="367"/>
      <c r="AR161" s="367"/>
      <c r="AS161" s="266"/>
    </row>
    <row r="162" spans="1:45" ht="15.5" hidden="1" outlineLevel="1">
      <c r="A162" s="44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68"/>
      <c r="AF162" s="352"/>
      <c r="AG162" s="352"/>
      <c r="AH162" s="352"/>
      <c r="AI162" s="352"/>
      <c r="AJ162" s="352"/>
      <c r="AK162" s="352"/>
      <c r="AL162" s="357"/>
      <c r="AM162" s="357"/>
      <c r="AN162" s="357"/>
      <c r="AO162" s="357"/>
      <c r="AP162" s="357"/>
      <c r="AQ162" s="357"/>
      <c r="AR162" s="357"/>
      <c r="AS162" s="256">
        <f>SUM(AE162:AR162)</f>
        <v>0</v>
      </c>
    </row>
    <row r="163" spans="1:45" ht="15.5" hidden="1" outlineLevel="1">
      <c r="B163" s="254" t="s">
        <v>266</v>
      </c>
      <c r="C163" s="251" t="s">
        <v>163</v>
      </c>
      <c r="D163" s="255"/>
      <c r="E163" s="255"/>
      <c r="F163" s="255"/>
      <c r="G163" s="255"/>
      <c r="H163" s="255"/>
      <c r="I163" s="255"/>
      <c r="J163" s="255"/>
      <c r="K163" s="255"/>
      <c r="L163" s="255"/>
      <c r="M163" s="255"/>
      <c r="N163" s="255"/>
      <c r="O163" s="255"/>
      <c r="P163" s="255"/>
      <c r="Q163" s="255">
        <v>12</v>
      </c>
      <c r="R163" s="255"/>
      <c r="S163" s="255"/>
      <c r="T163" s="255"/>
      <c r="U163" s="255"/>
      <c r="V163" s="255"/>
      <c r="W163" s="255"/>
      <c r="X163" s="255"/>
      <c r="Y163" s="255"/>
      <c r="Z163" s="255"/>
      <c r="AA163" s="255"/>
      <c r="AB163" s="255"/>
      <c r="AC163" s="255"/>
      <c r="AD163" s="255"/>
      <c r="AE163" s="353">
        <v>0</v>
      </c>
      <c r="AF163" s="353">
        <v>0</v>
      </c>
      <c r="AG163" s="353">
        <v>0</v>
      </c>
      <c r="AH163" s="353">
        <v>0</v>
      </c>
      <c r="AI163" s="353">
        <v>0</v>
      </c>
      <c r="AJ163" s="353">
        <v>0</v>
      </c>
      <c r="AK163" s="353">
        <v>0</v>
      </c>
      <c r="AL163" s="353">
        <v>0</v>
      </c>
      <c r="AM163" s="353">
        <v>0</v>
      </c>
      <c r="AN163" s="353">
        <f t="shared" ref="AN163:AR163" si="38">AN162</f>
        <v>0</v>
      </c>
      <c r="AO163" s="353">
        <f t="shared" si="38"/>
        <v>0</v>
      </c>
      <c r="AP163" s="353">
        <f t="shared" si="38"/>
        <v>0</v>
      </c>
      <c r="AQ163" s="353">
        <f t="shared" si="38"/>
        <v>0</v>
      </c>
      <c r="AR163" s="353">
        <f t="shared" si="38"/>
        <v>0</v>
      </c>
      <c r="AS163" s="266"/>
    </row>
    <row r="164" spans="1:45" ht="15.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54"/>
      <c r="AF164" s="367"/>
      <c r="AG164" s="367"/>
      <c r="AH164" s="367"/>
      <c r="AI164" s="367"/>
      <c r="AJ164" s="367"/>
      <c r="AK164" s="367"/>
      <c r="AL164" s="367"/>
      <c r="AM164" s="367"/>
      <c r="AN164" s="367"/>
      <c r="AO164" s="367"/>
      <c r="AP164" s="367"/>
      <c r="AQ164" s="367"/>
      <c r="AR164" s="367"/>
      <c r="AS164" s="266"/>
    </row>
    <row r="165" spans="1:45" ht="31" hidden="1" outlineLevel="1">
      <c r="A165" s="44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68"/>
      <c r="AF165" s="352"/>
      <c r="AG165" s="352"/>
      <c r="AH165" s="352"/>
      <c r="AI165" s="352"/>
      <c r="AJ165" s="352"/>
      <c r="AK165" s="352"/>
      <c r="AL165" s="357"/>
      <c r="AM165" s="357"/>
      <c r="AN165" s="357"/>
      <c r="AO165" s="357"/>
      <c r="AP165" s="357"/>
      <c r="AQ165" s="357"/>
      <c r="AR165" s="357"/>
      <c r="AS165" s="256">
        <f>SUM(AE165:AR165)</f>
        <v>0</v>
      </c>
    </row>
    <row r="166" spans="1:45" ht="15.5" hidden="1" outlineLevel="1">
      <c r="B166" s="254" t="s">
        <v>266</v>
      </c>
      <c r="C166" s="251" t="s">
        <v>163</v>
      </c>
      <c r="D166" s="255"/>
      <c r="E166" s="255"/>
      <c r="F166" s="255"/>
      <c r="G166" s="255"/>
      <c r="H166" s="255"/>
      <c r="I166" s="255"/>
      <c r="J166" s="255"/>
      <c r="K166" s="255"/>
      <c r="L166" s="255"/>
      <c r="M166" s="255"/>
      <c r="N166" s="255"/>
      <c r="O166" s="255"/>
      <c r="P166" s="255"/>
      <c r="Q166" s="255">
        <v>12</v>
      </c>
      <c r="R166" s="255"/>
      <c r="S166" s="255"/>
      <c r="T166" s="255"/>
      <c r="U166" s="255"/>
      <c r="V166" s="255"/>
      <c r="W166" s="255"/>
      <c r="X166" s="255"/>
      <c r="Y166" s="255"/>
      <c r="Z166" s="255"/>
      <c r="AA166" s="255"/>
      <c r="AB166" s="255"/>
      <c r="AC166" s="255"/>
      <c r="AD166" s="255"/>
      <c r="AE166" s="353">
        <v>0</v>
      </c>
      <c r="AF166" s="353">
        <v>0</v>
      </c>
      <c r="AG166" s="353">
        <v>0</v>
      </c>
      <c r="AH166" s="353">
        <v>0</v>
      </c>
      <c r="AI166" s="353">
        <v>0</v>
      </c>
      <c r="AJ166" s="353">
        <v>0</v>
      </c>
      <c r="AK166" s="353">
        <v>0</v>
      </c>
      <c r="AL166" s="353">
        <v>0</v>
      </c>
      <c r="AM166" s="353">
        <v>0</v>
      </c>
      <c r="AN166" s="353">
        <f t="shared" ref="AN166:AR166" si="39">AN165</f>
        <v>0</v>
      </c>
      <c r="AO166" s="353">
        <f t="shared" si="39"/>
        <v>0</v>
      </c>
      <c r="AP166" s="353">
        <f t="shared" si="39"/>
        <v>0</v>
      </c>
      <c r="AQ166" s="353">
        <f t="shared" si="39"/>
        <v>0</v>
      </c>
      <c r="AR166" s="353">
        <f t="shared" si="39"/>
        <v>0</v>
      </c>
      <c r="AS166" s="266"/>
    </row>
    <row r="167" spans="1:45" ht="15.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54"/>
      <c r="AF167" s="367"/>
      <c r="AG167" s="367"/>
      <c r="AH167" s="367"/>
      <c r="AI167" s="367"/>
      <c r="AJ167" s="367"/>
      <c r="AK167" s="367"/>
      <c r="AL167" s="367"/>
      <c r="AM167" s="367"/>
      <c r="AN167" s="367"/>
      <c r="AO167" s="367"/>
      <c r="AP167" s="367"/>
      <c r="AQ167" s="367"/>
      <c r="AR167" s="367"/>
      <c r="AS167" s="266"/>
    </row>
    <row r="168" spans="1:45" ht="31" hidden="1" outlineLevel="1">
      <c r="A168" s="44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68"/>
      <c r="AF168" s="352"/>
      <c r="AG168" s="352"/>
      <c r="AH168" s="352"/>
      <c r="AI168" s="352"/>
      <c r="AJ168" s="352"/>
      <c r="AK168" s="352"/>
      <c r="AL168" s="357"/>
      <c r="AM168" s="357"/>
      <c r="AN168" s="357"/>
      <c r="AO168" s="357"/>
      <c r="AP168" s="357"/>
      <c r="AQ168" s="357"/>
      <c r="AR168" s="357"/>
      <c r="AS168" s="256">
        <f>SUM(AE168:AR168)</f>
        <v>0</v>
      </c>
    </row>
    <row r="169" spans="1:45" ht="15.5" hidden="1" outlineLevel="1">
      <c r="B169" s="254" t="s">
        <v>266</v>
      </c>
      <c r="C169" s="251" t="s">
        <v>163</v>
      </c>
      <c r="D169" s="255"/>
      <c r="E169" s="255"/>
      <c r="F169" s="255"/>
      <c r="G169" s="255"/>
      <c r="H169" s="255"/>
      <c r="I169" s="255"/>
      <c r="J169" s="255"/>
      <c r="K169" s="255"/>
      <c r="L169" s="255"/>
      <c r="M169" s="255"/>
      <c r="N169" s="255"/>
      <c r="O169" s="255"/>
      <c r="P169" s="255"/>
      <c r="Q169" s="255">
        <v>12</v>
      </c>
      <c r="R169" s="255"/>
      <c r="S169" s="255"/>
      <c r="T169" s="255"/>
      <c r="U169" s="255"/>
      <c r="V169" s="255"/>
      <c r="W169" s="255"/>
      <c r="X169" s="255"/>
      <c r="Y169" s="255"/>
      <c r="Z169" s="255"/>
      <c r="AA169" s="255"/>
      <c r="AB169" s="255"/>
      <c r="AC169" s="255"/>
      <c r="AD169" s="255"/>
      <c r="AE169" s="353">
        <v>0</v>
      </c>
      <c r="AF169" s="353">
        <v>0</v>
      </c>
      <c r="AG169" s="353">
        <v>0</v>
      </c>
      <c r="AH169" s="353">
        <v>0</v>
      </c>
      <c r="AI169" s="353">
        <v>0</v>
      </c>
      <c r="AJ169" s="353">
        <v>0</v>
      </c>
      <c r="AK169" s="353">
        <v>0</v>
      </c>
      <c r="AL169" s="353">
        <v>0</v>
      </c>
      <c r="AM169" s="353">
        <v>0</v>
      </c>
      <c r="AN169" s="353">
        <f t="shared" ref="AN169:AR169" si="40">AN168</f>
        <v>0</v>
      </c>
      <c r="AO169" s="353">
        <f t="shared" si="40"/>
        <v>0</v>
      </c>
      <c r="AP169" s="353">
        <f t="shared" si="40"/>
        <v>0</v>
      </c>
      <c r="AQ169" s="353">
        <f t="shared" si="40"/>
        <v>0</v>
      </c>
      <c r="AR169" s="353">
        <f t="shared" si="40"/>
        <v>0</v>
      </c>
      <c r="AS169" s="266"/>
    </row>
    <row r="170" spans="1:45" ht="15.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54"/>
      <c r="AF170" s="367"/>
      <c r="AG170" s="367"/>
      <c r="AH170" s="367"/>
      <c r="AI170" s="367"/>
      <c r="AJ170" s="367"/>
      <c r="AK170" s="367"/>
      <c r="AL170" s="367"/>
      <c r="AM170" s="367"/>
      <c r="AN170" s="367"/>
      <c r="AO170" s="367"/>
      <c r="AP170" s="367"/>
      <c r="AQ170" s="367"/>
      <c r="AR170" s="367"/>
      <c r="AS170" s="266"/>
    </row>
    <row r="171" spans="1:45" ht="31" hidden="1" outlineLevel="1">
      <c r="A171" s="44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68"/>
      <c r="AF171" s="352"/>
      <c r="AG171" s="352"/>
      <c r="AH171" s="352"/>
      <c r="AI171" s="352"/>
      <c r="AJ171" s="352"/>
      <c r="AK171" s="352"/>
      <c r="AL171" s="357"/>
      <c r="AM171" s="357"/>
      <c r="AN171" s="357"/>
      <c r="AO171" s="357"/>
      <c r="AP171" s="357"/>
      <c r="AQ171" s="357"/>
      <c r="AR171" s="357"/>
      <c r="AS171" s="256">
        <f>SUM(AE171:AR171)</f>
        <v>0</v>
      </c>
    </row>
    <row r="172" spans="1:45" ht="15.5" hidden="1" outlineLevel="1">
      <c r="B172" s="254" t="s">
        <v>266</v>
      </c>
      <c r="C172" s="251" t="s">
        <v>163</v>
      </c>
      <c r="D172" s="255"/>
      <c r="E172" s="255"/>
      <c r="F172" s="255"/>
      <c r="G172" s="255"/>
      <c r="H172" s="255"/>
      <c r="I172" s="255"/>
      <c r="J172" s="255"/>
      <c r="K172" s="255"/>
      <c r="L172" s="255"/>
      <c r="M172" s="255"/>
      <c r="N172" s="255"/>
      <c r="O172" s="255"/>
      <c r="P172" s="255"/>
      <c r="Q172" s="405"/>
      <c r="R172" s="255"/>
      <c r="S172" s="255"/>
      <c r="T172" s="255"/>
      <c r="U172" s="255"/>
      <c r="V172" s="255"/>
      <c r="W172" s="255"/>
      <c r="X172" s="255"/>
      <c r="Y172" s="255"/>
      <c r="Z172" s="255"/>
      <c r="AA172" s="255"/>
      <c r="AB172" s="255"/>
      <c r="AC172" s="255"/>
      <c r="AD172" s="255"/>
      <c r="AE172" s="353">
        <v>0</v>
      </c>
      <c r="AF172" s="353">
        <v>0</v>
      </c>
      <c r="AG172" s="353">
        <v>0</v>
      </c>
      <c r="AH172" s="353">
        <v>0</v>
      </c>
      <c r="AI172" s="353">
        <v>0</v>
      </c>
      <c r="AJ172" s="353">
        <v>0</v>
      </c>
      <c r="AK172" s="353">
        <v>0</v>
      </c>
      <c r="AL172" s="353">
        <v>0</v>
      </c>
      <c r="AM172" s="353">
        <v>0</v>
      </c>
      <c r="AN172" s="353">
        <f t="shared" ref="AN172:AR172" si="41">AN171</f>
        <v>0</v>
      </c>
      <c r="AO172" s="353">
        <f t="shared" si="41"/>
        <v>0</v>
      </c>
      <c r="AP172" s="353">
        <f t="shared" si="41"/>
        <v>0</v>
      </c>
      <c r="AQ172" s="353">
        <f t="shared" si="41"/>
        <v>0</v>
      </c>
      <c r="AR172" s="353">
        <f t="shared" si="41"/>
        <v>0</v>
      </c>
      <c r="AS172" s="266"/>
    </row>
    <row r="173" spans="1:45" ht="15.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54"/>
      <c r="AF173" s="367"/>
      <c r="AG173" s="367"/>
      <c r="AH173" s="367"/>
      <c r="AI173" s="367"/>
      <c r="AJ173" s="367"/>
      <c r="AK173" s="367"/>
      <c r="AL173" s="367"/>
      <c r="AM173" s="367"/>
      <c r="AN173" s="367"/>
      <c r="AO173" s="367"/>
      <c r="AP173" s="367"/>
      <c r="AQ173" s="367"/>
      <c r="AR173" s="367"/>
      <c r="AS173" s="266"/>
    </row>
    <row r="174" spans="1:45" ht="15.5" hidden="1" outlineLevel="1">
      <c r="A174" s="44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68"/>
      <c r="AF174" s="352"/>
      <c r="AG174" s="352"/>
      <c r="AH174" s="352"/>
      <c r="AI174" s="352"/>
      <c r="AJ174" s="352"/>
      <c r="AK174" s="352"/>
      <c r="AL174" s="357"/>
      <c r="AM174" s="357"/>
      <c r="AN174" s="357"/>
      <c r="AO174" s="357"/>
      <c r="AP174" s="357"/>
      <c r="AQ174" s="357"/>
      <c r="AR174" s="357"/>
      <c r="AS174" s="256">
        <f>SUM(AE174:AR174)</f>
        <v>0</v>
      </c>
    </row>
    <row r="175" spans="1:45" ht="15.5" hidden="1" outlineLevel="1">
      <c r="B175" s="254" t="s">
        <v>266</v>
      </c>
      <c r="C175" s="251" t="s">
        <v>163</v>
      </c>
      <c r="D175" s="255"/>
      <c r="E175" s="255"/>
      <c r="F175" s="255"/>
      <c r="G175" s="255"/>
      <c r="H175" s="255"/>
      <c r="I175" s="255"/>
      <c r="J175" s="255"/>
      <c r="K175" s="255"/>
      <c r="L175" s="255"/>
      <c r="M175" s="255"/>
      <c r="N175" s="255"/>
      <c r="O175" s="255"/>
      <c r="P175" s="255"/>
      <c r="Q175" s="255">
        <v>12</v>
      </c>
      <c r="R175" s="255"/>
      <c r="S175" s="255"/>
      <c r="T175" s="255"/>
      <c r="U175" s="255"/>
      <c r="V175" s="255"/>
      <c r="W175" s="255"/>
      <c r="X175" s="255"/>
      <c r="Y175" s="255"/>
      <c r="Z175" s="255"/>
      <c r="AA175" s="255"/>
      <c r="AB175" s="255"/>
      <c r="AC175" s="255"/>
      <c r="AD175" s="255"/>
      <c r="AE175" s="353">
        <v>0</v>
      </c>
      <c r="AF175" s="353">
        <v>0</v>
      </c>
      <c r="AG175" s="353">
        <v>0</v>
      </c>
      <c r="AH175" s="353">
        <v>0</v>
      </c>
      <c r="AI175" s="353">
        <v>0</v>
      </c>
      <c r="AJ175" s="353">
        <v>0</v>
      </c>
      <c r="AK175" s="353">
        <v>0</v>
      </c>
      <c r="AL175" s="353">
        <v>0</v>
      </c>
      <c r="AM175" s="353">
        <v>0</v>
      </c>
      <c r="AN175" s="353">
        <f t="shared" ref="AN175:AR175" si="42">AN174</f>
        <v>0</v>
      </c>
      <c r="AO175" s="353">
        <f t="shared" si="42"/>
        <v>0</v>
      </c>
      <c r="AP175" s="353">
        <f t="shared" si="42"/>
        <v>0</v>
      </c>
      <c r="AQ175" s="353">
        <f t="shared" si="42"/>
        <v>0</v>
      </c>
      <c r="AR175" s="353">
        <f t="shared" si="42"/>
        <v>0</v>
      </c>
      <c r="AS175" s="266"/>
    </row>
    <row r="176" spans="1:45" ht="15.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54"/>
      <c r="AF176" s="367"/>
      <c r="AG176" s="367"/>
      <c r="AH176" s="367"/>
      <c r="AI176" s="367"/>
      <c r="AJ176" s="367"/>
      <c r="AK176" s="367"/>
      <c r="AL176" s="367"/>
      <c r="AM176" s="367"/>
      <c r="AN176" s="367"/>
      <c r="AO176" s="367"/>
      <c r="AP176" s="367"/>
      <c r="AQ176" s="367"/>
      <c r="AR176" s="367"/>
      <c r="AS176" s="266"/>
    </row>
    <row r="177" spans="1:45" ht="31" hidden="1" outlineLevel="1">
      <c r="A177" s="44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68"/>
      <c r="AF177" s="352"/>
      <c r="AG177" s="352"/>
      <c r="AH177" s="352"/>
      <c r="AI177" s="352"/>
      <c r="AJ177" s="352"/>
      <c r="AK177" s="352"/>
      <c r="AL177" s="357"/>
      <c r="AM177" s="357"/>
      <c r="AN177" s="357"/>
      <c r="AO177" s="357"/>
      <c r="AP177" s="357"/>
      <c r="AQ177" s="357"/>
      <c r="AR177" s="357"/>
      <c r="AS177" s="256">
        <f>SUM(AE177:AR177)</f>
        <v>0</v>
      </c>
    </row>
    <row r="178" spans="1:45" ht="15.5" hidden="1" outlineLevel="1">
      <c r="B178" s="254" t="s">
        <v>266</v>
      </c>
      <c r="C178" s="251" t="s">
        <v>163</v>
      </c>
      <c r="D178" s="255"/>
      <c r="E178" s="255"/>
      <c r="F178" s="255"/>
      <c r="G178" s="255"/>
      <c r="H178" s="255"/>
      <c r="I178" s="255"/>
      <c r="J178" s="255"/>
      <c r="K178" s="255"/>
      <c r="L178" s="255"/>
      <c r="M178" s="255"/>
      <c r="N178" s="255"/>
      <c r="O178" s="255"/>
      <c r="P178" s="255"/>
      <c r="Q178" s="255">
        <v>12</v>
      </c>
      <c r="R178" s="255"/>
      <c r="S178" s="255"/>
      <c r="T178" s="255"/>
      <c r="U178" s="255"/>
      <c r="V178" s="255"/>
      <c r="W178" s="255"/>
      <c r="X178" s="255"/>
      <c r="Y178" s="255"/>
      <c r="Z178" s="255"/>
      <c r="AA178" s="255"/>
      <c r="AB178" s="255"/>
      <c r="AC178" s="255"/>
      <c r="AD178" s="255"/>
      <c r="AE178" s="353">
        <v>0</v>
      </c>
      <c r="AF178" s="353">
        <v>0</v>
      </c>
      <c r="AG178" s="353">
        <v>0</v>
      </c>
      <c r="AH178" s="353">
        <v>0</v>
      </c>
      <c r="AI178" s="353">
        <v>0</v>
      </c>
      <c r="AJ178" s="353">
        <v>0</v>
      </c>
      <c r="AK178" s="353">
        <v>0</v>
      </c>
      <c r="AL178" s="353">
        <v>0</v>
      </c>
      <c r="AM178" s="353">
        <v>0</v>
      </c>
      <c r="AN178" s="353">
        <f t="shared" ref="AN178:AR178" si="43">AN177</f>
        <v>0</v>
      </c>
      <c r="AO178" s="353">
        <f t="shared" si="43"/>
        <v>0</v>
      </c>
      <c r="AP178" s="353">
        <f t="shared" si="43"/>
        <v>0</v>
      </c>
      <c r="AQ178" s="353">
        <f t="shared" si="43"/>
        <v>0</v>
      </c>
      <c r="AR178" s="353">
        <f t="shared" si="43"/>
        <v>0</v>
      </c>
      <c r="AS178" s="266"/>
    </row>
    <row r="179" spans="1:45" ht="15.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54"/>
      <c r="AF179" s="367"/>
      <c r="AG179" s="367"/>
      <c r="AH179" s="367"/>
      <c r="AI179" s="367"/>
      <c r="AJ179" s="367"/>
      <c r="AK179" s="367"/>
      <c r="AL179" s="367"/>
      <c r="AM179" s="367"/>
      <c r="AN179" s="367"/>
      <c r="AO179" s="367"/>
      <c r="AP179" s="367"/>
      <c r="AQ179" s="367"/>
      <c r="AR179" s="367"/>
      <c r="AS179" s="266"/>
    </row>
    <row r="180" spans="1:45" ht="31" hidden="1" outlineLevel="1">
      <c r="A180" s="44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68"/>
      <c r="AF180" s="352"/>
      <c r="AG180" s="352"/>
      <c r="AH180" s="352"/>
      <c r="AI180" s="352"/>
      <c r="AJ180" s="352"/>
      <c r="AK180" s="352"/>
      <c r="AL180" s="357"/>
      <c r="AM180" s="357"/>
      <c r="AN180" s="357"/>
      <c r="AO180" s="357"/>
      <c r="AP180" s="357"/>
      <c r="AQ180" s="357"/>
      <c r="AR180" s="357"/>
      <c r="AS180" s="256">
        <f>SUM(AE180:AR180)</f>
        <v>0</v>
      </c>
    </row>
    <row r="181" spans="1:45" ht="15.5" hidden="1" outlineLevel="1">
      <c r="B181" s="254" t="s">
        <v>266</v>
      </c>
      <c r="C181" s="251" t="s">
        <v>163</v>
      </c>
      <c r="D181" s="255"/>
      <c r="E181" s="255"/>
      <c r="F181" s="255"/>
      <c r="G181" s="255"/>
      <c r="H181" s="255"/>
      <c r="I181" s="255"/>
      <c r="J181" s="255"/>
      <c r="K181" s="255"/>
      <c r="L181" s="255"/>
      <c r="M181" s="255"/>
      <c r="N181" s="255"/>
      <c r="O181" s="255"/>
      <c r="P181" s="255"/>
      <c r="Q181" s="255">
        <v>12</v>
      </c>
      <c r="R181" s="255"/>
      <c r="S181" s="255"/>
      <c r="T181" s="255"/>
      <c r="U181" s="255"/>
      <c r="V181" s="255"/>
      <c r="W181" s="255"/>
      <c r="X181" s="255"/>
      <c r="Y181" s="255"/>
      <c r="Z181" s="255"/>
      <c r="AA181" s="255"/>
      <c r="AB181" s="255"/>
      <c r="AC181" s="255"/>
      <c r="AD181" s="255"/>
      <c r="AE181" s="353">
        <v>0</v>
      </c>
      <c r="AF181" s="353">
        <v>0</v>
      </c>
      <c r="AG181" s="353">
        <v>0</v>
      </c>
      <c r="AH181" s="353">
        <v>0</v>
      </c>
      <c r="AI181" s="353">
        <v>0</v>
      </c>
      <c r="AJ181" s="353">
        <v>0</v>
      </c>
      <c r="AK181" s="353">
        <v>0</v>
      </c>
      <c r="AL181" s="353">
        <v>0</v>
      </c>
      <c r="AM181" s="353">
        <v>0</v>
      </c>
      <c r="AN181" s="353">
        <f t="shared" ref="AN181:AR181" si="44">AN180</f>
        <v>0</v>
      </c>
      <c r="AO181" s="353">
        <f t="shared" si="44"/>
        <v>0</v>
      </c>
      <c r="AP181" s="353">
        <f t="shared" si="44"/>
        <v>0</v>
      </c>
      <c r="AQ181" s="353">
        <f t="shared" si="44"/>
        <v>0</v>
      </c>
      <c r="AR181" s="353">
        <f t="shared" si="44"/>
        <v>0</v>
      </c>
      <c r="AS181" s="266"/>
    </row>
    <row r="182" spans="1:45" ht="15.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54"/>
      <c r="AF182" s="367"/>
      <c r="AG182" s="367"/>
      <c r="AH182" s="367"/>
      <c r="AI182" s="367"/>
      <c r="AJ182" s="367"/>
      <c r="AK182" s="367"/>
      <c r="AL182" s="367"/>
      <c r="AM182" s="367"/>
      <c r="AN182" s="367"/>
      <c r="AO182" s="367"/>
      <c r="AP182" s="367"/>
      <c r="AQ182" s="367"/>
      <c r="AR182" s="367"/>
      <c r="AS182" s="266"/>
    </row>
    <row r="183" spans="1:45" ht="31" hidden="1" outlineLevel="1">
      <c r="A183" s="44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68"/>
      <c r="AF183" s="352"/>
      <c r="AG183" s="352"/>
      <c r="AH183" s="352"/>
      <c r="AI183" s="352"/>
      <c r="AJ183" s="352"/>
      <c r="AK183" s="352"/>
      <c r="AL183" s="357"/>
      <c r="AM183" s="357"/>
      <c r="AN183" s="357"/>
      <c r="AO183" s="357"/>
      <c r="AP183" s="357"/>
      <c r="AQ183" s="357"/>
      <c r="AR183" s="357"/>
      <c r="AS183" s="256">
        <f>SUM(AE183:AR183)</f>
        <v>0</v>
      </c>
    </row>
    <row r="184" spans="1:45" ht="15.5" hidden="1" outlineLevel="1">
      <c r="B184" s="254" t="s">
        <v>266</v>
      </c>
      <c r="C184" s="251" t="s">
        <v>163</v>
      </c>
      <c r="D184" s="255"/>
      <c r="E184" s="255"/>
      <c r="F184" s="255"/>
      <c r="G184" s="255"/>
      <c r="H184" s="255"/>
      <c r="I184" s="255"/>
      <c r="J184" s="255"/>
      <c r="K184" s="255"/>
      <c r="L184" s="255"/>
      <c r="M184" s="255"/>
      <c r="N184" s="255"/>
      <c r="O184" s="255"/>
      <c r="P184" s="255"/>
      <c r="Q184" s="255">
        <v>12</v>
      </c>
      <c r="R184" s="255"/>
      <c r="S184" s="255"/>
      <c r="T184" s="255"/>
      <c r="U184" s="255"/>
      <c r="V184" s="255"/>
      <c r="W184" s="255"/>
      <c r="X184" s="255"/>
      <c r="Y184" s="255"/>
      <c r="Z184" s="255"/>
      <c r="AA184" s="255"/>
      <c r="AB184" s="255"/>
      <c r="AC184" s="255"/>
      <c r="AD184" s="255"/>
      <c r="AE184" s="353">
        <v>0</v>
      </c>
      <c r="AF184" s="353">
        <v>0</v>
      </c>
      <c r="AG184" s="353">
        <v>0</v>
      </c>
      <c r="AH184" s="353">
        <v>0</v>
      </c>
      <c r="AI184" s="353">
        <v>0</v>
      </c>
      <c r="AJ184" s="353">
        <v>0</v>
      </c>
      <c r="AK184" s="353">
        <v>0</v>
      </c>
      <c r="AL184" s="353">
        <v>0</v>
      </c>
      <c r="AM184" s="353">
        <v>0</v>
      </c>
      <c r="AN184" s="353">
        <f t="shared" ref="AN184:AR184" si="45">AN183</f>
        <v>0</v>
      </c>
      <c r="AO184" s="353">
        <f t="shared" si="45"/>
        <v>0</v>
      </c>
      <c r="AP184" s="353">
        <f t="shared" si="45"/>
        <v>0</v>
      </c>
      <c r="AQ184" s="353">
        <f t="shared" si="45"/>
        <v>0</v>
      </c>
      <c r="AR184" s="353">
        <f t="shared" si="45"/>
        <v>0</v>
      </c>
      <c r="AS184" s="266"/>
    </row>
    <row r="185" spans="1:45" ht="15.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54"/>
      <c r="AF185" s="367"/>
      <c r="AG185" s="367"/>
      <c r="AH185" s="367"/>
      <c r="AI185" s="367"/>
      <c r="AJ185" s="367"/>
      <c r="AK185" s="367"/>
      <c r="AL185" s="367"/>
      <c r="AM185" s="367"/>
      <c r="AN185" s="367"/>
      <c r="AO185" s="367"/>
      <c r="AP185" s="367"/>
      <c r="AQ185" s="367"/>
      <c r="AR185" s="367"/>
      <c r="AS185" s="266"/>
    </row>
    <row r="186" spans="1:45" ht="31" hidden="1" outlineLevel="1">
      <c r="A186" s="44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68"/>
      <c r="AF186" s="352"/>
      <c r="AG186" s="352"/>
      <c r="AH186" s="352"/>
      <c r="AI186" s="352"/>
      <c r="AJ186" s="352"/>
      <c r="AK186" s="352"/>
      <c r="AL186" s="357"/>
      <c r="AM186" s="357"/>
      <c r="AN186" s="357"/>
      <c r="AO186" s="357"/>
      <c r="AP186" s="357"/>
      <c r="AQ186" s="357"/>
      <c r="AR186" s="357"/>
      <c r="AS186" s="256">
        <f>SUM(AE186:AR186)</f>
        <v>0</v>
      </c>
    </row>
    <row r="187" spans="1:45" ht="15.5" hidden="1" outlineLevel="1">
      <c r="B187" s="254" t="s">
        <v>266</v>
      </c>
      <c r="C187" s="251" t="s">
        <v>163</v>
      </c>
      <c r="D187" s="255"/>
      <c r="E187" s="255"/>
      <c r="F187" s="255"/>
      <c r="G187" s="255"/>
      <c r="H187" s="255"/>
      <c r="I187" s="255"/>
      <c r="J187" s="255"/>
      <c r="K187" s="255"/>
      <c r="L187" s="255"/>
      <c r="M187" s="255"/>
      <c r="N187" s="255"/>
      <c r="O187" s="255"/>
      <c r="P187" s="255"/>
      <c r="Q187" s="255">
        <v>12</v>
      </c>
      <c r="R187" s="255"/>
      <c r="S187" s="255"/>
      <c r="T187" s="255"/>
      <c r="U187" s="255"/>
      <c r="V187" s="255"/>
      <c r="W187" s="255"/>
      <c r="X187" s="255"/>
      <c r="Y187" s="255"/>
      <c r="Z187" s="255"/>
      <c r="AA187" s="255"/>
      <c r="AB187" s="255"/>
      <c r="AC187" s="255"/>
      <c r="AD187" s="255"/>
      <c r="AE187" s="353">
        <v>0</v>
      </c>
      <c r="AF187" s="353">
        <v>0</v>
      </c>
      <c r="AG187" s="353">
        <v>0</v>
      </c>
      <c r="AH187" s="353">
        <v>0</v>
      </c>
      <c r="AI187" s="353">
        <v>0</v>
      </c>
      <c r="AJ187" s="353">
        <v>0</v>
      </c>
      <c r="AK187" s="353">
        <v>0</v>
      </c>
      <c r="AL187" s="353">
        <v>0</v>
      </c>
      <c r="AM187" s="353">
        <v>0</v>
      </c>
      <c r="AN187" s="353">
        <f t="shared" ref="AN187:AR187" si="46">AN186</f>
        <v>0</v>
      </c>
      <c r="AO187" s="353">
        <f t="shared" si="46"/>
        <v>0</v>
      </c>
      <c r="AP187" s="353">
        <f t="shared" si="46"/>
        <v>0</v>
      </c>
      <c r="AQ187" s="353">
        <f t="shared" si="46"/>
        <v>0</v>
      </c>
      <c r="AR187" s="353">
        <f t="shared" si="46"/>
        <v>0</v>
      </c>
      <c r="AS187" s="266"/>
    </row>
    <row r="188" spans="1:45" ht="15.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54"/>
      <c r="AF188" s="367"/>
      <c r="AG188" s="367"/>
      <c r="AH188" s="367"/>
      <c r="AI188" s="367"/>
      <c r="AJ188" s="367"/>
      <c r="AK188" s="367"/>
      <c r="AL188" s="367"/>
      <c r="AM188" s="367"/>
      <c r="AN188" s="367"/>
      <c r="AO188" s="367"/>
      <c r="AP188" s="367"/>
      <c r="AQ188" s="367"/>
      <c r="AR188" s="367"/>
      <c r="AS188" s="266"/>
    </row>
    <row r="189" spans="1:45" ht="31" hidden="1" outlineLevel="1">
      <c r="A189" s="44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68"/>
      <c r="AF189" s="352"/>
      <c r="AG189" s="352"/>
      <c r="AH189" s="352"/>
      <c r="AI189" s="352"/>
      <c r="AJ189" s="352"/>
      <c r="AK189" s="352"/>
      <c r="AL189" s="357"/>
      <c r="AM189" s="357"/>
      <c r="AN189" s="357"/>
      <c r="AO189" s="357"/>
      <c r="AP189" s="357"/>
      <c r="AQ189" s="357"/>
      <c r="AR189" s="357"/>
      <c r="AS189" s="256">
        <f>SUM(AE189:AR189)</f>
        <v>0</v>
      </c>
    </row>
    <row r="190" spans="1:45" ht="15.5" hidden="1" outlineLevel="1">
      <c r="B190" s="254" t="s">
        <v>266</v>
      </c>
      <c r="C190" s="251" t="s">
        <v>163</v>
      </c>
      <c r="D190" s="255"/>
      <c r="E190" s="255"/>
      <c r="F190" s="255"/>
      <c r="G190" s="255"/>
      <c r="H190" s="255"/>
      <c r="I190" s="255"/>
      <c r="J190" s="255"/>
      <c r="K190" s="255"/>
      <c r="L190" s="255"/>
      <c r="M190" s="255"/>
      <c r="N190" s="255"/>
      <c r="O190" s="255"/>
      <c r="P190" s="255"/>
      <c r="Q190" s="255">
        <v>12</v>
      </c>
      <c r="R190" s="255"/>
      <c r="S190" s="255"/>
      <c r="T190" s="255"/>
      <c r="U190" s="255"/>
      <c r="V190" s="255"/>
      <c r="W190" s="255"/>
      <c r="X190" s="255"/>
      <c r="Y190" s="255"/>
      <c r="Z190" s="255"/>
      <c r="AA190" s="255"/>
      <c r="AB190" s="255"/>
      <c r="AC190" s="255"/>
      <c r="AD190" s="255"/>
      <c r="AE190" s="353">
        <v>0</v>
      </c>
      <c r="AF190" s="353">
        <v>0</v>
      </c>
      <c r="AG190" s="353">
        <v>0</v>
      </c>
      <c r="AH190" s="353">
        <v>0</v>
      </c>
      <c r="AI190" s="353">
        <v>0</v>
      </c>
      <c r="AJ190" s="353">
        <v>0</v>
      </c>
      <c r="AK190" s="353">
        <v>0</v>
      </c>
      <c r="AL190" s="353">
        <v>0</v>
      </c>
      <c r="AM190" s="353">
        <v>0</v>
      </c>
      <c r="AN190" s="353">
        <f t="shared" ref="AN190:AR190" si="47">AN189</f>
        <v>0</v>
      </c>
      <c r="AO190" s="353">
        <f t="shared" si="47"/>
        <v>0</v>
      </c>
      <c r="AP190" s="353">
        <f t="shared" si="47"/>
        <v>0</v>
      </c>
      <c r="AQ190" s="353">
        <f t="shared" si="47"/>
        <v>0</v>
      </c>
      <c r="AR190" s="353">
        <f t="shared" si="47"/>
        <v>0</v>
      </c>
      <c r="AS190" s="266"/>
    </row>
    <row r="191" spans="1:45" ht="15.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54"/>
      <c r="AF191" s="367"/>
      <c r="AG191" s="367"/>
      <c r="AH191" s="367"/>
      <c r="AI191" s="367"/>
      <c r="AJ191" s="367"/>
      <c r="AK191" s="367"/>
      <c r="AL191" s="367"/>
      <c r="AM191" s="367"/>
      <c r="AN191" s="367"/>
      <c r="AO191" s="367"/>
      <c r="AP191" s="367"/>
      <c r="AQ191" s="367"/>
      <c r="AR191" s="367"/>
      <c r="AS191" s="266"/>
    </row>
    <row r="192" spans="1:45" ht="31" hidden="1" outlineLevel="1">
      <c r="A192" s="44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68"/>
      <c r="AF192" s="352"/>
      <c r="AG192" s="352"/>
      <c r="AH192" s="352"/>
      <c r="AI192" s="352"/>
      <c r="AJ192" s="352"/>
      <c r="AK192" s="352"/>
      <c r="AL192" s="357"/>
      <c r="AM192" s="357"/>
      <c r="AN192" s="357"/>
      <c r="AO192" s="357"/>
      <c r="AP192" s="357"/>
      <c r="AQ192" s="357"/>
      <c r="AR192" s="357"/>
      <c r="AS192" s="256">
        <f>SUM(AE192:AR192)</f>
        <v>0</v>
      </c>
    </row>
    <row r="193" spans="2:45" ht="15.5" hidden="1" outlineLevel="1">
      <c r="B193" s="254" t="s">
        <v>266</v>
      </c>
      <c r="C193" s="251" t="s">
        <v>163</v>
      </c>
      <c r="D193" s="255"/>
      <c r="E193" s="255"/>
      <c r="F193" s="255"/>
      <c r="G193" s="255"/>
      <c r="H193" s="255"/>
      <c r="I193" s="255"/>
      <c r="J193" s="255"/>
      <c r="K193" s="255"/>
      <c r="L193" s="255"/>
      <c r="M193" s="255"/>
      <c r="N193" s="255"/>
      <c r="O193" s="255"/>
      <c r="P193" s="255"/>
      <c r="Q193" s="255">
        <v>12</v>
      </c>
      <c r="R193" s="255"/>
      <c r="S193" s="255"/>
      <c r="T193" s="255"/>
      <c r="U193" s="255"/>
      <c r="V193" s="255"/>
      <c r="W193" s="255"/>
      <c r="X193" s="255"/>
      <c r="Y193" s="255"/>
      <c r="Z193" s="255"/>
      <c r="AA193" s="255"/>
      <c r="AB193" s="255"/>
      <c r="AC193" s="255"/>
      <c r="AD193" s="255"/>
      <c r="AE193" s="353">
        <v>0</v>
      </c>
      <c r="AF193" s="353">
        <v>0</v>
      </c>
      <c r="AG193" s="353">
        <v>0</v>
      </c>
      <c r="AH193" s="353">
        <v>0</v>
      </c>
      <c r="AI193" s="353">
        <v>0</v>
      </c>
      <c r="AJ193" s="353">
        <v>0</v>
      </c>
      <c r="AK193" s="353">
        <v>0</v>
      </c>
      <c r="AL193" s="353">
        <v>0</v>
      </c>
      <c r="AM193" s="353">
        <v>0</v>
      </c>
      <c r="AN193" s="353">
        <f t="shared" ref="AN193:AR193" si="48">AN192</f>
        <v>0</v>
      </c>
      <c r="AO193" s="353">
        <f t="shared" si="48"/>
        <v>0</v>
      </c>
      <c r="AP193" s="353">
        <f t="shared" si="48"/>
        <v>0</v>
      </c>
      <c r="AQ193" s="353">
        <f t="shared" si="48"/>
        <v>0</v>
      </c>
      <c r="AR193" s="353">
        <f t="shared" si="48"/>
        <v>0</v>
      </c>
      <c r="AS193" s="266"/>
    </row>
    <row r="194" spans="2:45" ht="15.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ollapsed="1">
      <c r="B195" s="285" t="s">
        <v>270</v>
      </c>
      <c r="C195" s="287"/>
      <c r="D195" s="287">
        <f>SUM(D38:D193)</f>
        <v>31069107</v>
      </c>
      <c r="E195" s="287">
        <f t="shared" ref="E195:P195" si="49">SUM(E38:E193)</f>
        <v>36159348.871771671</v>
      </c>
      <c r="F195" s="287">
        <f t="shared" si="49"/>
        <v>36357129.668712951</v>
      </c>
      <c r="G195" s="287">
        <f t="shared" si="49"/>
        <v>36389831.699290499</v>
      </c>
      <c r="H195" s="287">
        <f t="shared" si="49"/>
        <v>36371289.699290499</v>
      </c>
      <c r="I195" s="287">
        <f t="shared" si="49"/>
        <v>36352952.699290499</v>
      </c>
      <c r="J195" s="287">
        <f t="shared" si="49"/>
        <v>35289777.699290499</v>
      </c>
      <c r="K195" s="287">
        <f t="shared" si="49"/>
        <v>35287462.699290499</v>
      </c>
      <c r="L195" s="287">
        <f t="shared" si="49"/>
        <v>34630448.699290499</v>
      </c>
      <c r="M195" s="287">
        <f t="shared" si="49"/>
        <v>31054533.699290495</v>
      </c>
      <c r="N195" s="287">
        <f t="shared" si="49"/>
        <v>21553606.321746178</v>
      </c>
      <c r="O195" s="287">
        <f t="shared" si="49"/>
        <v>20363794.021150034</v>
      </c>
      <c r="P195" s="287">
        <f t="shared" si="49"/>
        <v>15588460.122466106</v>
      </c>
      <c r="Q195" s="287"/>
      <c r="R195" s="287">
        <f>SUM(R38:R193)</f>
        <v>4396</v>
      </c>
      <c r="S195" s="287">
        <f t="shared" ref="S195:AD195" si="50">SUM(S38:S193)</f>
        <v>6142.0251760672427</v>
      </c>
      <c r="T195" s="287">
        <f t="shared" si="50"/>
        <v>6202.3547018536265</v>
      </c>
      <c r="U195" s="287">
        <f t="shared" si="50"/>
        <v>6211.2900597557073</v>
      </c>
      <c r="V195" s="287">
        <f t="shared" si="50"/>
        <v>6210.2900597557073</v>
      </c>
      <c r="W195" s="287">
        <f t="shared" si="50"/>
        <v>6208.2900597557073</v>
      </c>
      <c r="X195" s="287">
        <f t="shared" si="50"/>
        <v>6041.2900597557073</v>
      </c>
      <c r="Y195" s="287">
        <f t="shared" si="50"/>
        <v>6040.2900597557073</v>
      </c>
      <c r="Z195" s="287">
        <f t="shared" si="50"/>
        <v>5888.2900597557073</v>
      </c>
      <c r="AA195" s="287">
        <f t="shared" si="50"/>
        <v>5330.2900597557073</v>
      </c>
      <c r="AB195" s="287">
        <f t="shared" si="50"/>
        <v>3891.8340854108455</v>
      </c>
      <c r="AC195" s="287">
        <f t="shared" si="50"/>
        <v>3701.9643782299654</v>
      </c>
      <c r="AD195" s="287">
        <f t="shared" si="50"/>
        <v>3111.4200206438072</v>
      </c>
      <c r="AE195" s="287">
        <f>IF(AE36="kWh",SUMPRODUCT(D38:D193,AE38:AE193))</f>
        <v>6326094</v>
      </c>
      <c r="AF195" s="287">
        <f>IF(AF36="kWh",SUMPRODUCT(D38:D193,AF38:AF193))</f>
        <v>7267885.6298458241</v>
      </c>
      <c r="AG195" s="287">
        <f>IF(AG36="kw",SUMPRODUCT(Q38:Q193,R38:R193,AG38:AG193),SUMPRODUCT(D38:D193,AG38:AG193))</f>
        <v>20244.145840422956</v>
      </c>
      <c r="AH195" s="287">
        <f>IF(AH36="kw",SUMPRODUCT(Q38:Q193,R38:R193,AH38:AH193),SUMPRODUCT(D38:D193,AH38:AH193))</f>
        <v>8233.1557684890031</v>
      </c>
      <c r="AI195" s="287">
        <f>IF(AI36="kw",SUMPRODUCT(Q38:Q193,R38:R193,AI38:AI193),SUMPRODUCT(D38:D193,AI38:AI193))</f>
        <v>351.16739081613008</v>
      </c>
      <c r="AJ195" s="287">
        <f>IF(AJ36="kw",SUMPRODUCT(Q38:Q193,R38:R193,AJ38:AJ193),SUMPRODUCT(D38:D193,AJ38:AJ193))</f>
        <v>0</v>
      </c>
      <c r="AK195" s="287">
        <f>IF(AK36="kw",SUMPRODUCT(Q38:Q193,R38:R193,AK38:AK193),SUMPRODUCT(D38:D193,AK38:AK193))</f>
        <v>0</v>
      </c>
      <c r="AL195" s="287">
        <f>IF(AL36="kw",SUMPRODUCT(Q38:Q193,R38:R193,AL38:AL193),SUMPRODUCT(D38:D193,AL38:AL193))</f>
        <v>0</v>
      </c>
      <c r="AM195" s="287">
        <f>IF(AM36="kw",SUMPRODUCT(Q38:Q193,R38:R193,AM38:AM193),SUMPRODUCT(D38:D193,AM38:AM193))</f>
        <v>0</v>
      </c>
      <c r="AN195" s="287">
        <f>IF(AN36="kw",SUMPRODUCT(Q38:Q193,R38:R193,AN38:AN193),SUMPRODUCT(D38:D193,AN38:AN193))</f>
        <v>0</v>
      </c>
      <c r="AO195" s="287">
        <f>IF(AO36="kw",SUMPRODUCT(Q38:Q193,R38:R193,AO38:AO193),SUMPRODUCT(D38:D193,AO38:AO193))</f>
        <v>0</v>
      </c>
      <c r="AP195" s="287">
        <f>IF(AP36="kw",SUMPRODUCT(Q38:Q193,R38:R193,AP38:AP193),SUMPRODUCT(D38:D193,AP38:AP193))</f>
        <v>0</v>
      </c>
      <c r="AQ195" s="287">
        <f>IF(AQ36="kw",SUMPRODUCT(Q38:Q193,R38:R193,AQ38:AQ193),SUMPRODUCT(D38:D193,AQ38:AQ193))</f>
        <v>0</v>
      </c>
      <c r="AR195" s="287">
        <f>IF(AR36="kw",SUMPRODUCT(Q38:Q193,R38:R193,AR38:AR193),SUMPRODUCT(D38:D193,AR38:AR193))</f>
        <v>0</v>
      </c>
      <c r="AS195" s="288"/>
    </row>
    <row r="196" spans="2:45" ht="15.5">
      <c r="B196" s="334" t="s">
        <v>271</v>
      </c>
      <c r="C196" s="335"/>
      <c r="D196" s="335"/>
      <c r="E196" s="335"/>
      <c r="F196" s="335"/>
      <c r="G196" s="335"/>
      <c r="H196" s="335"/>
      <c r="I196" s="335"/>
      <c r="J196" s="335"/>
      <c r="K196" s="335"/>
      <c r="L196" s="335"/>
      <c r="M196" s="335"/>
      <c r="N196" s="335"/>
      <c r="O196" s="335"/>
      <c r="P196" s="335"/>
      <c r="Q196" s="335"/>
      <c r="R196" s="335"/>
      <c r="S196" s="335"/>
      <c r="T196" s="335"/>
      <c r="U196" s="335"/>
      <c r="V196" s="335"/>
      <c r="W196" s="335"/>
      <c r="X196" s="335"/>
      <c r="Y196" s="335"/>
      <c r="Z196" s="335"/>
      <c r="AA196" s="335"/>
      <c r="AB196" s="335"/>
      <c r="AC196" s="335"/>
      <c r="AD196" s="335"/>
      <c r="AE196" s="335">
        <f>HLOOKUP(AE35,'2. LRAMVA Threshold'!$B$42:$Q$60,7,FALSE)</f>
        <v>0</v>
      </c>
      <c r="AF196" s="335">
        <f>HLOOKUP(AF35,'2. LRAMVA Threshold'!$B$42:$Q$53,7,FALSE)</f>
        <v>0</v>
      </c>
      <c r="AG196" s="335">
        <f>HLOOKUP(AG35,'2. LRAMVA Threshold'!$B$42:$Q$53,7,FALSE)</f>
        <v>0</v>
      </c>
      <c r="AH196" s="335">
        <f>HLOOKUP(AH35,'2. LRAMVA Threshold'!$B$42:$Q$53,7,FALSE)</f>
        <v>0</v>
      </c>
      <c r="AI196" s="335">
        <f>HLOOKUP(AI35,'2. LRAMVA Threshold'!$B$42:$Q$53,7,FALSE)</f>
        <v>0</v>
      </c>
      <c r="AJ196" s="335">
        <f>HLOOKUP(AJ35,'2. LRAMVA Threshold'!$B$42:$Q$53,7,FALSE)</f>
        <v>0</v>
      </c>
      <c r="AK196" s="335">
        <f>HLOOKUP(AK35,'2. LRAMVA Threshold'!$B$42:$Q$53,7,FALSE)</f>
        <v>0</v>
      </c>
      <c r="AL196" s="335">
        <f>HLOOKUP(AL35,'2. LRAMVA Threshold'!$B$42:$Q$53,7,FALSE)</f>
        <v>0</v>
      </c>
      <c r="AM196" s="335">
        <f>HLOOKUP(AM35,'2. LRAMVA Threshold'!$B$42:$Q$53,7,FALSE)</f>
        <v>0</v>
      </c>
      <c r="AN196" s="335">
        <f>HLOOKUP(AN35,'2. LRAMVA Threshold'!$B$42:$Q$53,7,FALSE)</f>
        <v>0</v>
      </c>
      <c r="AO196" s="335">
        <f>HLOOKUP(AO35,'2. LRAMVA Threshold'!$B$42:$Q$53,7,FALSE)</f>
        <v>0</v>
      </c>
      <c r="AP196" s="335">
        <f>HLOOKUP(AP35,'2. LRAMVA Threshold'!$B$42:$Q$53,7,FALSE)</f>
        <v>0</v>
      </c>
      <c r="AQ196" s="335">
        <f>HLOOKUP(AQ35,'2. LRAMVA Threshold'!$B$42:$Q$53,7,FALSE)</f>
        <v>0</v>
      </c>
      <c r="AR196" s="335">
        <f>HLOOKUP(AR35,'2. LRAMVA Threshold'!$B$42:$Q$53,7,FALSE)</f>
        <v>0</v>
      </c>
      <c r="AS196" s="336"/>
    </row>
    <row r="197" spans="2:45" ht="15.5">
      <c r="B197" s="446"/>
      <c r="C197" s="338"/>
      <c r="D197" s="339"/>
      <c r="E197" s="339"/>
      <c r="F197" s="339"/>
      <c r="G197" s="339"/>
      <c r="H197" s="339"/>
      <c r="I197" s="339"/>
      <c r="J197" s="339"/>
      <c r="K197" s="339"/>
      <c r="L197" s="339"/>
      <c r="M197" s="339"/>
      <c r="N197" s="339"/>
      <c r="O197" s="339"/>
      <c r="P197" s="339"/>
      <c r="Q197" s="339"/>
      <c r="R197" s="340"/>
      <c r="S197" s="339"/>
      <c r="T197" s="339"/>
      <c r="U197" s="339"/>
      <c r="V197" s="341"/>
      <c r="W197" s="341"/>
      <c r="X197" s="341"/>
      <c r="Y197" s="341"/>
      <c r="Z197" s="339"/>
      <c r="AA197" s="339"/>
      <c r="AB197" s="339"/>
      <c r="AC197" s="339"/>
      <c r="AD197" s="339"/>
      <c r="AE197" s="342"/>
      <c r="AF197" s="342"/>
      <c r="AG197" s="342"/>
      <c r="AH197" s="342"/>
      <c r="AI197" s="342"/>
      <c r="AJ197" s="342"/>
      <c r="AK197" s="342"/>
      <c r="AL197" s="342"/>
      <c r="AM197" s="342"/>
      <c r="AN197" s="342"/>
      <c r="AO197" s="342"/>
      <c r="AP197" s="342"/>
      <c r="AQ197" s="342"/>
      <c r="AR197" s="342"/>
      <c r="AS197" s="343"/>
    </row>
    <row r="198" spans="2:45" ht="15.5">
      <c r="B198" s="283" t="s">
        <v>168</v>
      </c>
      <c r="C198" s="295"/>
      <c r="D198" s="295"/>
      <c r="E198" s="321"/>
      <c r="F198" s="321"/>
      <c r="G198" s="321"/>
      <c r="H198" s="321"/>
      <c r="I198" s="321"/>
      <c r="J198" s="321"/>
      <c r="K198" s="321"/>
      <c r="L198" s="321"/>
      <c r="M198" s="321"/>
      <c r="N198" s="321"/>
      <c r="O198" s="321"/>
      <c r="P198" s="321"/>
      <c r="Q198" s="321"/>
      <c r="R198" s="251"/>
      <c r="S198" s="297"/>
      <c r="T198" s="297"/>
      <c r="U198" s="297"/>
      <c r="V198" s="296"/>
      <c r="W198" s="296"/>
      <c r="X198" s="296"/>
      <c r="Y198" s="296"/>
      <c r="Z198" s="297"/>
      <c r="AA198" s="297"/>
      <c r="AB198" s="297"/>
      <c r="AC198" s="297"/>
      <c r="AD198" s="297"/>
      <c r="AE198" s="714">
        <f>HLOOKUP(AE$35,'3.  Distribution Rates'!$C$122:$P$135,7,FALSE)</f>
        <v>0</v>
      </c>
      <c r="AF198" s="714">
        <f>HLOOKUP(AF$35,'3.  Distribution Rates'!$C$122:$P$135,7,FALSE)</f>
        <v>0</v>
      </c>
      <c r="AG198" s="298">
        <f>HLOOKUP(AG$35,'3.  Distribution Rates'!$C$122:$P$135,7,FALSE)</f>
        <v>0</v>
      </c>
      <c r="AH198" s="298">
        <f>HLOOKUP(AH$35,'3.  Distribution Rates'!$C$122:$P$135,7,FALSE)</f>
        <v>0</v>
      </c>
      <c r="AI198" s="298">
        <f>HLOOKUP(AI$35,'3.  Distribution Rates'!$C$122:$P$135,7,FALSE)</f>
        <v>0</v>
      </c>
      <c r="AJ198" s="298">
        <f>HLOOKUP(AJ$35,'3.  Distribution Rates'!$C$122:$P$135,7,FALSE)</f>
        <v>0</v>
      </c>
      <c r="AK198" s="298">
        <f>HLOOKUP(AK$35,'3.  Distribution Rates'!$C$122:$P$135,7,FALSE)</f>
        <v>0</v>
      </c>
      <c r="AL198" s="298">
        <f>HLOOKUP(AL$35,'3.  Distribution Rates'!$C$122:$P$135,7,FALSE)</f>
        <v>0</v>
      </c>
      <c r="AM198" s="298">
        <f>HLOOKUP(AM$35,'3.  Distribution Rates'!$C$122:$P$135,7,FALSE)</f>
        <v>0</v>
      </c>
      <c r="AN198" s="298">
        <f>HLOOKUP(AN$35,'3.  Distribution Rates'!$C$122:$P$135,7,FALSE)</f>
        <v>0</v>
      </c>
      <c r="AO198" s="298">
        <f>HLOOKUP(AO$35,'3.  Distribution Rates'!$C$122:$P$135,7,FALSE)</f>
        <v>0</v>
      </c>
      <c r="AP198" s="298">
        <f>HLOOKUP(AP$35,'3.  Distribution Rates'!$C$122:$P$135,7,FALSE)</f>
        <v>0</v>
      </c>
      <c r="AQ198" s="298">
        <f>HLOOKUP(AQ$35,'3.  Distribution Rates'!$C$122:$P$135,7,FALSE)</f>
        <v>0</v>
      </c>
      <c r="AR198" s="298">
        <f>HLOOKUP(AR$35,'3.  Distribution Rates'!$C$122:$P$135,7,FALSE)</f>
        <v>0</v>
      </c>
      <c r="AS198" s="303"/>
    </row>
    <row r="199" spans="2:45" ht="15.5">
      <c r="B199" s="283" t="s">
        <v>149</v>
      </c>
      <c r="C199" s="300"/>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23">
        <f>'4.  2011-2014 LRAM'!AM138*AE198</f>
        <v>0</v>
      </c>
      <c r="AF199" s="323">
        <f>'4.  2011-2014 LRAM'!AN138*AF198</f>
        <v>0</v>
      </c>
      <c r="AG199" s="323">
        <f>'4.  2011-2014 LRAM'!AO138*AG198</f>
        <v>0</v>
      </c>
      <c r="AH199" s="323">
        <f>'4.  2011-2014 LRAM'!AP138*AH198</f>
        <v>0</v>
      </c>
      <c r="AI199" s="323">
        <f>'4.  2011-2014 LRAM'!AQ138*AI198</f>
        <v>0</v>
      </c>
      <c r="AJ199" s="323">
        <f>'4.  2011-2014 LRAM'!AR138*AJ198</f>
        <v>0</v>
      </c>
      <c r="AK199" s="323">
        <f>'4.  2011-2014 LRAM'!AS138*AK198</f>
        <v>0</v>
      </c>
      <c r="AL199" s="323">
        <f>'4.  2011-2014 LRAM'!AT138*AL198</f>
        <v>0</v>
      </c>
      <c r="AM199" s="323">
        <f>'4.  2011-2014 LRAM'!AU138*AM198</f>
        <v>0</v>
      </c>
      <c r="AN199" s="323">
        <f>'4.  2011-2014 LRAM'!AV138*AN198</f>
        <v>0</v>
      </c>
      <c r="AO199" s="323">
        <f>'4.  2011-2014 LRAM'!AW138*AO198</f>
        <v>0</v>
      </c>
      <c r="AP199" s="323">
        <f>'4.  2011-2014 LRAM'!AX138*AP198</f>
        <v>0</v>
      </c>
      <c r="AQ199" s="323">
        <f>'4.  2011-2014 LRAM'!AY138*AQ198</f>
        <v>0</v>
      </c>
      <c r="AR199" s="323">
        <f>'4.  2011-2014 LRAM'!AZ138*AR198</f>
        <v>0</v>
      </c>
      <c r="AS199" s="533">
        <f>SUM(AE199:AR199)</f>
        <v>0</v>
      </c>
    </row>
    <row r="200" spans="2:45" ht="15.5">
      <c r="B200" s="283" t="s">
        <v>150</v>
      </c>
      <c r="C200" s="300"/>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23">
        <f>'4.  2011-2014 LRAM'!AM277*AE198</f>
        <v>0</v>
      </c>
      <c r="AF200" s="323">
        <f>'4.  2011-2014 LRAM'!AN277*AF198</f>
        <v>0</v>
      </c>
      <c r="AG200" s="323">
        <f>'4.  2011-2014 LRAM'!AO277*AG198</f>
        <v>0</v>
      </c>
      <c r="AH200" s="323">
        <f>'4.  2011-2014 LRAM'!AP277*AH198</f>
        <v>0</v>
      </c>
      <c r="AI200" s="323">
        <f>'4.  2011-2014 LRAM'!AQ277*AI198</f>
        <v>0</v>
      </c>
      <c r="AJ200" s="323">
        <f>'4.  2011-2014 LRAM'!AR277*AJ198</f>
        <v>0</v>
      </c>
      <c r="AK200" s="323">
        <f>'4.  2011-2014 LRAM'!AS277*AK198</f>
        <v>0</v>
      </c>
      <c r="AL200" s="323">
        <f>'4.  2011-2014 LRAM'!AT277*AL198</f>
        <v>0</v>
      </c>
      <c r="AM200" s="323">
        <f>'4.  2011-2014 LRAM'!AU277*AM198</f>
        <v>0</v>
      </c>
      <c r="AN200" s="323">
        <f>'4.  2011-2014 LRAM'!AV277*AN198</f>
        <v>0</v>
      </c>
      <c r="AO200" s="323">
        <f>'4.  2011-2014 LRAM'!AW277*AO198</f>
        <v>0</v>
      </c>
      <c r="AP200" s="323">
        <f>'4.  2011-2014 LRAM'!AX277*AP198</f>
        <v>0</v>
      </c>
      <c r="AQ200" s="323">
        <f>'4.  2011-2014 LRAM'!AY277*AQ198</f>
        <v>0</v>
      </c>
      <c r="AR200" s="323">
        <f>'4.  2011-2014 LRAM'!AZ277*AR198</f>
        <v>0</v>
      </c>
      <c r="AS200" s="533">
        <f>SUM(AE200:AR200)</f>
        <v>0</v>
      </c>
    </row>
    <row r="201" spans="2:45" ht="15.5">
      <c r="B201" s="283" t="s">
        <v>151</v>
      </c>
      <c r="C201" s="300"/>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23">
        <f>'4.  2011-2014 LRAM'!AM413*AE198</f>
        <v>0</v>
      </c>
      <c r="AF201" s="323">
        <f>'4.  2011-2014 LRAM'!AN413*AF198</f>
        <v>0</v>
      </c>
      <c r="AG201" s="323">
        <f>'4.  2011-2014 LRAM'!AO413*AG198</f>
        <v>0</v>
      </c>
      <c r="AH201" s="323">
        <f>'4.  2011-2014 LRAM'!AP413*AH198</f>
        <v>0</v>
      </c>
      <c r="AI201" s="323">
        <f>'4.  2011-2014 LRAM'!AQ413*AI198</f>
        <v>0</v>
      </c>
      <c r="AJ201" s="323">
        <f>'4.  2011-2014 LRAM'!AR413*AJ198</f>
        <v>0</v>
      </c>
      <c r="AK201" s="323">
        <f>'4.  2011-2014 LRAM'!AS413*AK198</f>
        <v>0</v>
      </c>
      <c r="AL201" s="323">
        <f>'4.  2011-2014 LRAM'!AT413*AL198</f>
        <v>0</v>
      </c>
      <c r="AM201" s="323">
        <f>'4.  2011-2014 LRAM'!AU413*AM198</f>
        <v>0</v>
      </c>
      <c r="AN201" s="323">
        <f>'4.  2011-2014 LRAM'!AV413*AN198</f>
        <v>0</v>
      </c>
      <c r="AO201" s="323">
        <f>'4.  2011-2014 LRAM'!AW413*AO198</f>
        <v>0</v>
      </c>
      <c r="AP201" s="323">
        <f>'4.  2011-2014 LRAM'!AX413*AP198</f>
        <v>0</v>
      </c>
      <c r="AQ201" s="323">
        <f>'4.  2011-2014 LRAM'!AY413*AQ198</f>
        <v>0</v>
      </c>
      <c r="AR201" s="323">
        <f>'4.  2011-2014 LRAM'!AZ413*AR198</f>
        <v>0</v>
      </c>
      <c r="AS201" s="533">
        <f>SUM(AE201:AR201)</f>
        <v>0</v>
      </c>
    </row>
    <row r="202" spans="2:45" ht="15.5">
      <c r="B202" s="283" t="s">
        <v>152</v>
      </c>
      <c r="C202" s="300"/>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23">
        <f>'4.  2011-2014 LRAM'!AM550*AE198</f>
        <v>0</v>
      </c>
      <c r="AF202" s="323">
        <f>'4.  2011-2014 LRAM'!AN550*AF198</f>
        <v>0</v>
      </c>
      <c r="AG202" s="323">
        <f>'4.  2011-2014 LRAM'!AO550*AG198</f>
        <v>0</v>
      </c>
      <c r="AH202" s="323">
        <f>'4.  2011-2014 LRAM'!AP550*AH198</f>
        <v>0</v>
      </c>
      <c r="AI202" s="323">
        <f>'4.  2011-2014 LRAM'!AQ550*AI198</f>
        <v>0</v>
      </c>
      <c r="AJ202" s="323">
        <f>'4.  2011-2014 LRAM'!AR550*AJ198</f>
        <v>0</v>
      </c>
      <c r="AK202" s="323">
        <f>'4.  2011-2014 LRAM'!AS550*AK198</f>
        <v>0</v>
      </c>
      <c r="AL202" s="323">
        <f>'4.  2011-2014 LRAM'!AT550*AL198</f>
        <v>0</v>
      </c>
      <c r="AM202" s="323">
        <f>'4.  2011-2014 LRAM'!AU550*AM198</f>
        <v>0</v>
      </c>
      <c r="AN202" s="323">
        <f>'4.  2011-2014 LRAM'!AV550*AN198</f>
        <v>0</v>
      </c>
      <c r="AO202" s="323">
        <f>'4.  2011-2014 LRAM'!AW550*AO198</f>
        <v>0</v>
      </c>
      <c r="AP202" s="323">
        <f>'4.  2011-2014 LRAM'!AX550*AP198</f>
        <v>0</v>
      </c>
      <c r="AQ202" s="323">
        <f>'4.  2011-2014 LRAM'!AY550*AQ198</f>
        <v>0</v>
      </c>
      <c r="AR202" s="323">
        <f>'4.  2011-2014 LRAM'!AZ550*AR198</f>
        <v>0</v>
      </c>
      <c r="AS202" s="533">
        <f>SUM(AE202:AR202)</f>
        <v>0</v>
      </c>
    </row>
    <row r="203" spans="2:45" ht="15.5">
      <c r="B203" s="283" t="s">
        <v>153</v>
      </c>
      <c r="C203" s="300"/>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23">
        <f>AE195*AE198</f>
        <v>0</v>
      </c>
      <c r="AF203" s="323">
        <f t="shared" ref="AF203:AR203" si="51">AF195*AF198</f>
        <v>0</v>
      </c>
      <c r="AG203" s="323">
        <f t="shared" si="51"/>
        <v>0</v>
      </c>
      <c r="AH203" s="323">
        <f t="shared" si="51"/>
        <v>0</v>
      </c>
      <c r="AI203" s="323">
        <f t="shared" si="51"/>
        <v>0</v>
      </c>
      <c r="AJ203" s="323">
        <f t="shared" si="51"/>
        <v>0</v>
      </c>
      <c r="AK203" s="323">
        <f t="shared" si="51"/>
        <v>0</v>
      </c>
      <c r="AL203" s="323">
        <f t="shared" si="51"/>
        <v>0</v>
      </c>
      <c r="AM203" s="323">
        <f t="shared" si="51"/>
        <v>0</v>
      </c>
      <c r="AN203" s="323">
        <f t="shared" si="51"/>
        <v>0</v>
      </c>
      <c r="AO203" s="323">
        <f t="shared" si="51"/>
        <v>0</v>
      </c>
      <c r="AP203" s="323">
        <f t="shared" si="51"/>
        <v>0</v>
      </c>
      <c r="AQ203" s="323">
        <f t="shared" si="51"/>
        <v>0</v>
      </c>
      <c r="AR203" s="323">
        <f t="shared" si="51"/>
        <v>0</v>
      </c>
      <c r="AS203" s="533">
        <f>SUM(AE203:AR203)</f>
        <v>0</v>
      </c>
    </row>
    <row r="204" spans="2:45" ht="15.5">
      <c r="B204" s="304" t="s">
        <v>267</v>
      </c>
      <c r="C204" s="300"/>
      <c r="D204" s="263"/>
      <c r="E204" s="292"/>
      <c r="F204" s="292"/>
      <c r="G204" s="292"/>
      <c r="H204" s="292"/>
      <c r="I204" s="292"/>
      <c r="J204" s="292"/>
      <c r="K204" s="292"/>
      <c r="L204" s="292"/>
      <c r="M204" s="292"/>
      <c r="N204" s="292"/>
      <c r="O204" s="292"/>
      <c r="P204" s="292"/>
      <c r="Q204" s="292"/>
      <c r="R204" s="260"/>
      <c r="S204" s="292"/>
      <c r="T204" s="292"/>
      <c r="U204" s="292"/>
      <c r="V204" s="263"/>
      <c r="W204" s="263"/>
      <c r="X204" s="263"/>
      <c r="Y204" s="263"/>
      <c r="Z204" s="292"/>
      <c r="AA204" s="292"/>
      <c r="AB204" s="292"/>
      <c r="AC204" s="292"/>
      <c r="AD204" s="292"/>
      <c r="AE204" s="301">
        <f>SUM(AE199:AE203)</f>
        <v>0</v>
      </c>
      <c r="AF204" s="301">
        <f>SUM(AF199:AF203)</f>
        <v>0</v>
      </c>
      <c r="AG204" s="301">
        <f t="shared" ref="AG204:AK204" si="52">SUM(AG199:AG203)</f>
        <v>0</v>
      </c>
      <c r="AH204" s="301">
        <f t="shared" si="52"/>
        <v>0</v>
      </c>
      <c r="AI204" s="301">
        <f t="shared" si="52"/>
        <v>0</v>
      </c>
      <c r="AJ204" s="301">
        <f t="shared" si="52"/>
        <v>0</v>
      </c>
      <c r="AK204" s="301">
        <f t="shared" si="52"/>
        <v>0</v>
      </c>
      <c r="AL204" s="301">
        <f>SUM(AL199:AL203)</f>
        <v>0</v>
      </c>
      <c r="AM204" s="301">
        <f>SUM(AM199:AM203)</f>
        <v>0</v>
      </c>
      <c r="AN204" s="301">
        <f t="shared" ref="AN204:AR204" si="53">SUM(AN199:AN203)</f>
        <v>0</v>
      </c>
      <c r="AO204" s="301">
        <f t="shared" si="53"/>
        <v>0</v>
      </c>
      <c r="AP204" s="301">
        <f t="shared" si="53"/>
        <v>0</v>
      </c>
      <c r="AQ204" s="301">
        <f t="shared" si="53"/>
        <v>0</v>
      </c>
      <c r="AR204" s="301">
        <f t="shared" si="53"/>
        <v>0</v>
      </c>
      <c r="AS204" s="350">
        <f>SUM(AS199:AS203)</f>
        <v>0</v>
      </c>
    </row>
    <row r="205" spans="2:45" ht="15.5">
      <c r="B205" s="304" t="s">
        <v>268</v>
      </c>
      <c r="C205" s="300"/>
      <c r="D205" s="305"/>
      <c r="E205" s="292"/>
      <c r="F205" s="292"/>
      <c r="G205" s="292"/>
      <c r="H205" s="292"/>
      <c r="I205" s="292"/>
      <c r="J205" s="292"/>
      <c r="K205" s="292"/>
      <c r="L205" s="292"/>
      <c r="M205" s="292"/>
      <c r="N205" s="292"/>
      <c r="O205" s="292"/>
      <c r="P205" s="292"/>
      <c r="Q205" s="292"/>
      <c r="R205" s="260"/>
      <c r="S205" s="292"/>
      <c r="T205" s="292"/>
      <c r="U205" s="292"/>
      <c r="V205" s="263"/>
      <c r="W205" s="263"/>
      <c r="X205" s="263"/>
      <c r="Y205" s="263"/>
      <c r="Z205" s="292"/>
      <c r="AA205" s="292"/>
      <c r="AB205" s="292"/>
      <c r="AC205" s="292"/>
      <c r="AD205" s="292"/>
      <c r="AE205" s="302">
        <f>AE196*AE198</f>
        <v>0</v>
      </c>
      <c r="AF205" s="302">
        <f t="shared" ref="AF205:AK205" si="54">AF196*AF198</f>
        <v>0</v>
      </c>
      <c r="AG205" s="302">
        <f t="shared" si="54"/>
        <v>0</v>
      </c>
      <c r="AH205" s="302">
        <f t="shared" si="54"/>
        <v>0</v>
      </c>
      <c r="AI205" s="302">
        <f t="shared" si="54"/>
        <v>0</v>
      </c>
      <c r="AJ205" s="302">
        <f t="shared" si="54"/>
        <v>0</v>
      </c>
      <c r="AK205" s="302">
        <f t="shared" si="54"/>
        <v>0</v>
      </c>
      <c r="AL205" s="302">
        <f>AL196*AL198</f>
        <v>0</v>
      </c>
      <c r="AM205" s="302">
        <f t="shared" ref="AM205:AR205" si="55">AM196*AM198</f>
        <v>0</v>
      </c>
      <c r="AN205" s="302">
        <f t="shared" si="55"/>
        <v>0</v>
      </c>
      <c r="AO205" s="302">
        <f t="shared" si="55"/>
        <v>0</v>
      </c>
      <c r="AP205" s="302">
        <f t="shared" si="55"/>
        <v>0</v>
      </c>
      <c r="AQ205" s="302">
        <f t="shared" si="55"/>
        <v>0</v>
      </c>
      <c r="AR205" s="302">
        <f t="shared" si="55"/>
        <v>0</v>
      </c>
      <c r="AS205" s="350">
        <f>SUM(AE205:AR205)</f>
        <v>0</v>
      </c>
    </row>
    <row r="206" spans="2:45" ht="15.5">
      <c r="B206" s="304" t="s">
        <v>269</v>
      </c>
      <c r="C206" s="300"/>
      <c r="D206" s="305"/>
      <c r="E206" s="292"/>
      <c r="F206" s="292"/>
      <c r="G206" s="292"/>
      <c r="H206" s="292"/>
      <c r="I206" s="292"/>
      <c r="J206" s="292"/>
      <c r="K206" s="292"/>
      <c r="L206" s="292"/>
      <c r="M206" s="292"/>
      <c r="N206" s="292"/>
      <c r="O206" s="292"/>
      <c r="P206" s="292"/>
      <c r="Q206" s="292"/>
      <c r="R206" s="260"/>
      <c r="S206" s="292"/>
      <c r="T206" s="292"/>
      <c r="U206" s="292"/>
      <c r="V206" s="305"/>
      <c r="W206" s="305"/>
      <c r="X206" s="305"/>
      <c r="Y206" s="305"/>
      <c r="Z206" s="292"/>
      <c r="AA206" s="292"/>
      <c r="AB206" s="292"/>
      <c r="AC206" s="292"/>
      <c r="AD206" s="292"/>
      <c r="AE206" s="306"/>
      <c r="AF206" s="306"/>
      <c r="AG206" s="306"/>
      <c r="AH206" s="306"/>
      <c r="AI206" s="306"/>
      <c r="AJ206" s="306"/>
      <c r="AK206" s="306"/>
      <c r="AL206" s="306"/>
      <c r="AM206" s="306"/>
      <c r="AN206" s="306"/>
      <c r="AO206" s="306"/>
      <c r="AP206" s="306"/>
      <c r="AQ206" s="306"/>
      <c r="AR206" s="306"/>
      <c r="AS206" s="350">
        <f>AS204-AS205</f>
        <v>0</v>
      </c>
    </row>
    <row r="207" spans="2:45" ht="15.5">
      <c r="B207" s="283"/>
      <c r="C207" s="305"/>
      <c r="D207" s="305"/>
      <c r="E207" s="292"/>
      <c r="F207" s="292"/>
      <c r="G207" s="292"/>
      <c r="H207" s="292"/>
      <c r="I207" s="292"/>
      <c r="J207" s="292"/>
      <c r="K207" s="292"/>
      <c r="L207" s="292"/>
      <c r="M207" s="292"/>
      <c r="N207" s="292"/>
      <c r="O207" s="292"/>
      <c r="P207" s="292"/>
      <c r="Q207" s="292"/>
      <c r="R207" s="260"/>
      <c r="S207" s="292"/>
      <c r="T207" s="292"/>
      <c r="U207" s="292"/>
      <c r="V207" s="305"/>
      <c r="W207" s="300"/>
      <c r="X207" s="305"/>
      <c r="Y207" s="305"/>
      <c r="Z207" s="292"/>
      <c r="AA207" s="292"/>
      <c r="AB207" s="292"/>
      <c r="AC207" s="292"/>
      <c r="AD207" s="292"/>
      <c r="AE207" s="307"/>
      <c r="AF207" s="307"/>
      <c r="AG207" s="307"/>
      <c r="AH207" s="307"/>
      <c r="AI207" s="307"/>
      <c r="AJ207" s="307"/>
      <c r="AK207" s="307"/>
      <c r="AL207" s="307"/>
      <c r="AM207" s="307"/>
      <c r="AN207" s="307"/>
      <c r="AO207" s="307"/>
      <c r="AP207" s="307"/>
      <c r="AQ207" s="307"/>
      <c r="AR207" s="307"/>
      <c r="AS207" s="303"/>
    </row>
    <row r="208" spans="2:45" ht="15.5">
      <c r="B208" s="254" t="s">
        <v>144</v>
      </c>
      <c r="C208" s="264"/>
      <c r="D208" s="240"/>
      <c r="E208" s="240"/>
      <c r="F208" s="240"/>
      <c r="G208" s="240"/>
      <c r="H208" s="240"/>
      <c r="I208" s="240"/>
      <c r="J208" s="240"/>
      <c r="K208" s="240"/>
      <c r="L208" s="240"/>
      <c r="M208" s="240"/>
      <c r="N208" s="240"/>
      <c r="O208" s="240"/>
      <c r="P208" s="240"/>
      <c r="Q208" s="240"/>
      <c r="R208" s="311"/>
      <c r="S208" s="240"/>
      <c r="T208" s="240"/>
      <c r="U208" s="240"/>
      <c r="V208" s="264"/>
      <c r="W208" s="243"/>
      <c r="X208" s="243"/>
      <c r="Y208" s="240"/>
      <c r="Z208" s="240"/>
      <c r="AA208" s="243"/>
      <c r="AB208" s="243"/>
      <c r="AC208" s="243"/>
      <c r="AD208" s="243"/>
      <c r="AE208" s="251">
        <f>SUMPRODUCT($E$38:$E$193,AE38:AE193)</f>
        <v>10272135</v>
      </c>
      <c r="AF208" s="251">
        <f>SUMPRODUCT($E$38:$E$193,AF38:AF193)</f>
        <v>5236543.9091633623</v>
      </c>
      <c r="AG208" s="251">
        <f>IF(AG36="kw",SUMPRODUCT($Q$38:$Q$193,$S$38:$S$193,AG38:AG193),SUMPRODUCT($E$38:$E$193,AG38:AG193))</f>
        <v>23886.143768504928</v>
      </c>
      <c r="AH208" s="251">
        <f t="shared" ref="AH208:AR208" si="56">IF(AH36="kw",SUMPRODUCT($Q$38:$Q$193,$S$38:$S$193,AH38:AH193),SUMPRODUCT($E$38:$E$193,AH38:AH193))</f>
        <v>9416.740095675561</v>
      </c>
      <c r="AI208" s="251">
        <f t="shared" si="56"/>
        <v>372.10945153414008</v>
      </c>
      <c r="AJ208" s="251">
        <f t="shared" si="56"/>
        <v>0</v>
      </c>
      <c r="AK208" s="251">
        <f t="shared" si="56"/>
        <v>0</v>
      </c>
      <c r="AL208" s="251">
        <f t="shared" si="56"/>
        <v>0</v>
      </c>
      <c r="AM208" s="251">
        <f t="shared" si="56"/>
        <v>0</v>
      </c>
      <c r="AN208" s="251">
        <f t="shared" si="56"/>
        <v>0</v>
      </c>
      <c r="AO208" s="251">
        <f t="shared" si="56"/>
        <v>0</v>
      </c>
      <c r="AP208" s="251">
        <f t="shared" si="56"/>
        <v>0</v>
      </c>
      <c r="AQ208" s="251">
        <f t="shared" si="56"/>
        <v>0</v>
      </c>
      <c r="AR208" s="251">
        <f t="shared" si="56"/>
        <v>0</v>
      </c>
      <c r="AS208" s="303"/>
    </row>
    <row r="209" spans="2:45" ht="15.5">
      <c r="B209" s="254" t="s">
        <v>145</v>
      </c>
      <c r="C209" s="264"/>
      <c r="D209" s="240"/>
      <c r="E209" s="240"/>
      <c r="F209" s="240"/>
      <c r="G209" s="240"/>
      <c r="H209" s="240"/>
      <c r="I209" s="240"/>
      <c r="J209" s="240"/>
      <c r="K209" s="240"/>
      <c r="L209" s="240"/>
      <c r="M209" s="240"/>
      <c r="N209" s="240"/>
      <c r="O209" s="240"/>
      <c r="P209" s="240"/>
      <c r="Q209" s="240"/>
      <c r="R209" s="311"/>
      <c r="S209" s="240"/>
      <c r="T209" s="240"/>
      <c r="U209" s="240"/>
      <c r="V209" s="264"/>
      <c r="W209" s="243"/>
      <c r="X209" s="243"/>
      <c r="Y209" s="240"/>
      <c r="Z209" s="240"/>
      <c r="AA209" s="243"/>
      <c r="AB209" s="243"/>
      <c r="AC209" s="243"/>
      <c r="AD209" s="243"/>
      <c r="AE209" s="251">
        <f>SUMPRODUCT($F$38:$F$193,AE38:AE193)</f>
        <v>10265389</v>
      </c>
      <c r="AF209" s="251">
        <f>SUMPRODUCT($F$38:$F$193,AF38:AF193)</f>
        <v>5395653.7849852461</v>
      </c>
      <c r="AG209" s="251">
        <f>IF(AG36="kw",SUMPRODUCT($Q$38:$Q$193,$T$38:$T$193,AG38:AG193),SUMPRODUCT($F$38:$F$193,AG38:AG193))</f>
        <v>23990.443235730148</v>
      </c>
      <c r="AH209" s="251">
        <f t="shared" ref="AH209:AR209" si="57">IF(AH36="kw",SUMPRODUCT($Q$38:$Q$193,$T$38:$T$193,AH38:AH193),SUMPRODUCT($F$38:$F$193,AH38:AH193))</f>
        <v>9460.4118748079109</v>
      </c>
      <c r="AI209" s="251">
        <f t="shared" si="57"/>
        <v>372.94700918863299</v>
      </c>
      <c r="AJ209" s="251">
        <f t="shared" si="57"/>
        <v>0</v>
      </c>
      <c r="AK209" s="251">
        <f t="shared" si="57"/>
        <v>0</v>
      </c>
      <c r="AL209" s="251">
        <f t="shared" si="57"/>
        <v>0</v>
      </c>
      <c r="AM209" s="251">
        <f t="shared" si="57"/>
        <v>0</v>
      </c>
      <c r="AN209" s="251">
        <f t="shared" si="57"/>
        <v>0</v>
      </c>
      <c r="AO209" s="251">
        <f t="shared" si="57"/>
        <v>0</v>
      </c>
      <c r="AP209" s="251">
        <f t="shared" si="57"/>
        <v>0</v>
      </c>
      <c r="AQ209" s="251">
        <f t="shared" si="57"/>
        <v>0</v>
      </c>
      <c r="AR209" s="251">
        <f t="shared" si="57"/>
        <v>0</v>
      </c>
      <c r="AS209" s="294"/>
    </row>
    <row r="210" spans="2:45" ht="15.5">
      <c r="B210" s="254" t="s">
        <v>146</v>
      </c>
      <c r="C210" s="264"/>
      <c r="D210" s="240"/>
      <c r="E210" s="240"/>
      <c r="F210" s="240"/>
      <c r="G210" s="240"/>
      <c r="H210" s="240"/>
      <c r="I210" s="240"/>
      <c r="J210" s="240"/>
      <c r="K210" s="240"/>
      <c r="L210" s="240"/>
      <c r="M210" s="240"/>
      <c r="N210" s="240"/>
      <c r="O210" s="240"/>
      <c r="P210" s="240"/>
      <c r="Q210" s="240"/>
      <c r="R210" s="311"/>
      <c r="S210" s="240"/>
      <c r="T210" s="240"/>
      <c r="U210" s="240"/>
      <c r="V210" s="264"/>
      <c r="W210" s="243"/>
      <c r="X210" s="243"/>
      <c r="Y210" s="240"/>
      <c r="Z210" s="240"/>
      <c r="AA210" s="243"/>
      <c r="AB210" s="243"/>
      <c r="AC210" s="243"/>
      <c r="AD210" s="243"/>
      <c r="AE210" s="251">
        <f>SUMPRODUCT($G$38:$G$193,AE38:AE193)</f>
        <v>10258643</v>
      </c>
      <c r="AF210" s="251">
        <f>SUMPRODUCT($G$38:$G$193,AF38:AF193)</f>
        <v>5422068.8796869228</v>
      </c>
      <c r="AG210" s="251">
        <f>IF(AG36="kw",SUMPRODUCT($Q$38:$Q$193,$U$38:$U$193,AG38:AG193),SUMPRODUCT($G$38:$G$193,AG38:AG193))</f>
        <v>24024.988652385815</v>
      </c>
      <c r="AH210" s="251">
        <f t="shared" ref="AH210:AR210" si="58">IF(AH36="kw",SUMPRODUCT($Q$38:$Q$193,$U$38:$U$193,AH38:AH193),SUMPRODUCT($G$38:$G$193,AH38:AH193))</f>
        <v>9474.8765681218574</v>
      </c>
      <c r="AI210" s="251">
        <f t="shared" si="58"/>
        <v>373.22441979213221</v>
      </c>
      <c r="AJ210" s="251">
        <f t="shared" si="58"/>
        <v>0</v>
      </c>
      <c r="AK210" s="251">
        <f t="shared" si="58"/>
        <v>0</v>
      </c>
      <c r="AL210" s="251">
        <f t="shared" si="58"/>
        <v>0</v>
      </c>
      <c r="AM210" s="251">
        <f t="shared" si="58"/>
        <v>0</v>
      </c>
      <c r="AN210" s="251">
        <f t="shared" si="58"/>
        <v>0</v>
      </c>
      <c r="AO210" s="251">
        <f t="shared" si="58"/>
        <v>0</v>
      </c>
      <c r="AP210" s="251">
        <f t="shared" si="58"/>
        <v>0</v>
      </c>
      <c r="AQ210" s="251">
        <f t="shared" si="58"/>
        <v>0</v>
      </c>
      <c r="AR210" s="251">
        <f t="shared" si="58"/>
        <v>0</v>
      </c>
      <c r="AS210" s="294"/>
    </row>
    <row r="211" spans="2:45" ht="15.5">
      <c r="B211" s="254" t="s">
        <v>147</v>
      </c>
      <c r="C211" s="264"/>
      <c r="D211" s="240"/>
      <c r="E211" s="240"/>
      <c r="F211" s="240"/>
      <c r="G211" s="240"/>
      <c r="H211" s="240"/>
      <c r="I211" s="240"/>
      <c r="J211" s="240"/>
      <c r="K211" s="240"/>
      <c r="L211" s="240"/>
      <c r="M211" s="240"/>
      <c r="N211" s="240"/>
      <c r="O211" s="240"/>
      <c r="P211" s="240"/>
      <c r="Q211" s="240"/>
      <c r="R211" s="311"/>
      <c r="S211" s="240"/>
      <c r="T211" s="240"/>
      <c r="U211" s="240"/>
      <c r="V211" s="264"/>
      <c r="W211" s="243"/>
      <c r="X211" s="243"/>
      <c r="Y211" s="240"/>
      <c r="Z211" s="240"/>
      <c r="AA211" s="243"/>
      <c r="AB211" s="243"/>
      <c r="AC211" s="243"/>
      <c r="AD211" s="243"/>
      <c r="AE211" s="251">
        <f>SUMPRODUCT($H$38:$H$193,AE38:AE193)</f>
        <v>10240100</v>
      </c>
      <c r="AF211" s="251">
        <f>SUMPRODUCT($H$38:$H$193,AF38:AF193)</f>
        <v>5422068.8796869228</v>
      </c>
      <c r="AG211" s="251">
        <f>IF(AG36="kw",SUMPRODUCT($Q$38:$Q$193,$V$38:$V$193,AG38:AG193),SUMPRODUCT($H$38:$H$193,AG38:AG193))</f>
        <v>24042.443852385815</v>
      </c>
      <c r="AH211" s="251">
        <f t="shared" ref="AH211:AR211" si="59">IF(AH36="kw",SUMPRODUCT($Q$38:$Q$193,$V$38:$V$193,AH38:AH193),SUMPRODUCT($H$38:$H$193,AH38:AH193))</f>
        <v>9481.4213681218571</v>
      </c>
      <c r="AI211" s="251">
        <f t="shared" si="59"/>
        <v>373.22441979213221</v>
      </c>
      <c r="AJ211" s="251">
        <f t="shared" si="59"/>
        <v>0</v>
      </c>
      <c r="AK211" s="251">
        <f t="shared" si="59"/>
        <v>0</v>
      </c>
      <c r="AL211" s="251">
        <f t="shared" si="59"/>
        <v>0</v>
      </c>
      <c r="AM211" s="251">
        <f t="shared" si="59"/>
        <v>0</v>
      </c>
      <c r="AN211" s="251">
        <f t="shared" si="59"/>
        <v>0</v>
      </c>
      <c r="AO211" s="251">
        <f t="shared" si="59"/>
        <v>0</v>
      </c>
      <c r="AP211" s="251">
        <f t="shared" si="59"/>
        <v>0</v>
      </c>
      <c r="AQ211" s="251">
        <f t="shared" si="59"/>
        <v>0</v>
      </c>
      <c r="AR211" s="251">
        <f t="shared" si="59"/>
        <v>0</v>
      </c>
      <c r="AS211" s="294"/>
    </row>
    <row r="212" spans="2:45" ht="15.5">
      <c r="B212" s="254" t="s">
        <v>148</v>
      </c>
      <c r="C212" s="264"/>
      <c r="D212" s="240"/>
      <c r="E212" s="240"/>
      <c r="F212" s="240"/>
      <c r="G212" s="240"/>
      <c r="H212" s="240"/>
      <c r="I212" s="240"/>
      <c r="J212" s="240"/>
      <c r="K212" s="240"/>
      <c r="L212" s="240"/>
      <c r="M212" s="240"/>
      <c r="N212" s="240"/>
      <c r="O212" s="240"/>
      <c r="P212" s="240"/>
      <c r="Q212" s="240"/>
      <c r="R212" s="311"/>
      <c r="S212" s="240"/>
      <c r="T212" s="240"/>
      <c r="U212" s="240"/>
      <c r="V212" s="264"/>
      <c r="W212" s="243"/>
      <c r="X212" s="243"/>
      <c r="Y212" s="240"/>
      <c r="Z212" s="240"/>
      <c r="AA212" s="243"/>
      <c r="AB212" s="243"/>
      <c r="AC212" s="243"/>
      <c r="AD212" s="243"/>
      <c r="AE212" s="251">
        <f>SUMPRODUCT($I$38:$I$193,AE38:AE193)</f>
        <v>10223414</v>
      </c>
      <c r="AF212" s="251">
        <f>SUMPRODUCT($I$38:$I$193,AF38:AF193)</f>
        <v>5421815.9349170253</v>
      </c>
      <c r="AG212" s="251">
        <f>IF(AG36="kw",SUMPRODUCT($Q$38:$Q$193,$W$38:$W$193,AG38:AG193),SUMPRODUCT($I$38:$I$193,AG38:AG193))</f>
        <v>24042.443852385815</v>
      </c>
      <c r="AH212" s="251">
        <f t="shared" ref="AH212:AR212" si="60">IF(AH36="kw",SUMPRODUCT($Q$38:$Q$193,$W$38:$W$193,AH38:AH193),SUMPRODUCT($I$38:$I$193,AH38:AH193))</f>
        <v>9481.4213681218571</v>
      </c>
      <c r="AI212" s="251">
        <f t="shared" si="60"/>
        <v>373.22441979213221</v>
      </c>
      <c r="AJ212" s="251">
        <f t="shared" si="60"/>
        <v>0</v>
      </c>
      <c r="AK212" s="251">
        <f t="shared" si="60"/>
        <v>0</v>
      </c>
      <c r="AL212" s="251">
        <f t="shared" si="60"/>
        <v>0</v>
      </c>
      <c r="AM212" s="251">
        <f t="shared" si="60"/>
        <v>0</v>
      </c>
      <c r="AN212" s="251">
        <f t="shared" si="60"/>
        <v>0</v>
      </c>
      <c r="AO212" s="251">
        <f t="shared" si="60"/>
        <v>0</v>
      </c>
      <c r="AP212" s="251">
        <f t="shared" si="60"/>
        <v>0</v>
      </c>
      <c r="AQ212" s="251">
        <f t="shared" si="60"/>
        <v>0</v>
      </c>
      <c r="AR212" s="251">
        <f t="shared" si="60"/>
        <v>0</v>
      </c>
      <c r="AS212" s="294"/>
    </row>
    <row r="213" spans="2:45" ht="15.5">
      <c r="B213" s="254" t="s">
        <v>829</v>
      </c>
      <c r="C213" s="264"/>
      <c r="D213" s="240"/>
      <c r="E213" s="240"/>
      <c r="F213" s="240"/>
      <c r="G213" s="240"/>
      <c r="H213" s="240"/>
      <c r="I213" s="240"/>
      <c r="J213" s="240"/>
      <c r="K213" s="240"/>
      <c r="L213" s="240"/>
      <c r="M213" s="240"/>
      <c r="N213" s="240"/>
      <c r="O213" s="240"/>
      <c r="P213" s="240"/>
      <c r="Q213" s="240"/>
      <c r="R213" s="311"/>
      <c r="S213" s="240"/>
      <c r="T213" s="240"/>
      <c r="U213" s="240"/>
      <c r="V213" s="264"/>
      <c r="W213" s="243"/>
      <c r="X213" s="243"/>
      <c r="Y213" s="240"/>
      <c r="Z213" s="240"/>
      <c r="AA213" s="243"/>
      <c r="AB213" s="243"/>
      <c r="AC213" s="243"/>
      <c r="AD213" s="243"/>
      <c r="AE213" s="251">
        <f>SUMPRODUCT($J$38:$J$193,AE38:AE193)</f>
        <v>10221217</v>
      </c>
      <c r="AF213" s="251">
        <f>SUMPRODUCT($J$38:$J$193,AF38:AF193)</f>
        <v>5259266.6701831538</v>
      </c>
      <c r="AG213" s="251">
        <f>IF(AG36="kw",SUMPRODUCT($Q$38:$Q$193,$X$38:$X$193,AG38:AG193),SUMPRODUCT($J$38:$J$193,AG38:AG193))</f>
        <v>22940.347513836794</v>
      </c>
      <c r="AH213" s="251">
        <f t="shared" ref="AH213:AR213" si="61">IF(AH36="kw",SUMPRODUCT($Q$38:$Q$193,$X$38:$X$193,AH38:AH193),SUMPRODUCT($J$38:$J$193,AH38:AH193))</f>
        <v>9019.956806891154</v>
      </c>
      <c r="AI213" s="251">
        <f t="shared" si="61"/>
        <v>364.37423820542222</v>
      </c>
      <c r="AJ213" s="251">
        <f t="shared" si="61"/>
        <v>0</v>
      </c>
      <c r="AK213" s="251">
        <f t="shared" si="61"/>
        <v>0</v>
      </c>
      <c r="AL213" s="251">
        <f t="shared" si="61"/>
        <v>0</v>
      </c>
      <c r="AM213" s="251">
        <f t="shared" si="61"/>
        <v>0</v>
      </c>
      <c r="AN213" s="251">
        <f t="shared" si="61"/>
        <v>0</v>
      </c>
      <c r="AO213" s="251">
        <f t="shared" si="61"/>
        <v>0</v>
      </c>
      <c r="AP213" s="251">
        <f t="shared" si="61"/>
        <v>0</v>
      </c>
      <c r="AQ213" s="251">
        <f t="shared" si="61"/>
        <v>0</v>
      </c>
      <c r="AR213" s="251">
        <f t="shared" si="61"/>
        <v>0</v>
      </c>
      <c r="AS213" s="294"/>
    </row>
    <row r="214" spans="2:45" ht="15.5">
      <c r="B214" s="254" t="s">
        <v>834</v>
      </c>
      <c r="C214" s="264"/>
      <c r="D214" s="240"/>
      <c r="E214" s="240"/>
      <c r="F214" s="240"/>
      <c r="G214" s="240"/>
      <c r="H214" s="240"/>
      <c r="I214" s="240"/>
      <c r="J214" s="240"/>
      <c r="K214" s="240"/>
      <c r="L214" s="240"/>
      <c r="M214" s="240"/>
      <c r="N214" s="240"/>
      <c r="O214" s="240"/>
      <c r="P214" s="240"/>
      <c r="Q214" s="240"/>
      <c r="R214" s="311"/>
      <c r="S214" s="240"/>
      <c r="T214" s="240"/>
      <c r="U214" s="240"/>
      <c r="V214" s="264"/>
      <c r="W214" s="243"/>
      <c r="X214" s="243"/>
      <c r="Y214" s="240"/>
      <c r="Z214" s="240"/>
      <c r="AA214" s="243"/>
      <c r="AB214" s="243"/>
      <c r="AC214" s="243"/>
      <c r="AD214" s="243"/>
      <c r="AE214" s="251">
        <f>SUMPRODUCT($K$35:$K$193,AE35:AE193)</f>
        <v>10218902</v>
      </c>
      <c r="AF214" s="251">
        <f>SUMPRODUCT($K$35:$K$193,AF35:AF193)</f>
        <v>5259266.6701831538</v>
      </c>
      <c r="AG214" s="251">
        <f>IF(AG36="kw",SUMPRODUCT($Q$38:$Q$193,$Y$38:$Y$193,AG38:AG193),SUMPRODUCT($K$38:$K$193,AG38:AG193))</f>
        <v>22940.347513836794</v>
      </c>
      <c r="AH214" s="251">
        <f t="shared" ref="AH214:AR214" si="62">IF(AH36="kw",SUMPRODUCT($Q$38:$Q$193,$Y$38:$Y$193,AH38:AH193),SUMPRODUCT($K$38:$K$193,AH38:AH193))</f>
        <v>9019.956806891154</v>
      </c>
      <c r="AI214" s="251">
        <f t="shared" si="62"/>
        <v>364.37423820542222</v>
      </c>
      <c r="AJ214" s="251">
        <f t="shared" si="62"/>
        <v>0</v>
      </c>
      <c r="AK214" s="251">
        <f t="shared" si="62"/>
        <v>0</v>
      </c>
      <c r="AL214" s="251">
        <f t="shared" si="62"/>
        <v>0</v>
      </c>
      <c r="AM214" s="251">
        <f t="shared" si="62"/>
        <v>0</v>
      </c>
      <c r="AN214" s="251">
        <f t="shared" si="62"/>
        <v>0</v>
      </c>
      <c r="AO214" s="251">
        <f t="shared" si="62"/>
        <v>0</v>
      </c>
      <c r="AP214" s="251">
        <f t="shared" si="62"/>
        <v>0</v>
      </c>
      <c r="AQ214" s="251">
        <f t="shared" si="62"/>
        <v>0</v>
      </c>
      <c r="AR214" s="251">
        <f t="shared" si="62"/>
        <v>0</v>
      </c>
      <c r="AS214" s="294"/>
    </row>
    <row r="215" spans="2:45" ht="15.5">
      <c r="B215" s="254" t="s">
        <v>835</v>
      </c>
      <c r="C215" s="264"/>
      <c r="D215" s="240"/>
      <c r="E215" s="240"/>
      <c r="F215" s="240"/>
      <c r="G215" s="240"/>
      <c r="H215" s="240"/>
      <c r="I215" s="240"/>
      <c r="J215" s="240"/>
      <c r="K215" s="240"/>
      <c r="L215" s="240"/>
      <c r="M215" s="240"/>
      <c r="N215" s="240"/>
      <c r="O215" s="240"/>
      <c r="P215" s="240"/>
      <c r="Q215" s="240"/>
      <c r="R215" s="311"/>
      <c r="S215" s="240"/>
      <c r="T215" s="240"/>
      <c r="U215" s="240"/>
      <c r="V215" s="264"/>
      <c r="W215" s="243"/>
      <c r="X215" s="243"/>
      <c r="Y215" s="240"/>
      <c r="Z215" s="240"/>
      <c r="AA215" s="243"/>
      <c r="AB215" s="243"/>
      <c r="AC215" s="243"/>
      <c r="AD215" s="243"/>
      <c r="AE215" s="251">
        <f>SUMPRODUCT($L$38:$L$193,AE38:AE193)</f>
        <v>10148501</v>
      </c>
      <c r="AF215" s="251">
        <f>SUMPRODUCT($L$38:$L$193,AF38:AF193)</f>
        <v>5160878.3812181586</v>
      </c>
      <c r="AG215" s="251">
        <f>IF(AG36="kw",SUMPRODUCT($Q$38:$Q$193,$Z$38:$Z$193,AG38:AG193),SUMPRODUCT($L$38:$L$193,AG38:AG193))</f>
        <v>21973.836898560989</v>
      </c>
      <c r="AH215" s="251">
        <f t="shared" ref="AH215:AR215" si="63">IF(AH36="kw",SUMPRODUCT($Q$38:$Q$193,$Z$38:$Z$193,AH38:AH193),SUMPRODUCT($L$38:$L$193,AH38:AH193))</f>
        <v>8622.0472451113856</v>
      </c>
      <c r="AI215" s="251">
        <f t="shared" si="63"/>
        <v>356.74294390310939</v>
      </c>
      <c r="AJ215" s="251">
        <f t="shared" si="63"/>
        <v>0</v>
      </c>
      <c r="AK215" s="251">
        <f t="shared" si="63"/>
        <v>0</v>
      </c>
      <c r="AL215" s="251">
        <f t="shared" si="63"/>
        <v>0</v>
      </c>
      <c r="AM215" s="251">
        <f t="shared" si="63"/>
        <v>0</v>
      </c>
      <c r="AN215" s="251">
        <f t="shared" si="63"/>
        <v>0</v>
      </c>
      <c r="AO215" s="251">
        <f t="shared" si="63"/>
        <v>0</v>
      </c>
      <c r="AP215" s="251">
        <f t="shared" si="63"/>
        <v>0</v>
      </c>
      <c r="AQ215" s="251">
        <f t="shared" si="63"/>
        <v>0</v>
      </c>
      <c r="AR215" s="251">
        <f t="shared" si="63"/>
        <v>0</v>
      </c>
      <c r="AS215" s="294"/>
    </row>
    <row r="216" spans="2:45" ht="15.5">
      <c r="B216" s="254" t="s">
        <v>836</v>
      </c>
      <c r="C216" s="264"/>
      <c r="D216" s="240"/>
      <c r="E216" s="240"/>
      <c r="F216" s="240"/>
      <c r="G216" s="240"/>
      <c r="H216" s="240"/>
      <c r="I216" s="240"/>
      <c r="J216" s="240"/>
      <c r="K216" s="240"/>
      <c r="L216" s="240"/>
      <c r="M216" s="240"/>
      <c r="N216" s="240"/>
      <c r="O216" s="240"/>
      <c r="P216" s="240"/>
      <c r="Q216" s="240"/>
      <c r="R216" s="311"/>
      <c r="S216" s="240"/>
      <c r="T216" s="240"/>
      <c r="U216" s="240"/>
      <c r="V216" s="264"/>
      <c r="W216" s="243"/>
      <c r="X216" s="243"/>
      <c r="Y216" s="240"/>
      <c r="Z216" s="240"/>
      <c r="AA216" s="243"/>
      <c r="AB216" s="243"/>
      <c r="AC216" s="243"/>
      <c r="AD216" s="243"/>
      <c r="AE216" s="251">
        <f>SUMPRODUCT($M$38:$M$193,AE38:AE193)</f>
        <v>10148285</v>
      </c>
      <c r="AF216" s="251">
        <f>SUMPRODUCT($M$38:$M$193,AF38:AF193)</f>
        <v>4613056.2365934458</v>
      </c>
      <c r="AG216" s="251">
        <f>IF(AG36="kw",SUMPRODUCT($Q$38:$Q$193,$AA$38:$AA$193,AG38:AG193),SUMPRODUCT($M$38:$M$193,AG38:AG193))</f>
        <v>18291.383264367254</v>
      </c>
      <c r="AH216" s="251">
        <f t="shared" ref="AH216:AR216" si="64">IF(AH36="kw",SUMPRODUCT($Q$38:$Q$193,$AA$38:$AA$193,AH38:AH193),SUMPRODUCT($M$38:$M$193,AH38:AH193))</f>
        <v>7080.1476932147843</v>
      </c>
      <c r="AI216" s="251">
        <f t="shared" si="64"/>
        <v>327.17167848164718</v>
      </c>
      <c r="AJ216" s="251">
        <f t="shared" si="64"/>
        <v>0</v>
      </c>
      <c r="AK216" s="251">
        <f t="shared" si="64"/>
        <v>0</v>
      </c>
      <c r="AL216" s="251">
        <f t="shared" si="64"/>
        <v>0</v>
      </c>
      <c r="AM216" s="251">
        <f t="shared" si="64"/>
        <v>0</v>
      </c>
      <c r="AN216" s="251">
        <f t="shared" si="64"/>
        <v>0</v>
      </c>
      <c r="AO216" s="251">
        <f t="shared" si="64"/>
        <v>0</v>
      </c>
      <c r="AP216" s="251">
        <f t="shared" si="64"/>
        <v>0</v>
      </c>
      <c r="AQ216" s="251">
        <f t="shared" si="64"/>
        <v>0</v>
      </c>
      <c r="AR216" s="251">
        <f t="shared" si="64"/>
        <v>0</v>
      </c>
      <c r="AS216" s="294"/>
    </row>
    <row r="217" spans="2:45" ht="15.5">
      <c r="B217" s="254" t="s">
        <v>837</v>
      </c>
      <c r="C217" s="264"/>
      <c r="D217" s="240"/>
      <c r="E217" s="240"/>
      <c r="F217" s="240"/>
      <c r="G217" s="240"/>
      <c r="H217" s="240"/>
      <c r="I217" s="240"/>
      <c r="J217" s="240"/>
      <c r="K217" s="240"/>
      <c r="L217" s="240"/>
      <c r="M217" s="240"/>
      <c r="N217" s="240"/>
      <c r="O217" s="240"/>
      <c r="P217" s="240"/>
      <c r="Q217" s="240"/>
      <c r="R217" s="311"/>
      <c r="S217" s="240"/>
      <c r="T217" s="240"/>
      <c r="U217" s="240"/>
      <c r="V217" s="264"/>
      <c r="W217" s="243"/>
      <c r="X217" s="243"/>
      <c r="Y217" s="240"/>
      <c r="Z217" s="240"/>
      <c r="AA217" s="243"/>
      <c r="AB217" s="243"/>
      <c r="AC217" s="243"/>
      <c r="AD217" s="243"/>
      <c r="AE217" s="251">
        <f>SUMPRODUCT($N$38:$N$193,AE38:AE193)</f>
        <v>9807550</v>
      </c>
      <c r="AF217" s="251">
        <f>SUMPRODUCT($N$38:$N$193,AF38:AF193)</f>
        <v>3060391.0637739897</v>
      </c>
      <c r="AG217" s="251">
        <f>IF(AG36="kw",SUMPRODUCT($Q$38:$Q$193,$AB$38:$AB$193,AG38:AG193),SUMPRODUCT($N$38:$N$193,AG38:AG193))</f>
        <v>9281.1083741527054</v>
      </c>
      <c r="AH217" s="251">
        <f t="shared" ref="AH217:AR217" si="65">IF(AH36="kw",SUMPRODUCT($Q$38:$Q$193,$AB$38:$AB$193,AH38:AH193),SUMPRODUCT($N$38:$N$193,AH38:AH193))</f>
        <v>3365.0651405498179</v>
      </c>
      <c r="AI217" s="251">
        <f t="shared" si="65"/>
        <v>51.922100587700015</v>
      </c>
      <c r="AJ217" s="251">
        <f t="shared" si="65"/>
        <v>0</v>
      </c>
      <c r="AK217" s="251">
        <f t="shared" si="65"/>
        <v>0</v>
      </c>
      <c r="AL217" s="251">
        <f t="shared" si="65"/>
        <v>0</v>
      </c>
      <c r="AM217" s="251">
        <f t="shared" si="65"/>
        <v>0</v>
      </c>
      <c r="AN217" s="251">
        <f t="shared" si="65"/>
        <v>0</v>
      </c>
      <c r="AO217" s="251">
        <f t="shared" si="65"/>
        <v>0</v>
      </c>
      <c r="AP217" s="251">
        <f t="shared" si="65"/>
        <v>0</v>
      </c>
      <c r="AQ217" s="251">
        <f t="shared" si="65"/>
        <v>0</v>
      </c>
      <c r="AR217" s="251">
        <f t="shared" si="65"/>
        <v>0</v>
      </c>
      <c r="AS217" s="294"/>
    </row>
    <row r="218" spans="2:45" ht="15.5">
      <c r="B218" s="254" t="s">
        <v>838</v>
      </c>
      <c r="C218" s="264"/>
      <c r="D218" s="240"/>
      <c r="E218" s="240"/>
      <c r="F218" s="240"/>
      <c r="G218" s="240"/>
      <c r="H218" s="240"/>
      <c r="I218" s="240"/>
      <c r="J218" s="240"/>
      <c r="K218" s="240"/>
      <c r="L218" s="240"/>
      <c r="M218" s="240"/>
      <c r="N218" s="240"/>
      <c r="O218" s="240"/>
      <c r="P218" s="240"/>
      <c r="Q218" s="240"/>
      <c r="R218" s="311"/>
      <c r="S218" s="240"/>
      <c r="T218" s="240"/>
      <c r="U218" s="240"/>
      <c r="V218" s="264"/>
      <c r="W218" s="243"/>
      <c r="X218" s="243"/>
      <c r="Y218" s="240"/>
      <c r="Z218" s="240"/>
      <c r="AA218" s="243"/>
      <c r="AB218" s="243"/>
      <c r="AC218" s="243"/>
      <c r="AD218" s="243"/>
      <c r="AE218" s="251">
        <f>SUMPRODUCT($O$38:$O$193,AE38:AE193)</f>
        <v>9668268</v>
      </c>
      <c r="AF218" s="251">
        <f>SUMPRODUCT($O$38:$O$193,AF38:AF193)</f>
        <v>2419465.9669717392</v>
      </c>
      <c r="AG218" s="251">
        <f>IF(AG36="kw",SUMPRODUCT($Q$38:$Q$193,$AC$38:$AC$193,AG38:AG193),SUMPRODUCT($O$38:$O$193,AG38:AG193))</f>
        <v>8861.2633803682038</v>
      </c>
      <c r="AH218" s="251">
        <f t="shared" ref="AH218:AR218" si="66">IF(AH36="kw",SUMPRODUCT($Q$38:$Q$193,$AC$38:$AC$193,AH38:AH193),SUMPRODUCT($O$38:$O$193,AH38:AH193))</f>
        <v>3189.2696324214194</v>
      </c>
      <c r="AI218" s="251">
        <f t="shared" si="66"/>
        <v>48.550612721080341</v>
      </c>
      <c r="AJ218" s="251">
        <f t="shared" si="66"/>
        <v>0</v>
      </c>
      <c r="AK218" s="251">
        <f t="shared" si="66"/>
        <v>0</v>
      </c>
      <c r="AL218" s="251">
        <f t="shared" si="66"/>
        <v>0</v>
      </c>
      <c r="AM218" s="251">
        <f t="shared" si="66"/>
        <v>0</v>
      </c>
      <c r="AN218" s="251">
        <f t="shared" si="66"/>
        <v>0</v>
      </c>
      <c r="AO218" s="251">
        <f t="shared" si="66"/>
        <v>0</v>
      </c>
      <c r="AP218" s="251">
        <f t="shared" si="66"/>
        <v>0</v>
      </c>
      <c r="AQ218" s="251">
        <f t="shared" si="66"/>
        <v>0</v>
      </c>
      <c r="AR218" s="251">
        <f t="shared" si="66"/>
        <v>0</v>
      </c>
      <c r="AS218" s="294"/>
    </row>
    <row r="219" spans="2:45" ht="15.5">
      <c r="B219" s="379" t="s">
        <v>839</v>
      </c>
      <c r="C219" s="349"/>
      <c r="D219" s="348"/>
      <c r="E219" s="348"/>
      <c r="F219" s="348"/>
      <c r="G219" s="348"/>
      <c r="H219" s="348"/>
      <c r="I219" s="348"/>
      <c r="J219" s="348"/>
      <c r="K219" s="348"/>
      <c r="L219" s="348"/>
      <c r="M219" s="348"/>
      <c r="N219" s="348"/>
      <c r="O219" s="348"/>
      <c r="P219" s="348"/>
      <c r="Q219" s="348"/>
      <c r="R219" s="737"/>
      <c r="S219" s="348"/>
      <c r="T219" s="348"/>
      <c r="U219" s="348"/>
      <c r="V219" s="349"/>
      <c r="W219" s="347"/>
      <c r="X219" s="347"/>
      <c r="Y219" s="348"/>
      <c r="Z219" s="348"/>
      <c r="AA219" s="347"/>
      <c r="AB219" s="347"/>
      <c r="AC219" s="347"/>
      <c r="AD219" s="347"/>
      <c r="AE219" s="715">
        <f>SUMPRODUCT($P$38:$P$193,AE38:AE193)</f>
        <v>9667384</v>
      </c>
      <c r="AF219" s="715">
        <f>SUMPRODUCT($P$38:$P$193,AF38:AF193)</f>
        <v>1336867.6816333199</v>
      </c>
      <c r="AG219" s="715">
        <f>IF(AG36="kw",SUMPRODUCT($Q$38:$Q$193,$AD$38:$AD$193,AG38:AG193),SUMPRODUCT($P$38:$P$193,AG38:AG193))</f>
        <v>5655.8525628127809</v>
      </c>
      <c r="AH219" s="715">
        <f t="shared" ref="AH219:AR219" si="67">IF(AH36="kw",SUMPRODUCT($Q$38:$Q$193,$AD$38:$AD$193,AH38:AH193),SUMPRODUCT($P$38:$P$193,AH38:AH193))</f>
        <v>1847.1151902473346</v>
      </c>
      <c r="AI219" s="715">
        <f t="shared" si="67"/>
        <v>22.810151744030957</v>
      </c>
      <c r="AJ219" s="715">
        <f t="shared" si="67"/>
        <v>0</v>
      </c>
      <c r="AK219" s="715">
        <f t="shared" si="67"/>
        <v>0</v>
      </c>
      <c r="AL219" s="715">
        <f t="shared" si="67"/>
        <v>0</v>
      </c>
      <c r="AM219" s="715">
        <f t="shared" si="67"/>
        <v>0</v>
      </c>
      <c r="AN219" s="715">
        <f t="shared" si="67"/>
        <v>0</v>
      </c>
      <c r="AO219" s="715">
        <f t="shared" si="67"/>
        <v>0</v>
      </c>
      <c r="AP219" s="715">
        <f t="shared" si="67"/>
        <v>0</v>
      </c>
      <c r="AQ219" s="715">
        <f t="shared" si="67"/>
        <v>0</v>
      </c>
      <c r="AR219" s="715">
        <f t="shared" si="67"/>
        <v>0</v>
      </c>
      <c r="AS219" s="330"/>
    </row>
    <row r="220" spans="2:45" ht="20.25" customHeight="1">
      <c r="B220" s="314" t="s">
        <v>590</v>
      </c>
      <c r="C220" s="331"/>
      <c r="D220" s="332"/>
      <c r="E220" s="332"/>
      <c r="F220" s="332"/>
      <c r="G220" s="332"/>
      <c r="H220" s="332"/>
      <c r="I220" s="332"/>
      <c r="J220" s="332"/>
      <c r="K220" s="332"/>
      <c r="L220" s="332"/>
      <c r="M220" s="332"/>
      <c r="N220" s="332"/>
      <c r="O220" s="332"/>
      <c r="P220" s="332"/>
      <c r="Q220" s="332"/>
      <c r="R220" s="332"/>
      <c r="S220" s="332"/>
      <c r="T220" s="332"/>
      <c r="U220" s="332"/>
      <c r="V220" s="317"/>
      <c r="W220" s="318"/>
      <c r="X220" s="332"/>
      <c r="Y220" s="332"/>
      <c r="Z220" s="332"/>
      <c r="AA220" s="332"/>
      <c r="AB220" s="332"/>
      <c r="AC220" s="332"/>
      <c r="AD220" s="332"/>
      <c r="AE220" s="333"/>
      <c r="AF220" s="333"/>
      <c r="AG220" s="333"/>
      <c r="AH220" s="333"/>
      <c r="AI220" s="333"/>
      <c r="AJ220" s="333"/>
      <c r="AK220" s="333"/>
      <c r="AL220" s="333"/>
      <c r="AM220" s="333"/>
      <c r="AN220" s="333"/>
      <c r="AO220" s="333"/>
      <c r="AP220" s="333"/>
      <c r="AQ220" s="333"/>
      <c r="AR220" s="333"/>
      <c r="AS220" s="333"/>
    </row>
    <row r="221" spans="2:45" ht="15.5">
      <c r="B221" s="380"/>
    </row>
    <row r="222" spans="2:45" ht="15.5">
      <c r="B222" s="380"/>
    </row>
    <row r="223" spans="2:45" ht="15.5">
      <c r="B223" s="241" t="s">
        <v>272</v>
      </c>
      <c r="C223" s="242"/>
      <c r="D223" s="501" t="s">
        <v>523</v>
      </c>
      <c r="E223" s="217"/>
      <c r="F223" s="50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8" t="s">
        <v>211</v>
      </c>
      <c r="C224" s="830" t="s">
        <v>33</v>
      </c>
      <c r="D224" s="244" t="s">
        <v>421</v>
      </c>
      <c r="E224" s="838" t="s">
        <v>209</v>
      </c>
      <c r="F224" s="839"/>
      <c r="G224" s="839"/>
      <c r="H224" s="839"/>
      <c r="I224" s="839"/>
      <c r="J224" s="839"/>
      <c r="K224" s="839"/>
      <c r="L224" s="839"/>
      <c r="M224" s="839"/>
      <c r="N224" s="839"/>
      <c r="O224" s="839"/>
      <c r="P224" s="840"/>
      <c r="Q224" s="830" t="s">
        <v>213</v>
      </c>
      <c r="R224" s="244" t="s">
        <v>422</v>
      </c>
      <c r="S224" s="834" t="s">
        <v>212</v>
      </c>
      <c r="T224" s="835"/>
      <c r="U224" s="835"/>
      <c r="V224" s="835"/>
      <c r="W224" s="835"/>
      <c r="X224" s="835"/>
      <c r="Y224" s="835"/>
      <c r="Z224" s="835"/>
      <c r="AA224" s="835"/>
      <c r="AB224" s="835"/>
      <c r="AC224" s="835"/>
      <c r="AD224" s="841"/>
      <c r="AE224" s="834" t="s">
        <v>242</v>
      </c>
      <c r="AF224" s="835"/>
      <c r="AG224" s="835"/>
      <c r="AH224" s="835"/>
      <c r="AI224" s="835"/>
      <c r="AJ224" s="835"/>
      <c r="AK224" s="835"/>
      <c r="AL224" s="835"/>
      <c r="AM224" s="835"/>
      <c r="AN224" s="835"/>
      <c r="AO224" s="835"/>
      <c r="AP224" s="835"/>
      <c r="AQ224" s="835"/>
      <c r="AR224" s="835"/>
      <c r="AS224" s="836"/>
    </row>
    <row r="225" spans="1:45" ht="60.75" customHeight="1">
      <c r="B225" s="829"/>
      <c r="C225" s="831"/>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7"/>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 50 to 699 kW</v>
      </c>
      <c r="AH225" s="245" t="str">
        <f>'1.  LRAMVA Summary'!$G$53</f>
        <v>GS 700 to 4,999 kW</v>
      </c>
      <c r="AI225" s="245" t="str">
        <f>'1.  LRAMVA Summary'!$H$53</f>
        <v>Large Use</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4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hidden="1"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hidden="1" outlineLevel="1">
      <c r="A228" s="44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52"/>
      <c r="AF228" s="352"/>
      <c r="AG228" s="352"/>
      <c r="AH228" s="352"/>
      <c r="AI228" s="352"/>
      <c r="AJ228" s="352"/>
      <c r="AK228" s="352"/>
      <c r="AL228" s="352"/>
      <c r="AM228" s="352"/>
      <c r="AN228" s="352"/>
      <c r="AO228" s="352"/>
      <c r="AP228" s="352"/>
      <c r="AQ228" s="352"/>
      <c r="AR228" s="352"/>
      <c r="AS228" s="256">
        <f>SUM(AE228:AR228)</f>
        <v>0</v>
      </c>
    </row>
    <row r="229" spans="1:45" ht="15.5" hidden="1" outlineLevel="1">
      <c r="B229" s="254" t="s">
        <v>288</v>
      </c>
      <c r="C229" s="251" t="s">
        <v>163</v>
      </c>
      <c r="D229" s="255"/>
      <c r="E229" s="255"/>
      <c r="F229" s="255"/>
      <c r="G229" s="255"/>
      <c r="H229" s="255"/>
      <c r="I229" s="255"/>
      <c r="J229" s="255"/>
      <c r="K229" s="255"/>
      <c r="L229" s="255"/>
      <c r="M229" s="255"/>
      <c r="N229" s="255"/>
      <c r="O229" s="255"/>
      <c r="P229" s="255"/>
      <c r="Q229" s="405"/>
      <c r="R229" s="255"/>
      <c r="S229" s="255"/>
      <c r="T229" s="255"/>
      <c r="U229" s="255"/>
      <c r="V229" s="255"/>
      <c r="W229" s="255"/>
      <c r="X229" s="255"/>
      <c r="Y229" s="255"/>
      <c r="Z229" s="255"/>
      <c r="AA229" s="255"/>
      <c r="AB229" s="255"/>
      <c r="AC229" s="255"/>
      <c r="AD229" s="255"/>
      <c r="AE229" s="353">
        <f>AE228</f>
        <v>0</v>
      </c>
      <c r="AF229" s="353">
        <f t="shared" ref="AF229:AK229" si="68">AF228</f>
        <v>0</v>
      </c>
      <c r="AG229" s="353">
        <f t="shared" si="68"/>
        <v>0</v>
      </c>
      <c r="AH229" s="353">
        <f t="shared" si="68"/>
        <v>0</v>
      </c>
      <c r="AI229" s="353">
        <f t="shared" si="68"/>
        <v>0</v>
      </c>
      <c r="AJ229" s="353">
        <f t="shared" si="68"/>
        <v>0</v>
      </c>
      <c r="AK229" s="353">
        <f t="shared" si="68"/>
        <v>0</v>
      </c>
      <c r="AL229" s="353">
        <v>0</v>
      </c>
      <c r="AM229" s="353">
        <v>0</v>
      </c>
      <c r="AN229" s="353">
        <f t="shared" ref="AN229:AR229" si="69">AN228</f>
        <v>0</v>
      </c>
      <c r="AO229" s="353">
        <f t="shared" si="69"/>
        <v>0</v>
      </c>
      <c r="AP229" s="353">
        <f t="shared" si="69"/>
        <v>0</v>
      </c>
      <c r="AQ229" s="353">
        <f t="shared" si="69"/>
        <v>0</v>
      </c>
      <c r="AR229" s="353">
        <f t="shared" si="69"/>
        <v>0</v>
      </c>
      <c r="AS229" s="257"/>
    </row>
    <row r="230" spans="1:45" ht="15.5" hidden="1" outlineLevel="1">
      <c r="B230" s="258"/>
      <c r="C230" s="259"/>
      <c r="D230" s="259"/>
      <c r="E230" s="259"/>
      <c r="F230" s="259"/>
      <c r="G230" s="259"/>
      <c r="H230" s="259"/>
      <c r="I230" s="259"/>
      <c r="J230" s="641"/>
      <c r="K230" s="259"/>
      <c r="L230" s="259"/>
      <c r="M230" s="259"/>
      <c r="N230" s="259"/>
      <c r="O230" s="259"/>
      <c r="P230" s="259"/>
      <c r="Q230" s="260"/>
      <c r="R230" s="259"/>
      <c r="S230" s="259"/>
      <c r="T230" s="259"/>
      <c r="U230" s="259"/>
      <c r="V230" s="259"/>
      <c r="W230" s="259"/>
      <c r="X230" s="259"/>
      <c r="Y230" s="259"/>
      <c r="Z230" s="259"/>
      <c r="AA230" s="259"/>
      <c r="AB230" s="259"/>
      <c r="AC230" s="259"/>
      <c r="AD230" s="259"/>
      <c r="AE230" s="354"/>
      <c r="AF230" s="355"/>
      <c r="AG230" s="355"/>
      <c r="AH230" s="355"/>
      <c r="AI230" s="355"/>
      <c r="AJ230" s="355"/>
      <c r="AK230" s="355"/>
      <c r="AL230" s="355"/>
      <c r="AM230" s="355"/>
      <c r="AN230" s="355"/>
      <c r="AO230" s="355"/>
      <c r="AP230" s="355"/>
      <c r="AQ230" s="355"/>
      <c r="AR230" s="355"/>
      <c r="AS230" s="262"/>
    </row>
    <row r="231" spans="1:45" ht="15.5" hidden="1" outlineLevel="1">
      <c r="A231" s="44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52"/>
      <c r="AF231" s="352"/>
      <c r="AG231" s="352"/>
      <c r="AH231" s="352"/>
      <c r="AI231" s="352"/>
      <c r="AJ231" s="352"/>
      <c r="AK231" s="352"/>
      <c r="AL231" s="352"/>
      <c r="AM231" s="352"/>
      <c r="AN231" s="352"/>
      <c r="AO231" s="352"/>
      <c r="AP231" s="352"/>
      <c r="AQ231" s="352"/>
      <c r="AR231" s="352"/>
      <c r="AS231" s="256">
        <f>SUM(AE231:AR231)</f>
        <v>0</v>
      </c>
    </row>
    <row r="232" spans="1:45" ht="15.5" hidden="1" outlineLevel="1">
      <c r="B232" s="254" t="s">
        <v>288</v>
      </c>
      <c r="C232" s="251" t="s">
        <v>163</v>
      </c>
      <c r="D232" s="255"/>
      <c r="E232" s="255"/>
      <c r="F232" s="255"/>
      <c r="G232" s="255"/>
      <c r="H232" s="255"/>
      <c r="I232" s="255"/>
      <c r="J232" s="255"/>
      <c r="K232" s="255"/>
      <c r="L232" s="255"/>
      <c r="M232" s="255"/>
      <c r="N232" s="255"/>
      <c r="O232" s="255"/>
      <c r="P232" s="255"/>
      <c r="Q232" s="405"/>
      <c r="R232" s="255"/>
      <c r="S232" s="255"/>
      <c r="T232" s="255"/>
      <c r="U232" s="255"/>
      <c r="V232" s="255"/>
      <c r="W232" s="255"/>
      <c r="X232" s="255"/>
      <c r="Y232" s="255"/>
      <c r="Z232" s="255"/>
      <c r="AA232" s="255"/>
      <c r="AB232" s="255"/>
      <c r="AC232" s="255"/>
      <c r="AD232" s="255"/>
      <c r="AE232" s="353">
        <f>AE231</f>
        <v>0</v>
      </c>
      <c r="AF232" s="353">
        <f t="shared" ref="AF232:AK232" si="70">AF231</f>
        <v>0</v>
      </c>
      <c r="AG232" s="353">
        <f t="shared" si="70"/>
        <v>0</v>
      </c>
      <c r="AH232" s="353">
        <f t="shared" si="70"/>
        <v>0</v>
      </c>
      <c r="AI232" s="353">
        <f t="shared" si="70"/>
        <v>0</v>
      </c>
      <c r="AJ232" s="353">
        <f t="shared" si="70"/>
        <v>0</v>
      </c>
      <c r="AK232" s="353">
        <f t="shared" si="70"/>
        <v>0</v>
      </c>
      <c r="AL232" s="353">
        <v>0</v>
      </c>
      <c r="AM232" s="353">
        <v>0</v>
      </c>
      <c r="AN232" s="353">
        <f t="shared" ref="AN232:AR232" si="71">AN231</f>
        <v>0</v>
      </c>
      <c r="AO232" s="353">
        <f t="shared" si="71"/>
        <v>0</v>
      </c>
      <c r="AP232" s="353">
        <f t="shared" si="71"/>
        <v>0</v>
      </c>
      <c r="AQ232" s="353">
        <f t="shared" si="71"/>
        <v>0</v>
      </c>
      <c r="AR232" s="353">
        <f t="shared" si="71"/>
        <v>0</v>
      </c>
      <c r="AS232" s="257"/>
    </row>
    <row r="233" spans="1:45" ht="15.5"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54"/>
      <c r="AF233" s="355"/>
      <c r="AG233" s="355"/>
      <c r="AH233" s="355"/>
      <c r="AI233" s="355"/>
      <c r="AJ233" s="355"/>
      <c r="AK233" s="355"/>
      <c r="AL233" s="355"/>
      <c r="AM233" s="355"/>
      <c r="AN233" s="355"/>
      <c r="AO233" s="355"/>
      <c r="AP233" s="355"/>
      <c r="AQ233" s="355"/>
      <c r="AR233" s="355"/>
      <c r="AS233" s="262"/>
    </row>
    <row r="234" spans="1:45" ht="15.5" hidden="1" outlineLevel="1">
      <c r="A234" s="44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52"/>
      <c r="AF234" s="352"/>
      <c r="AG234" s="352"/>
      <c r="AH234" s="352"/>
      <c r="AI234" s="352"/>
      <c r="AJ234" s="352"/>
      <c r="AK234" s="352"/>
      <c r="AL234" s="352"/>
      <c r="AM234" s="352"/>
      <c r="AN234" s="352"/>
      <c r="AO234" s="352"/>
      <c r="AP234" s="352"/>
      <c r="AQ234" s="352"/>
      <c r="AR234" s="352"/>
      <c r="AS234" s="256">
        <f>SUM(AE234:AR234)</f>
        <v>0</v>
      </c>
    </row>
    <row r="235" spans="1:45" ht="15.5" hidden="1" outlineLevel="1">
      <c r="B235" s="254" t="s">
        <v>288</v>
      </c>
      <c r="C235" s="251" t="s">
        <v>163</v>
      </c>
      <c r="D235" s="255"/>
      <c r="E235" s="255"/>
      <c r="F235" s="255"/>
      <c r="G235" s="255"/>
      <c r="H235" s="255"/>
      <c r="I235" s="255"/>
      <c r="J235" s="255"/>
      <c r="K235" s="255"/>
      <c r="L235" s="255"/>
      <c r="M235" s="255"/>
      <c r="N235" s="255"/>
      <c r="O235" s="255"/>
      <c r="P235" s="255"/>
      <c r="Q235" s="405"/>
      <c r="R235" s="255"/>
      <c r="S235" s="255"/>
      <c r="T235" s="255"/>
      <c r="U235" s="255"/>
      <c r="V235" s="255"/>
      <c r="W235" s="255"/>
      <c r="X235" s="255"/>
      <c r="Y235" s="255"/>
      <c r="Z235" s="255"/>
      <c r="AA235" s="255"/>
      <c r="AB235" s="255"/>
      <c r="AC235" s="255"/>
      <c r="AD235" s="255"/>
      <c r="AE235" s="353">
        <f>AE234</f>
        <v>0</v>
      </c>
      <c r="AF235" s="353">
        <f t="shared" ref="AF235:AK235" si="72">AF234</f>
        <v>0</v>
      </c>
      <c r="AG235" s="353">
        <f t="shared" si="72"/>
        <v>0</v>
      </c>
      <c r="AH235" s="353">
        <f t="shared" si="72"/>
        <v>0</v>
      </c>
      <c r="AI235" s="353">
        <f t="shared" si="72"/>
        <v>0</v>
      </c>
      <c r="AJ235" s="353">
        <f t="shared" si="72"/>
        <v>0</v>
      </c>
      <c r="AK235" s="353">
        <f t="shared" si="72"/>
        <v>0</v>
      </c>
      <c r="AL235" s="353">
        <v>0</v>
      </c>
      <c r="AM235" s="353">
        <v>0</v>
      </c>
      <c r="AN235" s="353">
        <f t="shared" ref="AN235:AR235" si="73">AN234</f>
        <v>0</v>
      </c>
      <c r="AO235" s="353">
        <f t="shared" si="73"/>
        <v>0</v>
      </c>
      <c r="AP235" s="353">
        <f t="shared" si="73"/>
        <v>0</v>
      </c>
      <c r="AQ235" s="353">
        <f t="shared" si="73"/>
        <v>0</v>
      </c>
      <c r="AR235" s="353">
        <f t="shared" si="73"/>
        <v>0</v>
      </c>
      <c r="AS235" s="257"/>
    </row>
    <row r="236" spans="1:45" ht="15.5"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54"/>
      <c r="AF236" s="354"/>
      <c r="AG236" s="354"/>
      <c r="AH236" s="354"/>
      <c r="AI236" s="354"/>
      <c r="AJ236" s="354"/>
      <c r="AK236" s="354"/>
      <c r="AL236" s="354"/>
      <c r="AM236" s="354"/>
      <c r="AN236" s="354"/>
      <c r="AO236" s="354"/>
      <c r="AP236" s="354"/>
      <c r="AQ236" s="354"/>
      <c r="AR236" s="354"/>
      <c r="AS236" s="266"/>
    </row>
    <row r="237" spans="1:45" ht="15.5" hidden="1" outlineLevel="1">
      <c r="A237" s="44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52"/>
      <c r="AF237" s="352"/>
      <c r="AG237" s="352"/>
      <c r="AH237" s="352"/>
      <c r="AI237" s="352"/>
      <c r="AJ237" s="352"/>
      <c r="AK237" s="352"/>
      <c r="AL237" s="352"/>
      <c r="AM237" s="352"/>
      <c r="AN237" s="352"/>
      <c r="AO237" s="352"/>
      <c r="AP237" s="352"/>
      <c r="AQ237" s="352"/>
      <c r="AR237" s="352"/>
      <c r="AS237" s="256">
        <f>SUM(AE237:AR237)</f>
        <v>0</v>
      </c>
    </row>
    <row r="238" spans="1:45" ht="15.5" hidden="1" outlineLevel="1">
      <c r="B238" s="254" t="s">
        <v>288</v>
      </c>
      <c r="C238" s="251" t="s">
        <v>163</v>
      </c>
      <c r="D238" s="255"/>
      <c r="E238" s="255"/>
      <c r="F238" s="255"/>
      <c r="G238" s="255"/>
      <c r="H238" s="255"/>
      <c r="I238" s="255"/>
      <c r="J238" s="255"/>
      <c r="K238" s="255"/>
      <c r="L238" s="255"/>
      <c r="M238" s="255"/>
      <c r="N238" s="255"/>
      <c r="O238" s="255"/>
      <c r="P238" s="255"/>
      <c r="Q238" s="405"/>
      <c r="R238" s="255"/>
      <c r="S238" s="255"/>
      <c r="T238" s="255"/>
      <c r="U238" s="255"/>
      <c r="V238" s="255"/>
      <c r="W238" s="255"/>
      <c r="X238" s="255"/>
      <c r="Y238" s="255"/>
      <c r="Z238" s="255"/>
      <c r="AA238" s="255"/>
      <c r="AB238" s="255"/>
      <c r="AC238" s="255"/>
      <c r="AD238" s="255"/>
      <c r="AE238" s="353">
        <f>AE237</f>
        <v>0</v>
      </c>
      <c r="AF238" s="353">
        <f t="shared" ref="AF238:AK238" si="74">AF237</f>
        <v>0</v>
      </c>
      <c r="AG238" s="353">
        <f t="shared" si="74"/>
        <v>0</v>
      </c>
      <c r="AH238" s="353">
        <f t="shared" si="74"/>
        <v>0</v>
      </c>
      <c r="AI238" s="353">
        <f t="shared" si="74"/>
        <v>0</v>
      </c>
      <c r="AJ238" s="353">
        <f t="shared" si="74"/>
        <v>0</v>
      </c>
      <c r="AK238" s="353">
        <f t="shared" si="74"/>
        <v>0</v>
      </c>
      <c r="AL238" s="353">
        <v>0</v>
      </c>
      <c r="AM238" s="353">
        <v>0</v>
      </c>
      <c r="AN238" s="353">
        <f t="shared" ref="AN238:AR238" si="75">AN237</f>
        <v>0</v>
      </c>
      <c r="AO238" s="353">
        <f t="shared" si="75"/>
        <v>0</v>
      </c>
      <c r="AP238" s="353">
        <f t="shared" si="75"/>
        <v>0</v>
      </c>
      <c r="AQ238" s="353">
        <f t="shared" si="75"/>
        <v>0</v>
      </c>
      <c r="AR238" s="353">
        <f t="shared" si="75"/>
        <v>0</v>
      </c>
      <c r="AS238" s="257"/>
    </row>
    <row r="239" spans="1:45" ht="15.5"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54"/>
      <c r="AF239" s="354"/>
      <c r="AG239" s="354"/>
      <c r="AH239" s="354"/>
      <c r="AI239" s="354"/>
      <c r="AJ239" s="354"/>
      <c r="AK239" s="354"/>
      <c r="AL239" s="354"/>
      <c r="AM239" s="354"/>
      <c r="AN239" s="354"/>
      <c r="AO239" s="354"/>
      <c r="AP239" s="354"/>
      <c r="AQ239" s="354"/>
      <c r="AR239" s="354"/>
      <c r="AS239" s="266"/>
    </row>
    <row r="240" spans="1:45" ht="31" hidden="1" outlineLevel="1">
      <c r="A240" s="44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52"/>
      <c r="AF240" s="352"/>
      <c r="AG240" s="352"/>
      <c r="AH240" s="352"/>
      <c r="AI240" s="352"/>
      <c r="AJ240" s="352"/>
      <c r="AK240" s="352"/>
      <c r="AL240" s="352"/>
      <c r="AM240" s="352"/>
      <c r="AN240" s="352"/>
      <c r="AO240" s="352"/>
      <c r="AP240" s="352"/>
      <c r="AQ240" s="352"/>
      <c r="AR240" s="352"/>
      <c r="AS240" s="256">
        <f>SUM(AE240:AR240)</f>
        <v>0</v>
      </c>
    </row>
    <row r="241" spans="1:45" ht="15.5" hidden="1" outlineLevel="1">
      <c r="B241" s="254" t="s">
        <v>288</v>
      </c>
      <c r="C241" s="251" t="s">
        <v>163</v>
      </c>
      <c r="D241" s="255"/>
      <c r="E241" s="255"/>
      <c r="F241" s="255"/>
      <c r="G241" s="255"/>
      <c r="H241" s="255"/>
      <c r="I241" s="255"/>
      <c r="J241" s="255"/>
      <c r="K241" s="255"/>
      <c r="L241" s="255"/>
      <c r="M241" s="255"/>
      <c r="N241" s="255"/>
      <c r="O241" s="255"/>
      <c r="P241" s="255"/>
      <c r="Q241" s="405"/>
      <c r="R241" s="255"/>
      <c r="S241" s="255"/>
      <c r="T241" s="255"/>
      <c r="U241" s="255"/>
      <c r="V241" s="255"/>
      <c r="W241" s="255"/>
      <c r="X241" s="255"/>
      <c r="Y241" s="255"/>
      <c r="Z241" s="255"/>
      <c r="AA241" s="255"/>
      <c r="AB241" s="255"/>
      <c r="AC241" s="255"/>
      <c r="AD241" s="255"/>
      <c r="AE241" s="353">
        <f>AE240</f>
        <v>0</v>
      </c>
      <c r="AF241" s="353">
        <f t="shared" ref="AF241:AK241" si="76">AF240</f>
        <v>0</v>
      </c>
      <c r="AG241" s="353">
        <f t="shared" si="76"/>
        <v>0</v>
      </c>
      <c r="AH241" s="353">
        <f t="shared" si="76"/>
        <v>0</v>
      </c>
      <c r="AI241" s="353">
        <f t="shared" si="76"/>
        <v>0</v>
      </c>
      <c r="AJ241" s="353">
        <f t="shared" si="76"/>
        <v>0</v>
      </c>
      <c r="AK241" s="353">
        <f t="shared" si="76"/>
        <v>0</v>
      </c>
      <c r="AL241" s="353">
        <v>0</v>
      </c>
      <c r="AM241" s="353">
        <v>0</v>
      </c>
      <c r="AN241" s="353">
        <f t="shared" ref="AN241:AR241" si="77">AN240</f>
        <v>0</v>
      </c>
      <c r="AO241" s="353">
        <f t="shared" si="77"/>
        <v>0</v>
      </c>
      <c r="AP241" s="353">
        <f t="shared" si="77"/>
        <v>0</v>
      </c>
      <c r="AQ241" s="353">
        <f t="shared" si="77"/>
        <v>0</v>
      </c>
      <c r="AR241" s="353">
        <f t="shared" si="77"/>
        <v>0</v>
      </c>
      <c r="AS241" s="257"/>
    </row>
    <row r="242" spans="1:45" ht="15.5"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64"/>
      <c r="AF242" s="365"/>
      <c r="AG242" s="365"/>
      <c r="AH242" s="365"/>
      <c r="AI242" s="365"/>
      <c r="AJ242" s="365"/>
      <c r="AK242" s="365"/>
      <c r="AL242" s="365"/>
      <c r="AM242" s="365"/>
      <c r="AN242" s="365"/>
      <c r="AO242" s="365"/>
      <c r="AP242" s="365"/>
      <c r="AQ242" s="365"/>
      <c r="AR242" s="365"/>
      <c r="AS242" s="257"/>
    </row>
    <row r="243" spans="1:45" ht="15.5" hidden="1"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56"/>
      <c r="AF243" s="356"/>
      <c r="AG243" s="356"/>
      <c r="AH243" s="356"/>
      <c r="AI243" s="356"/>
      <c r="AJ243" s="356"/>
      <c r="AK243" s="356"/>
      <c r="AL243" s="356"/>
      <c r="AM243" s="356"/>
      <c r="AN243" s="356"/>
      <c r="AO243" s="356"/>
      <c r="AP243" s="356"/>
      <c r="AQ243" s="356"/>
      <c r="AR243" s="356"/>
      <c r="AS243" s="252"/>
    </row>
    <row r="244" spans="1:45" ht="15.5" hidden="1" outlineLevel="1">
      <c r="A244" s="44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57"/>
      <c r="AF244" s="352"/>
      <c r="AG244" s="352"/>
      <c r="AH244" s="352"/>
      <c r="AI244" s="352"/>
      <c r="AJ244" s="352"/>
      <c r="AK244" s="352"/>
      <c r="AL244" s="357"/>
      <c r="AM244" s="357"/>
      <c r="AN244" s="357"/>
      <c r="AO244" s="357"/>
      <c r="AP244" s="357"/>
      <c r="AQ244" s="357"/>
      <c r="AR244" s="357"/>
      <c r="AS244" s="256">
        <f>SUM(AE244:AR244)</f>
        <v>0</v>
      </c>
    </row>
    <row r="245" spans="1:45" ht="15.5" hidden="1" outlineLevel="1">
      <c r="B245" s="254" t="s">
        <v>288</v>
      </c>
      <c r="C245" s="251" t="s">
        <v>163</v>
      </c>
      <c r="D245" s="255"/>
      <c r="E245" s="255"/>
      <c r="F245" s="255"/>
      <c r="G245" s="255"/>
      <c r="H245" s="255"/>
      <c r="I245" s="255"/>
      <c r="J245" s="255"/>
      <c r="K245" s="255"/>
      <c r="L245" s="255"/>
      <c r="M245" s="255"/>
      <c r="N245" s="255"/>
      <c r="O245" s="255"/>
      <c r="P245" s="255"/>
      <c r="Q245" s="255">
        <v>12</v>
      </c>
      <c r="R245" s="255"/>
      <c r="S245" s="255"/>
      <c r="T245" s="255"/>
      <c r="U245" s="255"/>
      <c r="V245" s="255"/>
      <c r="W245" s="255"/>
      <c r="X245" s="255"/>
      <c r="Y245" s="255"/>
      <c r="Z245" s="255"/>
      <c r="AA245" s="255"/>
      <c r="AB245" s="255"/>
      <c r="AC245" s="255"/>
      <c r="AD245" s="255"/>
      <c r="AE245" s="353">
        <f>AE244</f>
        <v>0</v>
      </c>
      <c r="AF245" s="353">
        <f t="shared" ref="AF245:AK245" si="78">AF244</f>
        <v>0</v>
      </c>
      <c r="AG245" s="353">
        <f t="shared" si="78"/>
        <v>0</v>
      </c>
      <c r="AH245" s="353">
        <f t="shared" si="78"/>
        <v>0</v>
      </c>
      <c r="AI245" s="353">
        <f t="shared" si="78"/>
        <v>0</v>
      </c>
      <c r="AJ245" s="353">
        <f t="shared" si="78"/>
        <v>0</v>
      </c>
      <c r="AK245" s="353">
        <f t="shared" si="78"/>
        <v>0</v>
      </c>
      <c r="AL245" s="353">
        <v>0</v>
      </c>
      <c r="AM245" s="353">
        <v>0</v>
      </c>
      <c r="AN245" s="353">
        <f t="shared" ref="AN245:AR245" si="79">AN244</f>
        <v>0</v>
      </c>
      <c r="AO245" s="353">
        <f t="shared" si="79"/>
        <v>0</v>
      </c>
      <c r="AP245" s="353">
        <f t="shared" si="79"/>
        <v>0</v>
      </c>
      <c r="AQ245" s="353">
        <f t="shared" si="79"/>
        <v>0</v>
      </c>
      <c r="AR245" s="353">
        <f t="shared" si="79"/>
        <v>0</v>
      </c>
      <c r="AS245" s="270"/>
    </row>
    <row r="246" spans="1:45" ht="15.5"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58"/>
      <c r="AF246" s="358"/>
      <c r="AG246" s="358"/>
      <c r="AH246" s="358"/>
      <c r="AI246" s="358"/>
      <c r="AJ246" s="358"/>
      <c r="AK246" s="358"/>
      <c r="AL246" s="358"/>
      <c r="AM246" s="358"/>
      <c r="AN246" s="358"/>
      <c r="AO246" s="358"/>
      <c r="AP246" s="358"/>
      <c r="AQ246" s="358"/>
      <c r="AR246" s="358"/>
      <c r="AS246" s="272"/>
    </row>
    <row r="247" spans="1:45" ht="15.5" hidden="1" outlineLevel="1">
      <c r="A247" s="44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57"/>
      <c r="AF247" s="352"/>
      <c r="AG247" s="352"/>
      <c r="AH247" s="352"/>
      <c r="AI247" s="352"/>
      <c r="AJ247" s="352"/>
      <c r="AK247" s="352"/>
      <c r="AL247" s="357"/>
      <c r="AM247" s="357"/>
      <c r="AN247" s="357"/>
      <c r="AO247" s="357"/>
      <c r="AP247" s="357"/>
      <c r="AQ247" s="357"/>
      <c r="AR247" s="357"/>
      <c r="AS247" s="256">
        <f>SUM(AE247:AR247)</f>
        <v>0</v>
      </c>
    </row>
    <row r="248" spans="1:45" ht="15.5" hidden="1" outlineLevel="1">
      <c r="B248" s="254" t="s">
        <v>288</v>
      </c>
      <c r="C248" s="251" t="s">
        <v>163</v>
      </c>
      <c r="D248" s="255"/>
      <c r="E248" s="255"/>
      <c r="F248" s="255"/>
      <c r="G248" s="255"/>
      <c r="H248" s="255"/>
      <c r="I248" s="255"/>
      <c r="J248" s="255"/>
      <c r="K248" s="255"/>
      <c r="L248" s="255"/>
      <c r="M248" s="255"/>
      <c r="N248" s="255"/>
      <c r="O248" s="255"/>
      <c r="P248" s="255"/>
      <c r="Q248" s="255">
        <v>12</v>
      </c>
      <c r="R248" s="255"/>
      <c r="S248" s="255"/>
      <c r="T248" s="255"/>
      <c r="U248" s="255"/>
      <c r="V248" s="255"/>
      <c r="W248" s="255"/>
      <c r="X248" s="255"/>
      <c r="Y248" s="255"/>
      <c r="Z248" s="255"/>
      <c r="AA248" s="255"/>
      <c r="AB248" s="255"/>
      <c r="AC248" s="255"/>
      <c r="AD248" s="255"/>
      <c r="AE248" s="353">
        <f>AE247</f>
        <v>0</v>
      </c>
      <c r="AF248" s="353">
        <f t="shared" ref="AF248:AK248" si="80">AF247</f>
        <v>0</v>
      </c>
      <c r="AG248" s="353">
        <f t="shared" si="80"/>
        <v>0</v>
      </c>
      <c r="AH248" s="353">
        <f t="shared" si="80"/>
        <v>0</v>
      </c>
      <c r="AI248" s="353">
        <f t="shared" si="80"/>
        <v>0</v>
      </c>
      <c r="AJ248" s="353">
        <f t="shared" si="80"/>
        <v>0</v>
      </c>
      <c r="AK248" s="353">
        <f t="shared" si="80"/>
        <v>0</v>
      </c>
      <c r="AL248" s="353">
        <v>0</v>
      </c>
      <c r="AM248" s="353">
        <v>0</v>
      </c>
      <c r="AN248" s="353">
        <f t="shared" ref="AN248:AR248" si="81">AN247</f>
        <v>0</v>
      </c>
      <c r="AO248" s="353">
        <f t="shared" si="81"/>
        <v>0</v>
      </c>
      <c r="AP248" s="353">
        <f t="shared" si="81"/>
        <v>0</v>
      </c>
      <c r="AQ248" s="353">
        <f t="shared" si="81"/>
        <v>0</v>
      </c>
      <c r="AR248" s="353">
        <f t="shared" si="81"/>
        <v>0</v>
      </c>
      <c r="AS248" s="270"/>
    </row>
    <row r="249" spans="1:45" ht="15.5"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58"/>
      <c r="AF249" s="359"/>
      <c r="AG249" s="358"/>
      <c r="AH249" s="358"/>
      <c r="AI249" s="358"/>
      <c r="AJ249" s="358"/>
      <c r="AK249" s="358"/>
      <c r="AL249" s="358"/>
      <c r="AM249" s="358"/>
      <c r="AN249" s="358"/>
      <c r="AO249" s="358"/>
      <c r="AP249" s="358"/>
      <c r="AQ249" s="358"/>
      <c r="AR249" s="358"/>
      <c r="AS249" s="272"/>
    </row>
    <row r="250" spans="1:45" ht="15.5" hidden="1" outlineLevel="1">
      <c r="A250" s="44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57"/>
      <c r="AF250" s="352"/>
      <c r="AG250" s="352"/>
      <c r="AH250" s="352"/>
      <c r="AI250" s="352"/>
      <c r="AJ250" s="352"/>
      <c r="AK250" s="352"/>
      <c r="AL250" s="357"/>
      <c r="AM250" s="357"/>
      <c r="AN250" s="357"/>
      <c r="AO250" s="357"/>
      <c r="AP250" s="357"/>
      <c r="AQ250" s="357"/>
      <c r="AR250" s="357"/>
      <c r="AS250" s="256">
        <f>SUM(AE250:AR250)</f>
        <v>0</v>
      </c>
    </row>
    <row r="251" spans="1:45" ht="15.5" hidden="1" outlineLevel="1">
      <c r="B251" s="254" t="s">
        <v>288</v>
      </c>
      <c r="C251" s="251" t="s">
        <v>163</v>
      </c>
      <c r="D251" s="255"/>
      <c r="E251" s="255"/>
      <c r="F251" s="255"/>
      <c r="G251" s="255"/>
      <c r="H251" s="255"/>
      <c r="I251" s="255"/>
      <c r="J251" s="255"/>
      <c r="K251" s="255"/>
      <c r="L251" s="255"/>
      <c r="M251" s="255"/>
      <c r="N251" s="255"/>
      <c r="O251" s="255"/>
      <c r="P251" s="255"/>
      <c r="Q251" s="255">
        <v>12</v>
      </c>
      <c r="R251" s="255"/>
      <c r="S251" s="255"/>
      <c r="T251" s="255"/>
      <c r="U251" s="255"/>
      <c r="V251" s="255"/>
      <c r="W251" s="255"/>
      <c r="X251" s="255"/>
      <c r="Y251" s="255"/>
      <c r="Z251" s="255"/>
      <c r="AA251" s="255"/>
      <c r="AB251" s="255"/>
      <c r="AC251" s="255"/>
      <c r="AD251" s="255"/>
      <c r="AE251" s="353">
        <f>AE250</f>
        <v>0</v>
      </c>
      <c r="AF251" s="353">
        <f t="shared" ref="AF251:AK251" si="82">AF250</f>
        <v>0</v>
      </c>
      <c r="AG251" s="353">
        <f t="shared" si="82"/>
        <v>0</v>
      </c>
      <c r="AH251" s="353">
        <f t="shared" si="82"/>
        <v>0</v>
      </c>
      <c r="AI251" s="353">
        <f t="shared" si="82"/>
        <v>0</v>
      </c>
      <c r="AJ251" s="353">
        <f t="shared" si="82"/>
        <v>0</v>
      </c>
      <c r="AK251" s="353">
        <f t="shared" si="82"/>
        <v>0</v>
      </c>
      <c r="AL251" s="353">
        <v>0</v>
      </c>
      <c r="AM251" s="353">
        <v>0</v>
      </c>
      <c r="AN251" s="353">
        <f t="shared" ref="AN251:AR251" si="83">AN250</f>
        <v>0</v>
      </c>
      <c r="AO251" s="353">
        <f t="shared" si="83"/>
        <v>0</v>
      </c>
      <c r="AP251" s="353">
        <f t="shared" si="83"/>
        <v>0</v>
      </c>
      <c r="AQ251" s="353">
        <f t="shared" si="83"/>
        <v>0</v>
      </c>
      <c r="AR251" s="353">
        <f t="shared" si="83"/>
        <v>0</v>
      </c>
      <c r="AS251" s="270"/>
    </row>
    <row r="252" spans="1:45" ht="15.5"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58"/>
      <c r="AF252" s="359"/>
      <c r="AG252" s="358"/>
      <c r="AH252" s="358"/>
      <c r="AI252" s="358"/>
      <c r="AJ252" s="358"/>
      <c r="AK252" s="358"/>
      <c r="AL252" s="358"/>
      <c r="AM252" s="358"/>
      <c r="AN252" s="358"/>
      <c r="AO252" s="358"/>
      <c r="AP252" s="358"/>
      <c r="AQ252" s="358"/>
      <c r="AR252" s="358"/>
      <c r="AS252" s="272"/>
    </row>
    <row r="253" spans="1:45" ht="15.5" hidden="1" outlineLevel="1">
      <c r="A253" s="44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57"/>
      <c r="AF253" s="352"/>
      <c r="AG253" s="352"/>
      <c r="AH253" s="352"/>
      <c r="AI253" s="352"/>
      <c r="AJ253" s="352"/>
      <c r="AK253" s="352"/>
      <c r="AL253" s="357"/>
      <c r="AM253" s="357"/>
      <c r="AN253" s="357"/>
      <c r="AO253" s="357"/>
      <c r="AP253" s="357"/>
      <c r="AQ253" s="357"/>
      <c r="AR253" s="357"/>
      <c r="AS253" s="256">
        <f>SUM(AE253:AR253)</f>
        <v>0</v>
      </c>
    </row>
    <row r="254" spans="1:45" ht="15.5" hidden="1" outlineLevel="1">
      <c r="B254" s="254" t="s">
        <v>288</v>
      </c>
      <c r="C254" s="251" t="s">
        <v>163</v>
      </c>
      <c r="D254" s="255"/>
      <c r="E254" s="255"/>
      <c r="F254" s="255"/>
      <c r="G254" s="255"/>
      <c r="H254" s="255"/>
      <c r="I254" s="255"/>
      <c r="J254" s="255"/>
      <c r="K254" s="255"/>
      <c r="L254" s="255"/>
      <c r="M254" s="255"/>
      <c r="N254" s="255"/>
      <c r="O254" s="255"/>
      <c r="P254" s="255"/>
      <c r="Q254" s="255">
        <v>12</v>
      </c>
      <c r="R254" s="255"/>
      <c r="S254" s="255"/>
      <c r="T254" s="255"/>
      <c r="U254" s="255"/>
      <c r="V254" s="255"/>
      <c r="W254" s="255"/>
      <c r="X254" s="255"/>
      <c r="Y254" s="255"/>
      <c r="Z254" s="255"/>
      <c r="AA254" s="255"/>
      <c r="AB254" s="255"/>
      <c r="AC254" s="255"/>
      <c r="AD254" s="255"/>
      <c r="AE254" s="353">
        <f>AE253</f>
        <v>0</v>
      </c>
      <c r="AF254" s="353">
        <f t="shared" ref="AF254:AK254" si="84">AF253</f>
        <v>0</v>
      </c>
      <c r="AG254" s="353">
        <f t="shared" si="84"/>
        <v>0</v>
      </c>
      <c r="AH254" s="353">
        <f t="shared" si="84"/>
        <v>0</v>
      </c>
      <c r="AI254" s="353">
        <f t="shared" si="84"/>
        <v>0</v>
      </c>
      <c r="AJ254" s="353">
        <f t="shared" si="84"/>
        <v>0</v>
      </c>
      <c r="AK254" s="353">
        <f t="shared" si="84"/>
        <v>0</v>
      </c>
      <c r="AL254" s="353">
        <v>0</v>
      </c>
      <c r="AM254" s="353">
        <v>0</v>
      </c>
      <c r="AN254" s="353">
        <f t="shared" ref="AN254:AR254" si="85">AN253</f>
        <v>0</v>
      </c>
      <c r="AO254" s="353">
        <f t="shared" si="85"/>
        <v>0</v>
      </c>
      <c r="AP254" s="353">
        <f t="shared" si="85"/>
        <v>0</v>
      </c>
      <c r="AQ254" s="353">
        <f t="shared" si="85"/>
        <v>0</v>
      </c>
      <c r="AR254" s="353">
        <f t="shared" si="85"/>
        <v>0</v>
      </c>
      <c r="AS254" s="270"/>
    </row>
    <row r="255" spans="1:45" ht="15.5"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58"/>
      <c r="AF255" s="358"/>
      <c r="AG255" s="358"/>
      <c r="AH255" s="358"/>
      <c r="AI255" s="358"/>
      <c r="AJ255" s="358"/>
      <c r="AK255" s="358"/>
      <c r="AL255" s="358"/>
      <c r="AM255" s="358"/>
      <c r="AN255" s="358"/>
      <c r="AO255" s="358"/>
      <c r="AP255" s="358"/>
      <c r="AQ255" s="358"/>
      <c r="AR255" s="358"/>
      <c r="AS255" s="272"/>
    </row>
    <row r="256" spans="1:45" ht="15.5" hidden="1" outlineLevel="1">
      <c r="A256" s="44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57"/>
      <c r="AF256" s="352"/>
      <c r="AG256" s="352"/>
      <c r="AH256" s="352"/>
      <c r="AI256" s="352"/>
      <c r="AJ256" s="352"/>
      <c r="AK256" s="352"/>
      <c r="AL256" s="357"/>
      <c r="AM256" s="357"/>
      <c r="AN256" s="357"/>
      <c r="AO256" s="357"/>
      <c r="AP256" s="357"/>
      <c r="AQ256" s="357"/>
      <c r="AR256" s="357"/>
      <c r="AS256" s="256">
        <f>SUM(AE256:AR256)</f>
        <v>0</v>
      </c>
    </row>
    <row r="257" spans="1:46" ht="15.5" hidden="1" outlineLevel="1">
      <c r="B257" s="254" t="s">
        <v>288</v>
      </c>
      <c r="C257" s="251" t="s">
        <v>163</v>
      </c>
      <c r="D257" s="255"/>
      <c r="E257" s="255"/>
      <c r="F257" s="255"/>
      <c r="G257" s="255"/>
      <c r="H257" s="255"/>
      <c r="I257" s="255"/>
      <c r="J257" s="255"/>
      <c r="K257" s="255"/>
      <c r="L257" s="255"/>
      <c r="M257" s="255"/>
      <c r="N257" s="255"/>
      <c r="O257" s="255"/>
      <c r="P257" s="255"/>
      <c r="Q257" s="255">
        <v>3</v>
      </c>
      <c r="R257" s="255"/>
      <c r="S257" s="255"/>
      <c r="T257" s="255"/>
      <c r="U257" s="255"/>
      <c r="V257" s="255"/>
      <c r="W257" s="255"/>
      <c r="X257" s="255"/>
      <c r="Y257" s="255"/>
      <c r="Z257" s="255"/>
      <c r="AA257" s="255"/>
      <c r="AB257" s="255"/>
      <c r="AC257" s="255"/>
      <c r="AD257" s="255"/>
      <c r="AE257" s="353">
        <f>AE256</f>
        <v>0</v>
      </c>
      <c r="AF257" s="353">
        <f t="shared" ref="AF257:AK257" si="86">AF256</f>
        <v>0</v>
      </c>
      <c r="AG257" s="353">
        <f t="shared" si="86"/>
        <v>0</v>
      </c>
      <c r="AH257" s="353">
        <f t="shared" si="86"/>
        <v>0</v>
      </c>
      <c r="AI257" s="353">
        <f t="shared" si="86"/>
        <v>0</v>
      </c>
      <c r="AJ257" s="353">
        <f t="shared" si="86"/>
        <v>0</v>
      </c>
      <c r="AK257" s="353">
        <f t="shared" si="86"/>
        <v>0</v>
      </c>
      <c r="AL257" s="353">
        <v>0</v>
      </c>
      <c r="AM257" s="353">
        <v>0</v>
      </c>
      <c r="AN257" s="353">
        <f t="shared" ref="AN257:AR257" si="87">AN256</f>
        <v>0</v>
      </c>
      <c r="AO257" s="353">
        <f t="shared" si="87"/>
        <v>0</v>
      </c>
      <c r="AP257" s="353">
        <f t="shared" si="87"/>
        <v>0</v>
      </c>
      <c r="AQ257" s="353">
        <f t="shared" si="87"/>
        <v>0</v>
      </c>
      <c r="AR257" s="353">
        <f t="shared" si="87"/>
        <v>0</v>
      </c>
      <c r="AS257" s="270"/>
    </row>
    <row r="258" spans="1:46" ht="15.5"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58"/>
      <c r="AF258" s="359"/>
      <c r="AG258" s="358"/>
      <c r="AH258" s="358"/>
      <c r="AI258" s="358"/>
      <c r="AJ258" s="358"/>
      <c r="AK258" s="358"/>
      <c r="AL258" s="358"/>
      <c r="AM258" s="358"/>
      <c r="AN258" s="358"/>
      <c r="AO258" s="358"/>
      <c r="AP258" s="358"/>
      <c r="AQ258" s="358"/>
      <c r="AR258" s="358"/>
      <c r="AS258" s="272"/>
    </row>
    <row r="259" spans="1:46" ht="15.5"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56"/>
      <c r="AF259" s="356"/>
      <c r="AG259" s="356"/>
      <c r="AH259" s="356"/>
      <c r="AI259" s="356"/>
      <c r="AJ259" s="356"/>
      <c r="AK259" s="356"/>
      <c r="AL259" s="356"/>
      <c r="AM259" s="356"/>
      <c r="AN259" s="356"/>
      <c r="AO259" s="356"/>
      <c r="AP259" s="356"/>
      <c r="AQ259" s="356"/>
      <c r="AR259" s="356"/>
      <c r="AS259" s="252"/>
    </row>
    <row r="260" spans="1:46" ht="31" hidden="1" outlineLevel="1">
      <c r="A260" s="44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68"/>
      <c r="AF260" s="352"/>
      <c r="AG260" s="352"/>
      <c r="AH260" s="352"/>
      <c r="AI260" s="352"/>
      <c r="AJ260" s="352"/>
      <c r="AK260" s="352"/>
      <c r="AL260" s="357"/>
      <c r="AM260" s="357"/>
      <c r="AN260" s="357"/>
      <c r="AO260" s="357"/>
      <c r="AP260" s="357"/>
      <c r="AQ260" s="357"/>
      <c r="AR260" s="357"/>
      <c r="AS260" s="256">
        <f>SUM(AE260:AR260)</f>
        <v>0</v>
      </c>
    </row>
    <row r="261" spans="1:46" ht="15.5" hidden="1" outlineLevel="1">
      <c r="B261" s="254" t="s">
        <v>288</v>
      </c>
      <c r="C261" s="251" t="s">
        <v>163</v>
      </c>
      <c r="D261" s="255"/>
      <c r="E261" s="255"/>
      <c r="F261" s="255"/>
      <c r="G261" s="255"/>
      <c r="H261" s="255"/>
      <c r="I261" s="255"/>
      <c r="J261" s="255"/>
      <c r="K261" s="255"/>
      <c r="L261" s="255"/>
      <c r="M261" s="255"/>
      <c r="N261" s="255"/>
      <c r="O261" s="255"/>
      <c r="P261" s="255"/>
      <c r="Q261" s="255">
        <v>12</v>
      </c>
      <c r="R261" s="255"/>
      <c r="S261" s="255"/>
      <c r="T261" s="255"/>
      <c r="U261" s="255"/>
      <c r="V261" s="255"/>
      <c r="W261" s="255"/>
      <c r="X261" s="255"/>
      <c r="Y261" s="255"/>
      <c r="Z261" s="255"/>
      <c r="AA261" s="255"/>
      <c r="AB261" s="255"/>
      <c r="AC261" s="255"/>
      <c r="AD261" s="255"/>
      <c r="AE261" s="353">
        <f>AE260</f>
        <v>0</v>
      </c>
      <c r="AF261" s="353">
        <f t="shared" ref="AF261:AK261" si="88">AF260</f>
        <v>0</v>
      </c>
      <c r="AG261" s="353">
        <f t="shared" si="88"/>
        <v>0</v>
      </c>
      <c r="AH261" s="353">
        <f t="shared" si="88"/>
        <v>0</v>
      </c>
      <c r="AI261" s="353">
        <f t="shared" si="88"/>
        <v>0</v>
      </c>
      <c r="AJ261" s="353">
        <f t="shared" si="88"/>
        <v>0</v>
      </c>
      <c r="AK261" s="353">
        <f t="shared" si="88"/>
        <v>0</v>
      </c>
      <c r="AL261" s="353">
        <v>0</v>
      </c>
      <c r="AM261" s="353">
        <v>0</v>
      </c>
      <c r="AN261" s="353">
        <f t="shared" ref="AN261:AR261" si="89">AN260</f>
        <v>0</v>
      </c>
      <c r="AO261" s="353">
        <f t="shared" si="89"/>
        <v>0</v>
      </c>
      <c r="AP261" s="353">
        <f t="shared" si="89"/>
        <v>0</v>
      </c>
      <c r="AQ261" s="353">
        <f t="shared" si="89"/>
        <v>0</v>
      </c>
      <c r="AR261" s="353">
        <f t="shared" si="89"/>
        <v>0</v>
      </c>
      <c r="AS261" s="257"/>
    </row>
    <row r="262" spans="1:46" ht="15.5"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54"/>
      <c r="AF262" s="363"/>
      <c r="AG262" s="363"/>
      <c r="AH262" s="363"/>
      <c r="AI262" s="363"/>
      <c r="AJ262" s="363"/>
      <c r="AK262" s="363"/>
      <c r="AL262" s="363"/>
      <c r="AM262" s="363"/>
      <c r="AN262" s="363"/>
      <c r="AO262" s="363"/>
      <c r="AP262" s="363"/>
      <c r="AQ262" s="363"/>
      <c r="AR262" s="363"/>
      <c r="AS262" s="266"/>
    </row>
    <row r="263" spans="1:46" ht="31" hidden="1" outlineLevel="1">
      <c r="A263" s="44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52"/>
      <c r="AF263" s="352"/>
      <c r="AG263" s="352"/>
      <c r="AH263" s="352"/>
      <c r="AI263" s="352"/>
      <c r="AJ263" s="352"/>
      <c r="AK263" s="352"/>
      <c r="AL263" s="357"/>
      <c r="AM263" s="357"/>
      <c r="AN263" s="357"/>
      <c r="AO263" s="357"/>
      <c r="AP263" s="357"/>
      <c r="AQ263" s="357"/>
      <c r="AR263" s="357"/>
      <c r="AS263" s="256">
        <f>SUM(AE263:AR263)</f>
        <v>0</v>
      </c>
    </row>
    <row r="264" spans="1:46" ht="15.5" hidden="1" outlineLevel="1">
      <c r="B264" s="254" t="s">
        <v>288</v>
      </c>
      <c r="C264" s="251" t="s">
        <v>163</v>
      </c>
      <c r="D264" s="255"/>
      <c r="E264" s="255"/>
      <c r="F264" s="255"/>
      <c r="G264" s="255"/>
      <c r="H264" s="255"/>
      <c r="I264" s="255"/>
      <c r="J264" s="255"/>
      <c r="K264" s="255"/>
      <c r="L264" s="255"/>
      <c r="M264" s="255"/>
      <c r="N264" s="255"/>
      <c r="O264" s="255"/>
      <c r="P264" s="255"/>
      <c r="Q264" s="255">
        <v>12</v>
      </c>
      <c r="R264" s="255"/>
      <c r="S264" s="255"/>
      <c r="T264" s="255"/>
      <c r="U264" s="255"/>
      <c r="V264" s="255"/>
      <c r="W264" s="255"/>
      <c r="X264" s="255"/>
      <c r="Y264" s="255"/>
      <c r="Z264" s="255"/>
      <c r="AA264" s="255"/>
      <c r="AB264" s="255"/>
      <c r="AC264" s="255"/>
      <c r="AD264" s="255"/>
      <c r="AE264" s="353">
        <f>AE263</f>
        <v>0</v>
      </c>
      <c r="AF264" s="353">
        <f t="shared" ref="AF264:AK264" si="90">AF263</f>
        <v>0</v>
      </c>
      <c r="AG264" s="353">
        <f t="shared" si="90"/>
        <v>0</v>
      </c>
      <c r="AH264" s="353">
        <f t="shared" si="90"/>
        <v>0</v>
      </c>
      <c r="AI264" s="353">
        <f t="shared" si="90"/>
        <v>0</v>
      </c>
      <c r="AJ264" s="353">
        <f t="shared" si="90"/>
        <v>0</v>
      </c>
      <c r="AK264" s="353">
        <f t="shared" si="90"/>
        <v>0</v>
      </c>
      <c r="AL264" s="353">
        <v>0</v>
      </c>
      <c r="AM264" s="353">
        <v>0</v>
      </c>
      <c r="AN264" s="353">
        <f t="shared" ref="AN264:AR264" si="91">AN263</f>
        <v>0</v>
      </c>
      <c r="AO264" s="353">
        <f t="shared" si="91"/>
        <v>0</v>
      </c>
      <c r="AP264" s="353">
        <f t="shared" si="91"/>
        <v>0</v>
      </c>
      <c r="AQ264" s="353">
        <f t="shared" si="91"/>
        <v>0</v>
      </c>
      <c r="AR264" s="353">
        <f t="shared" si="91"/>
        <v>0</v>
      </c>
      <c r="AS264" s="257"/>
    </row>
    <row r="265" spans="1:46" ht="15.5"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64"/>
      <c r="AF265" s="364"/>
      <c r="AG265" s="354"/>
      <c r="AH265" s="354"/>
      <c r="AI265" s="354"/>
      <c r="AJ265" s="354"/>
      <c r="AK265" s="354"/>
      <c r="AL265" s="354"/>
      <c r="AM265" s="354"/>
      <c r="AN265" s="354"/>
      <c r="AO265" s="354"/>
      <c r="AP265" s="354"/>
      <c r="AQ265" s="354"/>
      <c r="AR265" s="354"/>
      <c r="AS265" s="266"/>
    </row>
    <row r="266" spans="1:46" ht="31" hidden="1" outlineLevel="1">
      <c r="A266" s="44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52"/>
      <c r="AF266" s="352"/>
      <c r="AG266" s="352"/>
      <c r="AH266" s="352"/>
      <c r="AI266" s="352"/>
      <c r="AJ266" s="352"/>
      <c r="AK266" s="352"/>
      <c r="AL266" s="357"/>
      <c r="AM266" s="357"/>
      <c r="AN266" s="357"/>
      <c r="AO266" s="357"/>
      <c r="AP266" s="357"/>
      <c r="AQ266" s="357"/>
      <c r="AR266" s="357"/>
      <c r="AS266" s="256">
        <f>SUM(AE266:AR266)</f>
        <v>0</v>
      </c>
    </row>
    <row r="267" spans="1:46" ht="15.5" hidden="1" outlineLevel="1">
      <c r="B267" s="254" t="s">
        <v>288</v>
      </c>
      <c r="C267" s="251" t="s">
        <v>163</v>
      </c>
      <c r="D267" s="255"/>
      <c r="E267" s="255"/>
      <c r="F267" s="255"/>
      <c r="G267" s="255"/>
      <c r="H267" s="255"/>
      <c r="I267" s="255"/>
      <c r="J267" s="255"/>
      <c r="K267" s="255"/>
      <c r="L267" s="255"/>
      <c r="M267" s="255"/>
      <c r="N267" s="255"/>
      <c r="O267" s="255"/>
      <c r="P267" s="255"/>
      <c r="Q267" s="255">
        <v>12</v>
      </c>
      <c r="R267" s="255"/>
      <c r="S267" s="255"/>
      <c r="T267" s="255"/>
      <c r="U267" s="255"/>
      <c r="V267" s="255"/>
      <c r="W267" s="255"/>
      <c r="X267" s="255"/>
      <c r="Y267" s="255"/>
      <c r="Z267" s="255"/>
      <c r="AA267" s="255"/>
      <c r="AB267" s="255"/>
      <c r="AC267" s="255"/>
      <c r="AD267" s="255"/>
      <c r="AE267" s="353">
        <f>AE266</f>
        <v>0</v>
      </c>
      <c r="AF267" s="353">
        <f t="shared" ref="AF267:AK267" si="92">AF266</f>
        <v>0</v>
      </c>
      <c r="AG267" s="353">
        <f t="shared" si="92"/>
        <v>0</v>
      </c>
      <c r="AH267" s="353">
        <f t="shared" si="92"/>
        <v>0</v>
      </c>
      <c r="AI267" s="353">
        <f t="shared" si="92"/>
        <v>0</v>
      </c>
      <c r="AJ267" s="353">
        <f t="shared" si="92"/>
        <v>0</v>
      </c>
      <c r="AK267" s="353">
        <f t="shared" si="92"/>
        <v>0</v>
      </c>
      <c r="AL267" s="353">
        <v>0</v>
      </c>
      <c r="AM267" s="353">
        <v>0</v>
      </c>
      <c r="AN267" s="353">
        <f t="shared" ref="AN267:AR267" si="93">AN266</f>
        <v>0</v>
      </c>
      <c r="AO267" s="353">
        <f t="shared" si="93"/>
        <v>0</v>
      </c>
      <c r="AP267" s="353">
        <f t="shared" si="93"/>
        <v>0</v>
      </c>
      <c r="AQ267" s="353">
        <f t="shared" si="93"/>
        <v>0</v>
      </c>
      <c r="AR267" s="353">
        <f t="shared" si="93"/>
        <v>0</v>
      </c>
      <c r="AS267" s="266"/>
    </row>
    <row r="268" spans="1:46" ht="15.5"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54"/>
      <c r="AF268" s="354"/>
      <c r="AG268" s="354"/>
      <c r="AH268" s="354"/>
      <c r="AI268" s="354"/>
      <c r="AJ268" s="354"/>
      <c r="AK268" s="354"/>
      <c r="AL268" s="354"/>
      <c r="AM268" s="354"/>
      <c r="AN268" s="354"/>
      <c r="AO268" s="354"/>
      <c r="AP268" s="354"/>
      <c r="AQ268" s="354"/>
      <c r="AR268" s="354"/>
      <c r="AS268" s="266"/>
    </row>
    <row r="269" spans="1:46" ht="15.5"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56"/>
      <c r="AF269" s="356"/>
      <c r="AG269" s="356"/>
      <c r="AH269" s="356"/>
      <c r="AI269" s="356"/>
      <c r="AJ269" s="356"/>
      <c r="AK269" s="356"/>
      <c r="AL269" s="356"/>
      <c r="AM269" s="356"/>
      <c r="AN269" s="356"/>
      <c r="AO269" s="356"/>
      <c r="AP269" s="356"/>
      <c r="AQ269" s="356"/>
      <c r="AR269" s="356"/>
      <c r="AS269" s="252"/>
    </row>
    <row r="270" spans="1:46" ht="15.5" hidden="1" outlineLevel="1">
      <c r="A270" s="44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52"/>
      <c r="AF270" s="352"/>
      <c r="AG270" s="352"/>
      <c r="AH270" s="352"/>
      <c r="AI270" s="352"/>
      <c r="AJ270" s="352"/>
      <c r="AK270" s="352"/>
      <c r="AL270" s="352"/>
      <c r="AM270" s="352"/>
      <c r="AN270" s="352"/>
      <c r="AO270" s="352"/>
      <c r="AP270" s="352"/>
      <c r="AQ270" s="352"/>
      <c r="AR270" s="352"/>
      <c r="AS270" s="256">
        <f>SUM(AE270:AR270)</f>
        <v>0</v>
      </c>
    </row>
    <row r="271" spans="1:46" ht="15.5" hidden="1" outlineLevel="1">
      <c r="B271" s="254" t="s">
        <v>288</v>
      </c>
      <c r="C271" s="251" t="s">
        <v>163</v>
      </c>
      <c r="D271" s="255"/>
      <c r="E271" s="255"/>
      <c r="F271" s="255"/>
      <c r="G271" s="255"/>
      <c r="H271" s="255"/>
      <c r="I271" s="255"/>
      <c r="J271" s="255"/>
      <c r="K271" s="255"/>
      <c r="L271" s="255"/>
      <c r="M271" s="255"/>
      <c r="N271" s="255"/>
      <c r="O271" s="255"/>
      <c r="P271" s="255"/>
      <c r="Q271" s="255">
        <v>12</v>
      </c>
      <c r="R271" s="255"/>
      <c r="S271" s="255"/>
      <c r="T271" s="255"/>
      <c r="U271" s="255"/>
      <c r="V271" s="255"/>
      <c r="W271" s="255"/>
      <c r="X271" s="255"/>
      <c r="Y271" s="255"/>
      <c r="Z271" s="255"/>
      <c r="AA271" s="255"/>
      <c r="AB271" s="255"/>
      <c r="AC271" s="255"/>
      <c r="AD271" s="255"/>
      <c r="AE271" s="353">
        <f>AE270</f>
        <v>0</v>
      </c>
      <c r="AF271" s="353">
        <f t="shared" ref="AF271:AK271" si="94">AF270</f>
        <v>0</v>
      </c>
      <c r="AG271" s="353">
        <f t="shared" si="94"/>
        <v>0</v>
      </c>
      <c r="AH271" s="353">
        <f t="shared" si="94"/>
        <v>0</v>
      </c>
      <c r="AI271" s="353">
        <f t="shared" si="94"/>
        <v>0</v>
      </c>
      <c r="AJ271" s="353">
        <f t="shared" si="94"/>
        <v>0</v>
      </c>
      <c r="AK271" s="353">
        <f t="shared" si="94"/>
        <v>0</v>
      </c>
      <c r="AL271" s="353">
        <v>0</v>
      </c>
      <c r="AM271" s="353">
        <v>0</v>
      </c>
      <c r="AN271" s="353">
        <f t="shared" ref="AN271:AR271" si="95">AN270</f>
        <v>0</v>
      </c>
      <c r="AO271" s="353">
        <f t="shared" si="95"/>
        <v>0</v>
      </c>
      <c r="AP271" s="353">
        <f t="shared" si="95"/>
        <v>0</v>
      </c>
      <c r="AQ271" s="353">
        <f t="shared" si="95"/>
        <v>0</v>
      </c>
      <c r="AR271" s="353">
        <f t="shared" si="95"/>
        <v>0</v>
      </c>
      <c r="AS271" s="257"/>
    </row>
    <row r="272" spans="1:46" ht="15.5" hidden="1" outlineLevel="1">
      <c r="B272" s="274"/>
      <c r="C272" s="265"/>
      <c r="D272" s="251"/>
      <c r="E272" s="251"/>
      <c r="F272" s="251"/>
      <c r="G272" s="251"/>
      <c r="H272" s="251"/>
      <c r="I272" s="251"/>
      <c r="J272" s="251"/>
      <c r="K272" s="251"/>
      <c r="L272" s="251"/>
      <c r="M272" s="251"/>
      <c r="N272" s="251"/>
      <c r="O272" s="251"/>
      <c r="P272" s="251"/>
      <c r="Q272" s="405"/>
      <c r="R272" s="251"/>
      <c r="S272" s="251"/>
      <c r="T272" s="251"/>
      <c r="U272" s="251"/>
      <c r="V272" s="251"/>
      <c r="W272" s="251"/>
      <c r="X272" s="251"/>
      <c r="Y272" s="251"/>
      <c r="Z272" s="251"/>
      <c r="AA272" s="251"/>
      <c r="AB272" s="251"/>
      <c r="AC272" s="251"/>
      <c r="AD272" s="251"/>
      <c r="AE272" s="354"/>
      <c r="AF272" s="354"/>
      <c r="AG272" s="354"/>
      <c r="AH272" s="354"/>
      <c r="AI272" s="354"/>
      <c r="AJ272" s="354"/>
      <c r="AK272" s="354"/>
      <c r="AL272" s="354"/>
      <c r="AM272" s="354"/>
      <c r="AN272" s="354"/>
      <c r="AO272" s="354"/>
      <c r="AP272" s="354"/>
      <c r="AQ272" s="354"/>
      <c r="AR272" s="354"/>
      <c r="AS272" s="261"/>
      <c r="AT272" s="534"/>
    </row>
    <row r="273" spans="1:46" s="243" customFormat="1" ht="15.5" hidden="1" outlineLevel="1">
      <c r="A273" s="44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54"/>
      <c r="AF273" s="354"/>
      <c r="AG273" s="354"/>
      <c r="AH273" s="354"/>
      <c r="AI273" s="354"/>
      <c r="AJ273" s="354"/>
      <c r="AK273" s="358"/>
      <c r="AL273" s="358"/>
      <c r="AM273" s="358"/>
      <c r="AN273" s="358"/>
      <c r="AO273" s="358"/>
      <c r="AP273" s="358"/>
      <c r="AQ273" s="358"/>
      <c r="AR273" s="358"/>
      <c r="AS273" s="443"/>
      <c r="AT273" s="535"/>
    </row>
    <row r="274" spans="1:46" ht="15.5" hidden="1" outlineLevel="1">
      <c r="A274" s="44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52"/>
      <c r="AF274" s="352"/>
      <c r="AG274" s="352"/>
      <c r="AH274" s="352"/>
      <c r="AI274" s="352"/>
      <c r="AJ274" s="352"/>
      <c r="AK274" s="352"/>
      <c r="AL274" s="352"/>
      <c r="AM274" s="352"/>
      <c r="AN274" s="352"/>
      <c r="AO274" s="352"/>
      <c r="AP274" s="352"/>
      <c r="AQ274" s="352"/>
      <c r="AR274" s="352"/>
      <c r="AS274" s="256">
        <f>SUM(AE274:AR274)</f>
        <v>0</v>
      </c>
    </row>
    <row r="275" spans="1:46" ht="15.5" hidden="1" outlineLevel="1">
      <c r="B275" s="254" t="s">
        <v>288</v>
      </c>
      <c r="C275" s="251" t="s">
        <v>163</v>
      </c>
      <c r="D275" s="255"/>
      <c r="E275" s="255"/>
      <c r="F275" s="255"/>
      <c r="G275" s="255"/>
      <c r="H275" s="255"/>
      <c r="I275" s="255"/>
      <c r="J275" s="255"/>
      <c r="K275" s="255"/>
      <c r="L275" s="255"/>
      <c r="M275" s="255"/>
      <c r="N275" s="255"/>
      <c r="O275" s="255"/>
      <c r="P275" s="255"/>
      <c r="Q275" s="255">
        <v>0</v>
      </c>
      <c r="R275" s="255"/>
      <c r="S275" s="255"/>
      <c r="T275" s="255"/>
      <c r="U275" s="255"/>
      <c r="V275" s="255"/>
      <c r="W275" s="255"/>
      <c r="X275" s="255"/>
      <c r="Y275" s="255"/>
      <c r="Z275" s="255"/>
      <c r="AA275" s="255"/>
      <c r="AB275" s="255"/>
      <c r="AC275" s="255"/>
      <c r="AD275" s="255"/>
      <c r="AE275" s="353">
        <f>AE274</f>
        <v>0</v>
      </c>
      <c r="AF275" s="353">
        <f t="shared" ref="AF275:AK275" si="96">AF274</f>
        <v>0</v>
      </c>
      <c r="AG275" s="353">
        <f t="shared" si="96"/>
        <v>0</v>
      </c>
      <c r="AH275" s="353">
        <f t="shared" si="96"/>
        <v>0</v>
      </c>
      <c r="AI275" s="353">
        <f t="shared" si="96"/>
        <v>0</v>
      </c>
      <c r="AJ275" s="353">
        <f t="shared" si="96"/>
        <v>0</v>
      </c>
      <c r="AK275" s="353">
        <f t="shared" si="96"/>
        <v>0</v>
      </c>
      <c r="AL275" s="353">
        <v>0</v>
      </c>
      <c r="AM275" s="353">
        <v>0</v>
      </c>
      <c r="AN275" s="353">
        <f t="shared" ref="AN275:AR275" si="97">AN274</f>
        <v>0</v>
      </c>
      <c r="AO275" s="353">
        <f t="shared" si="97"/>
        <v>0</v>
      </c>
      <c r="AP275" s="353">
        <f t="shared" si="97"/>
        <v>0</v>
      </c>
      <c r="AQ275" s="353">
        <f t="shared" si="97"/>
        <v>0</v>
      </c>
      <c r="AR275" s="353">
        <f t="shared" si="97"/>
        <v>0</v>
      </c>
      <c r="AS275" s="257"/>
    </row>
    <row r="276" spans="1:46" ht="15.5"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54"/>
      <c r="AF276" s="354"/>
      <c r="AG276" s="354"/>
      <c r="AH276" s="354"/>
      <c r="AI276" s="354"/>
      <c r="AJ276" s="354"/>
      <c r="AK276" s="354"/>
      <c r="AL276" s="354"/>
      <c r="AM276" s="354"/>
      <c r="AN276" s="354"/>
      <c r="AO276" s="354"/>
      <c r="AP276" s="354"/>
      <c r="AQ276" s="354"/>
      <c r="AR276" s="354"/>
      <c r="AS276" s="266"/>
    </row>
    <row r="277" spans="1:46" s="243" customFormat="1" ht="15.5" hidden="1" outlineLevel="1">
      <c r="A277" s="44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52"/>
      <c r="AF277" s="352"/>
      <c r="AG277" s="352"/>
      <c r="AH277" s="352"/>
      <c r="AI277" s="352"/>
      <c r="AJ277" s="352"/>
      <c r="AK277" s="352"/>
      <c r="AL277" s="352"/>
      <c r="AM277" s="352"/>
      <c r="AN277" s="352"/>
      <c r="AO277" s="352"/>
      <c r="AP277" s="352"/>
      <c r="AQ277" s="352"/>
      <c r="AR277" s="352"/>
      <c r="AS277" s="256">
        <f>SUM(AE277:AR277)</f>
        <v>0</v>
      </c>
    </row>
    <row r="278" spans="1:46" s="243" customFormat="1" ht="15.5" hidden="1" outlineLevel="1">
      <c r="A278" s="447"/>
      <c r="B278" s="283" t="s">
        <v>288</v>
      </c>
      <c r="C278" s="251" t="s">
        <v>163</v>
      </c>
      <c r="D278" s="255"/>
      <c r="E278" s="255"/>
      <c r="F278" s="255"/>
      <c r="G278" s="255"/>
      <c r="H278" s="255"/>
      <c r="I278" s="255"/>
      <c r="J278" s="255"/>
      <c r="K278" s="255"/>
      <c r="L278" s="255"/>
      <c r="M278" s="255"/>
      <c r="N278" s="255"/>
      <c r="O278" s="255"/>
      <c r="P278" s="255"/>
      <c r="Q278" s="255">
        <v>0</v>
      </c>
      <c r="R278" s="255"/>
      <c r="S278" s="255"/>
      <c r="T278" s="255"/>
      <c r="U278" s="255"/>
      <c r="V278" s="255"/>
      <c r="W278" s="255"/>
      <c r="X278" s="255"/>
      <c r="Y278" s="255"/>
      <c r="Z278" s="255"/>
      <c r="AA278" s="255"/>
      <c r="AB278" s="255"/>
      <c r="AC278" s="255"/>
      <c r="AD278" s="255"/>
      <c r="AE278" s="353">
        <f>AE277</f>
        <v>0</v>
      </c>
      <c r="AF278" s="353">
        <f t="shared" ref="AF278:AK278" si="98">AF277</f>
        <v>0</v>
      </c>
      <c r="AG278" s="353">
        <f t="shared" si="98"/>
        <v>0</v>
      </c>
      <c r="AH278" s="353">
        <f t="shared" si="98"/>
        <v>0</v>
      </c>
      <c r="AI278" s="353">
        <f t="shared" si="98"/>
        <v>0</v>
      </c>
      <c r="AJ278" s="353">
        <f t="shared" si="98"/>
        <v>0</v>
      </c>
      <c r="AK278" s="353">
        <f t="shared" si="98"/>
        <v>0</v>
      </c>
      <c r="AL278" s="353">
        <v>0</v>
      </c>
      <c r="AM278" s="353">
        <v>0</v>
      </c>
      <c r="AN278" s="353">
        <f t="shared" ref="AN278:AR278" si="99">AN277</f>
        <v>0</v>
      </c>
      <c r="AO278" s="353">
        <f t="shared" si="99"/>
        <v>0</v>
      </c>
      <c r="AP278" s="353">
        <f t="shared" si="99"/>
        <v>0</v>
      </c>
      <c r="AQ278" s="353">
        <f t="shared" si="99"/>
        <v>0</v>
      </c>
      <c r="AR278" s="353">
        <f t="shared" si="99"/>
        <v>0</v>
      </c>
      <c r="AS278" s="257"/>
    </row>
    <row r="279" spans="1:46" s="243" customFormat="1" ht="15.5" hidden="1" outlineLevel="1">
      <c r="A279" s="44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54"/>
      <c r="AF279" s="354"/>
      <c r="AG279" s="354"/>
      <c r="AH279" s="354"/>
      <c r="AI279" s="354"/>
      <c r="AJ279" s="354"/>
      <c r="AK279" s="358"/>
      <c r="AL279" s="358"/>
      <c r="AM279" s="358"/>
      <c r="AN279" s="358"/>
      <c r="AO279" s="358"/>
      <c r="AP279" s="358"/>
      <c r="AQ279" s="358"/>
      <c r="AR279" s="358"/>
      <c r="AS279" s="272"/>
    </row>
    <row r="280" spans="1:46" ht="15.5" hidden="1" outlineLevel="1">
      <c r="B280" s="44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56"/>
      <c r="AF280" s="356"/>
      <c r="AG280" s="356"/>
      <c r="AH280" s="356"/>
      <c r="AI280" s="356"/>
      <c r="AJ280" s="356"/>
      <c r="AK280" s="356"/>
      <c r="AL280" s="356"/>
      <c r="AM280" s="356"/>
      <c r="AN280" s="356"/>
      <c r="AO280" s="356"/>
      <c r="AP280" s="356"/>
      <c r="AQ280" s="356"/>
      <c r="AR280" s="356"/>
      <c r="AS280" s="252"/>
    </row>
    <row r="281" spans="1:46" ht="15.5" hidden="1" outlineLevel="1">
      <c r="A281" s="447">
        <v>17</v>
      </c>
      <c r="B281" s="273" t="s">
        <v>112</v>
      </c>
      <c r="C281" s="251" t="s">
        <v>25</v>
      </c>
      <c r="D281" s="255">
        <f>'7.  Persistence Report'!AV153</f>
        <v>2718</v>
      </c>
      <c r="E281" s="255">
        <f>'7.  Persistence Report'!AW153</f>
        <v>2718</v>
      </c>
      <c r="F281" s="255">
        <f>'7.  Persistence Report'!AX153</f>
        <v>2718</v>
      </c>
      <c r="G281" s="255">
        <f>'7.  Persistence Report'!AY153</f>
        <v>2718</v>
      </c>
      <c r="H281" s="255">
        <f>'7.  Persistence Report'!AZ153</f>
        <v>2718</v>
      </c>
      <c r="I281" s="255">
        <f>'7.  Persistence Report'!BA153</f>
        <v>2718</v>
      </c>
      <c r="J281" s="255">
        <f>'7.  Persistence Report'!BB153</f>
        <v>2718</v>
      </c>
      <c r="K281" s="255">
        <f>'7.  Persistence Report'!BC153</f>
        <v>2718</v>
      </c>
      <c r="L281" s="255">
        <f>'7.  Persistence Report'!BD153</f>
        <v>2718</v>
      </c>
      <c r="M281" s="255">
        <f>'7.  Persistence Report'!BE153</f>
        <v>2718</v>
      </c>
      <c r="N281" s="255">
        <f>'7.  Persistence Report'!BF153</f>
        <v>2718</v>
      </c>
      <c r="O281" s="255">
        <f>'7.  Persistence Report'!BG153</f>
        <v>2718</v>
      </c>
      <c r="P281" s="255">
        <f>'7.  Persistence Report'!BH153</f>
        <v>2718</v>
      </c>
      <c r="Q281" s="255">
        <v>12</v>
      </c>
      <c r="R281" s="255">
        <f>'7.  Persistence Report'!Q153</f>
        <v>3</v>
      </c>
      <c r="S281" s="255">
        <f>'7.  Persistence Report'!R153</f>
        <v>3</v>
      </c>
      <c r="T281" s="255">
        <f>'7.  Persistence Report'!S153</f>
        <v>3</v>
      </c>
      <c r="U281" s="255">
        <f>'7.  Persistence Report'!T153</f>
        <v>3</v>
      </c>
      <c r="V281" s="255">
        <f>'7.  Persistence Report'!U153</f>
        <v>3</v>
      </c>
      <c r="W281" s="255">
        <f>'7.  Persistence Report'!V153</f>
        <v>3</v>
      </c>
      <c r="X281" s="255">
        <f>'7.  Persistence Report'!W153</f>
        <v>3</v>
      </c>
      <c r="Y281" s="255">
        <f>'7.  Persistence Report'!X153</f>
        <v>3</v>
      </c>
      <c r="Z281" s="255">
        <f>'7.  Persistence Report'!Y153</f>
        <v>3</v>
      </c>
      <c r="AA281" s="255">
        <f>'7.  Persistence Report'!Z153</f>
        <v>3</v>
      </c>
      <c r="AB281" s="255">
        <f>'7.  Persistence Report'!AA153</f>
        <v>3</v>
      </c>
      <c r="AC281" s="255">
        <f>'7.  Persistence Report'!AB153</f>
        <v>3</v>
      </c>
      <c r="AD281" s="255">
        <f>'7.  Persistence Report'!AC153</f>
        <v>3</v>
      </c>
      <c r="AE281" s="368">
        <v>1</v>
      </c>
      <c r="AF281" s="352"/>
      <c r="AG281" s="352"/>
      <c r="AH281" s="352"/>
      <c r="AI281" s="352"/>
      <c r="AJ281" s="352"/>
      <c r="AK281" s="352"/>
      <c r="AL281" s="357"/>
      <c r="AM281" s="357"/>
      <c r="AN281" s="357"/>
      <c r="AO281" s="357"/>
      <c r="AP281" s="357"/>
      <c r="AQ281" s="357"/>
      <c r="AR281" s="357"/>
      <c r="AS281" s="256">
        <f>SUM(AE281:AR281)</f>
        <v>1</v>
      </c>
    </row>
    <row r="282" spans="1:46" ht="15.5" hidden="1" outlineLevel="1">
      <c r="B282" s="254" t="s">
        <v>288</v>
      </c>
      <c r="C282" s="251" t="s">
        <v>163</v>
      </c>
      <c r="D282" s="255"/>
      <c r="E282" s="255"/>
      <c r="F282" s="255"/>
      <c r="G282" s="255"/>
      <c r="H282" s="255"/>
      <c r="I282" s="255"/>
      <c r="J282" s="255"/>
      <c r="K282" s="255"/>
      <c r="L282" s="255"/>
      <c r="M282" s="255"/>
      <c r="N282" s="255"/>
      <c r="O282" s="255"/>
      <c r="P282" s="255"/>
      <c r="Q282" s="255">
        <v>12</v>
      </c>
      <c r="R282" s="255"/>
      <c r="S282" s="255"/>
      <c r="T282" s="255"/>
      <c r="U282" s="255"/>
      <c r="V282" s="255"/>
      <c r="W282" s="255"/>
      <c r="X282" s="255"/>
      <c r="Y282" s="255"/>
      <c r="Z282" s="255"/>
      <c r="AA282" s="255"/>
      <c r="AB282" s="255"/>
      <c r="AC282" s="255"/>
      <c r="AD282" s="255"/>
      <c r="AE282" s="353">
        <f>AE281</f>
        <v>1</v>
      </c>
      <c r="AF282" s="353">
        <f t="shared" ref="AF282:AK282" si="100">AF281</f>
        <v>0</v>
      </c>
      <c r="AG282" s="353">
        <f t="shared" si="100"/>
        <v>0</v>
      </c>
      <c r="AH282" s="353">
        <f t="shared" si="100"/>
        <v>0</v>
      </c>
      <c r="AI282" s="353">
        <f t="shared" si="100"/>
        <v>0</v>
      </c>
      <c r="AJ282" s="353">
        <f t="shared" si="100"/>
        <v>0</v>
      </c>
      <c r="AK282" s="353">
        <f t="shared" si="100"/>
        <v>0</v>
      </c>
      <c r="AL282" s="353">
        <v>0</v>
      </c>
      <c r="AM282" s="353">
        <v>0</v>
      </c>
      <c r="AN282" s="353">
        <f t="shared" ref="AN282:AR282" si="101">AN281</f>
        <v>0</v>
      </c>
      <c r="AO282" s="353">
        <f t="shared" si="101"/>
        <v>0</v>
      </c>
      <c r="AP282" s="353">
        <f t="shared" si="101"/>
        <v>0</v>
      </c>
      <c r="AQ282" s="353">
        <f t="shared" si="101"/>
        <v>0</v>
      </c>
      <c r="AR282" s="353">
        <f t="shared" si="101"/>
        <v>0</v>
      </c>
      <c r="AS282" s="266"/>
    </row>
    <row r="283" spans="1:46" ht="15.5"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64"/>
      <c r="AF283" s="367"/>
      <c r="AG283" s="367"/>
      <c r="AH283" s="367"/>
      <c r="AI283" s="367"/>
      <c r="AJ283" s="367"/>
      <c r="AK283" s="367"/>
      <c r="AL283" s="367"/>
      <c r="AM283" s="367"/>
      <c r="AN283" s="367"/>
      <c r="AO283" s="367"/>
      <c r="AP283" s="367"/>
      <c r="AQ283" s="367"/>
      <c r="AR283" s="367"/>
      <c r="AS283" s="266"/>
    </row>
    <row r="284" spans="1:46" ht="15.5" hidden="1" outlineLevel="1">
      <c r="A284" s="44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68"/>
      <c r="AF284" s="352"/>
      <c r="AG284" s="352"/>
      <c r="AH284" s="352"/>
      <c r="AI284" s="352"/>
      <c r="AJ284" s="352"/>
      <c r="AK284" s="352"/>
      <c r="AL284" s="357"/>
      <c r="AM284" s="357"/>
      <c r="AN284" s="357"/>
      <c r="AO284" s="357"/>
      <c r="AP284" s="357"/>
      <c r="AQ284" s="357"/>
      <c r="AR284" s="357"/>
      <c r="AS284" s="256">
        <f>SUM(AE284:AR284)</f>
        <v>0</v>
      </c>
    </row>
    <row r="285" spans="1:46" ht="15.5" hidden="1" outlineLevel="1">
      <c r="B285" s="254" t="s">
        <v>288</v>
      </c>
      <c r="C285" s="251" t="s">
        <v>163</v>
      </c>
      <c r="D285" s="255"/>
      <c r="E285" s="255"/>
      <c r="F285" s="255"/>
      <c r="G285" s="255"/>
      <c r="H285" s="255"/>
      <c r="I285" s="255"/>
      <c r="J285" s="255"/>
      <c r="K285" s="255"/>
      <c r="L285" s="255"/>
      <c r="M285" s="255"/>
      <c r="N285" s="255"/>
      <c r="O285" s="255"/>
      <c r="P285" s="255"/>
      <c r="Q285" s="255">
        <v>12</v>
      </c>
      <c r="R285" s="255"/>
      <c r="S285" s="255"/>
      <c r="T285" s="255"/>
      <c r="U285" s="255"/>
      <c r="V285" s="255"/>
      <c r="W285" s="255"/>
      <c r="X285" s="255"/>
      <c r="Y285" s="255"/>
      <c r="Z285" s="255"/>
      <c r="AA285" s="255"/>
      <c r="AB285" s="255"/>
      <c r="AC285" s="255"/>
      <c r="AD285" s="255"/>
      <c r="AE285" s="353">
        <f>AE284</f>
        <v>0</v>
      </c>
      <c r="AF285" s="353">
        <f t="shared" ref="AF285:AK285" si="102">AF284</f>
        <v>0</v>
      </c>
      <c r="AG285" s="353">
        <f t="shared" si="102"/>
        <v>0</v>
      </c>
      <c r="AH285" s="353">
        <f t="shared" si="102"/>
        <v>0</v>
      </c>
      <c r="AI285" s="353">
        <f t="shared" si="102"/>
        <v>0</v>
      </c>
      <c r="AJ285" s="353">
        <f t="shared" si="102"/>
        <v>0</v>
      </c>
      <c r="AK285" s="353">
        <f t="shared" si="102"/>
        <v>0</v>
      </c>
      <c r="AL285" s="353">
        <v>0</v>
      </c>
      <c r="AM285" s="353">
        <v>0</v>
      </c>
      <c r="AN285" s="353">
        <f t="shared" ref="AN285:AR285" si="103">AN284</f>
        <v>0</v>
      </c>
      <c r="AO285" s="353">
        <f t="shared" si="103"/>
        <v>0</v>
      </c>
      <c r="AP285" s="353">
        <f t="shared" si="103"/>
        <v>0</v>
      </c>
      <c r="AQ285" s="353">
        <f t="shared" si="103"/>
        <v>0</v>
      </c>
      <c r="AR285" s="353">
        <f t="shared" si="103"/>
        <v>0</v>
      </c>
      <c r="AS285" s="266"/>
    </row>
    <row r="286" spans="1:46" ht="15.5"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65"/>
      <c r="AF286" s="366"/>
      <c r="AG286" s="366"/>
      <c r="AH286" s="366"/>
      <c r="AI286" s="366"/>
      <c r="AJ286" s="366"/>
      <c r="AK286" s="366"/>
      <c r="AL286" s="366"/>
      <c r="AM286" s="366"/>
      <c r="AN286" s="366"/>
      <c r="AO286" s="366"/>
      <c r="AP286" s="366"/>
      <c r="AQ286" s="366"/>
      <c r="AR286" s="366"/>
      <c r="AS286" s="257"/>
    </row>
    <row r="287" spans="1:46" ht="15.5" hidden="1" outlineLevel="1">
      <c r="A287" s="44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68"/>
      <c r="AF287" s="352"/>
      <c r="AG287" s="352"/>
      <c r="AH287" s="352"/>
      <c r="AI287" s="352"/>
      <c r="AJ287" s="352"/>
      <c r="AK287" s="352"/>
      <c r="AL287" s="357"/>
      <c r="AM287" s="357"/>
      <c r="AN287" s="357"/>
      <c r="AO287" s="357"/>
      <c r="AP287" s="357"/>
      <c r="AQ287" s="357"/>
      <c r="AR287" s="357"/>
      <c r="AS287" s="256">
        <f>SUM(AE287:AR287)</f>
        <v>0</v>
      </c>
    </row>
    <row r="288" spans="1:46" ht="15.5" hidden="1" outlineLevel="1">
      <c r="B288" s="254" t="s">
        <v>288</v>
      </c>
      <c r="C288" s="251" t="s">
        <v>163</v>
      </c>
      <c r="D288" s="255"/>
      <c r="E288" s="255"/>
      <c r="F288" s="255"/>
      <c r="G288" s="255"/>
      <c r="H288" s="255"/>
      <c r="I288" s="255"/>
      <c r="J288" s="255"/>
      <c r="K288" s="255"/>
      <c r="L288" s="255"/>
      <c r="M288" s="255"/>
      <c r="N288" s="255"/>
      <c r="O288" s="255"/>
      <c r="P288" s="255"/>
      <c r="Q288" s="255">
        <v>12</v>
      </c>
      <c r="R288" s="255"/>
      <c r="S288" s="255"/>
      <c r="T288" s="255"/>
      <c r="U288" s="255"/>
      <c r="V288" s="255"/>
      <c r="W288" s="255"/>
      <c r="X288" s="255"/>
      <c r="Y288" s="255"/>
      <c r="Z288" s="255"/>
      <c r="AA288" s="255"/>
      <c r="AB288" s="255"/>
      <c r="AC288" s="255"/>
      <c r="AD288" s="255"/>
      <c r="AE288" s="353">
        <f>AE287</f>
        <v>0</v>
      </c>
      <c r="AF288" s="353">
        <f t="shared" ref="AF288:AK288" si="104">AF287</f>
        <v>0</v>
      </c>
      <c r="AG288" s="353">
        <f t="shared" si="104"/>
        <v>0</v>
      </c>
      <c r="AH288" s="353">
        <f t="shared" si="104"/>
        <v>0</v>
      </c>
      <c r="AI288" s="353">
        <f t="shared" si="104"/>
        <v>0</v>
      </c>
      <c r="AJ288" s="353">
        <f t="shared" si="104"/>
        <v>0</v>
      </c>
      <c r="AK288" s="353">
        <f t="shared" si="104"/>
        <v>0</v>
      </c>
      <c r="AL288" s="353">
        <v>0</v>
      </c>
      <c r="AM288" s="353">
        <v>0</v>
      </c>
      <c r="AN288" s="353">
        <f t="shared" ref="AN288:AR288" si="105">AN287</f>
        <v>0</v>
      </c>
      <c r="AO288" s="353">
        <f t="shared" si="105"/>
        <v>0</v>
      </c>
      <c r="AP288" s="353">
        <f t="shared" si="105"/>
        <v>0</v>
      </c>
      <c r="AQ288" s="353">
        <f t="shared" si="105"/>
        <v>0</v>
      </c>
      <c r="AR288" s="353">
        <f t="shared" si="105"/>
        <v>0</v>
      </c>
      <c r="AS288" s="257"/>
    </row>
    <row r="289" spans="1:45" ht="15.5"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54"/>
      <c r="AF289" s="354"/>
      <c r="AG289" s="354"/>
      <c r="AH289" s="354"/>
      <c r="AI289" s="354"/>
      <c r="AJ289" s="354"/>
      <c r="AK289" s="354"/>
      <c r="AL289" s="354"/>
      <c r="AM289" s="354"/>
      <c r="AN289" s="354"/>
      <c r="AO289" s="354"/>
      <c r="AP289" s="354"/>
      <c r="AQ289" s="354"/>
      <c r="AR289" s="354"/>
      <c r="AS289" s="266"/>
    </row>
    <row r="290" spans="1:45" ht="15.5" hidden="1" outlineLevel="1">
      <c r="A290" s="44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68"/>
      <c r="AF290" s="352"/>
      <c r="AG290" s="352"/>
      <c r="AH290" s="352"/>
      <c r="AI290" s="352"/>
      <c r="AJ290" s="352"/>
      <c r="AK290" s="352"/>
      <c r="AL290" s="357"/>
      <c r="AM290" s="357"/>
      <c r="AN290" s="357"/>
      <c r="AO290" s="357"/>
      <c r="AP290" s="357"/>
      <c r="AQ290" s="357"/>
      <c r="AR290" s="357"/>
      <c r="AS290" s="256">
        <f>SUM(AE290:AR290)</f>
        <v>0</v>
      </c>
    </row>
    <row r="291" spans="1:45" ht="15.5" hidden="1" outlineLevel="1">
      <c r="B291" s="254" t="s">
        <v>288</v>
      </c>
      <c r="C291" s="251" t="s">
        <v>163</v>
      </c>
      <c r="D291" s="255"/>
      <c r="E291" s="255"/>
      <c r="F291" s="255"/>
      <c r="G291" s="255"/>
      <c r="H291" s="255"/>
      <c r="I291" s="255"/>
      <c r="J291" s="255"/>
      <c r="K291" s="255"/>
      <c r="L291" s="255"/>
      <c r="M291" s="255"/>
      <c r="N291" s="255"/>
      <c r="O291" s="255"/>
      <c r="P291" s="255"/>
      <c r="Q291" s="255">
        <v>12</v>
      </c>
      <c r="R291" s="255"/>
      <c r="S291" s="255"/>
      <c r="T291" s="255"/>
      <c r="U291" s="255"/>
      <c r="V291" s="255"/>
      <c r="W291" s="255"/>
      <c r="X291" s="255"/>
      <c r="Y291" s="255"/>
      <c r="Z291" s="255"/>
      <c r="AA291" s="255"/>
      <c r="AB291" s="255"/>
      <c r="AC291" s="255"/>
      <c r="AD291" s="255"/>
      <c r="AE291" s="353">
        <f t="shared" ref="AE291:AK291" si="106">AE290</f>
        <v>0</v>
      </c>
      <c r="AF291" s="353">
        <f t="shared" si="106"/>
        <v>0</v>
      </c>
      <c r="AG291" s="353">
        <f t="shared" si="106"/>
        <v>0</v>
      </c>
      <c r="AH291" s="353">
        <f t="shared" si="106"/>
        <v>0</v>
      </c>
      <c r="AI291" s="353">
        <f t="shared" si="106"/>
        <v>0</v>
      </c>
      <c r="AJ291" s="353">
        <f t="shared" si="106"/>
        <v>0</v>
      </c>
      <c r="AK291" s="353">
        <f t="shared" si="106"/>
        <v>0</v>
      </c>
      <c r="AL291" s="353">
        <v>0</v>
      </c>
      <c r="AM291" s="353">
        <v>0</v>
      </c>
      <c r="AN291" s="353">
        <f t="shared" ref="AN291:AR291" si="107">AN290</f>
        <v>0</v>
      </c>
      <c r="AO291" s="353">
        <f t="shared" si="107"/>
        <v>0</v>
      </c>
      <c r="AP291" s="353">
        <f t="shared" si="107"/>
        <v>0</v>
      </c>
      <c r="AQ291" s="353">
        <f t="shared" si="107"/>
        <v>0</v>
      </c>
      <c r="AR291" s="353">
        <f t="shared" si="107"/>
        <v>0</v>
      </c>
      <c r="AS291" s="266"/>
    </row>
    <row r="292" spans="1:45" ht="15.5"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54"/>
      <c r="AF292" s="354"/>
      <c r="AG292" s="354"/>
      <c r="AH292" s="354"/>
      <c r="AI292" s="354"/>
      <c r="AJ292" s="354"/>
      <c r="AK292" s="354"/>
      <c r="AL292" s="354"/>
      <c r="AM292" s="354"/>
      <c r="AN292" s="354"/>
      <c r="AO292" s="354"/>
      <c r="AP292" s="354"/>
      <c r="AQ292" s="354"/>
      <c r="AR292" s="354"/>
      <c r="AS292" s="266"/>
    </row>
    <row r="293" spans="1:45" ht="15.5" hidden="1" outlineLevel="1">
      <c r="B293" s="44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64"/>
      <c r="AF293" s="367"/>
      <c r="AG293" s="367"/>
      <c r="AH293" s="367"/>
      <c r="AI293" s="367"/>
      <c r="AJ293" s="367"/>
      <c r="AK293" s="367"/>
      <c r="AL293" s="367"/>
      <c r="AM293" s="367"/>
      <c r="AN293" s="367"/>
      <c r="AO293" s="367"/>
      <c r="AP293" s="367"/>
      <c r="AQ293" s="367"/>
      <c r="AR293" s="367"/>
      <c r="AS293" s="266"/>
    </row>
    <row r="294" spans="1:45" ht="15.5" hidden="1"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64"/>
      <c r="AF294" s="367"/>
      <c r="AG294" s="367"/>
      <c r="AH294" s="367"/>
      <c r="AI294" s="367"/>
      <c r="AJ294" s="367"/>
      <c r="AK294" s="367"/>
      <c r="AL294" s="367"/>
      <c r="AM294" s="367"/>
      <c r="AN294" s="367"/>
      <c r="AO294" s="367"/>
      <c r="AP294" s="367"/>
      <c r="AQ294" s="367"/>
      <c r="AR294" s="367"/>
      <c r="AS294" s="266"/>
    </row>
    <row r="295" spans="1:45" ht="15.5" hidden="1" outlineLevel="1">
      <c r="A295" s="447">
        <v>21</v>
      </c>
      <c r="B295" s="254" t="s">
        <v>113</v>
      </c>
      <c r="C295" s="251" t="s">
        <v>25</v>
      </c>
      <c r="D295" s="255">
        <f>'7.  Persistence Report'!AV145</f>
        <v>11980096</v>
      </c>
      <c r="E295" s="255">
        <f>'7.  Persistence Report'!AW145</f>
        <v>11980096</v>
      </c>
      <c r="F295" s="255">
        <f>'7.  Persistence Report'!AX145</f>
        <v>11980096</v>
      </c>
      <c r="G295" s="255">
        <f>'7.  Persistence Report'!AY145</f>
        <v>11980096</v>
      </c>
      <c r="H295" s="255">
        <f>'7.  Persistence Report'!AZ145</f>
        <v>11980096</v>
      </c>
      <c r="I295" s="255">
        <f>'7.  Persistence Report'!BA145</f>
        <v>11980096</v>
      </c>
      <c r="J295" s="255">
        <f>'7.  Persistence Report'!BB145</f>
        <v>11980096</v>
      </c>
      <c r="K295" s="255">
        <f>'7.  Persistence Report'!BC145</f>
        <v>11978328</v>
      </c>
      <c r="L295" s="255">
        <f>'7.  Persistence Report'!BD145</f>
        <v>11978328</v>
      </c>
      <c r="M295" s="255">
        <f>'7.  Persistence Report'!BE145</f>
        <v>11927319</v>
      </c>
      <c r="N295" s="255">
        <f>'7.  Persistence Report'!BF145</f>
        <v>11782871</v>
      </c>
      <c r="O295" s="255">
        <f>'7.  Persistence Report'!BG145</f>
        <v>11775897</v>
      </c>
      <c r="P295" s="255">
        <f>'7.  Persistence Report'!BH145</f>
        <v>11775897</v>
      </c>
      <c r="Q295" s="251"/>
      <c r="R295" s="255">
        <f>'7.  Persistence Report'!Q145</f>
        <v>735</v>
      </c>
      <c r="S295" s="255">
        <f>'7.  Persistence Report'!R145</f>
        <v>735</v>
      </c>
      <c r="T295" s="255">
        <f>'7.  Persistence Report'!S145</f>
        <v>735</v>
      </c>
      <c r="U295" s="255">
        <f>'7.  Persistence Report'!T145</f>
        <v>735</v>
      </c>
      <c r="V295" s="255">
        <f>'7.  Persistence Report'!U145</f>
        <v>735</v>
      </c>
      <c r="W295" s="255">
        <f>'7.  Persistence Report'!V145</f>
        <v>735</v>
      </c>
      <c r="X295" s="255">
        <f>'7.  Persistence Report'!W145</f>
        <v>735</v>
      </c>
      <c r="Y295" s="255">
        <f>'7.  Persistence Report'!X145</f>
        <v>734</v>
      </c>
      <c r="Z295" s="255">
        <f>'7.  Persistence Report'!Y145</f>
        <v>734</v>
      </c>
      <c r="AA295" s="255">
        <f>'7.  Persistence Report'!Z145</f>
        <v>731</v>
      </c>
      <c r="AB295" s="255">
        <f>'7.  Persistence Report'!AA145</f>
        <v>706</v>
      </c>
      <c r="AC295" s="255">
        <f>'7.  Persistence Report'!AB145</f>
        <v>706</v>
      </c>
      <c r="AD295" s="255">
        <f>'7.  Persistence Report'!AC145</f>
        <v>706</v>
      </c>
      <c r="AE295" s="353">
        <v>1</v>
      </c>
      <c r="AF295" s="353">
        <v>0</v>
      </c>
      <c r="AG295" s="353">
        <v>0</v>
      </c>
      <c r="AH295" s="353">
        <v>0</v>
      </c>
      <c r="AI295" s="353">
        <v>0</v>
      </c>
      <c r="AJ295" s="353">
        <v>0</v>
      </c>
      <c r="AK295" s="353">
        <v>0</v>
      </c>
      <c r="AL295" s="353">
        <v>0</v>
      </c>
      <c r="AM295" s="353"/>
      <c r="AN295" s="353"/>
      <c r="AO295" s="353"/>
      <c r="AP295" s="353"/>
      <c r="AQ295" s="353"/>
      <c r="AR295" s="353"/>
      <c r="AS295" s="266">
        <f>SUM(AE295:AR295)</f>
        <v>1</v>
      </c>
    </row>
    <row r="296" spans="1:45" ht="15.5" hidden="1" outlineLevel="1">
      <c r="B296" s="254" t="s">
        <v>288</v>
      </c>
      <c r="C296" s="251" t="s">
        <v>163</v>
      </c>
      <c r="D296" s="255">
        <v>1700724.5799764588</v>
      </c>
      <c r="E296" s="255">
        <v>1700724.5799764586</v>
      </c>
      <c r="F296" s="255">
        <v>1368556.2723333358</v>
      </c>
      <c r="G296" s="255">
        <v>1368556.2723333358</v>
      </c>
      <c r="H296" s="255">
        <v>1368556.2723333358</v>
      </c>
      <c r="I296" s="255">
        <v>1368556.2723333358</v>
      </c>
      <c r="J296" s="255">
        <v>1368556.2723333358</v>
      </c>
      <c r="K296" s="255">
        <v>1368539.8250444797</v>
      </c>
      <c r="L296" s="255">
        <v>1368539.8250444797</v>
      </c>
      <c r="M296" s="255">
        <v>1364882.0654835289</v>
      </c>
      <c r="N296" s="255">
        <v>1336182.7763051172</v>
      </c>
      <c r="O296" s="255">
        <v>1335918.7936477079</v>
      </c>
      <c r="P296" s="255">
        <v>1335918.7936477079</v>
      </c>
      <c r="Q296" s="251"/>
      <c r="R296" s="255">
        <v>107.99695723524171</v>
      </c>
      <c r="S296" s="255">
        <v>87.60780406382564</v>
      </c>
      <c r="T296" s="255">
        <v>87.60780406382564</v>
      </c>
      <c r="U296" s="255">
        <v>87.60780406382564</v>
      </c>
      <c r="V296" s="255">
        <v>87.60780406382564</v>
      </c>
      <c r="W296" s="255">
        <v>87.60780406382564</v>
      </c>
      <c r="X296" s="255">
        <v>87.60780406382564</v>
      </c>
      <c r="Y296" s="255">
        <v>87.60780406382564</v>
      </c>
      <c r="Z296" s="255">
        <v>87.60780406382564</v>
      </c>
      <c r="AA296" s="255">
        <v>87.389288819614265</v>
      </c>
      <c r="AB296" s="255">
        <v>82.010452039026347</v>
      </c>
      <c r="AC296" s="255">
        <v>82.010452039026347</v>
      </c>
      <c r="AD296" s="255">
        <v>82.010452039026347</v>
      </c>
      <c r="AE296" s="353">
        <f>AE295</f>
        <v>1</v>
      </c>
      <c r="AF296" s="353">
        <f t="shared" ref="AF296:AK296" si="108">AF295</f>
        <v>0</v>
      </c>
      <c r="AG296" s="353">
        <f t="shared" si="108"/>
        <v>0</v>
      </c>
      <c r="AH296" s="353">
        <f t="shared" si="108"/>
        <v>0</v>
      </c>
      <c r="AI296" s="353">
        <f t="shared" si="108"/>
        <v>0</v>
      </c>
      <c r="AJ296" s="353">
        <f t="shared" si="108"/>
        <v>0</v>
      </c>
      <c r="AK296" s="353">
        <f t="shared" si="108"/>
        <v>0</v>
      </c>
      <c r="AL296" s="353">
        <v>0</v>
      </c>
      <c r="AM296" s="353">
        <v>0</v>
      </c>
      <c r="AN296" s="353">
        <f t="shared" ref="AN296:AR296" si="109">AN295</f>
        <v>0</v>
      </c>
      <c r="AO296" s="353">
        <f t="shared" si="109"/>
        <v>0</v>
      </c>
      <c r="AP296" s="353">
        <f t="shared" si="109"/>
        <v>0</v>
      </c>
      <c r="AQ296" s="353">
        <f t="shared" si="109"/>
        <v>0</v>
      </c>
      <c r="AR296" s="353">
        <f t="shared" si="109"/>
        <v>0</v>
      </c>
      <c r="AS296" s="266"/>
    </row>
    <row r="297" spans="1:45" ht="15.5"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64"/>
      <c r="AF297" s="367"/>
      <c r="AG297" s="367"/>
      <c r="AH297" s="367"/>
      <c r="AI297" s="367"/>
      <c r="AJ297" s="367"/>
      <c r="AK297" s="367"/>
      <c r="AL297" s="367"/>
      <c r="AM297" s="367"/>
      <c r="AN297" s="367"/>
      <c r="AO297" s="367"/>
      <c r="AP297" s="367"/>
      <c r="AQ297" s="367"/>
      <c r="AR297" s="367"/>
      <c r="AS297" s="266"/>
    </row>
    <row r="298" spans="1:45" ht="15.5" hidden="1" outlineLevel="1">
      <c r="A298" s="447">
        <v>22</v>
      </c>
      <c r="B298" s="273" t="s">
        <v>114</v>
      </c>
      <c r="C298" s="251" t="s">
        <v>25</v>
      </c>
      <c r="D298" s="255">
        <f>'7.  Persistence Report'!AV146</f>
        <v>2954935</v>
      </c>
      <c r="E298" s="255">
        <f>'7.  Persistence Report'!AW146</f>
        <v>2954935</v>
      </c>
      <c r="F298" s="255">
        <f>'7.  Persistence Report'!AX146</f>
        <v>2954935</v>
      </c>
      <c r="G298" s="255">
        <f>'7.  Persistence Report'!AY146</f>
        <v>2954935</v>
      </c>
      <c r="H298" s="255">
        <f>'7.  Persistence Report'!AZ146</f>
        <v>2954935</v>
      </c>
      <c r="I298" s="255">
        <f>'7.  Persistence Report'!BA146</f>
        <v>2954935</v>
      </c>
      <c r="J298" s="255">
        <f>'7.  Persistence Report'!BB146</f>
        <v>2954935</v>
      </c>
      <c r="K298" s="255">
        <f>'7.  Persistence Report'!BC146</f>
        <v>2954935</v>
      </c>
      <c r="L298" s="255">
        <f>'7.  Persistence Report'!BD146</f>
        <v>2954935</v>
      </c>
      <c r="M298" s="255">
        <f>'7.  Persistence Report'!BE146</f>
        <v>2954935</v>
      </c>
      <c r="N298" s="255">
        <f>'7.  Persistence Report'!BF146</f>
        <v>2954935</v>
      </c>
      <c r="O298" s="255">
        <f>'7.  Persistence Report'!BG146</f>
        <v>2954935</v>
      </c>
      <c r="P298" s="255">
        <f>'7.  Persistence Report'!BH146</f>
        <v>2954935</v>
      </c>
      <c r="Q298" s="255"/>
      <c r="R298" s="255">
        <f>'7.  Persistence Report'!Q146</f>
        <v>901</v>
      </c>
      <c r="S298" s="255">
        <f>'7.  Persistence Report'!R146</f>
        <v>901</v>
      </c>
      <c r="T298" s="255">
        <f>'7.  Persistence Report'!S146</f>
        <v>901</v>
      </c>
      <c r="U298" s="255">
        <f>'7.  Persistence Report'!T146</f>
        <v>901</v>
      </c>
      <c r="V298" s="255">
        <f>'7.  Persistence Report'!U146</f>
        <v>901</v>
      </c>
      <c r="W298" s="255">
        <f>'7.  Persistence Report'!V146</f>
        <v>901</v>
      </c>
      <c r="X298" s="255">
        <f>'7.  Persistence Report'!W146</f>
        <v>901</v>
      </c>
      <c r="Y298" s="255">
        <f>'7.  Persistence Report'!X146</f>
        <v>901</v>
      </c>
      <c r="Z298" s="255">
        <f>'7.  Persistence Report'!Y146</f>
        <v>901</v>
      </c>
      <c r="AA298" s="255">
        <f>'7.  Persistence Report'!Z146</f>
        <v>901</v>
      </c>
      <c r="AB298" s="255">
        <f>'7.  Persistence Report'!AA146</f>
        <v>901</v>
      </c>
      <c r="AC298" s="255">
        <f>'7.  Persistence Report'!AB146</f>
        <v>901</v>
      </c>
      <c r="AD298" s="255">
        <f>'7.  Persistence Report'!AC146</f>
        <v>901</v>
      </c>
      <c r="AE298" s="368">
        <v>1</v>
      </c>
      <c r="AF298" s="352">
        <v>0</v>
      </c>
      <c r="AG298" s="352">
        <v>0</v>
      </c>
      <c r="AH298" s="352">
        <v>0</v>
      </c>
      <c r="AI298" s="352">
        <v>0</v>
      </c>
      <c r="AJ298" s="352">
        <v>0</v>
      </c>
      <c r="AK298" s="352">
        <v>0</v>
      </c>
      <c r="AL298" s="357">
        <v>0</v>
      </c>
      <c r="AM298" s="357"/>
      <c r="AN298" s="357"/>
      <c r="AO298" s="357"/>
      <c r="AP298" s="357"/>
      <c r="AQ298" s="357"/>
      <c r="AR298" s="357"/>
      <c r="AS298" s="256">
        <f>SUM(AE298:AR298)</f>
        <v>1</v>
      </c>
    </row>
    <row r="299" spans="1:45" ht="15.5" hidden="1" outlineLevel="1">
      <c r="B299" s="273" t="s">
        <v>288</v>
      </c>
      <c r="C299" s="251" t="s">
        <v>163</v>
      </c>
      <c r="D299" s="255">
        <v>0</v>
      </c>
      <c r="E299" s="255">
        <v>27425.279999999999</v>
      </c>
      <c r="F299" s="255">
        <v>27425.279999999999</v>
      </c>
      <c r="G299" s="255">
        <v>27425.279999999999</v>
      </c>
      <c r="H299" s="255">
        <v>27425.279999999999</v>
      </c>
      <c r="I299" s="255">
        <v>27425.279999999999</v>
      </c>
      <c r="J299" s="255">
        <v>27425.279999999999</v>
      </c>
      <c r="K299" s="255">
        <v>27425.279999999999</v>
      </c>
      <c r="L299" s="255">
        <v>27425.279999999999</v>
      </c>
      <c r="M299" s="255">
        <v>27425.279999999999</v>
      </c>
      <c r="N299" s="255">
        <v>27425.279999999999</v>
      </c>
      <c r="O299" s="255">
        <v>27425.279999999999</v>
      </c>
      <c r="P299" s="255">
        <v>27425.279999999999</v>
      </c>
      <c r="Q299" s="255"/>
      <c r="R299" s="255">
        <v>8.2480000000000011</v>
      </c>
      <c r="S299" s="255">
        <v>8.2480000000000011</v>
      </c>
      <c r="T299" s="255">
        <v>8.2480000000000011</v>
      </c>
      <c r="U299" s="255">
        <v>8.2480000000000011</v>
      </c>
      <c r="V299" s="255">
        <v>8.2480000000000011</v>
      </c>
      <c r="W299" s="255">
        <v>8.2480000000000011</v>
      </c>
      <c r="X299" s="255">
        <v>8.2480000000000011</v>
      </c>
      <c r="Y299" s="255">
        <v>8.2480000000000011</v>
      </c>
      <c r="Z299" s="255">
        <v>8.2480000000000011</v>
      </c>
      <c r="AA299" s="255">
        <v>8.2480000000000011</v>
      </c>
      <c r="AB299" s="255">
        <v>8.2480000000000011</v>
      </c>
      <c r="AC299" s="255">
        <v>8.2480000000000011</v>
      </c>
      <c r="AD299" s="255">
        <v>8.2480000000000011</v>
      </c>
      <c r="AE299" s="368">
        <f>AE298</f>
        <v>1</v>
      </c>
      <c r="AF299" s="352">
        <f t="shared" ref="AF299:AK299" si="110">AF298</f>
        <v>0</v>
      </c>
      <c r="AG299" s="352">
        <f t="shared" si="110"/>
        <v>0</v>
      </c>
      <c r="AH299" s="352">
        <f t="shared" si="110"/>
        <v>0</v>
      </c>
      <c r="AI299" s="352">
        <f t="shared" si="110"/>
        <v>0</v>
      </c>
      <c r="AJ299" s="352">
        <f t="shared" si="110"/>
        <v>0</v>
      </c>
      <c r="AK299" s="352">
        <f t="shared" si="110"/>
        <v>0</v>
      </c>
      <c r="AL299" s="357">
        <v>0</v>
      </c>
      <c r="AM299" s="357">
        <v>0</v>
      </c>
      <c r="AN299" s="357">
        <f t="shared" ref="AN299:AR299" si="111">AN298</f>
        <v>0</v>
      </c>
      <c r="AO299" s="357">
        <f t="shared" si="111"/>
        <v>0</v>
      </c>
      <c r="AP299" s="357">
        <f t="shared" si="111"/>
        <v>0</v>
      </c>
      <c r="AQ299" s="357">
        <f t="shared" si="111"/>
        <v>0</v>
      </c>
      <c r="AR299" s="357">
        <f t="shared" si="111"/>
        <v>0</v>
      </c>
      <c r="AS299" s="256"/>
    </row>
    <row r="300" spans="1:45" ht="15.5"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64"/>
      <c r="AF300" s="367"/>
      <c r="AG300" s="367"/>
      <c r="AH300" s="367"/>
      <c r="AI300" s="367"/>
      <c r="AJ300" s="367"/>
      <c r="AK300" s="367"/>
      <c r="AL300" s="367"/>
      <c r="AM300" s="367"/>
      <c r="AN300" s="367"/>
      <c r="AO300" s="367"/>
      <c r="AP300" s="367"/>
      <c r="AQ300" s="367"/>
      <c r="AR300" s="367"/>
      <c r="AS300" s="266"/>
    </row>
    <row r="301" spans="1:45" ht="15.5" hidden="1" outlineLevel="1">
      <c r="A301" s="447">
        <v>23</v>
      </c>
      <c r="B301" s="273" t="s">
        <v>115</v>
      </c>
      <c r="C301" s="251" t="s">
        <v>25</v>
      </c>
      <c r="D301" s="255">
        <f>'7.  Persistence Report'!AV147</f>
        <v>526284</v>
      </c>
      <c r="E301" s="255">
        <f>'7.  Persistence Report'!AW147</f>
        <v>526284</v>
      </c>
      <c r="F301" s="255">
        <f>'7.  Persistence Report'!AX147</f>
        <v>526284</v>
      </c>
      <c r="G301" s="255">
        <f>'7.  Persistence Report'!AY147</f>
        <v>526284</v>
      </c>
      <c r="H301" s="255">
        <f>'7.  Persistence Report'!AZ147</f>
        <v>526284</v>
      </c>
      <c r="I301" s="255">
        <f>'7.  Persistence Report'!BA147</f>
        <v>526284</v>
      </c>
      <c r="J301" s="255">
        <f>'7.  Persistence Report'!BB147</f>
        <v>526284</v>
      </c>
      <c r="K301" s="255">
        <f>'7.  Persistence Report'!BC147</f>
        <v>526284</v>
      </c>
      <c r="L301" s="255">
        <f>'7.  Persistence Report'!BD147</f>
        <v>526284</v>
      </c>
      <c r="M301" s="255">
        <f>'7.  Persistence Report'!BE147</f>
        <v>526284</v>
      </c>
      <c r="N301" s="255">
        <f>'7.  Persistence Report'!BF147</f>
        <v>520650</v>
      </c>
      <c r="O301" s="255">
        <f>'7.  Persistence Report'!BG147</f>
        <v>520650</v>
      </c>
      <c r="P301" s="255">
        <f>'7.  Persistence Report'!BH147</f>
        <v>520650</v>
      </c>
      <c r="Q301" s="255"/>
      <c r="R301" s="255">
        <f>'7.  Persistence Report'!Q147</f>
        <v>84</v>
      </c>
      <c r="S301" s="255">
        <f>'7.  Persistence Report'!R147</f>
        <v>84</v>
      </c>
      <c r="T301" s="255">
        <f>'7.  Persistence Report'!S147</f>
        <v>84</v>
      </c>
      <c r="U301" s="255">
        <f>'7.  Persistence Report'!T147</f>
        <v>84</v>
      </c>
      <c r="V301" s="255">
        <f>'7.  Persistence Report'!U147</f>
        <v>84</v>
      </c>
      <c r="W301" s="255">
        <f>'7.  Persistence Report'!V147</f>
        <v>84</v>
      </c>
      <c r="X301" s="255">
        <f>'7.  Persistence Report'!W147</f>
        <v>84</v>
      </c>
      <c r="Y301" s="255">
        <f>'7.  Persistence Report'!X147</f>
        <v>84</v>
      </c>
      <c r="Z301" s="255">
        <f>'7.  Persistence Report'!Y147</f>
        <v>84</v>
      </c>
      <c r="AA301" s="255">
        <f>'7.  Persistence Report'!Z147</f>
        <v>84</v>
      </c>
      <c r="AB301" s="255">
        <f>'7.  Persistence Report'!AA147</f>
        <v>83</v>
      </c>
      <c r="AC301" s="255">
        <f>'7.  Persistence Report'!AB147</f>
        <v>83</v>
      </c>
      <c r="AD301" s="255">
        <f>'7.  Persistence Report'!AC147</f>
        <v>83</v>
      </c>
      <c r="AE301" s="368">
        <v>1</v>
      </c>
      <c r="AF301" s="352">
        <v>0</v>
      </c>
      <c r="AG301" s="352">
        <v>0</v>
      </c>
      <c r="AH301" s="352">
        <v>0</v>
      </c>
      <c r="AI301" s="352">
        <v>0</v>
      </c>
      <c r="AJ301" s="352">
        <v>0</v>
      </c>
      <c r="AK301" s="352">
        <v>0</v>
      </c>
      <c r="AL301" s="357">
        <v>0</v>
      </c>
      <c r="AM301" s="357"/>
      <c r="AN301" s="357"/>
      <c r="AO301" s="357"/>
      <c r="AP301" s="357"/>
      <c r="AQ301" s="357"/>
      <c r="AR301" s="357"/>
      <c r="AS301" s="256">
        <f>SUM(AE301:AR301)</f>
        <v>1</v>
      </c>
    </row>
    <row r="302" spans="1:45" ht="15.5" hidden="1" outlineLevel="1">
      <c r="B302" s="273" t="s">
        <v>288</v>
      </c>
      <c r="C302" s="251" t="s">
        <v>163</v>
      </c>
      <c r="D302" s="255">
        <v>-72016.139700000014</v>
      </c>
      <c r="E302" s="255">
        <v>-72016.139700000014</v>
      </c>
      <c r="F302" s="255">
        <v>-72016.139700000014</v>
      </c>
      <c r="G302" s="255">
        <v>-72016.139700000014</v>
      </c>
      <c r="H302" s="255">
        <v>-72016.139700000014</v>
      </c>
      <c r="I302" s="255">
        <v>-72016.139700000014</v>
      </c>
      <c r="J302" s="255">
        <v>-72016.139700000014</v>
      </c>
      <c r="K302" s="255">
        <v>-72016.139700000014</v>
      </c>
      <c r="L302" s="255">
        <v>-72016.139700000014</v>
      </c>
      <c r="M302" s="255">
        <v>-72016.139700000014</v>
      </c>
      <c r="N302" s="255">
        <v>-71123.805428652675</v>
      </c>
      <c r="O302" s="255">
        <v>-71123.805428652675</v>
      </c>
      <c r="P302" s="255">
        <v>-71123.805428652675</v>
      </c>
      <c r="Q302" s="255"/>
      <c r="R302" s="255">
        <v>-11.721041100000001</v>
      </c>
      <c r="S302" s="255">
        <v>-11.721041100000001</v>
      </c>
      <c r="T302" s="255">
        <v>-11.721041100000001</v>
      </c>
      <c r="U302" s="255">
        <v>-11.721041100000001</v>
      </c>
      <c r="V302" s="255">
        <v>-11.721041100000001</v>
      </c>
      <c r="W302" s="255">
        <v>-11.721041100000001</v>
      </c>
      <c r="X302" s="255">
        <v>-11.721041100000001</v>
      </c>
      <c r="Y302" s="255">
        <v>-11.721041100000001</v>
      </c>
      <c r="Z302" s="255">
        <v>-11.721041100000001</v>
      </c>
      <c r="AA302" s="255">
        <v>-11.721041100000001</v>
      </c>
      <c r="AB302" s="255">
        <v>-11.721041100000001</v>
      </c>
      <c r="AC302" s="255">
        <v>-11.721041100000001</v>
      </c>
      <c r="AD302" s="255">
        <v>-11.721041100000001</v>
      </c>
      <c r="AE302" s="368">
        <f>AE301</f>
        <v>1</v>
      </c>
      <c r="AF302" s="352">
        <f t="shared" ref="AF302:AK302" si="112">AF301</f>
        <v>0</v>
      </c>
      <c r="AG302" s="352">
        <f t="shared" si="112"/>
        <v>0</v>
      </c>
      <c r="AH302" s="352">
        <f t="shared" si="112"/>
        <v>0</v>
      </c>
      <c r="AI302" s="352">
        <f t="shared" si="112"/>
        <v>0</v>
      </c>
      <c r="AJ302" s="352">
        <f t="shared" si="112"/>
        <v>0</v>
      </c>
      <c r="AK302" s="352">
        <f t="shared" si="112"/>
        <v>0</v>
      </c>
      <c r="AL302" s="357">
        <v>0</v>
      </c>
      <c r="AM302" s="357">
        <v>0</v>
      </c>
      <c r="AN302" s="357">
        <f t="shared" ref="AN302:AR302" si="113">AN301</f>
        <v>0</v>
      </c>
      <c r="AO302" s="357">
        <f t="shared" si="113"/>
        <v>0</v>
      </c>
      <c r="AP302" s="357">
        <f t="shared" si="113"/>
        <v>0</v>
      </c>
      <c r="AQ302" s="357">
        <f t="shared" si="113"/>
        <v>0</v>
      </c>
      <c r="AR302" s="357">
        <f t="shared" si="113"/>
        <v>0</v>
      </c>
      <c r="AS302" s="256"/>
    </row>
    <row r="303" spans="1:45" ht="15.5"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64"/>
      <c r="AF303" s="367"/>
      <c r="AG303" s="367"/>
      <c r="AH303" s="367"/>
      <c r="AI303" s="367"/>
      <c r="AJ303" s="367"/>
      <c r="AK303" s="367"/>
      <c r="AL303" s="367"/>
      <c r="AM303" s="367"/>
      <c r="AN303" s="367"/>
      <c r="AO303" s="367"/>
      <c r="AP303" s="367"/>
      <c r="AQ303" s="367"/>
      <c r="AR303" s="367"/>
      <c r="AS303" s="266"/>
    </row>
    <row r="304" spans="1:45" ht="15.5" hidden="1" outlineLevel="1">
      <c r="A304" s="44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52"/>
      <c r="AF304" s="352"/>
      <c r="AG304" s="352"/>
      <c r="AH304" s="352"/>
      <c r="AI304" s="352"/>
      <c r="AJ304" s="352"/>
      <c r="AK304" s="352"/>
      <c r="AL304" s="352"/>
      <c r="AM304" s="352"/>
      <c r="AN304" s="352"/>
      <c r="AO304" s="352"/>
      <c r="AP304" s="352"/>
      <c r="AQ304" s="352"/>
      <c r="AR304" s="352"/>
      <c r="AS304" s="256">
        <f>SUM(AE304:AR304)</f>
        <v>0</v>
      </c>
    </row>
    <row r="305" spans="1:45" ht="15.5" hidden="1"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53">
        <f>AE304</f>
        <v>0</v>
      </c>
      <c r="AF305" s="353">
        <f t="shared" ref="AF305:AK305" si="114">AF304</f>
        <v>0</v>
      </c>
      <c r="AG305" s="353">
        <f t="shared" si="114"/>
        <v>0</v>
      </c>
      <c r="AH305" s="353">
        <f t="shared" si="114"/>
        <v>0</v>
      </c>
      <c r="AI305" s="353">
        <f t="shared" si="114"/>
        <v>0</v>
      </c>
      <c r="AJ305" s="353">
        <f t="shared" si="114"/>
        <v>0</v>
      </c>
      <c r="AK305" s="353">
        <f t="shared" si="114"/>
        <v>0</v>
      </c>
      <c r="AL305" s="353">
        <v>0</v>
      </c>
      <c r="AM305" s="353">
        <v>0</v>
      </c>
      <c r="AN305" s="353">
        <f t="shared" ref="AN305:AR305" si="115">AN304</f>
        <v>0</v>
      </c>
      <c r="AO305" s="353">
        <f t="shared" si="115"/>
        <v>0</v>
      </c>
      <c r="AP305" s="353">
        <f t="shared" si="115"/>
        <v>0</v>
      </c>
      <c r="AQ305" s="353">
        <f t="shared" si="115"/>
        <v>0</v>
      </c>
      <c r="AR305" s="353">
        <f t="shared" si="115"/>
        <v>0</v>
      </c>
      <c r="AS305" s="266"/>
    </row>
    <row r="306" spans="1:45" ht="15.5"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54"/>
      <c r="AF306" s="367"/>
      <c r="AG306" s="367"/>
      <c r="AH306" s="367"/>
      <c r="AI306" s="367"/>
      <c r="AJ306" s="367"/>
      <c r="AK306" s="367"/>
      <c r="AL306" s="367"/>
      <c r="AM306" s="367"/>
      <c r="AN306" s="367"/>
      <c r="AO306" s="367"/>
      <c r="AP306" s="367"/>
      <c r="AQ306" s="367"/>
      <c r="AR306" s="367"/>
      <c r="AS306" s="266"/>
    </row>
    <row r="307" spans="1:45" ht="15.5" hidden="1"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54"/>
      <c r="AF307" s="367"/>
      <c r="AG307" s="367"/>
      <c r="AH307" s="367"/>
      <c r="AI307" s="367"/>
      <c r="AJ307" s="367"/>
      <c r="AK307" s="367"/>
      <c r="AL307" s="367"/>
      <c r="AM307" s="367"/>
      <c r="AN307" s="367"/>
      <c r="AO307" s="367"/>
      <c r="AP307" s="367"/>
      <c r="AQ307" s="367"/>
      <c r="AR307" s="367"/>
      <c r="AS307" s="266"/>
    </row>
    <row r="308" spans="1:45" ht="15.5" hidden="1" outlineLevel="1">
      <c r="A308" s="447">
        <v>25</v>
      </c>
      <c r="B308" s="273" t="s">
        <v>117</v>
      </c>
      <c r="C308" s="251" t="s">
        <v>25</v>
      </c>
      <c r="D308" s="255">
        <f>'7.  Persistence Report'!AV149</f>
        <v>65713</v>
      </c>
      <c r="E308" s="255">
        <f>'7.  Persistence Report'!AW149</f>
        <v>65713</v>
      </c>
      <c r="F308" s="255">
        <f>'7.  Persistence Report'!AX149</f>
        <v>65713</v>
      </c>
      <c r="G308" s="255">
        <f>'7.  Persistence Report'!AY149</f>
        <v>65713</v>
      </c>
      <c r="H308" s="255">
        <f>'7.  Persistence Report'!AZ149</f>
        <v>65713</v>
      </c>
      <c r="I308" s="255">
        <f>'7.  Persistence Report'!BA149</f>
        <v>65713</v>
      </c>
      <c r="J308" s="255">
        <f>'7.  Persistence Report'!BB149</f>
        <v>65713</v>
      </c>
      <c r="K308" s="255">
        <f>'7.  Persistence Report'!BC149</f>
        <v>65713</v>
      </c>
      <c r="L308" s="255">
        <f>'7.  Persistence Report'!BD149</f>
        <v>65713</v>
      </c>
      <c r="M308" s="255">
        <f>'7.  Persistence Report'!BE149</f>
        <v>65713</v>
      </c>
      <c r="N308" s="255">
        <f>'7.  Persistence Report'!BF149</f>
        <v>16224</v>
      </c>
      <c r="O308" s="255">
        <f>'7.  Persistence Report'!BG149</f>
        <v>0</v>
      </c>
      <c r="P308" s="255">
        <f>'7.  Persistence Report'!BH149</f>
        <v>0</v>
      </c>
      <c r="Q308" s="251">
        <v>12</v>
      </c>
      <c r="R308" s="255">
        <f>'7.  Persistence Report'!Q149</f>
        <v>9</v>
      </c>
      <c r="S308" s="255">
        <f>'7.  Persistence Report'!R149</f>
        <v>9</v>
      </c>
      <c r="T308" s="255">
        <f>'7.  Persistence Report'!S149</f>
        <v>9</v>
      </c>
      <c r="U308" s="255">
        <f>'7.  Persistence Report'!T149</f>
        <v>9</v>
      </c>
      <c r="V308" s="255">
        <f>'7.  Persistence Report'!U149</f>
        <v>9</v>
      </c>
      <c r="W308" s="255">
        <f>'7.  Persistence Report'!V149</f>
        <v>9</v>
      </c>
      <c r="X308" s="255">
        <f>'7.  Persistence Report'!W149</f>
        <v>9</v>
      </c>
      <c r="Y308" s="255">
        <f>'7.  Persistence Report'!X149</f>
        <v>9</v>
      </c>
      <c r="Z308" s="255">
        <f>'7.  Persistence Report'!Y149</f>
        <v>9</v>
      </c>
      <c r="AA308" s="255">
        <f>'7.  Persistence Report'!Z149</f>
        <v>9</v>
      </c>
      <c r="AB308" s="255">
        <f>'7.  Persistence Report'!AA149</f>
        <v>2</v>
      </c>
      <c r="AC308" s="255">
        <f>'7.  Persistence Report'!AB149</f>
        <v>0</v>
      </c>
      <c r="AD308" s="255">
        <f>'7.  Persistence Report'!AC149</f>
        <v>0</v>
      </c>
      <c r="AE308" s="352">
        <v>0</v>
      </c>
      <c r="AF308" s="352">
        <v>0</v>
      </c>
      <c r="AG308" s="352">
        <v>0.6</v>
      </c>
      <c r="AH308" s="352">
        <v>0.4</v>
      </c>
      <c r="AI308" s="352">
        <v>0</v>
      </c>
      <c r="AJ308" s="352">
        <v>0</v>
      </c>
      <c r="AK308" s="352">
        <v>0</v>
      </c>
      <c r="AL308" s="352">
        <v>0</v>
      </c>
      <c r="AM308" s="352"/>
      <c r="AN308" s="352"/>
      <c r="AO308" s="352"/>
      <c r="AP308" s="352"/>
      <c r="AQ308" s="352"/>
      <c r="AR308" s="352"/>
      <c r="AS308" s="256">
        <f>SUM(AE308:AR308)</f>
        <v>1</v>
      </c>
    </row>
    <row r="309" spans="1:45" ht="15.5" hidden="1" outlineLevel="1">
      <c r="B309" s="273" t="s">
        <v>288</v>
      </c>
      <c r="C309" s="251" t="s">
        <v>163</v>
      </c>
      <c r="D309" s="255">
        <v>13142.640539737338</v>
      </c>
      <c r="E309" s="255">
        <v>13142.640539737338</v>
      </c>
      <c r="F309" s="255">
        <v>13142.640539737338</v>
      </c>
      <c r="G309" s="255">
        <v>13142.640539737338</v>
      </c>
      <c r="H309" s="255">
        <v>13142.640539737338</v>
      </c>
      <c r="I309" s="255">
        <v>13142.640539737338</v>
      </c>
      <c r="J309" s="255">
        <v>13142.640539737338</v>
      </c>
      <c r="K309" s="255">
        <v>13142.640539737338</v>
      </c>
      <c r="L309" s="255">
        <v>13142.640539737338</v>
      </c>
      <c r="M309" s="255">
        <v>11351.041288263024</v>
      </c>
      <c r="N309" s="255">
        <v>0</v>
      </c>
      <c r="O309" s="255">
        <v>0</v>
      </c>
      <c r="P309" s="255">
        <v>0</v>
      </c>
      <c r="Q309" s="251">
        <v>12</v>
      </c>
      <c r="R309" s="255">
        <v>1.7149847194239736</v>
      </c>
      <c r="S309" s="255">
        <v>1.7149847194239736</v>
      </c>
      <c r="T309" s="255">
        <v>1.7149847194239736</v>
      </c>
      <c r="U309" s="255">
        <v>1.7149847194239736</v>
      </c>
      <c r="V309" s="255">
        <v>1.7149847194239736</v>
      </c>
      <c r="W309" s="255">
        <v>1.7149847194239736</v>
      </c>
      <c r="X309" s="255">
        <v>1.7149847194239736</v>
      </c>
      <c r="Y309" s="255">
        <v>1.7149847194239736</v>
      </c>
      <c r="Z309" s="255">
        <v>1.7149847194239736</v>
      </c>
      <c r="AA309" s="255">
        <v>1.4799682949103179</v>
      </c>
      <c r="AB309" s="255">
        <v>0</v>
      </c>
      <c r="AC309" s="255">
        <v>0</v>
      </c>
      <c r="AD309" s="255">
        <v>0</v>
      </c>
      <c r="AE309" s="352">
        <f>AE308</f>
        <v>0</v>
      </c>
      <c r="AF309" s="352">
        <f t="shared" ref="AF309:AK309" si="116">AF308</f>
        <v>0</v>
      </c>
      <c r="AG309" s="352">
        <f t="shared" si="116"/>
        <v>0.6</v>
      </c>
      <c r="AH309" s="352">
        <f t="shared" si="116"/>
        <v>0.4</v>
      </c>
      <c r="AI309" s="352">
        <f t="shared" si="116"/>
        <v>0</v>
      </c>
      <c r="AJ309" s="352">
        <f t="shared" si="116"/>
        <v>0</v>
      </c>
      <c r="AK309" s="352">
        <f t="shared" si="116"/>
        <v>0</v>
      </c>
      <c r="AL309" s="352">
        <v>0</v>
      </c>
      <c r="AM309" s="352">
        <v>0</v>
      </c>
      <c r="AN309" s="352">
        <f t="shared" ref="AN309:AR309" si="117">AN308</f>
        <v>0</v>
      </c>
      <c r="AO309" s="352">
        <f t="shared" si="117"/>
        <v>0</v>
      </c>
      <c r="AP309" s="352">
        <f t="shared" si="117"/>
        <v>0</v>
      </c>
      <c r="AQ309" s="352">
        <f t="shared" si="117"/>
        <v>0</v>
      </c>
      <c r="AR309" s="352">
        <f t="shared" si="117"/>
        <v>0</v>
      </c>
      <c r="AS309" s="256"/>
    </row>
    <row r="310" spans="1:45" ht="15.5"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54"/>
      <c r="AF310" s="367"/>
      <c r="AG310" s="367"/>
      <c r="AH310" s="367"/>
      <c r="AI310" s="367"/>
      <c r="AJ310" s="367"/>
      <c r="AK310" s="367"/>
      <c r="AL310" s="367"/>
      <c r="AM310" s="367"/>
      <c r="AN310" s="367"/>
      <c r="AO310" s="367"/>
      <c r="AP310" s="367"/>
      <c r="AQ310" s="367"/>
      <c r="AR310" s="367"/>
      <c r="AS310" s="266"/>
    </row>
    <row r="311" spans="1:45" ht="15.5" hidden="1" outlineLevel="1">
      <c r="A311" s="447">
        <v>26</v>
      </c>
      <c r="B311" s="273" t="s">
        <v>118</v>
      </c>
      <c r="C311" s="251" t="s">
        <v>25</v>
      </c>
      <c r="D311" s="255">
        <f>'7.  Persistence Report'!AV150</f>
        <v>20646284</v>
      </c>
      <c r="E311" s="255">
        <f>'7.  Persistence Report'!AW150</f>
        <v>20148351</v>
      </c>
      <c r="F311" s="255">
        <f>'7.  Persistence Report'!AX150</f>
        <v>20148351</v>
      </c>
      <c r="G311" s="255">
        <f>'7.  Persistence Report'!AY150</f>
        <v>20148351</v>
      </c>
      <c r="H311" s="255">
        <f>'7.  Persistence Report'!AZ150</f>
        <v>20148351</v>
      </c>
      <c r="I311" s="255">
        <f>'7.  Persistence Report'!BA150</f>
        <v>19374454</v>
      </c>
      <c r="J311" s="255">
        <f>'7.  Persistence Report'!BB150</f>
        <v>19374454</v>
      </c>
      <c r="K311" s="255">
        <f>'7.  Persistence Report'!BC150</f>
        <v>19374454</v>
      </c>
      <c r="L311" s="255">
        <f>'7.  Persistence Report'!BD150</f>
        <v>18884877</v>
      </c>
      <c r="M311" s="255">
        <f>'7.  Persistence Report'!BE150</f>
        <v>18884877</v>
      </c>
      <c r="N311" s="255">
        <f>'7.  Persistence Report'!BF150</f>
        <v>18605172</v>
      </c>
      <c r="O311" s="255">
        <f>'7.  Persistence Report'!BG150</f>
        <v>13981079</v>
      </c>
      <c r="P311" s="255">
        <f>'7.  Persistence Report'!BH150</f>
        <v>3756838</v>
      </c>
      <c r="Q311" s="251">
        <v>12</v>
      </c>
      <c r="R311" s="255">
        <f>'7.  Persistence Report'!Q150</f>
        <v>2862</v>
      </c>
      <c r="S311" s="255">
        <f>'7.  Persistence Report'!R150</f>
        <v>2778</v>
      </c>
      <c r="T311" s="255">
        <f>'7.  Persistence Report'!S150</f>
        <v>2778</v>
      </c>
      <c r="U311" s="255">
        <f>'7.  Persistence Report'!T150</f>
        <v>2778</v>
      </c>
      <c r="V311" s="255">
        <f>'7.  Persistence Report'!U150</f>
        <v>2778</v>
      </c>
      <c r="W311" s="255">
        <f>'7.  Persistence Report'!V150</f>
        <v>2740</v>
      </c>
      <c r="X311" s="255">
        <f>'7.  Persistence Report'!W150</f>
        <v>2740</v>
      </c>
      <c r="Y311" s="255">
        <f>'7.  Persistence Report'!X150</f>
        <v>2740</v>
      </c>
      <c r="Z311" s="255">
        <f>'7.  Persistence Report'!Y150</f>
        <v>2695</v>
      </c>
      <c r="AA311" s="255">
        <f>'7.  Persistence Report'!Z150</f>
        <v>2695</v>
      </c>
      <c r="AB311" s="255">
        <f>'7.  Persistence Report'!AA150</f>
        <v>2655</v>
      </c>
      <c r="AC311" s="255">
        <f>'7.  Persistence Report'!AB150</f>
        <v>1926</v>
      </c>
      <c r="AD311" s="255">
        <f>'7.  Persistence Report'!AC150</f>
        <v>498</v>
      </c>
      <c r="AE311" s="352">
        <v>0</v>
      </c>
      <c r="AF311" s="352">
        <v>0.12138005560340723</v>
      </c>
      <c r="AG311" s="352">
        <v>0.47918207137702712</v>
      </c>
      <c r="AH311" s="352">
        <v>0.32108183591342976</v>
      </c>
      <c r="AI311" s="352">
        <v>7.8356037106135923E-2</v>
      </c>
      <c r="AJ311" s="352">
        <v>0</v>
      </c>
      <c r="AK311" s="352">
        <v>0</v>
      </c>
      <c r="AL311" s="352">
        <v>0</v>
      </c>
      <c r="AM311" s="352"/>
      <c r="AN311" s="352"/>
      <c r="AO311" s="352"/>
      <c r="AP311" s="352"/>
      <c r="AQ311" s="352"/>
      <c r="AR311" s="352"/>
      <c r="AS311" s="256">
        <f>SUM(AE311:AR311)</f>
        <v>1</v>
      </c>
    </row>
    <row r="312" spans="1:45" ht="15.5" hidden="1" outlineLevel="1">
      <c r="B312" s="273" t="s">
        <v>288</v>
      </c>
      <c r="C312" s="251" t="s">
        <v>163</v>
      </c>
      <c r="D312" s="255">
        <v>1801530.5554749609</v>
      </c>
      <c r="E312" s="255">
        <v>1801530.5554749609</v>
      </c>
      <c r="F312" s="255">
        <v>1801530.5554749609</v>
      </c>
      <c r="G312" s="255">
        <v>1801530.5554749609</v>
      </c>
      <c r="H312" s="255">
        <v>1801530.5554749609</v>
      </c>
      <c r="I312" s="255">
        <v>1736035.1375031576</v>
      </c>
      <c r="J312" s="255">
        <v>1736035.1375031576</v>
      </c>
      <c r="K312" s="255">
        <v>1736035.1375031576</v>
      </c>
      <c r="L312" s="255">
        <v>1722995.6325879134</v>
      </c>
      <c r="M312" s="255">
        <v>1722995.6325879134</v>
      </c>
      <c r="N312" s="255">
        <v>1694876.2632735986</v>
      </c>
      <c r="O312" s="255">
        <v>1588193.1852877187</v>
      </c>
      <c r="P312" s="255">
        <v>654040.62580136582</v>
      </c>
      <c r="Q312" s="251">
        <v>12</v>
      </c>
      <c r="R312" s="255">
        <v>268.41956283852301</v>
      </c>
      <c r="S312" s="255">
        <v>268.41956283852301</v>
      </c>
      <c r="T312" s="255">
        <v>268.41956283852301</v>
      </c>
      <c r="U312" s="255">
        <v>268.41956283852301</v>
      </c>
      <c r="V312" s="255">
        <v>268.41956283852301</v>
      </c>
      <c r="W312" s="255">
        <v>261.59861716193615</v>
      </c>
      <c r="X312" s="255">
        <v>261.59861716193615</v>
      </c>
      <c r="Y312" s="255">
        <v>261.59861716193615</v>
      </c>
      <c r="Z312" s="255">
        <v>261.18482202304341</v>
      </c>
      <c r="AA312" s="255">
        <v>261.18482202304341</v>
      </c>
      <c r="AB312" s="255">
        <v>256.41950381063339</v>
      </c>
      <c r="AC312" s="255">
        <v>227.42714762756751</v>
      </c>
      <c r="AD312" s="255">
        <v>86.082737119977864</v>
      </c>
      <c r="AE312" s="352">
        <f>AE311</f>
        <v>0</v>
      </c>
      <c r="AF312" s="352">
        <f t="shared" ref="AF312:AK312" si="118">AF311</f>
        <v>0.12138005560340723</v>
      </c>
      <c r="AG312" s="352">
        <f t="shared" si="118"/>
        <v>0.47918207137702712</v>
      </c>
      <c r="AH312" s="352">
        <f t="shared" si="118"/>
        <v>0.32108183591342976</v>
      </c>
      <c r="AI312" s="352">
        <f t="shared" si="118"/>
        <v>7.8356037106135923E-2</v>
      </c>
      <c r="AJ312" s="352">
        <f t="shared" si="118"/>
        <v>0</v>
      </c>
      <c r="AK312" s="352">
        <f t="shared" si="118"/>
        <v>0</v>
      </c>
      <c r="AL312" s="352">
        <v>0</v>
      </c>
      <c r="AM312" s="352">
        <v>0</v>
      </c>
      <c r="AN312" s="352">
        <f t="shared" ref="AN312:AR312" si="119">AN311</f>
        <v>0</v>
      </c>
      <c r="AO312" s="352">
        <f t="shared" si="119"/>
        <v>0</v>
      </c>
      <c r="AP312" s="352">
        <f t="shared" si="119"/>
        <v>0</v>
      </c>
      <c r="AQ312" s="352">
        <f t="shared" si="119"/>
        <v>0</v>
      </c>
      <c r="AR312" s="352">
        <f t="shared" si="119"/>
        <v>0</v>
      </c>
      <c r="AS312" s="256"/>
    </row>
    <row r="313" spans="1:45" ht="15.5"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54"/>
      <c r="AF313" s="367"/>
      <c r="AG313" s="367"/>
      <c r="AH313" s="367"/>
      <c r="AI313" s="367"/>
      <c r="AJ313" s="367"/>
      <c r="AK313" s="367"/>
      <c r="AL313" s="367"/>
      <c r="AM313" s="367"/>
      <c r="AN313" s="367"/>
      <c r="AO313" s="367"/>
      <c r="AP313" s="367"/>
      <c r="AQ313" s="367"/>
      <c r="AR313" s="367"/>
      <c r="AS313" s="266"/>
    </row>
    <row r="314" spans="1:45" ht="15.5" hidden="1" outlineLevel="1">
      <c r="A314" s="447">
        <v>27</v>
      </c>
      <c r="B314" s="273" t="s">
        <v>119</v>
      </c>
      <c r="C314" s="251" t="s">
        <v>25</v>
      </c>
      <c r="D314" s="255">
        <f>'7.  Persistence Report'!AV151</f>
        <v>114712</v>
      </c>
      <c r="E314" s="255">
        <f>'7.  Persistence Report'!AW151</f>
        <v>114712</v>
      </c>
      <c r="F314" s="255">
        <f>'7.  Persistence Report'!AX151</f>
        <v>114712</v>
      </c>
      <c r="G314" s="255">
        <f>'7.  Persistence Report'!AY151</f>
        <v>114712</v>
      </c>
      <c r="H314" s="255">
        <f>'7.  Persistence Report'!AZ151</f>
        <v>101470</v>
      </c>
      <c r="I314" s="255">
        <f>'7.  Persistence Report'!BA151</f>
        <v>84244</v>
      </c>
      <c r="J314" s="255">
        <f>'7.  Persistence Report'!BB151</f>
        <v>80188</v>
      </c>
      <c r="K314" s="255">
        <f>'7.  Persistence Report'!BC151</f>
        <v>71219</v>
      </c>
      <c r="L314" s="255">
        <f>'7.  Persistence Report'!BD151</f>
        <v>52534</v>
      </c>
      <c r="M314" s="255">
        <f>'7.  Persistence Report'!BE151</f>
        <v>35319</v>
      </c>
      <c r="N314" s="255">
        <f>'7.  Persistence Report'!BF151</f>
        <v>28155</v>
      </c>
      <c r="O314" s="255">
        <f>'7.  Persistence Report'!BG151</f>
        <v>18712</v>
      </c>
      <c r="P314" s="255">
        <f>'7.  Persistence Report'!BH151</f>
        <v>11802</v>
      </c>
      <c r="Q314" s="251">
        <v>12</v>
      </c>
      <c r="R314" s="255">
        <f>'7.  Persistence Report'!Q151</f>
        <v>23</v>
      </c>
      <c r="S314" s="255">
        <f>'7.  Persistence Report'!R151</f>
        <v>23</v>
      </c>
      <c r="T314" s="255">
        <f>'7.  Persistence Report'!S151</f>
        <v>23</v>
      </c>
      <c r="U314" s="255">
        <f>'7.  Persistence Report'!T151</f>
        <v>23</v>
      </c>
      <c r="V314" s="255">
        <f>'7.  Persistence Report'!U151</f>
        <v>21</v>
      </c>
      <c r="W314" s="255">
        <f>'7.  Persistence Report'!V151</f>
        <v>20</v>
      </c>
      <c r="X314" s="255">
        <f>'7.  Persistence Report'!W151</f>
        <v>19</v>
      </c>
      <c r="Y314" s="255">
        <f>'7.  Persistence Report'!X151</f>
        <v>17</v>
      </c>
      <c r="Z314" s="255">
        <f>'7.  Persistence Report'!Y151</f>
        <v>13</v>
      </c>
      <c r="AA314" s="255">
        <f>'7.  Persistence Report'!Z151</f>
        <v>8</v>
      </c>
      <c r="AB314" s="255">
        <f>'7.  Persistence Report'!AA151</f>
        <v>7</v>
      </c>
      <c r="AC314" s="255">
        <f>'7.  Persistence Report'!AB151</f>
        <v>5</v>
      </c>
      <c r="AD314" s="255">
        <f>'7.  Persistence Report'!AC151</f>
        <v>4</v>
      </c>
      <c r="AE314" s="352">
        <v>0</v>
      </c>
      <c r="AF314" s="352">
        <v>1</v>
      </c>
      <c r="AG314" s="352">
        <v>0</v>
      </c>
      <c r="AH314" s="352">
        <v>0</v>
      </c>
      <c r="AI314" s="352">
        <v>0</v>
      </c>
      <c r="AJ314" s="352">
        <v>0</v>
      </c>
      <c r="AK314" s="352">
        <v>0</v>
      </c>
      <c r="AL314" s="352">
        <v>0</v>
      </c>
      <c r="AM314" s="352"/>
      <c r="AN314" s="352"/>
      <c r="AO314" s="352"/>
      <c r="AP314" s="352"/>
      <c r="AQ314" s="352"/>
      <c r="AR314" s="352"/>
      <c r="AS314" s="256">
        <f>SUM(AE314:AR314)</f>
        <v>1</v>
      </c>
    </row>
    <row r="315" spans="1:45" ht="15.5" hidden="1" outlineLevel="1">
      <c r="B315" s="273" t="s">
        <v>288</v>
      </c>
      <c r="C315" s="251" t="s">
        <v>163</v>
      </c>
      <c r="D315" s="255">
        <v>2691.4072960717726</v>
      </c>
      <c r="E315" s="255">
        <f>E314*$D$315/D314</f>
        <v>2691.4072960717726</v>
      </c>
      <c r="F315" s="255">
        <f>F314*$D$315/$D$314</f>
        <v>2691.4072960717726</v>
      </c>
      <c r="G315" s="255">
        <f t="shared" ref="G315:P315" si="120">G314*$D$315/$D$314</f>
        <v>2691.4072960717726</v>
      </c>
      <c r="H315" s="255">
        <f t="shared" si="120"/>
        <v>2380.7195265744017</v>
      </c>
      <c r="I315" s="255">
        <f t="shared" si="120"/>
        <v>1976.5579560139342</v>
      </c>
      <c r="J315" s="255">
        <f t="shared" si="120"/>
        <v>1881.3948693894563</v>
      </c>
      <c r="K315" s="255">
        <f t="shared" si="120"/>
        <v>1670.9615055001707</v>
      </c>
      <c r="L315" s="255">
        <f t="shared" si="120"/>
        <v>1232.5684400222688</v>
      </c>
      <c r="M315" s="255">
        <f t="shared" si="120"/>
        <v>828.66495475590125</v>
      </c>
      <c r="N315" s="255">
        <f t="shared" si="120"/>
        <v>660.58104139846535</v>
      </c>
      <c r="O315" s="255">
        <f t="shared" si="120"/>
        <v>439.0265475634198</v>
      </c>
      <c r="P315" s="255">
        <f t="shared" si="120"/>
        <v>276.90205826974562</v>
      </c>
      <c r="Q315" s="251">
        <v>12</v>
      </c>
      <c r="R315" s="255">
        <v>0.34805901314857934</v>
      </c>
      <c r="S315" s="255">
        <f>S314*$R$315/R314</f>
        <v>0.34805901314857934</v>
      </c>
      <c r="T315" s="255">
        <f t="shared" ref="T315:AD315" si="121">T314*$R$315/S314</f>
        <v>0.34805901314857934</v>
      </c>
      <c r="U315" s="255">
        <f t="shared" si="121"/>
        <v>0.34805901314857934</v>
      </c>
      <c r="V315" s="255">
        <f t="shared" si="121"/>
        <v>0.31779301200522464</v>
      </c>
      <c r="W315" s="255">
        <f t="shared" si="121"/>
        <v>0.33148477442721841</v>
      </c>
      <c r="X315" s="255">
        <f t="shared" si="121"/>
        <v>0.33065606249115037</v>
      </c>
      <c r="Y315" s="255">
        <f t="shared" si="121"/>
        <v>0.31142122229083413</v>
      </c>
      <c r="Z315" s="255">
        <f t="shared" si="121"/>
        <v>0.26616277476067834</v>
      </c>
      <c r="AA315" s="255">
        <f t="shared" si="121"/>
        <v>0.21419016193758728</v>
      </c>
      <c r="AB315" s="255">
        <f t="shared" si="121"/>
        <v>0.30455163650500694</v>
      </c>
      <c r="AC315" s="255">
        <f t="shared" si="121"/>
        <v>0.24861358082041379</v>
      </c>
      <c r="AD315" s="255">
        <f t="shared" si="121"/>
        <v>0.27844721051886345</v>
      </c>
      <c r="AE315" s="352">
        <f>AE314</f>
        <v>0</v>
      </c>
      <c r="AF315" s="352">
        <f t="shared" ref="AF315:AK315" si="122">AF314</f>
        <v>1</v>
      </c>
      <c r="AG315" s="352">
        <f t="shared" si="122"/>
        <v>0</v>
      </c>
      <c r="AH315" s="352">
        <f t="shared" si="122"/>
        <v>0</v>
      </c>
      <c r="AI315" s="352">
        <f t="shared" si="122"/>
        <v>0</v>
      </c>
      <c r="AJ315" s="352">
        <f t="shared" si="122"/>
        <v>0</v>
      </c>
      <c r="AK315" s="352">
        <f t="shared" si="122"/>
        <v>0</v>
      </c>
      <c r="AL315" s="352">
        <v>0</v>
      </c>
      <c r="AM315" s="352">
        <v>0</v>
      </c>
      <c r="AN315" s="352">
        <f t="shared" ref="AN315:AR315" si="123">AN314</f>
        <v>0</v>
      </c>
      <c r="AO315" s="352">
        <f t="shared" si="123"/>
        <v>0</v>
      </c>
      <c r="AP315" s="352">
        <f t="shared" si="123"/>
        <v>0</v>
      </c>
      <c r="AQ315" s="352">
        <f t="shared" si="123"/>
        <v>0</v>
      </c>
      <c r="AR315" s="352">
        <f t="shared" si="123"/>
        <v>0</v>
      </c>
      <c r="AS315" s="256"/>
    </row>
    <row r="316" spans="1:45" ht="15.5" hidden="1"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54"/>
      <c r="AF316" s="367"/>
      <c r="AG316" s="367"/>
      <c r="AH316" s="367"/>
      <c r="AI316" s="367"/>
      <c r="AJ316" s="367"/>
      <c r="AK316" s="367"/>
      <c r="AL316" s="367"/>
      <c r="AM316" s="367"/>
      <c r="AN316" s="367"/>
      <c r="AO316" s="367"/>
      <c r="AP316" s="367"/>
      <c r="AQ316" s="367"/>
      <c r="AR316" s="367"/>
      <c r="AS316" s="266"/>
    </row>
    <row r="317" spans="1:45" ht="31" hidden="1" outlineLevel="1">
      <c r="A317" s="447">
        <v>28</v>
      </c>
      <c r="B317" s="273" t="s">
        <v>120</v>
      </c>
      <c r="C317" s="251" t="s">
        <v>25</v>
      </c>
      <c r="D317" s="255">
        <f>'7.  Persistence Report'!AV152</f>
        <v>4477229</v>
      </c>
      <c r="E317" s="255">
        <f>'7.  Persistence Report'!AW152</f>
        <v>4477229</v>
      </c>
      <c r="F317" s="255">
        <f>'7.  Persistence Report'!AX152</f>
        <v>4477229</v>
      </c>
      <c r="G317" s="255">
        <f>'7.  Persistence Report'!AY152</f>
        <v>4477229</v>
      </c>
      <c r="H317" s="255">
        <f>'7.  Persistence Report'!AZ152</f>
        <v>4477229</v>
      </c>
      <c r="I317" s="255">
        <f>'7.  Persistence Report'!BA152</f>
        <v>4477229</v>
      </c>
      <c r="J317" s="255">
        <f>'7.  Persistence Report'!BB152</f>
        <v>4477229</v>
      </c>
      <c r="K317" s="255">
        <f>'7.  Persistence Report'!BC152</f>
        <v>4477229</v>
      </c>
      <c r="L317" s="255">
        <f>'7.  Persistence Report'!BD152</f>
        <v>4477229</v>
      </c>
      <c r="M317" s="255">
        <f>'7.  Persistence Report'!BE152</f>
        <v>4477229</v>
      </c>
      <c r="N317" s="255">
        <f>'7.  Persistence Report'!BF152</f>
        <v>4477229</v>
      </c>
      <c r="O317" s="255">
        <f>'7.  Persistence Report'!BG152</f>
        <v>4477229</v>
      </c>
      <c r="P317" s="255">
        <f>'7.  Persistence Report'!BH152</f>
        <v>4477229</v>
      </c>
      <c r="Q317" s="255">
        <v>12</v>
      </c>
      <c r="R317" s="255">
        <f>'7.  Persistence Report'!Q152</f>
        <v>926</v>
      </c>
      <c r="S317" s="255">
        <f>'7.  Persistence Report'!R152</f>
        <v>926</v>
      </c>
      <c r="T317" s="255">
        <f>'7.  Persistence Report'!S152</f>
        <v>926</v>
      </c>
      <c r="U317" s="255">
        <f>'7.  Persistence Report'!T152</f>
        <v>926</v>
      </c>
      <c r="V317" s="255">
        <f>'7.  Persistence Report'!U152</f>
        <v>926</v>
      </c>
      <c r="W317" s="255">
        <f>'7.  Persistence Report'!V152</f>
        <v>926</v>
      </c>
      <c r="X317" s="255">
        <f>'7.  Persistence Report'!W152</f>
        <v>926</v>
      </c>
      <c r="Y317" s="255">
        <f>'7.  Persistence Report'!X152</f>
        <v>926</v>
      </c>
      <c r="Z317" s="255">
        <f>'7.  Persistence Report'!Y152</f>
        <v>926</v>
      </c>
      <c r="AA317" s="255">
        <f>'7.  Persistence Report'!Z152</f>
        <v>926</v>
      </c>
      <c r="AB317" s="255">
        <f>'7.  Persistence Report'!AA152</f>
        <v>926</v>
      </c>
      <c r="AC317" s="255">
        <f>'7.  Persistence Report'!AB152</f>
        <v>926</v>
      </c>
      <c r="AD317" s="255">
        <f>'7.  Persistence Report'!AC152</f>
        <v>926</v>
      </c>
      <c r="AE317" s="368">
        <v>0</v>
      </c>
      <c r="AF317" s="352">
        <v>4.3091924252160723E-3</v>
      </c>
      <c r="AG317" s="352">
        <v>0</v>
      </c>
      <c r="AH317" s="352">
        <v>0.9956908075747839</v>
      </c>
      <c r="AI317" s="352">
        <v>0</v>
      </c>
      <c r="AJ317" s="352">
        <v>0</v>
      </c>
      <c r="AK317" s="352">
        <v>0</v>
      </c>
      <c r="AL317" s="352">
        <v>0</v>
      </c>
      <c r="AM317" s="357"/>
      <c r="AN317" s="357"/>
      <c r="AO317" s="357"/>
      <c r="AP317" s="357"/>
      <c r="AQ317" s="357"/>
      <c r="AR317" s="357"/>
      <c r="AS317" s="256">
        <f>SUM(AE317:AR317)</f>
        <v>1</v>
      </c>
    </row>
    <row r="318" spans="1:45" ht="15.5" hidden="1" outlineLevel="1">
      <c r="B318" s="254" t="s">
        <v>288</v>
      </c>
      <c r="C318" s="251" t="s">
        <v>163</v>
      </c>
      <c r="D318" s="255"/>
      <c r="E318" s="255"/>
      <c r="F318" s="255"/>
      <c r="G318" s="255"/>
      <c r="H318" s="255"/>
      <c r="I318" s="255"/>
      <c r="J318" s="255"/>
      <c r="K318" s="255"/>
      <c r="L318" s="255"/>
      <c r="M318" s="255"/>
      <c r="N318" s="255"/>
      <c r="O318" s="255"/>
      <c r="P318" s="255"/>
      <c r="Q318" s="255">
        <v>12</v>
      </c>
      <c r="R318" s="255"/>
      <c r="S318" s="255"/>
      <c r="T318" s="255"/>
      <c r="U318" s="255"/>
      <c r="V318" s="255"/>
      <c r="W318" s="255"/>
      <c r="X318" s="255"/>
      <c r="Y318" s="255"/>
      <c r="Z318" s="255"/>
      <c r="AA318" s="255"/>
      <c r="AB318" s="255"/>
      <c r="AC318" s="255"/>
      <c r="AD318" s="255"/>
      <c r="AE318" s="353">
        <f>AE317</f>
        <v>0</v>
      </c>
      <c r="AF318" s="353">
        <f t="shared" ref="AF318:AK318" si="124">AF317</f>
        <v>4.3091924252160723E-3</v>
      </c>
      <c r="AG318" s="353">
        <f t="shared" si="124"/>
        <v>0</v>
      </c>
      <c r="AH318" s="353">
        <f t="shared" si="124"/>
        <v>0.9956908075747839</v>
      </c>
      <c r="AI318" s="353">
        <f t="shared" si="124"/>
        <v>0</v>
      </c>
      <c r="AJ318" s="353">
        <f t="shared" si="124"/>
        <v>0</v>
      </c>
      <c r="AK318" s="353">
        <f t="shared" si="124"/>
        <v>0</v>
      </c>
      <c r="AL318" s="353">
        <v>0</v>
      </c>
      <c r="AM318" s="353">
        <v>0</v>
      </c>
      <c r="AN318" s="353">
        <f t="shared" ref="AN318:AR318" si="125">AN317</f>
        <v>0</v>
      </c>
      <c r="AO318" s="353">
        <f t="shared" si="125"/>
        <v>0</v>
      </c>
      <c r="AP318" s="353">
        <f t="shared" si="125"/>
        <v>0</v>
      </c>
      <c r="AQ318" s="353">
        <f t="shared" si="125"/>
        <v>0</v>
      </c>
      <c r="AR318" s="353">
        <f t="shared" si="125"/>
        <v>0</v>
      </c>
      <c r="AS318" s="266"/>
    </row>
    <row r="319" spans="1:45" ht="15.5"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54"/>
      <c r="AF319" s="367"/>
      <c r="AG319" s="367"/>
      <c r="AH319" s="367"/>
      <c r="AI319" s="367"/>
      <c r="AJ319" s="367"/>
      <c r="AK319" s="367"/>
      <c r="AL319" s="367"/>
      <c r="AM319" s="367"/>
      <c r="AN319" s="367"/>
      <c r="AO319" s="367"/>
      <c r="AP319" s="367"/>
      <c r="AQ319" s="367"/>
      <c r="AR319" s="367"/>
      <c r="AS319" s="266"/>
    </row>
    <row r="320" spans="1:45" ht="31" hidden="1" outlineLevel="1">
      <c r="A320" s="44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68"/>
      <c r="AF320" s="352"/>
      <c r="AG320" s="352"/>
      <c r="AH320" s="352"/>
      <c r="AI320" s="352"/>
      <c r="AJ320" s="352"/>
      <c r="AK320" s="352"/>
      <c r="AL320" s="352"/>
      <c r="AM320" s="357"/>
      <c r="AN320" s="357"/>
      <c r="AO320" s="357"/>
      <c r="AP320" s="357"/>
      <c r="AQ320" s="357"/>
      <c r="AR320" s="357"/>
      <c r="AS320" s="256">
        <f>SUM(AE320:AR320)</f>
        <v>0</v>
      </c>
    </row>
    <row r="321" spans="1:45" ht="15.5" hidden="1" outlineLevel="1">
      <c r="B321" s="254" t="s">
        <v>288</v>
      </c>
      <c r="C321" s="251" t="s">
        <v>163</v>
      </c>
      <c r="D321" s="255"/>
      <c r="E321" s="255"/>
      <c r="F321" s="255"/>
      <c r="G321" s="255"/>
      <c r="H321" s="255"/>
      <c r="I321" s="255"/>
      <c r="J321" s="255"/>
      <c r="K321" s="255"/>
      <c r="L321" s="255"/>
      <c r="M321" s="255"/>
      <c r="N321" s="255"/>
      <c r="O321" s="255"/>
      <c r="P321" s="255"/>
      <c r="Q321" s="255">
        <v>3</v>
      </c>
      <c r="R321" s="255"/>
      <c r="S321" s="255"/>
      <c r="T321" s="255"/>
      <c r="U321" s="255"/>
      <c r="V321" s="255"/>
      <c r="W321" s="255"/>
      <c r="X321" s="255"/>
      <c r="Y321" s="255"/>
      <c r="Z321" s="255"/>
      <c r="AA321" s="255"/>
      <c r="AB321" s="255"/>
      <c r="AC321" s="255"/>
      <c r="AD321" s="255"/>
      <c r="AE321" s="353">
        <f>AE320</f>
        <v>0</v>
      </c>
      <c r="AF321" s="353">
        <f t="shared" ref="AF321:AK321" si="126">AF320</f>
        <v>0</v>
      </c>
      <c r="AG321" s="353">
        <f t="shared" si="126"/>
        <v>0</v>
      </c>
      <c r="AH321" s="353">
        <f t="shared" si="126"/>
        <v>0</v>
      </c>
      <c r="AI321" s="353">
        <f t="shared" si="126"/>
        <v>0</v>
      </c>
      <c r="AJ321" s="353">
        <f t="shared" si="126"/>
        <v>0</v>
      </c>
      <c r="AK321" s="353">
        <f t="shared" si="126"/>
        <v>0</v>
      </c>
      <c r="AL321" s="353">
        <v>0</v>
      </c>
      <c r="AM321" s="353">
        <v>0</v>
      </c>
      <c r="AN321" s="353">
        <f t="shared" ref="AN321:AR321" si="127">AN320</f>
        <v>0</v>
      </c>
      <c r="AO321" s="353">
        <f t="shared" si="127"/>
        <v>0</v>
      </c>
      <c r="AP321" s="353">
        <f t="shared" si="127"/>
        <v>0</v>
      </c>
      <c r="AQ321" s="353">
        <f t="shared" si="127"/>
        <v>0</v>
      </c>
      <c r="AR321" s="353">
        <f t="shared" si="127"/>
        <v>0</v>
      </c>
      <c r="AS321" s="266"/>
    </row>
    <row r="322" spans="1:45" ht="15.5"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54"/>
      <c r="AF322" s="367"/>
      <c r="AG322" s="367"/>
      <c r="AH322" s="367"/>
      <c r="AI322" s="367"/>
      <c r="AJ322" s="367"/>
      <c r="AK322" s="367"/>
      <c r="AL322" s="367"/>
      <c r="AM322" s="367"/>
      <c r="AN322" s="367"/>
      <c r="AO322" s="367"/>
      <c r="AP322" s="367"/>
      <c r="AQ322" s="367"/>
      <c r="AR322" s="367"/>
      <c r="AS322" s="266"/>
    </row>
    <row r="323" spans="1:45" ht="31" hidden="1" outlineLevel="1">
      <c r="A323" s="44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68"/>
      <c r="AF323" s="352"/>
      <c r="AG323" s="352"/>
      <c r="AH323" s="352"/>
      <c r="AI323" s="352"/>
      <c r="AJ323" s="352"/>
      <c r="AK323" s="352"/>
      <c r="AL323" s="352"/>
      <c r="AM323" s="357"/>
      <c r="AN323" s="357"/>
      <c r="AO323" s="357"/>
      <c r="AP323" s="357"/>
      <c r="AQ323" s="357"/>
      <c r="AR323" s="357"/>
      <c r="AS323" s="256">
        <f>SUM(AE323:AR323)</f>
        <v>0</v>
      </c>
    </row>
    <row r="324" spans="1:45" ht="15.5" hidden="1" outlineLevel="1">
      <c r="B324" s="254" t="s">
        <v>288</v>
      </c>
      <c r="C324" s="251" t="s">
        <v>163</v>
      </c>
      <c r="D324" s="255"/>
      <c r="E324" s="255"/>
      <c r="F324" s="255"/>
      <c r="G324" s="255"/>
      <c r="H324" s="255"/>
      <c r="I324" s="255"/>
      <c r="J324" s="255"/>
      <c r="K324" s="255"/>
      <c r="L324" s="255"/>
      <c r="M324" s="255"/>
      <c r="N324" s="255"/>
      <c r="O324" s="255"/>
      <c r="P324" s="255"/>
      <c r="Q324" s="255">
        <v>12</v>
      </c>
      <c r="R324" s="255"/>
      <c r="S324" s="255"/>
      <c r="T324" s="255"/>
      <c r="U324" s="255"/>
      <c r="V324" s="255"/>
      <c r="W324" s="255"/>
      <c r="X324" s="255"/>
      <c r="Y324" s="255"/>
      <c r="Z324" s="255"/>
      <c r="AA324" s="255"/>
      <c r="AB324" s="255"/>
      <c r="AC324" s="255"/>
      <c r="AD324" s="255"/>
      <c r="AE324" s="353">
        <f>AE323</f>
        <v>0</v>
      </c>
      <c r="AF324" s="353">
        <f t="shared" ref="AF324:AK324" si="128">AF323</f>
        <v>0</v>
      </c>
      <c r="AG324" s="353">
        <f t="shared" si="128"/>
        <v>0</v>
      </c>
      <c r="AH324" s="353">
        <f t="shared" si="128"/>
        <v>0</v>
      </c>
      <c r="AI324" s="353">
        <f t="shared" si="128"/>
        <v>0</v>
      </c>
      <c r="AJ324" s="353">
        <f t="shared" si="128"/>
        <v>0</v>
      </c>
      <c r="AK324" s="353">
        <f t="shared" si="128"/>
        <v>0</v>
      </c>
      <c r="AL324" s="353">
        <v>0</v>
      </c>
      <c r="AM324" s="353">
        <v>0</v>
      </c>
      <c r="AN324" s="353">
        <f t="shared" ref="AN324:AR324" si="129">AN323</f>
        <v>0</v>
      </c>
      <c r="AO324" s="353">
        <f t="shared" si="129"/>
        <v>0</v>
      </c>
      <c r="AP324" s="353">
        <f t="shared" si="129"/>
        <v>0</v>
      </c>
      <c r="AQ324" s="353">
        <f t="shared" si="129"/>
        <v>0</v>
      </c>
      <c r="AR324" s="353">
        <f t="shared" si="129"/>
        <v>0</v>
      </c>
      <c r="AS324" s="266"/>
    </row>
    <row r="325" spans="1:45" ht="15.5"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54"/>
      <c r="AF325" s="367"/>
      <c r="AG325" s="367"/>
      <c r="AH325" s="367"/>
      <c r="AI325" s="367"/>
      <c r="AJ325" s="367"/>
      <c r="AK325" s="367"/>
      <c r="AL325" s="367"/>
      <c r="AM325" s="367"/>
      <c r="AN325" s="367"/>
      <c r="AO325" s="367"/>
      <c r="AP325" s="367"/>
      <c r="AQ325" s="367"/>
      <c r="AR325" s="367"/>
      <c r="AS325" s="266"/>
    </row>
    <row r="326" spans="1:45" ht="15.5" hidden="1" outlineLevel="1">
      <c r="A326" s="44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68"/>
      <c r="AF326" s="352"/>
      <c r="AG326" s="352"/>
      <c r="AH326" s="352"/>
      <c r="AI326" s="352"/>
      <c r="AJ326" s="352"/>
      <c r="AK326" s="352"/>
      <c r="AL326" s="352"/>
      <c r="AM326" s="357"/>
      <c r="AN326" s="357"/>
      <c r="AO326" s="357"/>
      <c r="AP326" s="357"/>
      <c r="AQ326" s="357"/>
      <c r="AR326" s="357"/>
      <c r="AS326" s="256">
        <f>SUM(AE326:AR326)</f>
        <v>0</v>
      </c>
    </row>
    <row r="327" spans="1:45" ht="15.5" hidden="1" outlineLevel="1">
      <c r="B327" s="254" t="s">
        <v>288</v>
      </c>
      <c r="C327" s="251" t="s">
        <v>163</v>
      </c>
      <c r="D327" s="255"/>
      <c r="E327" s="255"/>
      <c r="F327" s="255"/>
      <c r="G327" s="255"/>
      <c r="H327" s="255"/>
      <c r="I327" s="255"/>
      <c r="J327" s="255"/>
      <c r="K327" s="255"/>
      <c r="L327" s="255"/>
      <c r="M327" s="255"/>
      <c r="N327" s="255"/>
      <c r="O327" s="255"/>
      <c r="P327" s="255"/>
      <c r="Q327" s="255">
        <v>12</v>
      </c>
      <c r="R327" s="255"/>
      <c r="S327" s="255"/>
      <c r="T327" s="255"/>
      <c r="U327" s="255"/>
      <c r="V327" s="255"/>
      <c r="W327" s="255"/>
      <c r="X327" s="255"/>
      <c r="Y327" s="255"/>
      <c r="Z327" s="255"/>
      <c r="AA327" s="255"/>
      <c r="AB327" s="255"/>
      <c r="AC327" s="255"/>
      <c r="AD327" s="255"/>
      <c r="AE327" s="353">
        <f>AE326</f>
        <v>0</v>
      </c>
      <c r="AF327" s="353">
        <f t="shared" ref="AF327:AK327" si="130">AF326</f>
        <v>0</v>
      </c>
      <c r="AG327" s="353">
        <f t="shared" si="130"/>
        <v>0</v>
      </c>
      <c r="AH327" s="353">
        <f t="shared" si="130"/>
        <v>0</v>
      </c>
      <c r="AI327" s="353">
        <f t="shared" si="130"/>
        <v>0</v>
      </c>
      <c r="AJ327" s="353">
        <f t="shared" si="130"/>
        <v>0</v>
      </c>
      <c r="AK327" s="353">
        <f t="shared" si="130"/>
        <v>0</v>
      </c>
      <c r="AL327" s="353">
        <v>0</v>
      </c>
      <c r="AM327" s="353">
        <v>0</v>
      </c>
      <c r="AN327" s="353">
        <f t="shared" ref="AN327:AR327" si="131">AN326</f>
        <v>0</v>
      </c>
      <c r="AO327" s="353">
        <f t="shared" si="131"/>
        <v>0</v>
      </c>
      <c r="AP327" s="353">
        <f t="shared" si="131"/>
        <v>0</v>
      </c>
      <c r="AQ327" s="353">
        <f t="shared" si="131"/>
        <v>0</v>
      </c>
      <c r="AR327" s="353">
        <f t="shared" si="131"/>
        <v>0</v>
      </c>
      <c r="AS327" s="266"/>
    </row>
    <row r="328" spans="1:45" ht="15.5"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54"/>
      <c r="AF328" s="367"/>
      <c r="AG328" s="367"/>
      <c r="AH328" s="367"/>
      <c r="AI328" s="367"/>
      <c r="AJ328" s="367"/>
      <c r="AK328" s="367"/>
      <c r="AL328" s="367"/>
      <c r="AM328" s="367"/>
      <c r="AN328" s="367"/>
      <c r="AO328" s="367"/>
      <c r="AP328" s="367"/>
      <c r="AQ328" s="367"/>
      <c r="AR328" s="367"/>
      <c r="AS328" s="266"/>
    </row>
    <row r="329" spans="1:45" ht="15.5" hidden="1" outlineLevel="1">
      <c r="A329" s="44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68"/>
      <c r="AF329" s="352"/>
      <c r="AG329" s="352"/>
      <c r="AH329" s="352"/>
      <c r="AI329" s="352"/>
      <c r="AJ329" s="352"/>
      <c r="AK329" s="352"/>
      <c r="AL329" s="352"/>
      <c r="AM329" s="357"/>
      <c r="AN329" s="357"/>
      <c r="AO329" s="357"/>
      <c r="AP329" s="357"/>
      <c r="AQ329" s="357"/>
      <c r="AR329" s="357"/>
      <c r="AS329" s="256">
        <f>SUM(AE329:AR329)</f>
        <v>0</v>
      </c>
    </row>
    <row r="330" spans="1:45" ht="15.5" hidden="1" outlineLevel="1">
      <c r="B330" s="273" t="s">
        <v>288</v>
      </c>
      <c r="C330" s="251" t="s">
        <v>163</v>
      </c>
      <c r="D330" s="255">
        <v>377580.20824469399</v>
      </c>
      <c r="E330" s="255">
        <v>284675.1189766358</v>
      </c>
      <c r="F330" s="255">
        <v>145713.28778142223</v>
      </c>
      <c r="G330" s="255">
        <v>144481.20240771983</v>
      </c>
      <c r="H330" s="255">
        <v>144481.20240771983</v>
      </c>
      <c r="I330" s="255">
        <v>100624.97250908201</v>
      </c>
      <c r="J330" s="255">
        <v>100624.97250908201</v>
      </c>
      <c r="K330" s="255">
        <v>100624.97250908201</v>
      </c>
      <c r="L330" s="255">
        <v>80520.995193926297</v>
      </c>
      <c r="M330" s="255">
        <v>68815.869515210594</v>
      </c>
      <c r="N330" s="255">
        <v>43248.682182442884</v>
      </c>
      <c r="O330" s="255">
        <v>35441.489520785181</v>
      </c>
      <c r="P330" s="255">
        <v>19770.94300257551</v>
      </c>
      <c r="Q330" s="255">
        <v>12</v>
      </c>
      <c r="R330" s="255">
        <v>43.570638036000005</v>
      </c>
      <c r="S330" s="255">
        <v>37.635318922736843</v>
      </c>
      <c r="T330" s="255">
        <v>28.395106212315792</v>
      </c>
      <c r="U330" s="255">
        <v>17.064042450631582</v>
      </c>
      <c r="V330" s="255">
        <v>17.064042450631582</v>
      </c>
      <c r="W330" s="255">
        <v>9.6448935590526332</v>
      </c>
      <c r="X330" s="255">
        <v>9.6448935590526332</v>
      </c>
      <c r="Y330" s="255">
        <v>9.6448935590526332</v>
      </c>
      <c r="Z330" s="255">
        <v>8.7006382455789488</v>
      </c>
      <c r="AA330" s="255">
        <v>6.4748935781052639</v>
      </c>
      <c r="AB330" s="255">
        <v>2.0234042431578949</v>
      </c>
      <c r="AC330" s="255">
        <v>1.0791489296842107</v>
      </c>
      <c r="AD330" s="255">
        <v>1.0117021215789475</v>
      </c>
      <c r="AE330" s="368">
        <v>0</v>
      </c>
      <c r="AF330" s="352">
        <v>0</v>
      </c>
      <c r="AG330" s="352">
        <v>0</v>
      </c>
      <c r="AH330" s="352">
        <v>0</v>
      </c>
      <c r="AI330" s="352">
        <v>0</v>
      </c>
      <c r="AJ330" s="352">
        <v>0</v>
      </c>
      <c r="AK330" s="352">
        <v>0</v>
      </c>
      <c r="AL330" s="352">
        <v>0</v>
      </c>
      <c r="AM330" s="357">
        <v>0</v>
      </c>
      <c r="AN330" s="357">
        <f t="shared" ref="AN330:AR330" si="132">AN329</f>
        <v>0</v>
      </c>
      <c r="AO330" s="357">
        <f t="shared" si="132"/>
        <v>0</v>
      </c>
      <c r="AP330" s="357">
        <f t="shared" si="132"/>
        <v>0</v>
      </c>
      <c r="AQ330" s="357">
        <f t="shared" si="132"/>
        <v>0</v>
      </c>
      <c r="AR330" s="357">
        <f t="shared" si="132"/>
        <v>0</v>
      </c>
      <c r="AS330" s="256"/>
    </row>
    <row r="331" spans="1:45" ht="15.5"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54"/>
      <c r="AF331" s="367"/>
      <c r="AG331" s="367"/>
      <c r="AH331" s="367"/>
      <c r="AI331" s="367"/>
      <c r="AJ331" s="367"/>
      <c r="AK331" s="367"/>
      <c r="AL331" s="367"/>
      <c r="AM331" s="367"/>
      <c r="AN331" s="367"/>
      <c r="AO331" s="367"/>
      <c r="AP331" s="367"/>
      <c r="AQ331" s="367"/>
      <c r="AR331" s="367"/>
      <c r="AS331" s="266"/>
    </row>
    <row r="332" spans="1:45" ht="15.5" hidden="1"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54"/>
      <c r="AF332" s="367"/>
      <c r="AG332" s="367"/>
      <c r="AH332" s="367"/>
      <c r="AI332" s="367"/>
      <c r="AJ332" s="367"/>
      <c r="AK332" s="367"/>
      <c r="AL332" s="367"/>
      <c r="AM332" s="367"/>
      <c r="AN332" s="367"/>
      <c r="AO332" s="367"/>
      <c r="AP332" s="367"/>
      <c r="AQ332" s="367"/>
      <c r="AR332" s="367"/>
      <c r="AS332" s="266"/>
    </row>
    <row r="333" spans="1:45" ht="15.5" hidden="1" outlineLevel="1">
      <c r="A333" s="44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68"/>
      <c r="AF333" s="352"/>
      <c r="AG333" s="352"/>
      <c r="AH333" s="352"/>
      <c r="AI333" s="352"/>
      <c r="AJ333" s="352"/>
      <c r="AK333" s="352"/>
      <c r="AL333" s="352"/>
      <c r="AM333" s="357"/>
      <c r="AN333" s="357"/>
      <c r="AO333" s="357"/>
      <c r="AP333" s="357"/>
      <c r="AQ333" s="357"/>
      <c r="AR333" s="357"/>
      <c r="AS333" s="256">
        <f>SUM(AE333:AR333)</f>
        <v>0</v>
      </c>
    </row>
    <row r="334" spans="1:45" ht="15.5" hidden="1" outlineLevel="1">
      <c r="B334" s="254" t="s">
        <v>288</v>
      </c>
      <c r="C334" s="251" t="s">
        <v>163</v>
      </c>
      <c r="D334" s="255"/>
      <c r="E334" s="255"/>
      <c r="F334" s="255"/>
      <c r="G334" s="255"/>
      <c r="H334" s="255"/>
      <c r="I334" s="255"/>
      <c r="J334" s="255"/>
      <c r="K334" s="255"/>
      <c r="L334" s="255"/>
      <c r="M334" s="255"/>
      <c r="N334" s="255"/>
      <c r="O334" s="255"/>
      <c r="P334" s="255"/>
      <c r="Q334" s="255">
        <v>0</v>
      </c>
      <c r="R334" s="255"/>
      <c r="S334" s="255"/>
      <c r="T334" s="255"/>
      <c r="U334" s="255"/>
      <c r="V334" s="255"/>
      <c r="W334" s="255"/>
      <c r="X334" s="255"/>
      <c r="Y334" s="255"/>
      <c r="Z334" s="255"/>
      <c r="AA334" s="255"/>
      <c r="AB334" s="255"/>
      <c r="AC334" s="255"/>
      <c r="AD334" s="255"/>
      <c r="AE334" s="353">
        <f>AE333</f>
        <v>0</v>
      </c>
      <c r="AF334" s="353">
        <f t="shared" ref="AF334:AK334" si="133">AF333</f>
        <v>0</v>
      </c>
      <c r="AG334" s="353">
        <f t="shared" si="133"/>
        <v>0</v>
      </c>
      <c r="AH334" s="353">
        <f t="shared" si="133"/>
        <v>0</v>
      </c>
      <c r="AI334" s="353">
        <f t="shared" si="133"/>
        <v>0</v>
      </c>
      <c r="AJ334" s="353">
        <f t="shared" si="133"/>
        <v>0</v>
      </c>
      <c r="AK334" s="353">
        <f t="shared" si="133"/>
        <v>0</v>
      </c>
      <c r="AL334" s="353">
        <v>0</v>
      </c>
      <c r="AM334" s="353">
        <v>0</v>
      </c>
      <c r="AN334" s="353">
        <f t="shared" ref="AN334:AR334" si="134">AN333</f>
        <v>0</v>
      </c>
      <c r="AO334" s="353">
        <f t="shared" si="134"/>
        <v>0</v>
      </c>
      <c r="AP334" s="353">
        <f t="shared" si="134"/>
        <v>0</v>
      </c>
      <c r="AQ334" s="353">
        <f t="shared" si="134"/>
        <v>0</v>
      </c>
      <c r="AR334" s="353">
        <f t="shared" si="134"/>
        <v>0</v>
      </c>
      <c r="AS334" s="266"/>
    </row>
    <row r="335" spans="1:45" ht="15.5"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54"/>
      <c r="AF335" s="367"/>
      <c r="AG335" s="367"/>
      <c r="AH335" s="367"/>
      <c r="AI335" s="367"/>
      <c r="AJ335" s="367"/>
      <c r="AK335" s="367"/>
      <c r="AL335" s="367"/>
      <c r="AM335" s="367"/>
      <c r="AN335" s="367"/>
      <c r="AO335" s="367"/>
      <c r="AP335" s="367"/>
      <c r="AQ335" s="367"/>
      <c r="AR335" s="367"/>
      <c r="AS335" s="266"/>
    </row>
    <row r="336" spans="1:45" ht="15.5" hidden="1" outlineLevel="1">
      <c r="A336" s="44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68"/>
      <c r="AF336" s="352"/>
      <c r="AG336" s="352"/>
      <c r="AH336" s="352"/>
      <c r="AI336" s="352"/>
      <c r="AJ336" s="352"/>
      <c r="AK336" s="352"/>
      <c r="AL336" s="352"/>
      <c r="AM336" s="357"/>
      <c r="AN336" s="357"/>
      <c r="AO336" s="357"/>
      <c r="AP336" s="357"/>
      <c r="AQ336" s="357"/>
      <c r="AR336" s="357"/>
      <c r="AS336" s="256">
        <f>SUM(AE336:AR336)</f>
        <v>0</v>
      </c>
    </row>
    <row r="337" spans="1:45" ht="15.5" hidden="1" outlineLevel="1">
      <c r="B337" s="254" t="s">
        <v>288</v>
      </c>
      <c r="C337" s="251" t="s">
        <v>163</v>
      </c>
      <c r="D337" s="255"/>
      <c r="E337" s="255"/>
      <c r="F337" s="255"/>
      <c r="G337" s="255"/>
      <c r="H337" s="255"/>
      <c r="I337" s="255"/>
      <c r="J337" s="255"/>
      <c r="K337" s="255"/>
      <c r="L337" s="255"/>
      <c r="M337" s="255"/>
      <c r="N337" s="255"/>
      <c r="O337" s="255"/>
      <c r="P337" s="255"/>
      <c r="Q337" s="255">
        <v>0</v>
      </c>
      <c r="R337" s="255"/>
      <c r="S337" s="255"/>
      <c r="T337" s="255"/>
      <c r="U337" s="255"/>
      <c r="V337" s="255"/>
      <c r="W337" s="255"/>
      <c r="X337" s="255"/>
      <c r="Y337" s="255"/>
      <c r="Z337" s="255"/>
      <c r="AA337" s="255"/>
      <c r="AB337" s="255"/>
      <c r="AC337" s="255"/>
      <c r="AD337" s="255"/>
      <c r="AE337" s="353">
        <f>AE336</f>
        <v>0</v>
      </c>
      <c r="AF337" s="353">
        <f t="shared" ref="AF337:AK337" si="135">AF336</f>
        <v>0</v>
      </c>
      <c r="AG337" s="353">
        <f t="shared" si="135"/>
        <v>0</v>
      </c>
      <c r="AH337" s="353">
        <f t="shared" si="135"/>
        <v>0</v>
      </c>
      <c r="AI337" s="353">
        <f t="shared" si="135"/>
        <v>0</v>
      </c>
      <c r="AJ337" s="353">
        <f t="shared" si="135"/>
        <v>0</v>
      </c>
      <c r="AK337" s="353">
        <f t="shared" si="135"/>
        <v>0</v>
      </c>
      <c r="AL337" s="353">
        <v>0</v>
      </c>
      <c r="AM337" s="353">
        <v>0</v>
      </c>
      <c r="AN337" s="353">
        <f t="shared" ref="AN337:AR337" si="136">AN336</f>
        <v>0</v>
      </c>
      <c r="AO337" s="353">
        <f t="shared" si="136"/>
        <v>0</v>
      </c>
      <c r="AP337" s="353">
        <f t="shared" si="136"/>
        <v>0</v>
      </c>
      <c r="AQ337" s="353">
        <f t="shared" si="136"/>
        <v>0</v>
      </c>
      <c r="AR337" s="353">
        <f t="shared" si="136"/>
        <v>0</v>
      </c>
      <c r="AS337" s="266"/>
    </row>
    <row r="338" spans="1:45" ht="15.5"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54"/>
      <c r="AF338" s="367"/>
      <c r="AG338" s="367"/>
      <c r="AH338" s="367"/>
      <c r="AI338" s="367"/>
      <c r="AJ338" s="367"/>
      <c r="AK338" s="367"/>
      <c r="AL338" s="367"/>
      <c r="AM338" s="367"/>
      <c r="AN338" s="367"/>
      <c r="AO338" s="367"/>
      <c r="AP338" s="367"/>
      <c r="AQ338" s="367"/>
      <c r="AR338" s="367"/>
      <c r="AS338" s="266"/>
    </row>
    <row r="339" spans="1:45" ht="15.5" hidden="1" outlineLevel="1">
      <c r="A339" s="44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68"/>
      <c r="AF339" s="352"/>
      <c r="AG339" s="352"/>
      <c r="AH339" s="352"/>
      <c r="AI339" s="352"/>
      <c r="AJ339" s="352"/>
      <c r="AK339" s="352"/>
      <c r="AL339" s="352"/>
      <c r="AM339" s="357"/>
      <c r="AN339" s="357"/>
      <c r="AO339" s="357"/>
      <c r="AP339" s="357"/>
      <c r="AQ339" s="357"/>
      <c r="AR339" s="357"/>
      <c r="AS339" s="256">
        <f>SUM(AE339:AR339)</f>
        <v>0</v>
      </c>
    </row>
    <row r="340" spans="1:45" ht="15.5" hidden="1" outlineLevel="1">
      <c r="B340" s="254" t="s">
        <v>288</v>
      </c>
      <c r="C340" s="251" t="s">
        <v>163</v>
      </c>
      <c r="D340" s="255"/>
      <c r="E340" s="255"/>
      <c r="F340" s="255"/>
      <c r="G340" s="255"/>
      <c r="H340" s="255"/>
      <c r="I340" s="255"/>
      <c r="J340" s="255"/>
      <c r="K340" s="255"/>
      <c r="L340" s="255"/>
      <c r="M340" s="255"/>
      <c r="N340" s="255"/>
      <c r="O340" s="255"/>
      <c r="P340" s="255"/>
      <c r="Q340" s="255">
        <v>0</v>
      </c>
      <c r="R340" s="255"/>
      <c r="S340" s="255"/>
      <c r="T340" s="255"/>
      <c r="U340" s="255"/>
      <c r="V340" s="255"/>
      <c r="W340" s="255"/>
      <c r="X340" s="255"/>
      <c r="Y340" s="255"/>
      <c r="Z340" s="255"/>
      <c r="AA340" s="255"/>
      <c r="AB340" s="255"/>
      <c r="AC340" s="255"/>
      <c r="AD340" s="255"/>
      <c r="AE340" s="353">
        <f>AE339</f>
        <v>0</v>
      </c>
      <c r="AF340" s="353">
        <f t="shared" ref="AF340:AK340" si="137">AF339</f>
        <v>0</v>
      </c>
      <c r="AG340" s="353">
        <f t="shared" si="137"/>
        <v>0</v>
      </c>
      <c r="AH340" s="353">
        <f t="shared" si="137"/>
        <v>0</v>
      </c>
      <c r="AI340" s="353">
        <f t="shared" si="137"/>
        <v>0</v>
      </c>
      <c r="AJ340" s="353">
        <f t="shared" si="137"/>
        <v>0</v>
      </c>
      <c r="AK340" s="353">
        <f t="shared" si="137"/>
        <v>0</v>
      </c>
      <c r="AL340" s="353">
        <v>0</v>
      </c>
      <c r="AM340" s="353">
        <v>0</v>
      </c>
      <c r="AN340" s="353">
        <f t="shared" ref="AN340:AR340" si="138">AN339</f>
        <v>0</v>
      </c>
      <c r="AO340" s="353">
        <f t="shared" si="138"/>
        <v>0</v>
      </c>
      <c r="AP340" s="353">
        <f t="shared" si="138"/>
        <v>0</v>
      </c>
      <c r="AQ340" s="353">
        <f t="shared" si="138"/>
        <v>0</v>
      </c>
      <c r="AR340" s="353">
        <f t="shared" si="138"/>
        <v>0</v>
      </c>
      <c r="AS340" s="266"/>
    </row>
    <row r="341" spans="1:45" ht="15.5"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54"/>
      <c r="AF341" s="367"/>
      <c r="AG341" s="367"/>
      <c r="AH341" s="367"/>
      <c r="AI341" s="367"/>
      <c r="AJ341" s="367"/>
      <c r="AK341" s="367"/>
      <c r="AL341" s="367"/>
      <c r="AM341" s="367"/>
      <c r="AN341" s="367"/>
      <c r="AO341" s="367"/>
      <c r="AP341" s="367"/>
      <c r="AQ341" s="367"/>
      <c r="AR341" s="367"/>
      <c r="AS341" s="266"/>
    </row>
    <row r="342" spans="1:45" ht="15.5" hidden="1"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54"/>
      <c r="AF342" s="367"/>
      <c r="AG342" s="367"/>
      <c r="AH342" s="367"/>
      <c r="AI342" s="367"/>
      <c r="AJ342" s="367"/>
      <c r="AK342" s="367"/>
      <c r="AL342" s="367"/>
      <c r="AM342" s="367"/>
      <c r="AN342" s="367"/>
      <c r="AO342" s="367"/>
      <c r="AP342" s="367"/>
      <c r="AQ342" s="367"/>
      <c r="AR342" s="367"/>
      <c r="AS342" s="266"/>
    </row>
    <row r="343" spans="1:45" ht="46.5" hidden="1" outlineLevel="1">
      <c r="A343" s="44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68"/>
      <c r="AF343" s="352"/>
      <c r="AG343" s="352"/>
      <c r="AH343" s="352"/>
      <c r="AI343" s="352"/>
      <c r="AJ343" s="352"/>
      <c r="AK343" s="352"/>
      <c r="AL343" s="352"/>
      <c r="AM343" s="357"/>
      <c r="AN343" s="357"/>
      <c r="AO343" s="357"/>
      <c r="AP343" s="357"/>
      <c r="AQ343" s="357"/>
      <c r="AR343" s="357"/>
      <c r="AS343" s="256">
        <f>SUM(AE343:AR343)</f>
        <v>0</v>
      </c>
    </row>
    <row r="344" spans="1:45" ht="15.5" hidden="1" outlineLevel="1">
      <c r="B344" s="254" t="s">
        <v>288</v>
      </c>
      <c r="C344" s="251" t="s">
        <v>163</v>
      </c>
      <c r="D344" s="255"/>
      <c r="E344" s="255"/>
      <c r="F344" s="255"/>
      <c r="G344" s="255"/>
      <c r="H344" s="255"/>
      <c r="I344" s="255"/>
      <c r="J344" s="255"/>
      <c r="K344" s="255"/>
      <c r="L344" s="255"/>
      <c r="M344" s="255"/>
      <c r="N344" s="255"/>
      <c r="O344" s="255"/>
      <c r="P344" s="255"/>
      <c r="Q344" s="255">
        <v>12</v>
      </c>
      <c r="R344" s="255"/>
      <c r="S344" s="255"/>
      <c r="T344" s="255"/>
      <c r="U344" s="255"/>
      <c r="V344" s="255"/>
      <c r="W344" s="255"/>
      <c r="X344" s="255"/>
      <c r="Y344" s="255"/>
      <c r="Z344" s="255"/>
      <c r="AA344" s="255"/>
      <c r="AB344" s="255"/>
      <c r="AC344" s="255"/>
      <c r="AD344" s="255"/>
      <c r="AE344" s="353">
        <f>AE343</f>
        <v>0</v>
      </c>
      <c r="AF344" s="353">
        <f t="shared" ref="AF344:AK344" si="139">AF343</f>
        <v>0</v>
      </c>
      <c r="AG344" s="353">
        <f t="shared" si="139"/>
        <v>0</v>
      </c>
      <c r="AH344" s="353">
        <f t="shared" si="139"/>
        <v>0</v>
      </c>
      <c r="AI344" s="353">
        <f t="shared" si="139"/>
        <v>0</v>
      </c>
      <c r="AJ344" s="353">
        <f t="shared" si="139"/>
        <v>0</v>
      </c>
      <c r="AK344" s="353">
        <f t="shared" si="139"/>
        <v>0</v>
      </c>
      <c r="AL344" s="353">
        <v>0</v>
      </c>
      <c r="AM344" s="353">
        <v>0</v>
      </c>
      <c r="AN344" s="353">
        <f t="shared" ref="AN344:AR344" si="140">AN343</f>
        <v>0</v>
      </c>
      <c r="AO344" s="353">
        <f t="shared" si="140"/>
        <v>0</v>
      </c>
      <c r="AP344" s="353">
        <f t="shared" si="140"/>
        <v>0</v>
      </c>
      <c r="AQ344" s="353">
        <f t="shared" si="140"/>
        <v>0</v>
      </c>
      <c r="AR344" s="353">
        <f t="shared" si="140"/>
        <v>0</v>
      </c>
      <c r="AS344" s="266"/>
    </row>
    <row r="345" spans="1:45" ht="15.5"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54"/>
      <c r="AF345" s="367"/>
      <c r="AG345" s="367"/>
      <c r="AH345" s="367"/>
      <c r="AI345" s="367"/>
      <c r="AJ345" s="367"/>
      <c r="AK345" s="367"/>
      <c r="AL345" s="367"/>
      <c r="AM345" s="367"/>
      <c r="AN345" s="367"/>
      <c r="AO345" s="367"/>
      <c r="AP345" s="367"/>
      <c r="AQ345" s="367"/>
      <c r="AR345" s="367"/>
      <c r="AS345" s="266"/>
    </row>
    <row r="346" spans="1:45" ht="15.5" hidden="1" outlineLevel="1">
      <c r="A346" s="44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68"/>
      <c r="AF346" s="352"/>
      <c r="AG346" s="352"/>
      <c r="AH346" s="352"/>
      <c r="AI346" s="352"/>
      <c r="AJ346" s="352"/>
      <c r="AK346" s="352"/>
      <c r="AL346" s="352"/>
      <c r="AM346" s="357"/>
      <c r="AN346" s="357"/>
      <c r="AO346" s="357"/>
      <c r="AP346" s="357"/>
      <c r="AQ346" s="357"/>
      <c r="AR346" s="357"/>
      <c r="AS346" s="256">
        <f>SUM(AE346:AR346)</f>
        <v>0</v>
      </c>
    </row>
    <row r="347" spans="1:45" ht="15.5" hidden="1" outlineLevel="1">
      <c r="B347" s="254" t="s">
        <v>288</v>
      </c>
      <c r="C347" s="251" t="s">
        <v>163</v>
      </c>
      <c r="D347" s="255"/>
      <c r="E347" s="255"/>
      <c r="F347" s="255"/>
      <c r="G347" s="255"/>
      <c r="H347" s="255"/>
      <c r="I347" s="255"/>
      <c r="J347" s="255"/>
      <c r="K347" s="255"/>
      <c r="L347" s="255"/>
      <c r="M347" s="255"/>
      <c r="N347" s="255"/>
      <c r="O347" s="255"/>
      <c r="P347" s="255"/>
      <c r="Q347" s="255">
        <v>12</v>
      </c>
      <c r="R347" s="255"/>
      <c r="S347" s="255"/>
      <c r="T347" s="255"/>
      <c r="U347" s="255"/>
      <c r="V347" s="255"/>
      <c r="W347" s="255"/>
      <c r="X347" s="255"/>
      <c r="Y347" s="255"/>
      <c r="Z347" s="255"/>
      <c r="AA347" s="255"/>
      <c r="AB347" s="255"/>
      <c r="AC347" s="255"/>
      <c r="AD347" s="255"/>
      <c r="AE347" s="353">
        <f>AE346</f>
        <v>0</v>
      </c>
      <c r="AF347" s="353">
        <f t="shared" ref="AF347:AK347" si="141">AF346</f>
        <v>0</v>
      </c>
      <c r="AG347" s="353">
        <f t="shared" si="141"/>
        <v>0</v>
      </c>
      <c r="AH347" s="353">
        <f t="shared" si="141"/>
        <v>0</v>
      </c>
      <c r="AI347" s="353">
        <f t="shared" si="141"/>
        <v>0</v>
      </c>
      <c r="AJ347" s="353">
        <f t="shared" si="141"/>
        <v>0</v>
      </c>
      <c r="AK347" s="353">
        <f t="shared" si="141"/>
        <v>0</v>
      </c>
      <c r="AL347" s="353">
        <v>0</v>
      </c>
      <c r="AM347" s="353">
        <v>0</v>
      </c>
      <c r="AN347" s="353">
        <f t="shared" ref="AN347:AR347" si="142">AN346</f>
        <v>0</v>
      </c>
      <c r="AO347" s="353">
        <f t="shared" si="142"/>
        <v>0</v>
      </c>
      <c r="AP347" s="353">
        <f t="shared" si="142"/>
        <v>0</v>
      </c>
      <c r="AQ347" s="353">
        <f t="shared" si="142"/>
        <v>0</v>
      </c>
      <c r="AR347" s="353">
        <f t="shared" si="142"/>
        <v>0</v>
      </c>
      <c r="AS347" s="266"/>
    </row>
    <row r="348" spans="1:45" ht="15.5"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54"/>
      <c r="AF348" s="367"/>
      <c r="AG348" s="367"/>
      <c r="AH348" s="367"/>
      <c r="AI348" s="367"/>
      <c r="AJ348" s="367"/>
      <c r="AK348" s="367"/>
      <c r="AL348" s="367"/>
      <c r="AM348" s="367"/>
      <c r="AN348" s="367"/>
      <c r="AO348" s="367"/>
      <c r="AP348" s="367"/>
      <c r="AQ348" s="367"/>
      <c r="AR348" s="367"/>
      <c r="AS348" s="266"/>
    </row>
    <row r="349" spans="1:45" ht="15.5" hidden="1" outlineLevel="1">
      <c r="A349" s="44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68"/>
      <c r="AF349" s="352"/>
      <c r="AG349" s="352"/>
      <c r="AH349" s="352"/>
      <c r="AI349" s="352"/>
      <c r="AJ349" s="352"/>
      <c r="AK349" s="352"/>
      <c r="AL349" s="352"/>
      <c r="AM349" s="357"/>
      <c r="AN349" s="357"/>
      <c r="AO349" s="357"/>
      <c r="AP349" s="357"/>
      <c r="AQ349" s="357"/>
      <c r="AR349" s="357"/>
      <c r="AS349" s="256">
        <f>SUM(AE349:AR349)</f>
        <v>0</v>
      </c>
    </row>
    <row r="350" spans="1:45" ht="15.5" hidden="1" outlineLevel="1">
      <c r="B350" s="254" t="s">
        <v>288</v>
      </c>
      <c r="C350" s="251" t="s">
        <v>163</v>
      </c>
      <c r="D350" s="255"/>
      <c r="E350" s="255"/>
      <c r="F350" s="255"/>
      <c r="G350" s="255"/>
      <c r="H350" s="255"/>
      <c r="I350" s="255"/>
      <c r="J350" s="255"/>
      <c r="K350" s="255"/>
      <c r="L350" s="255"/>
      <c r="M350" s="255"/>
      <c r="N350" s="255"/>
      <c r="O350" s="255"/>
      <c r="P350" s="255"/>
      <c r="Q350" s="255">
        <v>12</v>
      </c>
      <c r="R350" s="255"/>
      <c r="S350" s="255"/>
      <c r="T350" s="255"/>
      <c r="U350" s="255"/>
      <c r="V350" s="255"/>
      <c r="W350" s="255"/>
      <c r="X350" s="255"/>
      <c r="Y350" s="255"/>
      <c r="Z350" s="255"/>
      <c r="AA350" s="255"/>
      <c r="AB350" s="255"/>
      <c r="AC350" s="255"/>
      <c r="AD350" s="255"/>
      <c r="AE350" s="353">
        <f>AE349</f>
        <v>0</v>
      </c>
      <c r="AF350" s="353">
        <f t="shared" ref="AF350:AK350" si="143">AF349</f>
        <v>0</v>
      </c>
      <c r="AG350" s="353">
        <f t="shared" si="143"/>
        <v>0</v>
      </c>
      <c r="AH350" s="353">
        <f t="shared" si="143"/>
        <v>0</v>
      </c>
      <c r="AI350" s="353">
        <f t="shared" si="143"/>
        <v>0</v>
      </c>
      <c r="AJ350" s="353">
        <f t="shared" si="143"/>
        <v>0</v>
      </c>
      <c r="AK350" s="353">
        <f t="shared" si="143"/>
        <v>0</v>
      </c>
      <c r="AL350" s="353">
        <v>0</v>
      </c>
      <c r="AM350" s="353">
        <v>0</v>
      </c>
      <c r="AN350" s="353">
        <f t="shared" ref="AN350:AR350" si="144">AN349</f>
        <v>0</v>
      </c>
      <c r="AO350" s="353">
        <f t="shared" si="144"/>
        <v>0</v>
      </c>
      <c r="AP350" s="353">
        <f t="shared" si="144"/>
        <v>0</v>
      </c>
      <c r="AQ350" s="353">
        <f t="shared" si="144"/>
        <v>0</v>
      </c>
      <c r="AR350" s="353">
        <f t="shared" si="144"/>
        <v>0</v>
      </c>
      <c r="AS350" s="266"/>
    </row>
    <row r="351" spans="1:45" ht="15.5"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54"/>
      <c r="AF351" s="367"/>
      <c r="AG351" s="367"/>
      <c r="AH351" s="367"/>
      <c r="AI351" s="367"/>
      <c r="AJ351" s="367"/>
      <c r="AK351" s="367"/>
      <c r="AL351" s="367"/>
      <c r="AM351" s="367"/>
      <c r="AN351" s="367"/>
      <c r="AO351" s="367"/>
      <c r="AP351" s="367"/>
      <c r="AQ351" s="367"/>
      <c r="AR351" s="367"/>
      <c r="AS351" s="266"/>
    </row>
    <row r="352" spans="1:45" ht="15.5" hidden="1" outlineLevel="1">
      <c r="A352" s="44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68"/>
      <c r="AF352" s="352"/>
      <c r="AG352" s="352"/>
      <c r="AH352" s="352"/>
      <c r="AI352" s="352"/>
      <c r="AJ352" s="352"/>
      <c r="AK352" s="352"/>
      <c r="AL352" s="352"/>
      <c r="AM352" s="357"/>
      <c r="AN352" s="357"/>
      <c r="AO352" s="357"/>
      <c r="AP352" s="357"/>
      <c r="AQ352" s="357"/>
      <c r="AR352" s="357"/>
      <c r="AS352" s="256">
        <f>SUM(AE352:AR352)</f>
        <v>0</v>
      </c>
    </row>
    <row r="353" spans="1:45" ht="15.5" hidden="1" outlineLevel="1">
      <c r="B353" s="254" t="s">
        <v>288</v>
      </c>
      <c r="C353" s="251" t="s">
        <v>163</v>
      </c>
      <c r="D353" s="255"/>
      <c r="E353" s="255"/>
      <c r="F353" s="255"/>
      <c r="G353" s="255"/>
      <c r="H353" s="255"/>
      <c r="I353" s="255"/>
      <c r="J353" s="255"/>
      <c r="K353" s="255"/>
      <c r="L353" s="255"/>
      <c r="M353" s="255"/>
      <c r="N353" s="255"/>
      <c r="O353" s="255"/>
      <c r="P353" s="255"/>
      <c r="Q353" s="255">
        <v>12</v>
      </c>
      <c r="R353" s="255"/>
      <c r="S353" s="255"/>
      <c r="T353" s="255"/>
      <c r="U353" s="255"/>
      <c r="V353" s="255"/>
      <c r="W353" s="255"/>
      <c r="X353" s="255"/>
      <c r="Y353" s="255"/>
      <c r="Z353" s="255"/>
      <c r="AA353" s="255"/>
      <c r="AB353" s="255"/>
      <c r="AC353" s="255"/>
      <c r="AD353" s="255"/>
      <c r="AE353" s="353">
        <f>AE352</f>
        <v>0</v>
      </c>
      <c r="AF353" s="353">
        <f t="shared" ref="AF353:AK353" si="145">AF352</f>
        <v>0</v>
      </c>
      <c r="AG353" s="353">
        <f t="shared" si="145"/>
        <v>0</v>
      </c>
      <c r="AH353" s="353">
        <f t="shared" si="145"/>
        <v>0</v>
      </c>
      <c r="AI353" s="353">
        <f t="shared" si="145"/>
        <v>0</v>
      </c>
      <c r="AJ353" s="353">
        <f t="shared" si="145"/>
        <v>0</v>
      </c>
      <c r="AK353" s="353">
        <f t="shared" si="145"/>
        <v>0</v>
      </c>
      <c r="AL353" s="353">
        <v>0</v>
      </c>
      <c r="AM353" s="353">
        <v>0</v>
      </c>
      <c r="AN353" s="353">
        <f t="shared" ref="AN353:AR353" si="146">AN352</f>
        <v>0</v>
      </c>
      <c r="AO353" s="353">
        <f t="shared" si="146"/>
        <v>0</v>
      </c>
      <c r="AP353" s="353">
        <f t="shared" si="146"/>
        <v>0</v>
      </c>
      <c r="AQ353" s="353">
        <f t="shared" si="146"/>
        <v>0</v>
      </c>
      <c r="AR353" s="353">
        <f t="shared" si="146"/>
        <v>0</v>
      </c>
      <c r="AS353" s="266"/>
    </row>
    <row r="354" spans="1:45" ht="15.5"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54"/>
      <c r="AF354" s="367"/>
      <c r="AG354" s="367"/>
      <c r="AH354" s="367"/>
      <c r="AI354" s="367"/>
      <c r="AJ354" s="367"/>
      <c r="AK354" s="367"/>
      <c r="AL354" s="367"/>
      <c r="AM354" s="367"/>
      <c r="AN354" s="367"/>
      <c r="AO354" s="367"/>
      <c r="AP354" s="367"/>
      <c r="AQ354" s="367"/>
      <c r="AR354" s="367"/>
      <c r="AS354" s="266"/>
    </row>
    <row r="355" spans="1:45" ht="31" hidden="1" outlineLevel="1">
      <c r="A355" s="44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68"/>
      <c r="AF355" s="352"/>
      <c r="AG355" s="352"/>
      <c r="AH355" s="352"/>
      <c r="AI355" s="352"/>
      <c r="AJ355" s="352"/>
      <c r="AK355" s="352"/>
      <c r="AL355" s="352"/>
      <c r="AM355" s="357"/>
      <c r="AN355" s="357"/>
      <c r="AO355" s="357"/>
      <c r="AP355" s="357"/>
      <c r="AQ355" s="357"/>
      <c r="AR355" s="357"/>
      <c r="AS355" s="256">
        <f>SUM(AE355:AR355)</f>
        <v>0</v>
      </c>
    </row>
    <row r="356" spans="1:45" ht="15.5" hidden="1" outlineLevel="1">
      <c r="B356" s="254" t="s">
        <v>288</v>
      </c>
      <c r="C356" s="251" t="s">
        <v>163</v>
      </c>
      <c r="D356" s="255"/>
      <c r="E356" s="255"/>
      <c r="F356" s="255"/>
      <c r="G356" s="255"/>
      <c r="H356" s="255"/>
      <c r="I356" s="255"/>
      <c r="J356" s="255"/>
      <c r="K356" s="255"/>
      <c r="L356" s="255"/>
      <c r="M356" s="255"/>
      <c r="N356" s="255"/>
      <c r="O356" s="255"/>
      <c r="P356" s="255"/>
      <c r="Q356" s="255">
        <v>12</v>
      </c>
      <c r="R356" s="255"/>
      <c r="S356" s="255"/>
      <c r="T356" s="255"/>
      <c r="U356" s="255"/>
      <c r="V356" s="255"/>
      <c r="W356" s="255"/>
      <c r="X356" s="255"/>
      <c r="Y356" s="255"/>
      <c r="Z356" s="255"/>
      <c r="AA356" s="255"/>
      <c r="AB356" s="255"/>
      <c r="AC356" s="255"/>
      <c r="AD356" s="255"/>
      <c r="AE356" s="353">
        <f>AE355</f>
        <v>0</v>
      </c>
      <c r="AF356" s="353">
        <f t="shared" ref="AF356:AK356" si="147">AF355</f>
        <v>0</v>
      </c>
      <c r="AG356" s="353">
        <f t="shared" si="147"/>
        <v>0</v>
      </c>
      <c r="AH356" s="353">
        <f t="shared" si="147"/>
        <v>0</v>
      </c>
      <c r="AI356" s="353">
        <f t="shared" si="147"/>
        <v>0</v>
      </c>
      <c r="AJ356" s="353">
        <f t="shared" si="147"/>
        <v>0</v>
      </c>
      <c r="AK356" s="353">
        <f t="shared" si="147"/>
        <v>0</v>
      </c>
      <c r="AL356" s="353">
        <v>0</v>
      </c>
      <c r="AM356" s="353">
        <v>0</v>
      </c>
      <c r="AN356" s="353">
        <f t="shared" ref="AN356:AR356" si="148">AN355</f>
        <v>0</v>
      </c>
      <c r="AO356" s="353">
        <f t="shared" si="148"/>
        <v>0</v>
      </c>
      <c r="AP356" s="353">
        <f t="shared" si="148"/>
        <v>0</v>
      </c>
      <c r="AQ356" s="353">
        <f t="shared" si="148"/>
        <v>0</v>
      </c>
      <c r="AR356" s="353">
        <f t="shared" si="148"/>
        <v>0</v>
      </c>
      <c r="AS356" s="266"/>
    </row>
    <row r="357" spans="1:45" ht="15.5"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54"/>
      <c r="AF357" s="367"/>
      <c r="AG357" s="367"/>
      <c r="AH357" s="367"/>
      <c r="AI357" s="367"/>
      <c r="AJ357" s="367"/>
      <c r="AK357" s="367"/>
      <c r="AL357" s="367"/>
      <c r="AM357" s="367"/>
      <c r="AN357" s="367"/>
      <c r="AO357" s="367"/>
      <c r="AP357" s="367"/>
      <c r="AQ357" s="367"/>
      <c r="AR357" s="367"/>
      <c r="AS357" s="266"/>
    </row>
    <row r="358" spans="1:45" ht="31" hidden="1" outlineLevel="1">
      <c r="A358" s="44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68"/>
      <c r="AF358" s="352"/>
      <c r="AG358" s="352"/>
      <c r="AH358" s="352"/>
      <c r="AI358" s="352"/>
      <c r="AJ358" s="352"/>
      <c r="AK358" s="352"/>
      <c r="AL358" s="352"/>
      <c r="AM358" s="357"/>
      <c r="AN358" s="357"/>
      <c r="AO358" s="357"/>
      <c r="AP358" s="357"/>
      <c r="AQ358" s="357"/>
      <c r="AR358" s="357"/>
      <c r="AS358" s="256">
        <f>SUM(AE358:AR358)</f>
        <v>0</v>
      </c>
    </row>
    <row r="359" spans="1:45" ht="15.5" hidden="1" outlineLevel="1">
      <c r="B359" s="254" t="s">
        <v>288</v>
      </c>
      <c r="C359" s="251" t="s">
        <v>163</v>
      </c>
      <c r="D359" s="255"/>
      <c r="E359" s="255"/>
      <c r="F359" s="255"/>
      <c r="G359" s="255"/>
      <c r="H359" s="255"/>
      <c r="I359" s="255"/>
      <c r="J359" s="255"/>
      <c r="K359" s="255"/>
      <c r="L359" s="255"/>
      <c r="M359" s="255"/>
      <c r="N359" s="255"/>
      <c r="O359" s="255"/>
      <c r="P359" s="255"/>
      <c r="Q359" s="255">
        <v>12</v>
      </c>
      <c r="R359" s="255"/>
      <c r="S359" s="255"/>
      <c r="T359" s="255"/>
      <c r="U359" s="255"/>
      <c r="V359" s="255"/>
      <c r="W359" s="255"/>
      <c r="X359" s="255"/>
      <c r="Y359" s="255"/>
      <c r="Z359" s="255"/>
      <c r="AA359" s="255"/>
      <c r="AB359" s="255"/>
      <c r="AC359" s="255"/>
      <c r="AD359" s="255"/>
      <c r="AE359" s="353">
        <f>AE358</f>
        <v>0</v>
      </c>
      <c r="AF359" s="353">
        <f t="shared" ref="AF359:AK359" si="149">AF358</f>
        <v>0</v>
      </c>
      <c r="AG359" s="353">
        <f t="shared" si="149"/>
        <v>0</v>
      </c>
      <c r="AH359" s="353">
        <f t="shared" si="149"/>
        <v>0</v>
      </c>
      <c r="AI359" s="353">
        <f t="shared" si="149"/>
        <v>0</v>
      </c>
      <c r="AJ359" s="353">
        <f t="shared" si="149"/>
        <v>0</v>
      </c>
      <c r="AK359" s="353">
        <f t="shared" si="149"/>
        <v>0</v>
      </c>
      <c r="AL359" s="353">
        <v>0</v>
      </c>
      <c r="AM359" s="353">
        <v>0</v>
      </c>
      <c r="AN359" s="353">
        <f t="shared" ref="AN359:AR359" si="150">AN358</f>
        <v>0</v>
      </c>
      <c r="AO359" s="353">
        <f t="shared" si="150"/>
        <v>0</v>
      </c>
      <c r="AP359" s="353">
        <f t="shared" si="150"/>
        <v>0</v>
      </c>
      <c r="AQ359" s="353">
        <f t="shared" si="150"/>
        <v>0</v>
      </c>
      <c r="AR359" s="353">
        <f t="shared" si="150"/>
        <v>0</v>
      </c>
      <c r="AS359" s="266"/>
    </row>
    <row r="360" spans="1:45" ht="15.5"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54"/>
      <c r="AF360" s="367"/>
      <c r="AG360" s="367"/>
      <c r="AH360" s="367"/>
      <c r="AI360" s="367"/>
      <c r="AJ360" s="367"/>
      <c r="AK360" s="367"/>
      <c r="AL360" s="367"/>
      <c r="AM360" s="367"/>
      <c r="AN360" s="367"/>
      <c r="AO360" s="367"/>
      <c r="AP360" s="367"/>
      <c r="AQ360" s="367"/>
      <c r="AR360" s="367"/>
      <c r="AS360" s="266"/>
    </row>
    <row r="361" spans="1:45" ht="31" hidden="1" outlineLevel="1">
      <c r="A361" s="44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68"/>
      <c r="AF361" s="352"/>
      <c r="AG361" s="352"/>
      <c r="AH361" s="352"/>
      <c r="AI361" s="352"/>
      <c r="AJ361" s="352"/>
      <c r="AK361" s="352"/>
      <c r="AL361" s="352"/>
      <c r="AM361" s="357"/>
      <c r="AN361" s="357"/>
      <c r="AO361" s="357"/>
      <c r="AP361" s="357"/>
      <c r="AQ361" s="357"/>
      <c r="AR361" s="357"/>
      <c r="AS361" s="256">
        <f>SUM(AE361:AR361)</f>
        <v>0</v>
      </c>
    </row>
    <row r="362" spans="1:45" ht="15.5" hidden="1" outlineLevel="1">
      <c r="B362" s="254" t="s">
        <v>288</v>
      </c>
      <c r="C362" s="251" t="s">
        <v>163</v>
      </c>
      <c r="D362" s="255"/>
      <c r="E362" s="255"/>
      <c r="F362" s="255"/>
      <c r="G362" s="255"/>
      <c r="H362" s="255"/>
      <c r="I362" s="255"/>
      <c r="J362" s="255"/>
      <c r="K362" s="255"/>
      <c r="L362" s="255"/>
      <c r="M362" s="255"/>
      <c r="N362" s="255"/>
      <c r="O362" s="255"/>
      <c r="P362" s="255"/>
      <c r="Q362" s="405"/>
      <c r="R362" s="255"/>
      <c r="S362" s="255"/>
      <c r="T362" s="255"/>
      <c r="U362" s="255"/>
      <c r="V362" s="255"/>
      <c r="W362" s="255"/>
      <c r="X362" s="255"/>
      <c r="Y362" s="255"/>
      <c r="Z362" s="255"/>
      <c r="AA362" s="255"/>
      <c r="AB362" s="255"/>
      <c r="AC362" s="255"/>
      <c r="AD362" s="255"/>
      <c r="AE362" s="353">
        <f>AE361</f>
        <v>0</v>
      </c>
      <c r="AF362" s="353">
        <f t="shared" ref="AF362:AK362" si="151">AF361</f>
        <v>0</v>
      </c>
      <c r="AG362" s="353">
        <f t="shared" si="151"/>
        <v>0</v>
      </c>
      <c r="AH362" s="353">
        <f t="shared" si="151"/>
        <v>0</v>
      </c>
      <c r="AI362" s="353">
        <f t="shared" si="151"/>
        <v>0</v>
      </c>
      <c r="AJ362" s="353">
        <f t="shared" si="151"/>
        <v>0</v>
      </c>
      <c r="AK362" s="353">
        <f t="shared" si="151"/>
        <v>0</v>
      </c>
      <c r="AL362" s="353">
        <v>0</v>
      </c>
      <c r="AM362" s="353">
        <v>0</v>
      </c>
      <c r="AN362" s="353">
        <f t="shared" ref="AN362:AR362" si="152">AN361</f>
        <v>0</v>
      </c>
      <c r="AO362" s="353">
        <f t="shared" si="152"/>
        <v>0</v>
      </c>
      <c r="AP362" s="353">
        <f t="shared" si="152"/>
        <v>0</v>
      </c>
      <c r="AQ362" s="353">
        <f t="shared" si="152"/>
        <v>0</v>
      </c>
      <c r="AR362" s="353">
        <f t="shared" si="152"/>
        <v>0</v>
      </c>
      <c r="AS362" s="266"/>
    </row>
    <row r="363" spans="1:45" ht="15.5"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54"/>
      <c r="AF363" s="367"/>
      <c r="AG363" s="367"/>
      <c r="AH363" s="367"/>
      <c r="AI363" s="367"/>
      <c r="AJ363" s="367"/>
      <c r="AK363" s="367"/>
      <c r="AL363" s="367"/>
      <c r="AM363" s="367"/>
      <c r="AN363" s="367"/>
      <c r="AO363" s="367"/>
      <c r="AP363" s="367"/>
      <c r="AQ363" s="367"/>
      <c r="AR363" s="367"/>
      <c r="AS363" s="266"/>
    </row>
    <row r="364" spans="1:45" ht="15.5" hidden="1" outlineLevel="1">
      <c r="A364" s="44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68"/>
      <c r="AF364" s="352"/>
      <c r="AG364" s="352"/>
      <c r="AH364" s="352"/>
      <c r="AI364" s="352"/>
      <c r="AJ364" s="352"/>
      <c r="AK364" s="352"/>
      <c r="AL364" s="352"/>
      <c r="AM364" s="357"/>
      <c r="AN364" s="357"/>
      <c r="AO364" s="357"/>
      <c r="AP364" s="357"/>
      <c r="AQ364" s="357"/>
      <c r="AR364" s="357"/>
      <c r="AS364" s="256">
        <f>SUM(AE364:AR364)</f>
        <v>0</v>
      </c>
    </row>
    <row r="365" spans="1:45" ht="15.5" hidden="1" outlineLevel="1">
      <c r="B365" s="254" t="s">
        <v>288</v>
      </c>
      <c r="C365" s="251" t="s">
        <v>163</v>
      </c>
      <c r="D365" s="255"/>
      <c r="E365" s="255"/>
      <c r="F365" s="255"/>
      <c r="G365" s="255"/>
      <c r="H365" s="255"/>
      <c r="I365" s="255"/>
      <c r="J365" s="255"/>
      <c r="K365" s="255"/>
      <c r="L365" s="255"/>
      <c r="M365" s="255"/>
      <c r="N365" s="255"/>
      <c r="O365" s="255"/>
      <c r="P365" s="255"/>
      <c r="Q365" s="255">
        <v>12</v>
      </c>
      <c r="R365" s="255"/>
      <c r="S365" s="255"/>
      <c r="T365" s="255"/>
      <c r="U365" s="255"/>
      <c r="V365" s="255"/>
      <c r="W365" s="255"/>
      <c r="X365" s="255"/>
      <c r="Y365" s="255"/>
      <c r="Z365" s="255"/>
      <c r="AA365" s="255"/>
      <c r="AB365" s="255"/>
      <c r="AC365" s="255"/>
      <c r="AD365" s="255"/>
      <c r="AE365" s="353">
        <f>AE364</f>
        <v>0</v>
      </c>
      <c r="AF365" s="353">
        <f t="shared" ref="AF365:AK365" si="153">AF364</f>
        <v>0</v>
      </c>
      <c r="AG365" s="353">
        <f t="shared" si="153"/>
        <v>0</v>
      </c>
      <c r="AH365" s="353">
        <f t="shared" si="153"/>
        <v>0</v>
      </c>
      <c r="AI365" s="353">
        <f t="shared" si="153"/>
        <v>0</v>
      </c>
      <c r="AJ365" s="353">
        <f t="shared" si="153"/>
        <v>0</v>
      </c>
      <c r="AK365" s="353">
        <f t="shared" si="153"/>
        <v>0</v>
      </c>
      <c r="AL365" s="353">
        <v>0</v>
      </c>
      <c r="AM365" s="353">
        <v>0</v>
      </c>
      <c r="AN365" s="353">
        <f t="shared" ref="AN365:AR365" si="154">AN364</f>
        <v>0</v>
      </c>
      <c r="AO365" s="353">
        <f t="shared" si="154"/>
        <v>0</v>
      </c>
      <c r="AP365" s="353">
        <f t="shared" si="154"/>
        <v>0</v>
      </c>
      <c r="AQ365" s="353">
        <f t="shared" si="154"/>
        <v>0</v>
      </c>
      <c r="AR365" s="353">
        <f t="shared" si="154"/>
        <v>0</v>
      </c>
      <c r="AS365" s="266"/>
    </row>
    <row r="366" spans="1:45" ht="15.5"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54"/>
      <c r="AF366" s="367"/>
      <c r="AG366" s="367"/>
      <c r="AH366" s="367"/>
      <c r="AI366" s="367"/>
      <c r="AJ366" s="367"/>
      <c r="AK366" s="367"/>
      <c r="AL366" s="367"/>
      <c r="AM366" s="367"/>
      <c r="AN366" s="367"/>
      <c r="AO366" s="367"/>
      <c r="AP366" s="367"/>
      <c r="AQ366" s="367"/>
      <c r="AR366" s="367"/>
      <c r="AS366" s="266"/>
    </row>
    <row r="367" spans="1:45" ht="31" hidden="1" outlineLevel="1">
      <c r="A367" s="44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68"/>
      <c r="AF367" s="352"/>
      <c r="AG367" s="352"/>
      <c r="AH367" s="352"/>
      <c r="AI367" s="352"/>
      <c r="AJ367" s="352"/>
      <c r="AK367" s="352"/>
      <c r="AL367" s="352"/>
      <c r="AM367" s="357"/>
      <c r="AN367" s="357"/>
      <c r="AO367" s="357"/>
      <c r="AP367" s="357"/>
      <c r="AQ367" s="357"/>
      <c r="AR367" s="357"/>
      <c r="AS367" s="256">
        <f>SUM(AE367:AR367)</f>
        <v>0</v>
      </c>
    </row>
    <row r="368" spans="1:45" ht="15.5" hidden="1" outlineLevel="1">
      <c r="B368" s="254" t="s">
        <v>288</v>
      </c>
      <c r="C368" s="251" t="s">
        <v>163</v>
      </c>
      <c r="D368" s="255"/>
      <c r="E368" s="255"/>
      <c r="F368" s="255"/>
      <c r="G368" s="255"/>
      <c r="H368" s="255"/>
      <c r="I368" s="255"/>
      <c r="J368" s="255"/>
      <c r="K368" s="255"/>
      <c r="L368" s="255"/>
      <c r="M368" s="255"/>
      <c r="N368" s="255"/>
      <c r="O368" s="255"/>
      <c r="P368" s="255"/>
      <c r="Q368" s="255">
        <v>12</v>
      </c>
      <c r="R368" s="255"/>
      <c r="S368" s="255"/>
      <c r="T368" s="255"/>
      <c r="U368" s="255"/>
      <c r="V368" s="255"/>
      <c r="W368" s="255"/>
      <c r="X368" s="255"/>
      <c r="Y368" s="255"/>
      <c r="Z368" s="255"/>
      <c r="AA368" s="255"/>
      <c r="AB368" s="255"/>
      <c r="AC368" s="255"/>
      <c r="AD368" s="255"/>
      <c r="AE368" s="353">
        <f>AE367</f>
        <v>0</v>
      </c>
      <c r="AF368" s="353">
        <f t="shared" ref="AF368:AK368" si="155">AF367</f>
        <v>0</v>
      </c>
      <c r="AG368" s="353">
        <f t="shared" si="155"/>
        <v>0</v>
      </c>
      <c r="AH368" s="353">
        <f t="shared" si="155"/>
        <v>0</v>
      </c>
      <c r="AI368" s="353">
        <f t="shared" si="155"/>
        <v>0</v>
      </c>
      <c r="AJ368" s="353">
        <f t="shared" si="155"/>
        <v>0</v>
      </c>
      <c r="AK368" s="353">
        <f t="shared" si="155"/>
        <v>0</v>
      </c>
      <c r="AL368" s="353">
        <v>0</v>
      </c>
      <c r="AM368" s="353">
        <v>0</v>
      </c>
      <c r="AN368" s="353">
        <f t="shared" ref="AN368:AR368" si="156">AN367</f>
        <v>0</v>
      </c>
      <c r="AO368" s="353">
        <f t="shared" si="156"/>
        <v>0</v>
      </c>
      <c r="AP368" s="353">
        <f t="shared" si="156"/>
        <v>0</v>
      </c>
      <c r="AQ368" s="353">
        <f t="shared" si="156"/>
        <v>0</v>
      </c>
      <c r="AR368" s="353">
        <f t="shared" si="156"/>
        <v>0</v>
      </c>
      <c r="AS368" s="266"/>
    </row>
    <row r="369" spans="1:45" ht="15.5"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54"/>
      <c r="AF369" s="367"/>
      <c r="AG369" s="367"/>
      <c r="AH369" s="367"/>
      <c r="AI369" s="367"/>
      <c r="AJ369" s="367"/>
      <c r="AK369" s="367"/>
      <c r="AL369" s="367"/>
      <c r="AM369" s="367"/>
      <c r="AN369" s="367"/>
      <c r="AO369" s="367"/>
      <c r="AP369" s="367"/>
      <c r="AQ369" s="367"/>
      <c r="AR369" s="367"/>
      <c r="AS369" s="266"/>
    </row>
    <row r="370" spans="1:45" ht="31" hidden="1" outlineLevel="1">
      <c r="A370" s="44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68"/>
      <c r="AF370" s="352"/>
      <c r="AG370" s="352"/>
      <c r="AH370" s="352"/>
      <c r="AI370" s="352"/>
      <c r="AJ370" s="352"/>
      <c r="AK370" s="352"/>
      <c r="AL370" s="352"/>
      <c r="AM370" s="357"/>
      <c r="AN370" s="357"/>
      <c r="AO370" s="357"/>
      <c r="AP370" s="357"/>
      <c r="AQ370" s="357"/>
      <c r="AR370" s="357"/>
      <c r="AS370" s="256">
        <f>SUM(AE370:AR370)</f>
        <v>0</v>
      </c>
    </row>
    <row r="371" spans="1:45" ht="15.5" hidden="1" outlineLevel="1">
      <c r="B371" s="254" t="s">
        <v>288</v>
      </c>
      <c r="C371" s="251" t="s">
        <v>163</v>
      </c>
      <c r="D371" s="255"/>
      <c r="E371" s="255"/>
      <c r="F371" s="255"/>
      <c r="G371" s="255"/>
      <c r="H371" s="255"/>
      <c r="I371" s="255"/>
      <c r="J371" s="255"/>
      <c r="K371" s="255"/>
      <c r="L371" s="255"/>
      <c r="M371" s="255"/>
      <c r="N371" s="255"/>
      <c r="O371" s="255"/>
      <c r="P371" s="255"/>
      <c r="Q371" s="255">
        <v>12</v>
      </c>
      <c r="R371" s="255"/>
      <c r="S371" s="255"/>
      <c r="T371" s="255"/>
      <c r="U371" s="255"/>
      <c r="V371" s="255"/>
      <c r="W371" s="255"/>
      <c r="X371" s="255"/>
      <c r="Y371" s="255"/>
      <c r="Z371" s="255"/>
      <c r="AA371" s="255"/>
      <c r="AB371" s="255"/>
      <c r="AC371" s="255"/>
      <c r="AD371" s="255"/>
      <c r="AE371" s="353">
        <f>AE370</f>
        <v>0</v>
      </c>
      <c r="AF371" s="353">
        <f t="shared" ref="AF371:AK371" si="157">AF370</f>
        <v>0</v>
      </c>
      <c r="AG371" s="353">
        <f t="shared" si="157"/>
        <v>0</v>
      </c>
      <c r="AH371" s="353">
        <f t="shared" si="157"/>
        <v>0</v>
      </c>
      <c r="AI371" s="353">
        <f t="shared" si="157"/>
        <v>0</v>
      </c>
      <c r="AJ371" s="353">
        <f t="shared" si="157"/>
        <v>0</v>
      </c>
      <c r="AK371" s="353">
        <f t="shared" si="157"/>
        <v>0</v>
      </c>
      <c r="AL371" s="353">
        <v>0</v>
      </c>
      <c r="AM371" s="353">
        <v>0</v>
      </c>
      <c r="AN371" s="353">
        <f t="shared" ref="AN371:AR371" si="158">AN370</f>
        <v>0</v>
      </c>
      <c r="AO371" s="353">
        <f t="shared" si="158"/>
        <v>0</v>
      </c>
      <c r="AP371" s="353">
        <f t="shared" si="158"/>
        <v>0</v>
      </c>
      <c r="AQ371" s="353">
        <f t="shared" si="158"/>
        <v>0</v>
      </c>
      <c r="AR371" s="353">
        <f t="shared" si="158"/>
        <v>0</v>
      </c>
      <c r="AS371" s="266"/>
    </row>
    <row r="372" spans="1:45" ht="15.5"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54"/>
      <c r="AF372" s="367"/>
      <c r="AG372" s="367"/>
      <c r="AH372" s="367"/>
      <c r="AI372" s="367"/>
      <c r="AJ372" s="367"/>
      <c r="AK372" s="367"/>
      <c r="AL372" s="367"/>
      <c r="AM372" s="367"/>
      <c r="AN372" s="367"/>
      <c r="AO372" s="367"/>
      <c r="AP372" s="367"/>
      <c r="AQ372" s="367"/>
      <c r="AR372" s="367"/>
      <c r="AS372" s="266"/>
    </row>
    <row r="373" spans="1:45" ht="31" hidden="1" outlineLevel="1">
      <c r="A373" s="44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68"/>
      <c r="AF373" s="352"/>
      <c r="AG373" s="352"/>
      <c r="AH373" s="352"/>
      <c r="AI373" s="352"/>
      <c r="AJ373" s="352"/>
      <c r="AK373" s="352"/>
      <c r="AL373" s="352"/>
      <c r="AM373" s="357"/>
      <c r="AN373" s="357"/>
      <c r="AO373" s="357"/>
      <c r="AP373" s="357"/>
      <c r="AQ373" s="357"/>
      <c r="AR373" s="357"/>
      <c r="AS373" s="256">
        <f>SUM(AE373:AR373)</f>
        <v>0</v>
      </c>
    </row>
    <row r="374" spans="1:45" ht="15.5" hidden="1" outlineLevel="1">
      <c r="B374" s="254" t="s">
        <v>288</v>
      </c>
      <c r="C374" s="251" t="s">
        <v>163</v>
      </c>
      <c r="D374" s="255"/>
      <c r="E374" s="255"/>
      <c r="F374" s="255"/>
      <c r="G374" s="255"/>
      <c r="H374" s="255"/>
      <c r="I374" s="255"/>
      <c r="J374" s="255"/>
      <c r="K374" s="255"/>
      <c r="L374" s="255"/>
      <c r="M374" s="255"/>
      <c r="N374" s="255"/>
      <c r="O374" s="255"/>
      <c r="P374" s="255"/>
      <c r="Q374" s="255">
        <v>12</v>
      </c>
      <c r="R374" s="255"/>
      <c r="S374" s="255"/>
      <c r="T374" s="255"/>
      <c r="U374" s="255"/>
      <c r="V374" s="255"/>
      <c r="W374" s="255"/>
      <c r="X374" s="255"/>
      <c r="Y374" s="255"/>
      <c r="Z374" s="255"/>
      <c r="AA374" s="255"/>
      <c r="AB374" s="255"/>
      <c r="AC374" s="255"/>
      <c r="AD374" s="255"/>
      <c r="AE374" s="353">
        <f>AE373</f>
        <v>0</v>
      </c>
      <c r="AF374" s="353">
        <f t="shared" ref="AF374:AK374" si="159">AF373</f>
        <v>0</v>
      </c>
      <c r="AG374" s="353">
        <f t="shared" si="159"/>
        <v>0</v>
      </c>
      <c r="AH374" s="353">
        <f t="shared" si="159"/>
        <v>0</v>
      </c>
      <c r="AI374" s="353">
        <f t="shared" si="159"/>
        <v>0</v>
      </c>
      <c r="AJ374" s="353">
        <f t="shared" si="159"/>
        <v>0</v>
      </c>
      <c r="AK374" s="353">
        <f t="shared" si="159"/>
        <v>0</v>
      </c>
      <c r="AL374" s="353">
        <v>0</v>
      </c>
      <c r="AM374" s="353">
        <v>0</v>
      </c>
      <c r="AN374" s="353">
        <f t="shared" ref="AN374:AR374" si="160">AN373</f>
        <v>0</v>
      </c>
      <c r="AO374" s="353">
        <f t="shared" si="160"/>
        <v>0</v>
      </c>
      <c r="AP374" s="353">
        <f t="shared" si="160"/>
        <v>0</v>
      </c>
      <c r="AQ374" s="353">
        <f t="shared" si="160"/>
        <v>0</v>
      </c>
      <c r="AR374" s="353">
        <f t="shared" si="160"/>
        <v>0</v>
      </c>
      <c r="AS374" s="266"/>
    </row>
    <row r="375" spans="1:45" ht="15.5"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54"/>
      <c r="AF375" s="367"/>
      <c r="AG375" s="367"/>
      <c r="AH375" s="367"/>
      <c r="AI375" s="367"/>
      <c r="AJ375" s="367"/>
      <c r="AK375" s="367"/>
      <c r="AL375" s="367"/>
      <c r="AM375" s="367"/>
      <c r="AN375" s="367"/>
      <c r="AO375" s="367"/>
      <c r="AP375" s="367"/>
      <c r="AQ375" s="367"/>
      <c r="AR375" s="367"/>
      <c r="AS375" s="266"/>
    </row>
    <row r="376" spans="1:45" ht="31" hidden="1" outlineLevel="1">
      <c r="A376" s="44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68"/>
      <c r="AF376" s="352"/>
      <c r="AG376" s="352"/>
      <c r="AH376" s="352"/>
      <c r="AI376" s="352"/>
      <c r="AJ376" s="352"/>
      <c r="AK376" s="352"/>
      <c r="AL376" s="352"/>
      <c r="AM376" s="357"/>
      <c r="AN376" s="357"/>
      <c r="AO376" s="357"/>
      <c r="AP376" s="357"/>
      <c r="AQ376" s="357"/>
      <c r="AR376" s="357"/>
      <c r="AS376" s="256">
        <f>SUM(AE376:AR376)</f>
        <v>0</v>
      </c>
    </row>
    <row r="377" spans="1:45" ht="15.5" hidden="1" outlineLevel="1">
      <c r="B377" s="254" t="s">
        <v>288</v>
      </c>
      <c r="C377" s="251" t="s">
        <v>163</v>
      </c>
      <c r="D377" s="255"/>
      <c r="E377" s="255"/>
      <c r="F377" s="255"/>
      <c r="G377" s="255"/>
      <c r="H377" s="255"/>
      <c r="I377" s="255"/>
      <c r="J377" s="255"/>
      <c r="K377" s="255"/>
      <c r="L377" s="255"/>
      <c r="M377" s="255"/>
      <c r="N377" s="255"/>
      <c r="O377" s="255"/>
      <c r="P377" s="255"/>
      <c r="Q377" s="255">
        <v>12</v>
      </c>
      <c r="R377" s="255"/>
      <c r="S377" s="255"/>
      <c r="T377" s="255"/>
      <c r="U377" s="255"/>
      <c r="V377" s="255"/>
      <c r="W377" s="255"/>
      <c r="X377" s="255"/>
      <c r="Y377" s="255"/>
      <c r="Z377" s="255"/>
      <c r="AA377" s="255"/>
      <c r="AB377" s="255"/>
      <c r="AC377" s="255"/>
      <c r="AD377" s="255"/>
      <c r="AE377" s="353">
        <f>AE376</f>
        <v>0</v>
      </c>
      <c r="AF377" s="353">
        <f t="shared" ref="AF377:AK377" si="161">AF376</f>
        <v>0</v>
      </c>
      <c r="AG377" s="353">
        <f t="shared" si="161"/>
        <v>0</v>
      </c>
      <c r="AH377" s="353">
        <f t="shared" si="161"/>
        <v>0</v>
      </c>
      <c r="AI377" s="353">
        <f t="shared" si="161"/>
        <v>0</v>
      </c>
      <c r="AJ377" s="353">
        <f t="shared" si="161"/>
        <v>0</v>
      </c>
      <c r="AK377" s="353">
        <f t="shared" si="161"/>
        <v>0</v>
      </c>
      <c r="AL377" s="353">
        <v>0</v>
      </c>
      <c r="AM377" s="353">
        <v>0</v>
      </c>
      <c r="AN377" s="353">
        <f t="shared" ref="AN377:AR377" si="162">AN376</f>
        <v>0</v>
      </c>
      <c r="AO377" s="353">
        <f t="shared" si="162"/>
        <v>0</v>
      </c>
      <c r="AP377" s="353">
        <f t="shared" si="162"/>
        <v>0</v>
      </c>
      <c r="AQ377" s="353">
        <f t="shared" si="162"/>
        <v>0</v>
      </c>
      <c r="AR377" s="353">
        <f t="shared" si="162"/>
        <v>0</v>
      </c>
      <c r="AS377" s="266"/>
    </row>
    <row r="378" spans="1:45" ht="15.5"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54"/>
      <c r="AF378" s="367"/>
      <c r="AG378" s="367"/>
      <c r="AH378" s="367"/>
      <c r="AI378" s="367"/>
      <c r="AJ378" s="367"/>
      <c r="AK378" s="367"/>
      <c r="AL378" s="367"/>
      <c r="AM378" s="367"/>
      <c r="AN378" s="367"/>
      <c r="AO378" s="367"/>
      <c r="AP378" s="367"/>
      <c r="AQ378" s="367"/>
      <c r="AR378" s="367"/>
      <c r="AS378" s="266"/>
    </row>
    <row r="379" spans="1:45" ht="15.5" hidden="1" outlineLevel="1">
      <c r="A379" s="447">
        <v>48</v>
      </c>
      <c r="B379" s="273" t="s">
        <v>1167</v>
      </c>
      <c r="C379" s="251" t="s">
        <v>25</v>
      </c>
      <c r="D379" s="255">
        <f>'7.  Persistence Report'!AV154</f>
        <v>178029</v>
      </c>
      <c r="E379" s="255">
        <f>'7.  Persistence Report'!AW154</f>
        <v>178029</v>
      </c>
      <c r="F379" s="255">
        <f>'7.  Persistence Report'!AX154</f>
        <v>178029</v>
      </c>
      <c r="G379" s="255">
        <f>'7.  Persistence Report'!AY154</f>
        <v>178029</v>
      </c>
      <c r="H379" s="255">
        <f>'7.  Persistence Report'!AZ154</f>
        <v>178029</v>
      </c>
      <c r="I379" s="255">
        <f>'7.  Persistence Report'!BA154</f>
        <v>178029</v>
      </c>
      <c r="J379" s="255">
        <f>'7.  Persistence Report'!BB154</f>
        <v>178029</v>
      </c>
      <c r="K379" s="255">
        <f>'7.  Persistence Report'!BC154</f>
        <v>178029</v>
      </c>
      <c r="L379" s="255">
        <f>'7.  Persistence Report'!BD154</f>
        <v>178029</v>
      </c>
      <c r="M379" s="255">
        <f>'7.  Persistence Report'!BE154</f>
        <v>178029</v>
      </c>
      <c r="N379" s="255">
        <f>'7.  Persistence Report'!BF154</f>
        <v>0</v>
      </c>
      <c r="O379" s="255">
        <f>'7.  Persistence Report'!BG154</f>
        <v>0</v>
      </c>
      <c r="P379" s="255">
        <f>'7.  Persistence Report'!BH154</f>
        <v>0</v>
      </c>
      <c r="Q379" s="255">
        <v>12</v>
      </c>
      <c r="R379" s="255">
        <f>'7.  Persistence Report'!Q154</f>
        <v>199</v>
      </c>
      <c r="S379" s="255">
        <f>'7.  Persistence Report'!R154</f>
        <v>199</v>
      </c>
      <c r="T379" s="255">
        <f>'7.  Persistence Report'!S154</f>
        <v>199</v>
      </c>
      <c r="U379" s="255">
        <f>'7.  Persistence Report'!T154</f>
        <v>199</v>
      </c>
      <c r="V379" s="255">
        <f>'7.  Persistence Report'!U154</f>
        <v>199</v>
      </c>
      <c r="W379" s="255">
        <f>'7.  Persistence Report'!V154</f>
        <v>199</v>
      </c>
      <c r="X379" s="255">
        <f>'7.  Persistence Report'!W154</f>
        <v>199</v>
      </c>
      <c r="Y379" s="255">
        <f>'7.  Persistence Report'!X154</f>
        <v>199</v>
      </c>
      <c r="Z379" s="255">
        <f>'7.  Persistence Report'!Y154</f>
        <v>199</v>
      </c>
      <c r="AA379" s="255">
        <f>'7.  Persistence Report'!Z154</f>
        <v>199</v>
      </c>
      <c r="AB379" s="255">
        <f>'7.  Persistence Report'!AA154</f>
        <v>0</v>
      </c>
      <c r="AC379" s="255">
        <f>'7.  Persistence Report'!AB154</f>
        <v>0</v>
      </c>
      <c r="AD379" s="255">
        <f>'7.  Persistence Report'!AC154</f>
        <v>0</v>
      </c>
      <c r="AE379" s="368">
        <v>1</v>
      </c>
      <c r="AF379" s="352">
        <v>0</v>
      </c>
      <c r="AG379" s="352">
        <v>0</v>
      </c>
      <c r="AH379" s="352">
        <v>0</v>
      </c>
      <c r="AI379" s="352">
        <v>0</v>
      </c>
      <c r="AJ379" s="352">
        <v>0</v>
      </c>
      <c r="AK379" s="352">
        <v>0</v>
      </c>
      <c r="AL379" s="352">
        <v>0</v>
      </c>
      <c r="AM379" s="357"/>
      <c r="AN379" s="357"/>
      <c r="AO379" s="357"/>
      <c r="AP379" s="357"/>
      <c r="AQ379" s="357"/>
      <c r="AR379" s="357"/>
      <c r="AS379" s="256">
        <f>SUM(AE379:AR379)</f>
        <v>1</v>
      </c>
    </row>
    <row r="380" spans="1:45" ht="15.5" hidden="1" outlineLevel="1">
      <c r="B380" s="254" t="s">
        <v>288</v>
      </c>
      <c r="C380" s="251" t="s">
        <v>163</v>
      </c>
      <c r="D380" s="255"/>
      <c r="E380" s="255"/>
      <c r="F380" s="255"/>
      <c r="G380" s="255"/>
      <c r="H380" s="255"/>
      <c r="I380" s="255"/>
      <c r="J380" s="255"/>
      <c r="K380" s="255"/>
      <c r="L380" s="255"/>
      <c r="M380" s="255"/>
      <c r="N380" s="255"/>
      <c r="O380" s="255"/>
      <c r="P380" s="255"/>
      <c r="Q380" s="255">
        <v>12</v>
      </c>
      <c r="R380" s="255"/>
      <c r="S380" s="255"/>
      <c r="T380" s="255"/>
      <c r="U380" s="255"/>
      <c r="V380" s="255"/>
      <c r="W380" s="255"/>
      <c r="X380" s="255"/>
      <c r="Y380" s="255"/>
      <c r="Z380" s="255"/>
      <c r="AA380" s="255"/>
      <c r="AB380" s="255"/>
      <c r="AC380" s="255"/>
      <c r="AD380" s="255"/>
      <c r="AE380" s="353">
        <f>AE379</f>
        <v>1</v>
      </c>
      <c r="AF380" s="353">
        <f t="shared" ref="AF380:AK380" si="163">AF379</f>
        <v>0</v>
      </c>
      <c r="AG380" s="353">
        <f t="shared" si="163"/>
        <v>0</v>
      </c>
      <c r="AH380" s="353">
        <f t="shared" si="163"/>
        <v>0</v>
      </c>
      <c r="AI380" s="353">
        <f t="shared" si="163"/>
        <v>0</v>
      </c>
      <c r="AJ380" s="353">
        <f t="shared" si="163"/>
        <v>0</v>
      </c>
      <c r="AK380" s="353">
        <f t="shared" si="163"/>
        <v>0</v>
      </c>
      <c r="AL380" s="353">
        <v>0</v>
      </c>
      <c r="AM380" s="353">
        <v>0</v>
      </c>
      <c r="AN380" s="353">
        <f t="shared" ref="AN380:AR380" si="164">AN379</f>
        <v>0</v>
      </c>
      <c r="AO380" s="353">
        <f t="shared" si="164"/>
        <v>0</v>
      </c>
      <c r="AP380" s="353">
        <f t="shared" si="164"/>
        <v>0</v>
      </c>
      <c r="AQ380" s="353">
        <f t="shared" si="164"/>
        <v>0</v>
      </c>
      <c r="AR380" s="353">
        <f t="shared" si="164"/>
        <v>0</v>
      </c>
      <c r="AS380" s="266"/>
    </row>
    <row r="381" spans="1:45" ht="15.5"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54"/>
      <c r="AF381" s="367"/>
      <c r="AG381" s="367"/>
      <c r="AH381" s="367"/>
      <c r="AI381" s="367"/>
      <c r="AJ381" s="367"/>
      <c r="AK381" s="367"/>
      <c r="AL381" s="367"/>
      <c r="AM381" s="367"/>
      <c r="AN381" s="367"/>
      <c r="AO381" s="367"/>
      <c r="AP381" s="367"/>
      <c r="AQ381" s="367"/>
      <c r="AR381" s="367"/>
      <c r="AS381" s="266"/>
    </row>
    <row r="382" spans="1:45" ht="15.5" hidden="1" outlineLevel="1">
      <c r="A382" s="447">
        <v>49</v>
      </c>
      <c r="B382" s="273" t="s">
        <v>1168</v>
      </c>
      <c r="C382" s="251" t="s">
        <v>25</v>
      </c>
      <c r="D382" s="255">
        <f>'7.  Persistence Report'!AV155</f>
        <v>1215835</v>
      </c>
      <c r="E382" s="255">
        <f>'7.  Persistence Report'!AW155</f>
        <v>1215835</v>
      </c>
      <c r="F382" s="255">
        <f>'7.  Persistence Report'!AX155</f>
        <v>1215835</v>
      </c>
      <c r="G382" s="255">
        <f>'7.  Persistence Report'!AY155</f>
        <v>1215835</v>
      </c>
      <c r="H382" s="255">
        <f>'7.  Persistence Report'!AZ155</f>
        <v>1215835</v>
      </c>
      <c r="I382" s="255">
        <f>'7.  Persistence Report'!BA155</f>
        <v>1215835</v>
      </c>
      <c r="J382" s="255">
        <f>'7.  Persistence Report'!BB155</f>
        <v>1215835</v>
      </c>
      <c r="K382" s="255">
        <f>'7.  Persistence Report'!BC155</f>
        <v>1215835</v>
      </c>
      <c r="L382" s="255">
        <f>'7.  Persistence Report'!BD155</f>
        <v>1215835</v>
      </c>
      <c r="M382" s="255">
        <f>'7.  Persistence Report'!BE155</f>
        <v>1215835</v>
      </c>
      <c r="N382" s="255">
        <f>'7.  Persistence Report'!BF155</f>
        <v>1215835</v>
      </c>
      <c r="O382" s="255">
        <f>'7.  Persistence Report'!BG155</f>
        <v>1215835</v>
      </c>
      <c r="P382" s="255">
        <f>'7.  Persistence Report'!BH155</f>
        <v>1215835</v>
      </c>
      <c r="Q382" s="255">
        <v>12</v>
      </c>
      <c r="R382" s="255">
        <f>'7.  Persistence Report'!Q155</f>
        <v>76</v>
      </c>
      <c r="S382" s="255">
        <f>'7.  Persistence Report'!R155</f>
        <v>76</v>
      </c>
      <c r="T382" s="255">
        <f>'7.  Persistence Report'!S155</f>
        <v>76</v>
      </c>
      <c r="U382" s="255">
        <f>'7.  Persistence Report'!T155</f>
        <v>76</v>
      </c>
      <c r="V382" s="255">
        <f>'7.  Persistence Report'!U155</f>
        <v>76</v>
      </c>
      <c r="W382" s="255">
        <f>'7.  Persistence Report'!V155</f>
        <v>76</v>
      </c>
      <c r="X382" s="255">
        <f>'7.  Persistence Report'!W155</f>
        <v>76</v>
      </c>
      <c r="Y382" s="255">
        <f>'7.  Persistence Report'!X155</f>
        <v>76</v>
      </c>
      <c r="Z382" s="255">
        <f>'7.  Persistence Report'!Y155</f>
        <v>76</v>
      </c>
      <c r="AA382" s="255">
        <f>'7.  Persistence Report'!Z155</f>
        <v>76</v>
      </c>
      <c r="AB382" s="255">
        <f>'7.  Persistence Report'!AA155</f>
        <v>76</v>
      </c>
      <c r="AC382" s="255">
        <f>'7.  Persistence Report'!AB155</f>
        <v>76</v>
      </c>
      <c r="AD382" s="255">
        <f>'7.  Persistence Report'!AC155</f>
        <v>76</v>
      </c>
      <c r="AE382" s="368">
        <v>1</v>
      </c>
      <c r="AF382" s="352">
        <v>0</v>
      </c>
      <c r="AG382" s="352">
        <v>0</v>
      </c>
      <c r="AH382" s="352">
        <v>0</v>
      </c>
      <c r="AI382" s="352">
        <v>0</v>
      </c>
      <c r="AJ382" s="352">
        <v>0</v>
      </c>
      <c r="AK382" s="352">
        <v>0</v>
      </c>
      <c r="AL382" s="352">
        <v>0</v>
      </c>
      <c r="AM382" s="357"/>
      <c r="AN382" s="357"/>
      <c r="AO382" s="357"/>
      <c r="AP382" s="357"/>
      <c r="AQ382" s="357"/>
      <c r="AR382" s="357"/>
      <c r="AS382" s="256">
        <f>SUM(AE382:AR382)</f>
        <v>1</v>
      </c>
    </row>
    <row r="383" spans="1:45" ht="15.5" hidden="1" outlineLevel="1">
      <c r="B383" s="254" t="s">
        <v>288</v>
      </c>
      <c r="C383" s="251" t="s">
        <v>163</v>
      </c>
      <c r="D383" s="255"/>
      <c r="E383" s="255"/>
      <c r="F383" s="255"/>
      <c r="G383" s="255"/>
      <c r="H383" s="255"/>
      <c r="I383" s="255"/>
      <c r="J383" s="255"/>
      <c r="K383" s="255"/>
      <c r="L383" s="255"/>
      <c r="M383" s="255"/>
      <c r="N383" s="255"/>
      <c r="O383" s="255"/>
      <c r="P383" s="255"/>
      <c r="Q383" s="255">
        <v>12</v>
      </c>
      <c r="R383" s="255"/>
      <c r="S383" s="255"/>
      <c r="T383" s="255"/>
      <c r="U383" s="255"/>
      <c r="V383" s="255"/>
      <c r="W383" s="255"/>
      <c r="X383" s="255"/>
      <c r="Y383" s="255"/>
      <c r="Z383" s="255"/>
      <c r="AA383" s="255"/>
      <c r="AB383" s="255"/>
      <c r="AC383" s="255"/>
      <c r="AD383" s="255"/>
      <c r="AE383" s="353">
        <f>AE382</f>
        <v>1</v>
      </c>
      <c r="AF383" s="353">
        <f t="shared" ref="AF383:AK383" si="165">AF382</f>
        <v>0</v>
      </c>
      <c r="AG383" s="353">
        <f t="shared" si="165"/>
        <v>0</v>
      </c>
      <c r="AH383" s="353">
        <f t="shared" si="165"/>
        <v>0</v>
      </c>
      <c r="AI383" s="353">
        <f t="shared" si="165"/>
        <v>0</v>
      </c>
      <c r="AJ383" s="353">
        <f t="shared" si="165"/>
        <v>0</v>
      </c>
      <c r="AK383" s="353">
        <f t="shared" si="165"/>
        <v>0</v>
      </c>
      <c r="AL383" s="353">
        <v>0</v>
      </c>
      <c r="AM383" s="353">
        <v>0</v>
      </c>
      <c r="AN383" s="353">
        <f t="shared" ref="AN383:AR383" si="166">AN382</f>
        <v>0</v>
      </c>
      <c r="AO383" s="353">
        <f t="shared" si="166"/>
        <v>0</v>
      </c>
      <c r="AP383" s="353">
        <f t="shared" si="166"/>
        <v>0</v>
      </c>
      <c r="AQ383" s="353">
        <f t="shared" si="166"/>
        <v>0</v>
      </c>
      <c r="AR383" s="353">
        <f t="shared" si="166"/>
        <v>0</v>
      </c>
      <c r="AS383" s="266"/>
    </row>
    <row r="384" spans="1:45" ht="15.5" hidden="1" outlineLevel="1">
      <c r="B384" s="379"/>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ollapsed="1">
      <c r="B385" s="285" t="s">
        <v>273</v>
      </c>
      <c r="C385" s="287"/>
      <c r="D385" s="287">
        <f>SUM(D228:D383)</f>
        <v>45985488.251831919</v>
      </c>
      <c r="E385" s="287">
        <f t="shared" ref="E385:P385" si="167">SUM(E228:E383)</f>
        <v>45422075.442563862</v>
      </c>
      <c r="F385" s="287">
        <f t="shared" si="167"/>
        <v>44950945.303725518</v>
      </c>
      <c r="G385" s="287">
        <f t="shared" si="167"/>
        <v>44949713.218351811</v>
      </c>
      <c r="H385" s="287">
        <f t="shared" si="167"/>
        <v>44936160.530582316</v>
      </c>
      <c r="I385" s="287">
        <f t="shared" si="167"/>
        <v>44035281.721141316</v>
      </c>
      <c r="J385" s="287">
        <f t="shared" si="167"/>
        <v>44031130.558054686</v>
      </c>
      <c r="K385" s="287">
        <f t="shared" si="167"/>
        <v>44020166.677401945</v>
      </c>
      <c r="L385" s="287">
        <f t="shared" si="167"/>
        <v>43478322.802106068</v>
      </c>
      <c r="M385" s="287">
        <f t="shared" si="167"/>
        <v>43392540.414129667</v>
      </c>
      <c r="N385" s="287">
        <f t="shared" si="167"/>
        <v>42635058.777373902</v>
      </c>
      <c r="O385" s="287">
        <f t="shared" si="167"/>
        <v>37863348.969575122</v>
      </c>
      <c r="P385" s="287">
        <f t="shared" si="167"/>
        <v>26682212.739081264</v>
      </c>
      <c r="Q385" s="287"/>
      <c r="R385" s="287">
        <f>SUM(R228:R383)</f>
        <v>6236.5771607423367</v>
      </c>
      <c r="S385" s="287">
        <f t="shared" ref="S385:AD385" si="168">SUM(S228:S383)</f>
        <v>6126.2526884576573</v>
      </c>
      <c r="T385" s="287">
        <f t="shared" si="168"/>
        <v>6117.0124757472367</v>
      </c>
      <c r="U385" s="287">
        <f t="shared" si="168"/>
        <v>6105.6814119855526</v>
      </c>
      <c r="V385" s="287">
        <f t="shared" si="168"/>
        <v>6103.6511459844096</v>
      </c>
      <c r="W385" s="287">
        <f t="shared" si="168"/>
        <v>6050.4247431786644</v>
      </c>
      <c r="X385" s="287">
        <f t="shared" si="168"/>
        <v>6049.423914466729</v>
      </c>
      <c r="Y385" s="287">
        <f t="shared" si="168"/>
        <v>6046.4046796265284</v>
      </c>
      <c r="Z385" s="287">
        <f t="shared" si="168"/>
        <v>5996.0013707266316</v>
      </c>
      <c r="AA385" s="287">
        <f t="shared" si="168"/>
        <v>5985.2701217776112</v>
      </c>
      <c r="AB385" s="287">
        <f t="shared" si="168"/>
        <v>5696.2848706293225</v>
      </c>
      <c r="AC385" s="287">
        <f t="shared" si="168"/>
        <v>4933.2923210770987</v>
      </c>
      <c r="AD385" s="287">
        <f t="shared" si="168"/>
        <v>3362.9102973911022</v>
      </c>
      <c r="AE385" s="287">
        <f>IF(AE226="kWh",SUMPRODUCT(D228:D383,AE228:AE383))</f>
        <v>18486605.440276459</v>
      </c>
      <c r="AF385" s="287">
        <f>IF(AF226="kWh",SUMPRODUCT(D228:D383,AF228:AF383))</f>
        <v>2861413.6275073546</v>
      </c>
      <c r="AG385" s="287">
        <f>IF(AG226="kw",SUMPRODUCT(Q228:Q383,R228:R383,AG228:AG383),SUMPRODUCT(D228:D383,AG228:AG383))</f>
        <v>18077.63905478143</v>
      </c>
      <c r="AH385" s="287">
        <f>IF(AH226="kw",SUMPRODUCT(Q228:Q383,R228:R383,AH228:AH383),SUMPRODUCT(D228:D383,AH228:AH383))</f>
        <v>23176.998505410345</v>
      </c>
      <c r="AI385" s="287">
        <f>IF(AI226="kw",SUMPRODUCT(Q228:Q383,R228:R383,AI228:AI383),SUMPRODUCT(D228:D383,AI228:AI383))</f>
        <v>2943.4472570825892</v>
      </c>
      <c r="AJ385" s="287">
        <f>IF(AJ226="kw",SUMPRODUCT(Q228:Q383,R228:R383,AJ228:AJ383),SUMPRODUCT(D228:D383,AJ228:AJ383))</f>
        <v>0</v>
      </c>
      <c r="AK385" s="287">
        <f>IF(AK226="kw",SUMPRODUCT(Q228:Q383,R228:R383,AK228:AK383),SUMPRODUCT(D228:D383,AK228:AK383))</f>
        <v>0</v>
      </c>
      <c r="AL385" s="287">
        <f>IF(AL226="kw",SUMPRODUCT(Q228:Q383,R228:R383,AL228:AL383),SUMPRODUCT(D228:D383,AL228:AL383))</f>
        <v>0</v>
      </c>
      <c r="AM385" s="287">
        <f>IF(AM226="kw",SUMPRODUCT(Q228:Q383,R228:R383,AM228:AM383),SUMPRODUCT(D228:D383,AM228:AM383))</f>
        <v>0</v>
      </c>
      <c r="AN385" s="287">
        <f>IF(AN226="kw",SUMPRODUCT(Q228:Q383,R228:R383,AN228:AN383),SUMPRODUCT(D228:D383,AN228:AN383))</f>
        <v>0</v>
      </c>
      <c r="AO385" s="287">
        <f>IF(AO226="kw",SUMPRODUCT(Q228:Q383,R228:R383,AO228:AO383),SUMPRODUCT(D228:D383,AO228:AO383))</f>
        <v>0</v>
      </c>
      <c r="AP385" s="287">
        <f>IF(AP226="kw",SUMPRODUCT(Q228:Q383,R228:R383,AP228:AP383),SUMPRODUCT(D228:D383,AP228:AP383))</f>
        <v>0</v>
      </c>
      <c r="AQ385" s="287">
        <f>IF(AQ226="kw",SUMPRODUCT(Q228:Q383,R228:R383,AQ228:AQ383),SUMPRODUCT(D228:D383,AQ228:AQ383))</f>
        <v>0</v>
      </c>
      <c r="AR385" s="287">
        <f>IF(AR226="kw",SUMPRODUCT(Q228:Q383,R228:R383,AR228:AR383),SUMPRODUCT(D228:D383,AR228:AR383))</f>
        <v>0</v>
      </c>
      <c r="AS385" s="288"/>
    </row>
    <row r="386" spans="2:48" ht="15.5">
      <c r="B386" s="334" t="s">
        <v>274</v>
      </c>
      <c r="C386" s="335"/>
      <c r="D386" s="335"/>
      <c r="E386" s="335"/>
      <c r="F386" s="335"/>
      <c r="G386" s="335"/>
      <c r="H386" s="335"/>
      <c r="I386" s="335"/>
      <c r="J386" s="335"/>
      <c r="K386" s="335"/>
      <c r="L386" s="335"/>
      <c r="M386" s="335"/>
      <c r="N386" s="335"/>
      <c r="O386" s="335"/>
      <c r="P386" s="335"/>
      <c r="Q386" s="335"/>
      <c r="R386" s="335"/>
      <c r="S386" s="335"/>
      <c r="T386" s="335"/>
      <c r="U386" s="335"/>
      <c r="V386" s="335"/>
      <c r="W386" s="335"/>
      <c r="X386" s="335"/>
      <c r="Y386" s="335"/>
      <c r="Z386" s="335"/>
      <c r="AA386" s="335"/>
      <c r="AB386" s="335"/>
      <c r="AC386" s="335"/>
      <c r="AD386" s="335"/>
      <c r="AE386" s="335">
        <f>HLOOKUP(AE225,'2. LRAMVA Threshold'!$B$42:$Q$60,8,FALSE)</f>
        <v>0</v>
      </c>
      <c r="AF386" s="335">
        <f>HLOOKUP(AF225,'2. LRAMVA Threshold'!$B$42:$Q$53,8,FALSE)</f>
        <v>0</v>
      </c>
      <c r="AG386" s="335">
        <f>HLOOKUP(AG225,'2. LRAMVA Threshold'!$B$42:$Q$53,8,FALSE)</f>
        <v>0</v>
      </c>
      <c r="AH386" s="335">
        <f>HLOOKUP(AH225,'2. LRAMVA Threshold'!$B$42:$Q$53,8,FALSE)</f>
        <v>0</v>
      </c>
      <c r="AI386" s="335">
        <f>HLOOKUP(AI225,'2. LRAMVA Threshold'!$B$42:$Q$53,8,FALSE)</f>
        <v>0</v>
      </c>
      <c r="AJ386" s="335">
        <f>HLOOKUP(AJ225,'2. LRAMVA Threshold'!$B$42:$Q$53,8,FALSE)</f>
        <v>0</v>
      </c>
      <c r="AK386" s="335">
        <f>HLOOKUP(AK225,'2. LRAMVA Threshold'!$B$42:$Q$53,8,FALSE)</f>
        <v>0</v>
      </c>
      <c r="AL386" s="335">
        <f>HLOOKUP(AL225,'2. LRAMVA Threshold'!$B$42:$Q$53,8,FALSE)</f>
        <v>0</v>
      </c>
      <c r="AM386" s="335">
        <f>HLOOKUP(AM225,'2. LRAMVA Threshold'!$B$42:$Q$53,8,FALSE)</f>
        <v>0</v>
      </c>
      <c r="AN386" s="335">
        <f>HLOOKUP(AN225,'2. LRAMVA Threshold'!$B$42:$Q$53,8,FALSE)</f>
        <v>0</v>
      </c>
      <c r="AO386" s="335">
        <f>HLOOKUP(AO225,'2. LRAMVA Threshold'!$B$42:$Q$53,8,FALSE)</f>
        <v>0</v>
      </c>
      <c r="AP386" s="335">
        <f>HLOOKUP(AP225,'2. LRAMVA Threshold'!$B$42:$Q$53,8,FALSE)</f>
        <v>0</v>
      </c>
      <c r="AQ386" s="335">
        <f>HLOOKUP(AQ225,'2. LRAMVA Threshold'!$B$42:$Q$53,8,FALSE)</f>
        <v>0</v>
      </c>
      <c r="AR386" s="335">
        <f>HLOOKUP(AR225,'2. LRAMVA Threshold'!$B$42:$Q$53,8,FALSE)</f>
        <v>0</v>
      </c>
      <c r="AS386" s="336"/>
    </row>
    <row r="387" spans="2:48" ht="15.5">
      <c r="B387" s="446"/>
      <c r="C387" s="338"/>
      <c r="D387" s="339"/>
      <c r="E387" s="339"/>
      <c r="F387" s="339"/>
      <c r="G387" s="339"/>
      <c r="H387" s="339"/>
      <c r="I387" s="339"/>
      <c r="J387" s="339"/>
      <c r="K387" s="339"/>
      <c r="L387" s="339"/>
      <c r="M387" s="339"/>
      <c r="N387" s="339"/>
      <c r="O387" s="339"/>
      <c r="P387" s="339"/>
      <c r="Q387" s="339"/>
      <c r="R387" s="340"/>
      <c r="S387" s="339"/>
      <c r="T387" s="339"/>
      <c r="U387" s="339"/>
      <c r="V387" s="341"/>
      <c r="W387" s="341"/>
      <c r="X387" s="341"/>
      <c r="Y387" s="341"/>
      <c r="Z387" s="339"/>
      <c r="AA387" s="339"/>
      <c r="AB387" s="339"/>
      <c r="AC387" s="339"/>
      <c r="AD387" s="339"/>
      <c r="AE387" s="342"/>
      <c r="AF387" s="342"/>
      <c r="AG387" s="342"/>
      <c r="AH387" s="342"/>
      <c r="AI387" s="342"/>
      <c r="AJ387" s="342"/>
      <c r="AK387" s="342"/>
      <c r="AL387" s="342"/>
      <c r="AM387" s="342"/>
      <c r="AN387" s="342"/>
      <c r="AO387" s="342"/>
      <c r="AP387" s="342"/>
      <c r="AQ387" s="342"/>
      <c r="AR387" s="342"/>
      <c r="AS387" s="343"/>
    </row>
    <row r="388" spans="2:48" ht="15.5">
      <c r="B388" s="283" t="s">
        <v>275</v>
      </c>
      <c r="C388" s="295"/>
      <c r="D388" s="295"/>
      <c r="E388" s="321"/>
      <c r="F388" s="321"/>
      <c r="G388" s="321"/>
      <c r="H388" s="321"/>
      <c r="I388" s="321"/>
      <c r="J388" s="321"/>
      <c r="K388" s="321"/>
      <c r="L388" s="321"/>
      <c r="M388" s="321"/>
      <c r="N388" s="321"/>
      <c r="O388" s="321"/>
      <c r="P388" s="321"/>
      <c r="Q388" s="321"/>
      <c r="R388" s="251"/>
      <c r="S388" s="297"/>
      <c r="T388" s="297"/>
      <c r="U388" s="297"/>
      <c r="V388" s="296"/>
      <c r="W388" s="296"/>
      <c r="X388" s="296"/>
      <c r="Y388" s="296"/>
      <c r="Z388" s="297"/>
      <c r="AA388" s="297"/>
      <c r="AB388" s="297"/>
      <c r="AC388" s="297"/>
      <c r="AD388" s="297"/>
      <c r="AE388" s="714">
        <f>HLOOKUP(AE$35,'3.  Distribution Rates'!$C$122:$P$135,8,FALSE)</f>
        <v>0</v>
      </c>
      <c r="AF388" s="714">
        <f>HLOOKUP(AF$35,'3.  Distribution Rates'!$C$122:$P$135,8,FALSE)</f>
        <v>0</v>
      </c>
      <c r="AG388" s="298">
        <f>HLOOKUP(AG$35,'3.  Distribution Rates'!$C$122:$P$135,8,FALSE)</f>
        <v>0</v>
      </c>
      <c r="AH388" s="298">
        <f>HLOOKUP(AH$35,'3.  Distribution Rates'!$C$122:$P$135,8,FALSE)</f>
        <v>0</v>
      </c>
      <c r="AI388" s="298">
        <f>HLOOKUP(AI$35,'3.  Distribution Rates'!$C$122:$P$135,8,FALSE)</f>
        <v>0</v>
      </c>
      <c r="AJ388" s="298">
        <f>HLOOKUP(AJ$35,'3.  Distribution Rates'!$C$122:$P$135,8,FALSE)</f>
        <v>0</v>
      </c>
      <c r="AK388" s="298">
        <f>HLOOKUP(AK$35,'3.  Distribution Rates'!$C$122:$P$135,8,FALSE)</f>
        <v>0</v>
      </c>
      <c r="AL388" s="298">
        <f>HLOOKUP(AL$35,'3.  Distribution Rates'!$C$122:$P$135,8,FALSE)</f>
        <v>0</v>
      </c>
      <c r="AM388" s="298">
        <f>HLOOKUP(AM$35,'3.  Distribution Rates'!$C$122:$P$135,8,FALSE)</f>
        <v>0</v>
      </c>
      <c r="AN388" s="298">
        <f>HLOOKUP(AN$35,'3.  Distribution Rates'!$C$122:$P$135,8,FALSE)</f>
        <v>0</v>
      </c>
      <c r="AO388" s="298">
        <f>HLOOKUP(AO$35,'3.  Distribution Rates'!$C$122:$P$135,8,FALSE)</f>
        <v>0</v>
      </c>
      <c r="AP388" s="298">
        <f>HLOOKUP(AP$35,'3.  Distribution Rates'!$C$122:$P$135,8,FALSE)</f>
        <v>0</v>
      </c>
      <c r="AQ388" s="298">
        <f>HLOOKUP(AQ$35,'3.  Distribution Rates'!$C$122:$P$135,8,FALSE)</f>
        <v>0</v>
      </c>
      <c r="AR388" s="298">
        <f>HLOOKUP(AR$35,'3.  Distribution Rates'!$C$122:$P$135,8,FALSE)</f>
        <v>0</v>
      </c>
      <c r="AS388" s="322"/>
      <c r="AT388" s="298"/>
      <c r="AU388" s="298"/>
      <c r="AV388" s="298"/>
    </row>
    <row r="389" spans="2:48" ht="15.5">
      <c r="B389" s="283" t="s">
        <v>276</v>
      </c>
      <c r="C389" s="300"/>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23">
        <f>'4.  2011-2014 LRAM'!AM139*AE388</f>
        <v>0</v>
      </c>
      <c r="AF389" s="323">
        <f>'4.  2011-2014 LRAM'!AN139*AF388</f>
        <v>0</v>
      </c>
      <c r="AG389" s="323">
        <f>'4.  2011-2014 LRAM'!AO139*AG388</f>
        <v>0</v>
      </c>
      <c r="AH389" s="323">
        <f>'4.  2011-2014 LRAM'!AP139*AH388</f>
        <v>0</v>
      </c>
      <c r="AI389" s="323">
        <f>'4.  2011-2014 LRAM'!AQ139*AI388</f>
        <v>0</v>
      </c>
      <c r="AJ389" s="323">
        <f>'4.  2011-2014 LRAM'!AR139*AJ388</f>
        <v>0</v>
      </c>
      <c r="AK389" s="323">
        <f>'4.  2011-2014 LRAM'!AS139*AK388</f>
        <v>0</v>
      </c>
      <c r="AL389" s="323">
        <f>'4.  2011-2014 LRAM'!AT139*AL388</f>
        <v>0</v>
      </c>
      <c r="AM389" s="323">
        <f>'4.  2011-2014 LRAM'!AU139*AM388</f>
        <v>0</v>
      </c>
      <c r="AN389" s="323">
        <f>'4.  2011-2014 LRAM'!AV139*AN388</f>
        <v>0</v>
      </c>
      <c r="AO389" s="323">
        <f>'4.  2011-2014 LRAM'!AW139*AO388</f>
        <v>0</v>
      </c>
      <c r="AP389" s="323">
        <f>'4.  2011-2014 LRAM'!AX139*AP388</f>
        <v>0</v>
      </c>
      <c r="AQ389" s="323">
        <f>'4.  2011-2014 LRAM'!AY139*AQ388</f>
        <v>0</v>
      </c>
      <c r="AR389" s="323">
        <f>'4.  2011-2014 LRAM'!AZ139*AR388</f>
        <v>0</v>
      </c>
      <c r="AS389" s="533">
        <f>SUM(AE389:AR389)</f>
        <v>0</v>
      </c>
    </row>
    <row r="390" spans="2:48" ht="15.5">
      <c r="B390" s="283" t="s">
        <v>277</v>
      </c>
      <c r="C390" s="300"/>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23">
        <f>'4.  2011-2014 LRAM'!AM278*AE388</f>
        <v>0</v>
      </c>
      <c r="AF390" s="323">
        <f>'4.  2011-2014 LRAM'!AN278*AF388</f>
        <v>0</v>
      </c>
      <c r="AG390" s="323">
        <f>'4.  2011-2014 LRAM'!AO278*AG388</f>
        <v>0</v>
      </c>
      <c r="AH390" s="323">
        <f>'4.  2011-2014 LRAM'!AP278*AH388</f>
        <v>0</v>
      </c>
      <c r="AI390" s="323">
        <f>'4.  2011-2014 LRAM'!AQ278*AI388</f>
        <v>0</v>
      </c>
      <c r="AJ390" s="323">
        <f>'4.  2011-2014 LRAM'!AR278*AJ388</f>
        <v>0</v>
      </c>
      <c r="AK390" s="323">
        <f>'4.  2011-2014 LRAM'!AS278*AK388</f>
        <v>0</v>
      </c>
      <c r="AL390" s="323">
        <f>'4.  2011-2014 LRAM'!AT278*AL388</f>
        <v>0</v>
      </c>
      <c r="AM390" s="323">
        <f>'4.  2011-2014 LRAM'!AU278*AM388</f>
        <v>0</v>
      </c>
      <c r="AN390" s="323">
        <f>'4.  2011-2014 LRAM'!AV278*AN388</f>
        <v>0</v>
      </c>
      <c r="AO390" s="323">
        <f>'4.  2011-2014 LRAM'!AW278*AO388</f>
        <v>0</v>
      </c>
      <c r="AP390" s="323">
        <f>'4.  2011-2014 LRAM'!AX278*AP388</f>
        <v>0</v>
      </c>
      <c r="AQ390" s="323">
        <f>'4.  2011-2014 LRAM'!AY278*AQ388</f>
        <v>0</v>
      </c>
      <c r="AR390" s="323">
        <f>'4.  2011-2014 LRAM'!AZ278*AR388</f>
        <v>0</v>
      </c>
      <c r="AS390" s="533">
        <f>SUM(AE390:AR390)</f>
        <v>0</v>
      </c>
    </row>
    <row r="391" spans="2:48" ht="15.5">
      <c r="B391" s="283" t="s">
        <v>278</v>
      </c>
      <c r="C391" s="300"/>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23">
        <f>'4.  2011-2014 LRAM'!AM414*AE388</f>
        <v>0</v>
      </c>
      <c r="AF391" s="323">
        <f>'4.  2011-2014 LRAM'!AN414*AF388</f>
        <v>0</v>
      </c>
      <c r="AG391" s="323">
        <f>'4.  2011-2014 LRAM'!AO414*AG388</f>
        <v>0</v>
      </c>
      <c r="AH391" s="323">
        <f>'4.  2011-2014 LRAM'!AP414*AH388</f>
        <v>0</v>
      </c>
      <c r="AI391" s="323">
        <f>'4.  2011-2014 LRAM'!AQ414*AI388</f>
        <v>0</v>
      </c>
      <c r="AJ391" s="323">
        <f>'4.  2011-2014 LRAM'!AR414*AJ388</f>
        <v>0</v>
      </c>
      <c r="AK391" s="323">
        <f>'4.  2011-2014 LRAM'!AS414*AK388</f>
        <v>0</v>
      </c>
      <c r="AL391" s="323">
        <f>'4.  2011-2014 LRAM'!AT414*AL388</f>
        <v>0</v>
      </c>
      <c r="AM391" s="323">
        <f>'4.  2011-2014 LRAM'!AU414*AM388</f>
        <v>0</v>
      </c>
      <c r="AN391" s="323">
        <f>'4.  2011-2014 LRAM'!AV414*AN388</f>
        <v>0</v>
      </c>
      <c r="AO391" s="323">
        <f>'4.  2011-2014 LRAM'!AW414*AO388</f>
        <v>0</v>
      </c>
      <c r="AP391" s="323">
        <f>'4.  2011-2014 LRAM'!AX414*AP388</f>
        <v>0</v>
      </c>
      <c r="AQ391" s="323">
        <f>'4.  2011-2014 LRAM'!AY414*AQ388</f>
        <v>0</v>
      </c>
      <c r="AR391" s="323">
        <f>'4.  2011-2014 LRAM'!AZ414*AR388</f>
        <v>0</v>
      </c>
      <c r="AS391" s="533">
        <f>SUM(AE391:AR391)</f>
        <v>0</v>
      </c>
    </row>
    <row r="392" spans="2:48" ht="15.5">
      <c r="B392" s="283" t="s">
        <v>279</v>
      </c>
      <c r="C392" s="300"/>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23">
        <f>'4.  2011-2014 LRAM'!AM551*AE388</f>
        <v>0</v>
      </c>
      <c r="AF392" s="323">
        <f>'4.  2011-2014 LRAM'!AN551*AF388</f>
        <v>0</v>
      </c>
      <c r="AG392" s="323">
        <f>'4.  2011-2014 LRAM'!AO551*AG388</f>
        <v>0</v>
      </c>
      <c r="AH392" s="323">
        <f>'4.  2011-2014 LRAM'!AP551*AH388</f>
        <v>0</v>
      </c>
      <c r="AI392" s="323">
        <f>'4.  2011-2014 LRAM'!AQ551*AI388</f>
        <v>0</v>
      </c>
      <c r="AJ392" s="323">
        <f>'4.  2011-2014 LRAM'!AR551*AJ388</f>
        <v>0</v>
      </c>
      <c r="AK392" s="323">
        <f>'4.  2011-2014 LRAM'!AS551*AK388</f>
        <v>0</v>
      </c>
      <c r="AL392" s="323">
        <f>'4.  2011-2014 LRAM'!AT551*AL388</f>
        <v>0</v>
      </c>
      <c r="AM392" s="323">
        <f>'4.  2011-2014 LRAM'!AU551*AM388</f>
        <v>0</v>
      </c>
      <c r="AN392" s="323">
        <f>'4.  2011-2014 LRAM'!AV551*AN388</f>
        <v>0</v>
      </c>
      <c r="AO392" s="323">
        <f>'4.  2011-2014 LRAM'!AW551*AO388</f>
        <v>0</v>
      </c>
      <c r="AP392" s="323">
        <f>'4.  2011-2014 LRAM'!AX551*AP388</f>
        <v>0</v>
      </c>
      <c r="AQ392" s="323">
        <f>'4.  2011-2014 LRAM'!AY551*AQ388</f>
        <v>0</v>
      </c>
      <c r="AR392" s="323">
        <f>'4.  2011-2014 LRAM'!AZ551*AR388</f>
        <v>0</v>
      </c>
      <c r="AS392" s="533">
        <f t="shared" ref="AS392:AS394" si="169">SUM(AE392:AR392)</f>
        <v>0</v>
      </c>
    </row>
    <row r="393" spans="2:48" ht="15.5">
      <c r="B393" s="283" t="s">
        <v>280</v>
      </c>
      <c r="C393" s="300"/>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23">
        <f>AE208*AE388</f>
        <v>0</v>
      </c>
      <c r="AF393" s="323">
        <f t="shared" ref="AF393:AR393" si="170">AF208*AF388</f>
        <v>0</v>
      </c>
      <c r="AG393" s="323">
        <f t="shared" si="170"/>
        <v>0</v>
      </c>
      <c r="AH393" s="323">
        <f t="shared" si="170"/>
        <v>0</v>
      </c>
      <c r="AI393" s="323">
        <f t="shared" si="170"/>
        <v>0</v>
      </c>
      <c r="AJ393" s="323">
        <f t="shared" si="170"/>
        <v>0</v>
      </c>
      <c r="AK393" s="323">
        <f t="shared" si="170"/>
        <v>0</v>
      </c>
      <c r="AL393" s="323">
        <f t="shared" si="170"/>
        <v>0</v>
      </c>
      <c r="AM393" s="323">
        <f t="shared" si="170"/>
        <v>0</v>
      </c>
      <c r="AN393" s="323">
        <f t="shared" si="170"/>
        <v>0</v>
      </c>
      <c r="AO393" s="323">
        <f t="shared" si="170"/>
        <v>0</v>
      </c>
      <c r="AP393" s="323">
        <f t="shared" si="170"/>
        <v>0</v>
      </c>
      <c r="AQ393" s="323">
        <f t="shared" si="170"/>
        <v>0</v>
      </c>
      <c r="AR393" s="323">
        <f t="shared" si="170"/>
        <v>0</v>
      </c>
      <c r="AS393" s="533">
        <f t="shared" si="169"/>
        <v>0</v>
      </c>
    </row>
    <row r="394" spans="2:48" ht="15.5">
      <c r="B394" s="283" t="s">
        <v>289</v>
      </c>
      <c r="C394" s="300"/>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23">
        <f>AE385*AE388</f>
        <v>0</v>
      </c>
      <c r="AF394" s="323">
        <f t="shared" ref="AF394:AR394" si="171">AF385*AF388</f>
        <v>0</v>
      </c>
      <c r="AG394" s="323">
        <f t="shared" si="171"/>
        <v>0</v>
      </c>
      <c r="AH394" s="323">
        <f t="shared" si="171"/>
        <v>0</v>
      </c>
      <c r="AI394" s="323">
        <f t="shared" si="171"/>
        <v>0</v>
      </c>
      <c r="AJ394" s="323">
        <f t="shared" si="171"/>
        <v>0</v>
      </c>
      <c r="AK394" s="323">
        <f t="shared" si="171"/>
        <v>0</v>
      </c>
      <c r="AL394" s="323">
        <f t="shared" si="171"/>
        <v>0</v>
      </c>
      <c r="AM394" s="323">
        <f t="shared" si="171"/>
        <v>0</v>
      </c>
      <c r="AN394" s="323">
        <f t="shared" si="171"/>
        <v>0</v>
      </c>
      <c r="AO394" s="323">
        <f t="shared" si="171"/>
        <v>0</v>
      </c>
      <c r="AP394" s="323">
        <f t="shared" si="171"/>
        <v>0</v>
      </c>
      <c r="AQ394" s="323">
        <f t="shared" si="171"/>
        <v>0</v>
      </c>
      <c r="AR394" s="323">
        <f t="shared" si="171"/>
        <v>0</v>
      </c>
      <c r="AS394" s="533">
        <f t="shared" si="169"/>
        <v>0</v>
      </c>
    </row>
    <row r="395" spans="2:48" ht="15.5">
      <c r="B395" s="304" t="s">
        <v>281</v>
      </c>
      <c r="C395" s="300"/>
      <c r="D395" s="263"/>
      <c r="E395" s="292"/>
      <c r="F395" s="292"/>
      <c r="G395" s="292"/>
      <c r="H395" s="292"/>
      <c r="I395" s="292"/>
      <c r="J395" s="292"/>
      <c r="K395" s="292"/>
      <c r="L395" s="292"/>
      <c r="M395" s="292"/>
      <c r="N395" s="292"/>
      <c r="O395" s="292"/>
      <c r="P395" s="292"/>
      <c r="Q395" s="292"/>
      <c r="R395" s="260"/>
      <c r="S395" s="292"/>
      <c r="T395" s="292"/>
      <c r="U395" s="292"/>
      <c r="V395" s="263"/>
      <c r="W395" s="263"/>
      <c r="X395" s="263"/>
      <c r="Y395" s="263"/>
      <c r="Z395" s="292"/>
      <c r="AA395" s="292"/>
      <c r="AB395" s="292"/>
      <c r="AC395" s="292"/>
      <c r="AD395" s="292"/>
      <c r="AE395" s="301">
        <f>SUM(AE389:AE394)</f>
        <v>0</v>
      </c>
      <c r="AF395" s="301">
        <f t="shared" ref="AF395:AK395" si="172">SUM(AF389:AF394)</f>
        <v>0</v>
      </c>
      <c r="AG395" s="301">
        <f t="shared" si="172"/>
        <v>0</v>
      </c>
      <c r="AH395" s="301">
        <f t="shared" si="172"/>
        <v>0</v>
      </c>
      <c r="AI395" s="301">
        <f t="shared" si="172"/>
        <v>0</v>
      </c>
      <c r="AJ395" s="301">
        <f t="shared" si="172"/>
        <v>0</v>
      </c>
      <c r="AK395" s="301">
        <f t="shared" si="172"/>
        <v>0</v>
      </c>
      <c r="AL395" s="301">
        <f>SUM(AL389:AL394)</f>
        <v>0</v>
      </c>
      <c r="AM395" s="301">
        <f t="shared" ref="AM395:AR395" si="173">SUM(AM389:AM394)</f>
        <v>0</v>
      </c>
      <c r="AN395" s="301">
        <f t="shared" si="173"/>
        <v>0</v>
      </c>
      <c r="AO395" s="301">
        <f t="shared" si="173"/>
        <v>0</v>
      </c>
      <c r="AP395" s="301">
        <f t="shared" si="173"/>
        <v>0</v>
      </c>
      <c r="AQ395" s="301">
        <f t="shared" si="173"/>
        <v>0</v>
      </c>
      <c r="AR395" s="301">
        <f t="shared" si="173"/>
        <v>0</v>
      </c>
      <c r="AS395" s="350">
        <f>SUM(AS389:AS394)</f>
        <v>0</v>
      </c>
    </row>
    <row r="396" spans="2:48" ht="15.5">
      <c r="B396" s="304" t="s">
        <v>282</v>
      </c>
      <c r="C396" s="300"/>
      <c r="D396" s="305"/>
      <c r="E396" s="292"/>
      <c r="F396" s="292"/>
      <c r="G396" s="292"/>
      <c r="H396" s="292"/>
      <c r="I396" s="292"/>
      <c r="J396" s="292"/>
      <c r="K396" s="292"/>
      <c r="L396" s="292"/>
      <c r="M396" s="292"/>
      <c r="N396" s="292"/>
      <c r="O396" s="292"/>
      <c r="P396" s="292"/>
      <c r="Q396" s="292"/>
      <c r="R396" s="260"/>
      <c r="S396" s="292"/>
      <c r="T396" s="292"/>
      <c r="U396" s="292"/>
      <c r="V396" s="263"/>
      <c r="W396" s="263"/>
      <c r="X396" s="263"/>
      <c r="Y396" s="263"/>
      <c r="Z396" s="292"/>
      <c r="AA396" s="292"/>
      <c r="AB396" s="292"/>
      <c r="AC396" s="292"/>
      <c r="AD396" s="292"/>
      <c r="AE396" s="302">
        <f>AE386*AE388</f>
        <v>0</v>
      </c>
      <c r="AF396" s="302">
        <f t="shared" ref="AF396:AK396" si="174">AF386*AF388</f>
        <v>0</v>
      </c>
      <c r="AG396" s="302">
        <f t="shared" si="174"/>
        <v>0</v>
      </c>
      <c r="AH396" s="302">
        <f t="shared" si="174"/>
        <v>0</v>
      </c>
      <c r="AI396" s="302">
        <f t="shared" si="174"/>
        <v>0</v>
      </c>
      <c r="AJ396" s="302">
        <f t="shared" si="174"/>
        <v>0</v>
      </c>
      <c r="AK396" s="302">
        <f t="shared" si="174"/>
        <v>0</v>
      </c>
      <c r="AL396" s="302">
        <f>AL386*AL388</f>
        <v>0</v>
      </c>
      <c r="AM396" s="302">
        <f t="shared" ref="AM396:AR396" si="175">AM386*AM388</f>
        <v>0</v>
      </c>
      <c r="AN396" s="302">
        <f t="shared" si="175"/>
        <v>0</v>
      </c>
      <c r="AO396" s="302">
        <f t="shared" si="175"/>
        <v>0</v>
      </c>
      <c r="AP396" s="302">
        <f t="shared" si="175"/>
        <v>0</v>
      </c>
      <c r="AQ396" s="302">
        <f t="shared" si="175"/>
        <v>0</v>
      </c>
      <c r="AR396" s="302">
        <f t="shared" si="175"/>
        <v>0</v>
      </c>
      <c r="AS396" s="350">
        <f>SUM(AE396:AR396)</f>
        <v>0</v>
      </c>
    </row>
    <row r="397" spans="2:48" ht="15.5">
      <c r="B397" s="304" t="s">
        <v>283</v>
      </c>
      <c r="C397" s="300"/>
      <c r="D397" s="305"/>
      <c r="E397" s="292"/>
      <c r="F397" s="292"/>
      <c r="G397" s="292"/>
      <c r="H397" s="292"/>
      <c r="I397" s="292"/>
      <c r="J397" s="292"/>
      <c r="K397" s="292"/>
      <c r="L397" s="292"/>
      <c r="M397" s="292"/>
      <c r="N397" s="292"/>
      <c r="O397" s="292"/>
      <c r="P397" s="292"/>
      <c r="Q397" s="292"/>
      <c r="R397" s="260"/>
      <c r="S397" s="292"/>
      <c r="T397" s="292"/>
      <c r="U397" s="292"/>
      <c r="V397" s="305"/>
      <c r="W397" s="305"/>
      <c r="X397" s="305"/>
      <c r="Y397" s="305"/>
      <c r="Z397" s="292"/>
      <c r="AA397" s="292"/>
      <c r="AB397" s="292"/>
      <c r="AC397" s="292"/>
      <c r="AD397" s="292"/>
      <c r="AE397" s="306"/>
      <c r="AF397" s="306"/>
      <c r="AG397" s="306"/>
      <c r="AH397" s="306"/>
      <c r="AI397" s="306"/>
      <c r="AJ397" s="306"/>
      <c r="AK397" s="306"/>
      <c r="AL397" s="306"/>
      <c r="AM397" s="306"/>
      <c r="AN397" s="306"/>
      <c r="AO397" s="306"/>
      <c r="AP397" s="306"/>
      <c r="AQ397" s="306"/>
      <c r="AR397" s="306"/>
      <c r="AS397" s="350">
        <f>AS395-AS396</f>
        <v>0</v>
      </c>
    </row>
    <row r="398" spans="2:48" ht="15.5">
      <c r="B398" s="283"/>
      <c r="C398" s="305"/>
      <c r="D398" s="305"/>
      <c r="E398" s="292"/>
      <c r="F398" s="292"/>
      <c r="G398" s="292"/>
      <c r="H398" s="292"/>
      <c r="I398" s="292"/>
      <c r="J398" s="292"/>
      <c r="K398" s="292"/>
      <c r="L398" s="292"/>
      <c r="M398" s="292"/>
      <c r="N398" s="292"/>
      <c r="O398" s="292"/>
      <c r="P398" s="292"/>
      <c r="Q398" s="292"/>
      <c r="R398" s="260"/>
      <c r="S398" s="292"/>
      <c r="T398" s="292"/>
      <c r="U398" s="292"/>
      <c r="V398" s="305"/>
      <c r="W398" s="300"/>
      <c r="X398" s="305"/>
      <c r="Y398" s="305"/>
      <c r="Z398" s="292"/>
      <c r="AA398" s="292"/>
      <c r="AB398" s="292"/>
      <c r="AC398" s="292"/>
      <c r="AD398" s="292"/>
      <c r="AE398" s="307"/>
      <c r="AF398" s="307"/>
      <c r="AG398" s="307"/>
      <c r="AH398" s="307"/>
      <c r="AI398" s="307"/>
      <c r="AJ398" s="307"/>
      <c r="AK398" s="307"/>
      <c r="AL398" s="307"/>
      <c r="AM398" s="307"/>
      <c r="AN398" s="307"/>
      <c r="AO398" s="307"/>
      <c r="AP398" s="307"/>
      <c r="AQ398" s="307"/>
      <c r="AR398" s="307"/>
      <c r="AS398" s="303"/>
    </row>
    <row r="399" spans="2:48" ht="15.5">
      <c r="B399" s="381" t="s">
        <v>284</v>
      </c>
      <c r="C399" s="264"/>
      <c r="D399" s="240"/>
      <c r="E399" s="240"/>
      <c r="F399" s="240"/>
      <c r="G399" s="240"/>
      <c r="H399" s="240"/>
      <c r="I399" s="240"/>
      <c r="J399" s="240"/>
      <c r="K399" s="240"/>
      <c r="L399" s="240"/>
      <c r="M399" s="240"/>
      <c r="N399" s="240"/>
      <c r="O399" s="240"/>
      <c r="P399" s="240"/>
      <c r="Q399" s="240"/>
      <c r="R399" s="311"/>
      <c r="S399" s="240"/>
      <c r="T399" s="240"/>
      <c r="U399" s="240"/>
      <c r="V399" s="264"/>
      <c r="W399" s="243"/>
      <c r="X399" s="243"/>
      <c r="Y399" s="240"/>
      <c r="Z399" s="240"/>
      <c r="AA399" s="243"/>
      <c r="AB399" s="243"/>
      <c r="AC399" s="243"/>
      <c r="AD399" s="243"/>
      <c r="AE399" s="251">
        <f>SUMPRODUCT($E$228:$E$383,AE228:AE383)</f>
        <v>18514030.720276456</v>
      </c>
      <c r="AF399" s="251">
        <f>SUMPRODUCT($E$228:$E$383,AF228:AF383)</f>
        <v>2800974.4922805834</v>
      </c>
      <c r="AG399" s="251">
        <f>IF(AG226="kw",SUMPRODUCT($Q$228:$Q$383,$S$228:$S$383,AG228:AG383),SUMPRODUCT($E$228:$E$383,AG228:AG383))</f>
        <v>17594.623526833384</v>
      </c>
      <c r="AH399" s="251">
        <f t="shared" ref="AH399:AR399" si="176">IF(AH226="kw",SUMPRODUCT($Q$228:$Q$383,$S$228:$S$383,AH228:AH383),SUMPRODUCT($E$228:$E$383,AH228:AH383))</f>
        <v>22853.348014809606</v>
      </c>
      <c r="AI399" s="251">
        <f t="shared" si="176"/>
        <v>2864.4643716796045</v>
      </c>
      <c r="AJ399" s="251">
        <f t="shared" si="176"/>
        <v>0</v>
      </c>
      <c r="AK399" s="251">
        <f t="shared" si="176"/>
        <v>0</v>
      </c>
      <c r="AL399" s="251">
        <f t="shared" si="176"/>
        <v>0</v>
      </c>
      <c r="AM399" s="251">
        <f t="shared" si="176"/>
        <v>0</v>
      </c>
      <c r="AN399" s="251">
        <f t="shared" si="176"/>
        <v>0</v>
      </c>
      <c r="AO399" s="251">
        <f t="shared" si="176"/>
        <v>0</v>
      </c>
      <c r="AP399" s="251">
        <f t="shared" si="176"/>
        <v>0</v>
      </c>
      <c r="AQ399" s="251">
        <f t="shared" si="176"/>
        <v>0</v>
      </c>
      <c r="AR399" s="251">
        <f t="shared" si="176"/>
        <v>0</v>
      </c>
      <c r="AS399" s="303"/>
    </row>
    <row r="400" spans="2:48" ht="15.5">
      <c r="B400" s="381" t="s">
        <v>285</v>
      </c>
      <c r="C400" s="264"/>
      <c r="D400" s="240"/>
      <c r="E400" s="240"/>
      <c r="F400" s="240"/>
      <c r="G400" s="240"/>
      <c r="H400" s="240"/>
      <c r="I400" s="240"/>
      <c r="J400" s="240"/>
      <c r="K400" s="240"/>
      <c r="L400" s="240"/>
      <c r="M400" s="240"/>
      <c r="N400" s="240"/>
      <c r="O400" s="240"/>
      <c r="P400" s="240"/>
      <c r="Q400" s="240"/>
      <c r="R400" s="311"/>
      <c r="S400" s="240"/>
      <c r="T400" s="240"/>
      <c r="U400" s="240"/>
      <c r="V400" s="264"/>
      <c r="W400" s="243"/>
      <c r="X400" s="243"/>
      <c r="Y400" s="240"/>
      <c r="Z400" s="240"/>
      <c r="AA400" s="243"/>
      <c r="AB400" s="243"/>
      <c r="AC400" s="243"/>
      <c r="AD400" s="243"/>
      <c r="AE400" s="251">
        <f>SUMPRODUCT($F$228:$F$383,AE228:AE383)</f>
        <v>18181862.412633333</v>
      </c>
      <c r="AF400" s="251">
        <f>SUMPRODUCT($F$228:$F$383,AF228:AF383)</f>
        <v>2800974.4922805834</v>
      </c>
      <c r="AG400" s="251">
        <f t="shared" ref="AG400:AR400" si="177">IF(AG226="kw",SUMPRODUCT($Q$228:$Q$383,$T$228:$T$383,AG228:AG383),SUMPRODUCT($F$228:$F$383,AG228:AG383))</f>
        <v>17594.623526833384</v>
      </c>
      <c r="AH400" s="251">
        <f t="shared" si="177"/>
        <v>22853.348014809606</v>
      </c>
      <c r="AI400" s="251">
        <f t="shared" si="177"/>
        <v>2864.4643716796045</v>
      </c>
      <c r="AJ400" s="251">
        <f t="shared" si="177"/>
        <v>0</v>
      </c>
      <c r="AK400" s="251">
        <f t="shared" si="177"/>
        <v>0</v>
      </c>
      <c r="AL400" s="251">
        <f t="shared" si="177"/>
        <v>0</v>
      </c>
      <c r="AM400" s="251">
        <f t="shared" si="177"/>
        <v>0</v>
      </c>
      <c r="AN400" s="251">
        <f t="shared" si="177"/>
        <v>0</v>
      </c>
      <c r="AO400" s="251">
        <f t="shared" si="177"/>
        <v>0</v>
      </c>
      <c r="AP400" s="251">
        <f t="shared" si="177"/>
        <v>0</v>
      </c>
      <c r="AQ400" s="251">
        <f t="shared" si="177"/>
        <v>0</v>
      </c>
      <c r="AR400" s="251">
        <f t="shared" si="177"/>
        <v>0</v>
      </c>
      <c r="AS400" s="294"/>
    </row>
    <row r="401" spans="1:45" ht="15.5">
      <c r="B401" s="381" t="s">
        <v>286</v>
      </c>
      <c r="C401" s="264"/>
      <c r="D401" s="240"/>
      <c r="E401" s="240"/>
      <c r="F401" s="240"/>
      <c r="G401" s="240"/>
      <c r="H401" s="240"/>
      <c r="I401" s="240"/>
      <c r="J401" s="240"/>
      <c r="K401" s="240"/>
      <c r="L401" s="240"/>
      <c r="M401" s="240"/>
      <c r="N401" s="240"/>
      <c r="O401" s="240"/>
      <c r="P401" s="240"/>
      <c r="Q401" s="240"/>
      <c r="R401" s="311"/>
      <c r="S401" s="240"/>
      <c r="T401" s="240"/>
      <c r="U401" s="240"/>
      <c r="V401" s="264"/>
      <c r="W401" s="243"/>
      <c r="X401" s="243"/>
      <c r="Y401" s="240"/>
      <c r="Z401" s="240"/>
      <c r="AA401" s="243"/>
      <c r="AB401" s="243"/>
      <c r="AC401" s="243"/>
      <c r="AD401" s="243"/>
      <c r="AE401" s="251">
        <f>SUMPRODUCT($G$228:$G$383,AE228:AE383)</f>
        <v>18181862.412633333</v>
      </c>
      <c r="AF401" s="251">
        <f>SUMPRODUCT($G$228:$G$383,AF228:AF383)</f>
        <v>2800974.4922805834</v>
      </c>
      <c r="AG401" s="251">
        <f t="shared" ref="AG401:AR401" si="178">IF(AG226="kw",SUMPRODUCT($Q$228:$Q$383,$U$228:$U$383,AG228:AG383),SUMPRODUCT($G$228:$G$383,AG228:AG383))</f>
        <v>17594.623526833384</v>
      </c>
      <c r="AH401" s="251">
        <f t="shared" si="178"/>
        <v>22853.348014809606</v>
      </c>
      <c r="AI401" s="251">
        <f t="shared" si="178"/>
        <v>2864.4643716796045</v>
      </c>
      <c r="AJ401" s="251">
        <f t="shared" si="178"/>
        <v>0</v>
      </c>
      <c r="AK401" s="251">
        <f t="shared" si="178"/>
        <v>0</v>
      </c>
      <c r="AL401" s="251">
        <f t="shared" si="178"/>
        <v>0</v>
      </c>
      <c r="AM401" s="251">
        <f t="shared" si="178"/>
        <v>0</v>
      </c>
      <c r="AN401" s="251">
        <f t="shared" si="178"/>
        <v>0</v>
      </c>
      <c r="AO401" s="251">
        <f t="shared" si="178"/>
        <v>0</v>
      </c>
      <c r="AP401" s="251">
        <f t="shared" si="178"/>
        <v>0</v>
      </c>
      <c r="AQ401" s="251">
        <f t="shared" si="178"/>
        <v>0</v>
      </c>
      <c r="AR401" s="251">
        <f t="shared" si="178"/>
        <v>0</v>
      </c>
      <c r="AS401" s="294"/>
    </row>
    <row r="402" spans="1:45" ht="15.5">
      <c r="B402" s="381" t="s">
        <v>287</v>
      </c>
      <c r="C402" s="264"/>
      <c r="D402" s="240"/>
      <c r="E402" s="240"/>
      <c r="F402" s="240"/>
      <c r="G402" s="240"/>
      <c r="H402" s="240"/>
      <c r="I402" s="240"/>
      <c r="J402" s="240"/>
      <c r="K402" s="240"/>
      <c r="L402" s="240"/>
      <c r="M402" s="240"/>
      <c r="N402" s="240"/>
      <c r="O402" s="240"/>
      <c r="P402" s="240"/>
      <c r="Q402" s="240"/>
      <c r="R402" s="311"/>
      <c r="S402" s="240"/>
      <c r="T402" s="240"/>
      <c r="U402" s="240"/>
      <c r="V402" s="264"/>
      <c r="W402" s="243"/>
      <c r="X402" s="243"/>
      <c r="Y402" s="240"/>
      <c r="Z402" s="240"/>
      <c r="AA402" s="243"/>
      <c r="AB402" s="243"/>
      <c r="AC402" s="243"/>
      <c r="AD402" s="243"/>
      <c r="AE402" s="251">
        <f>SUMPRODUCT($H$228:$H$383,AE228:AE383)</f>
        <v>18181862.412633333</v>
      </c>
      <c r="AF402" s="251">
        <f>SUMPRODUCT($H$228:$H$383,AF228:AF383)</f>
        <v>2787421.8045110861</v>
      </c>
      <c r="AG402" s="251">
        <f>IF(AG226="kw",SUMPRODUCT($Q$228:$Q$383,$V$228:$V$383,AG228:AG383),SUMPRODUCT($H$228:$H$383,AG228:AG383))</f>
        <v>17594.623526833384</v>
      </c>
      <c r="AH402" s="251">
        <f t="shared" ref="AH402:AR402" si="179">IF(AH226="kw",SUMPRODUCT($Q$228:$Q$383,$V$228:$V$383,AH228:AH383),SUMPRODUCT($H$228:$H$383,AH228:AH383))</f>
        <v>22853.348014809606</v>
      </c>
      <c r="AI402" s="251">
        <f t="shared" si="179"/>
        <v>2864.4643716796045</v>
      </c>
      <c r="AJ402" s="251">
        <f t="shared" si="179"/>
        <v>0</v>
      </c>
      <c r="AK402" s="251">
        <f t="shared" si="179"/>
        <v>0</v>
      </c>
      <c r="AL402" s="251">
        <f t="shared" si="179"/>
        <v>0</v>
      </c>
      <c r="AM402" s="251">
        <f t="shared" si="179"/>
        <v>0</v>
      </c>
      <c r="AN402" s="251">
        <f t="shared" si="179"/>
        <v>0</v>
      </c>
      <c r="AO402" s="251">
        <f t="shared" si="179"/>
        <v>0</v>
      </c>
      <c r="AP402" s="251">
        <f t="shared" si="179"/>
        <v>0</v>
      </c>
      <c r="AQ402" s="251">
        <f t="shared" si="179"/>
        <v>0</v>
      </c>
      <c r="AR402" s="251">
        <f t="shared" si="179"/>
        <v>0</v>
      </c>
      <c r="AS402" s="294"/>
    </row>
    <row r="403" spans="1:45" ht="15.5">
      <c r="B403" s="381" t="s">
        <v>830</v>
      </c>
      <c r="C403" s="264"/>
      <c r="D403" s="240"/>
      <c r="E403" s="240"/>
      <c r="F403" s="240"/>
      <c r="G403" s="240"/>
      <c r="H403" s="240"/>
      <c r="I403" s="240"/>
      <c r="J403" s="240"/>
      <c r="K403" s="240"/>
      <c r="L403" s="240"/>
      <c r="M403" s="240"/>
      <c r="N403" s="240"/>
      <c r="O403" s="240"/>
      <c r="P403" s="240"/>
      <c r="Q403" s="240"/>
      <c r="R403" s="311"/>
      <c r="S403" s="240"/>
      <c r="T403" s="240"/>
      <c r="U403" s="240"/>
      <c r="V403" s="264"/>
      <c r="W403" s="243"/>
      <c r="X403" s="243"/>
      <c r="Y403" s="240"/>
      <c r="Z403" s="240"/>
      <c r="AA403" s="243"/>
      <c r="AB403" s="243"/>
      <c r="AC403" s="243"/>
      <c r="AD403" s="243"/>
      <c r="AE403" s="251">
        <f>SUMPRODUCT($I$228:$I$383,AE228:AE383)</f>
        <v>18181862.412633333</v>
      </c>
      <c r="AF403" s="251">
        <f>SUMPRODUCT($I$228:$I$383,AF228:AF383)</f>
        <v>2667906.1445740294</v>
      </c>
      <c r="AG403" s="251">
        <f>IF(AG226="kw",SUMPRODUCT($Q$228:$Q$383,$W$228:$W$383,AG228:AG383),SUMPRODUCT($I$228:$I$383,AG228:AG383))</f>
        <v>17336.894803748775</v>
      </c>
      <c r="AH403" s="251">
        <f t="shared" ref="AH403:AR403" si="180">IF(AH226="kw",SUMPRODUCT($Q$228:$Q$383,$W$228:$W$383,AH228:AH383),SUMPRODUCT($I$228:$I$383,AH228:AH383))</f>
        <v>22680.653716507033</v>
      </c>
      <c r="AI403" s="251">
        <f t="shared" si="180"/>
        <v>2822.3204714888034</v>
      </c>
      <c r="AJ403" s="251">
        <f t="shared" si="180"/>
        <v>0</v>
      </c>
      <c r="AK403" s="251">
        <f t="shared" si="180"/>
        <v>0</v>
      </c>
      <c r="AL403" s="251">
        <f t="shared" si="180"/>
        <v>0</v>
      </c>
      <c r="AM403" s="251">
        <f t="shared" si="180"/>
        <v>0</v>
      </c>
      <c r="AN403" s="251">
        <f t="shared" si="180"/>
        <v>0</v>
      </c>
      <c r="AO403" s="251">
        <f t="shared" si="180"/>
        <v>0</v>
      </c>
      <c r="AP403" s="251">
        <f t="shared" si="180"/>
        <v>0</v>
      </c>
      <c r="AQ403" s="251">
        <f t="shared" si="180"/>
        <v>0</v>
      </c>
      <c r="AR403" s="251">
        <f t="shared" si="180"/>
        <v>0</v>
      </c>
      <c r="AS403" s="294"/>
    </row>
    <row r="404" spans="1:45" ht="15.5">
      <c r="B404" s="381" t="s">
        <v>840</v>
      </c>
      <c r="C404" s="264"/>
      <c r="D404" s="240"/>
      <c r="E404" s="240"/>
      <c r="F404" s="240"/>
      <c r="G404" s="240"/>
      <c r="H404" s="240"/>
      <c r="I404" s="240"/>
      <c r="J404" s="240"/>
      <c r="K404" s="240"/>
      <c r="L404" s="240"/>
      <c r="M404" s="240"/>
      <c r="N404" s="240"/>
      <c r="O404" s="240"/>
      <c r="P404" s="240"/>
      <c r="Q404" s="240"/>
      <c r="R404" s="311"/>
      <c r="S404" s="240"/>
      <c r="T404" s="240"/>
      <c r="U404" s="240"/>
      <c r="V404" s="264"/>
      <c r="W404" s="243"/>
      <c r="X404" s="243"/>
      <c r="Y404" s="240"/>
      <c r="Z404" s="240"/>
      <c r="AA404" s="243"/>
      <c r="AB404" s="243"/>
      <c r="AC404" s="243"/>
      <c r="AD404" s="243"/>
      <c r="AE404" s="251">
        <f>SUMPRODUCT($J$228:$J$383,AE228:AE383)</f>
        <v>18181862.412633333</v>
      </c>
      <c r="AF404" s="251">
        <f>SUMPRODUCT($J$228:$J$383,AF228:AF383)</f>
        <v>2663754.981487405</v>
      </c>
      <c r="AG404" s="251">
        <f>IF(AG226="kw",SUMPRODUCT($Q$228:$Q$383,$X$228:$X$383,AG228:AG383),SUMPRODUCT($J$228:$J$383,AG228:AG383))</f>
        <v>17336.894803748775</v>
      </c>
      <c r="AH404" s="251">
        <f t="shared" ref="AH404:AR404" si="181">IF(AH226="kw",SUMPRODUCT($Q$228:$Q$383,$X$228:$X$383,AH228:AH383),SUMPRODUCT($J$228:$J$383,AH228:AH383))</f>
        <v>22680.653716507033</v>
      </c>
      <c r="AI404" s="251">
        <f t="shared" si="181"/>
        <v>2822.3204714888034</v>
      </c>
      <c r="AJ404" s="251">
        <f t="shared" si="181"/>
        <v>0</v>
      </c>
      <c r="AK404" s="251">
        <f t="shared" si="181"/>
        <v>0</v>
      </c>
      <c r="AL404" s="251">
        <f t="shared" si="181"/>
        <v>0</v>
      </c>
      <c r="AM404" s="251">
        <f t="shared" si="181"/>
        <v>0</v>
      </c>
      <c r="AN404" s="251">
        <f t="shared" si="181"/>
        <v>0</v>
      </c>
      <c r="AO404" s="251">
        <f t="shared" si="181"/>
        <v>0</v>
      </c>
      <c r="AP404" s="251">
        <f t="shared" si="181"/>
        <v>0</v>
      </c>
      <c r="AQ404" s="251">
        <f t="shared" si="181"/>
        <v>0</v>
      </c>
      <c r="AR404" s="251">
        <f t="shared" si="181"/>
        <v>0</v>
      </c>
      <c r="AS404" s="294"/>
    </row>
    <row r="405" spans="1:45" ht="15.5">
      <c r="B405" s="381" t="s">
        <v>841</v>
      </c>
      <c r="C405" s="264"/>
      <c r="D405" s="240"/>
      <c r="E405" s="240"/>
      <c r="F405" s="240"/>
      <c r="G405" s="240"/>
      <c r="H405" s="240"/>
      <c r="I405" s="240"/>
      <c r="J405" s="240"/>
      <c r="K405" s="240"/>
      <c r="L405" s="240"/>
      <c r="M405" s="240"/>
      <c r="N405" s="240"/>
      <c r="O405" s="240"/>
      <c r="P405" s="240"/>
      <c r="Q405" s="240"/>
      <c r="R405" s="311"/>
      <c r="S405" s="240"/>
      <c r="T405" s="240"/>
      <c r="U405" s="240"/>
      <c r="V405" s="264"/>
      <c r="W405" s="243"/>
      <c r="X405" s="243"/>
      <c r="Y405" s="240"/>
      <c r="Z405" s="240"/>
      <c r="AA405" s="243"/>
      <c r="AB405" s="243"/>
      <c r="AC405" s="243"/>
      <c r="AD405" s="243"/>
      <c r="AE405" s="251">
        <f>SUMPRODUCT($K$228:$K$383,AE228:AE383)</f>
        <v>18180077.965344477</v>
      </c>
      <c r="AF405" s="251">
        <f>SUMPRODUCT($K$228:$K$383,AF228:AF383)</f>
        <v>2654575.5481235157</v>
      </c>
      <c r="AG405" s="251">
        <f>IF(AG226="kw",SUMPRODUCT($Q$228:$Q$383,$Y$228:$Y$383,AG228:AG383),SUMPRODUCT($K$228:$K$383,AG228:AG383))</f>
        <v>17336.894803748775</v>
      </c>
      <c r="AH405" s="251">
        <f t="shared" ref="AH405:AR405" si="182">IF(AH226="kw",SUMPRODUCT($Q$228:$Q$383,$Y$228:$Y$383,AH228:AH383),SUMPRODUCT($K$228:$K$383,AH228:AH383))</f>
        <v>22680.653716507033</v>
      </c>
      <c r="AI405" s="251">
        <f t="shared" si="182"/>
        <v>2822.3204714888034</v>
      </c>
      <c r="AJ405" s="251">
        <f t="shared" si="182"/>
        <v>0</v>
      </c>
      <c r="AK405" s="251">
        <f t="shared" si="182"/>
        <v>0</v>
      </c>
      <c r="AL405" s="251">
        <f t="shared" si="182"/>
        <v>0</v>
      </c>
      <c r="AM405" s="251">
        <f t="shared" si="182"/>
        <v>0</v>
      </c>
      <c r="AN405" s="251">
        <f t="shared" si="182"/>
        <v>0</v>
      </c>
      <c r="AO405" s="251">
        <f t="shared" si="182"/>
        <v>0</v>
      </c>
      <c r="AP405" s="251">
        <f t="shared" si="182"/>
        <v>0</v>
      </c>
      <c r="AQ405" s="251">
        <f t="shared" si="182"/>
        <v>0</v>
      </c>
      <c r="AR405" s="251">
        <f t="shared" si="182"/>
        <v>0</v>
      </c>
      <c r="AS405" s="294"/>
    </row>
    <row r="406" spans="1:45" ht="15.5">
      <c r="B406" s="381" t="s">
        <v>842</v>
      </c>
      <c r="C406" s="264"/>
      <c r="D406" s="240"/>
      <c r="E406" s="240"/>
      <c r="F406" s="240"/>
      <c r="G406" s="240"/>
      <c r="H406" s="240"/>
      <c r="I406" s="240"/>
      <c r="J406" s="240"/>
      <c r="K406" s="240"/>
      <c r="L406" s="240"/>
      <c r="M406" s="240"/>
      <c r="N406" s="240"/>
      <c r="O406" s="240"/>
      <c r="P406" s="240"/>
      <c r="Q406" s="240"/>
      <c r="R406" s="311"/>
      <c r="S406" s="240"/>
      <c r="T406" s="240"/>
      <c r="U406" s="240"/>
      <c r="V406" s="264"/>
      <c r="W406" s="243"/>
      <c r="X406" s="243"/>
      <c r="Y406" s="240"/>
      <c r="Z406" s="240"/>
      <c r="AA406" s="243"/>
      <c r="AB406" s="243"/>
      <c r="AC406" s="243"/>
      <c r="AD406" s="243"/>
      <c r="AE406" s="251">
        <f>SUMPRODUCT($L$228:$L$383,AE228:AE383)</f>
        <v>18180077.965344477</v>
      </c>
      <c r="AF406" s="251">
        <f>SUMPRODUCT($L$228:$L$383,AF228:AF383)</f>
        <v>2574444.5357442354</v>
      </c>
      <c r="AG406" s="251">
        <f>IF(AG226="kw",SUMPRODUCT($Q$228:$Q$383,$Z$228:$Z$383,AG228:AG383),SUMPRODUCT($L$228:$L$383,AG228:AG383))</f>
        <v>17075.757086663816</v>
      </c>
      <c r="AH406" s="251">
        <f t="shared" ref="AH406:AR406" si="183">IF(AH226="kw",SUMPRODUCT($Q$228:$Q$383,$Z$228:$Z$383,AH228:AH383),SUMPRODUCT($L$228:$L$383,AH228:AH383))</f>
        <v>22505.675179879127</v>
      </c>
      <c r="AI406" s="251">
        <f t="shared" si="183"/>
        <v>2779.6191312844012</v>
      </c>
      <c r="AJ406" s="251">
        <f t="shared" si="183"/>
        <v>0</v>
      </c>
      <c r="AK406" s="251">
        <f t="shared" si="183"/>
        <v>0</v>
      </c>
      <c r="AL406" s="251">
        <f t="shared" si="183"/>
        <v>0</v>
      </c>
      <c r="AM406" s="251">
        <f t="shared" si="183"/>
        <v>0</v>
      </c>
      <c r="AN406" s="251">
        <f t="shared" si="183"/>
        <v>0</v>
      </c>
      <c r="AO406" s="251">
        <f t="shared" si="183"/>
        <v>0</v>
      </c>
      <c r="AP406" s="251">
        <f t="shared" si="183"/>
        <v>0</v>
      </c>
      <c r="AQ406" s="251">
        <f t="shared" si="183"/>
        <v>0</v>
      </c>
      <c r="AR406" s="251">
        <f t="shared" si="183"/>
        <v>0</v>
      </c>
      <c r="AS406" s="294"/>
    </row>
    <row r="407" spans="1:45" ht="15.5">
      <c r="B407" s="381" t="s">
        <v>843</v>
      </c>
      <c r="C407" s="264"/>
      <c r="D407" s="240"/>
      <c r="E407" s="240"/>
      <c r="F407" s="240"/>
      <c r="G407" s="240"/>
      <c r="H407" s="240"/>
      <c r="I407" s="240"/>
      <c r="J407" s="240"/>
      <c r="K407" s="240"/>
      <c r="L407" s="240"/>
      <c r="M407" s="240"/>
      <c r="N407" s="240"/>
      <c r="O407" s="240"/>
      <c r="P407" s="240"/>
      <c r="Q407" s="240"/>
      <c r="R407" s="311"/>
      <c r="S407" s="240"/>
      <c r="T407" s="240"/>
      <c r="U407" s="240"/>
      <c r="V407" s="264"/>
      <c r="W407" s="243"/>
      <c r="X407" s="243"/>
      <c r="Y407" s="240"/>
      <c r="Z407" s="240"/>
      <c r="AA407" s="243"/>
      <c r="AB407" s="243"/>
      <c r="AC407" s="243"/>
      <c r="AD407" s="243"/>
      <c r="AE407" s="251">
        <f>SUMPRODUCT($M$228:$M$383,AE228:AE383)</f>
        <v>18125411.205783527</v>
      </c>
      <c r="AF407" s="251">
        <f>SUMPRODUCT($M$228:$M$383,AF228:AF383)</f>
        <v>2556825.6322589689</v>
      </c>
      <c r="AG407" s="251">
        <f>IF(AG226="kw",SUMPRODUCT($Q$228:$Q$383,$AA$228:$AA$383,AG228:AG383),SUMPRODUCT($M$228:$M$383,AG228:AG383))</f>
        <v>17074.064968407318</v>
      </c>
      <c r="AH407" s="251">
        <f t="shared" ref="AH407:AR407" si="184">IF(AH226="kw",SUMPRODUCT($Q$228:$Q$383,$AA$228:$AA$383,AH228:AH383),SUMPRODUCT($M$228:$M$383,AH228:AH383))</f>
        <v>22504.547101041462</v>
      </c>
      <c r="AI407" s="251">
        <f t="shared" si="184"/>
        <v>2779.6191312844012</v>
      </c>
      <c r="AJ407" s="251">
        <f t="shared" si="184"/>
        <v>0</v>
      </c>
      <c r="AK407" s="251">
        <f t="shared" si="184"/>
        <v>0</v>
      </c>
      <c r="AL407" s="251">
        <f t="shared" si="184"/>
        <v>0</v>
      </c>
      <c r="AM407" s="251">
        <f t="shared" si="184"/>
        <v>0</v>
      </c>
      <c r="AN407" s="251">
        <f t="shared" si="184"/>
        <v>0</v>
      </c>
      <c r="AO407" s="251">
        <f t="shared" si="184"/>
        <v>0</v>
      </c>
      <c r="AP407" s="251">
        <f t="shared" si="184"/>
        <v>0</v>
      </c>
      <c r="AQ407" s="251">
        <f t="shared" si="184"/>
        <v>0</v>
      </c>
      <c r="AR407" s="251">
        <f t="shared" si="184"/>
        <v>0</v>
      </c>
      <c r="AS407" s="294"/>
    </row>
    <row r="408" spans="1:45" ht="15.5">
      <c r="B408" s="381" t="s">
        <v>844</v>
      </c>
      <c r="C408" s="264"/>
      <c r="D408" s="240"/>
      <c r="E408" s="240"/>
      <c r="F408" s="240"/>
      <c r="G408" s="240"/>
      <c r="H408" s="240"/>
      <c r="I408" s="240"/>
      <c r="J408" s="240"/>
      <c r="K408" s="240"/>
      <c r="L408" s="240"/>
      <c r="M408" s="240"/>
      <c r="N408" s="240"/>
      <c r="O408" s="240"/>
      <c r="P408" s="240"/>
      <c r="Q408" s="240"/>
      <c r="R408" s="311"/>
      <c r="S408" s="240"/>
      <c r="T408" s="240"/>
      <c r="U408" s="240"/>
      <c r="V408" s="264"/>
      <c r="W408" s="243"/>
      <c r="X408" s="243"/>
      <c r="Y408" s="240"/>
      <c r="Z408" s="240"/>
      <c r="AA408" s="243"/>
      <c r="AB408" s="243"/>
      <c r="AC408" s="243"/>
      <c r="AD408" s="243"/>
      <c r="AE408" s="251">
        <f>SUMPRODUCT($N$228:$N$383,AE228:AE383)</f>
        <v>17769493.250876464</v>
      </c>
      <c r="AF408" s="251">
        <f>SUMPRODUCT($N$228:$N$383,AF228:AF383)</f>
        <v>2512129.8092821562</v>
      </c>
      <c r="AG408" s="251">
        <f>IF(AG226="kw",SUMPRODUCT($Q$228:$Q$383,$AB$228:$AB$383,AG228:AG383),SUMPRODUCT($N$228:$N$383,AG228:AG383))</f>
        <v>16755.60034180147</v>
      </c>
      <c r="AH408" s="251">
        <f t="shared" ref="AH408:AR408" si="185">IF(AH226="kw",SUMPRODUCT($Q$228:$Q$383,$AB$228:$AB$383,AH228:AH383),SUMPRODUCT($N$228:$N$383,AH228:AH383))</f>
        <v>22291.363286543216</v>
      </c>
      <c r="AI408" s="251">
        <f t="shared" si="185"/>
        <v>2737.5275360653659</v>
      </c>
      <c r="AJ408" s="251">
        <f t="shared" si="185"/>
        <v>0</v>
      </c>
      <c r="AK408" s="251">
        <f t="shared" si="185"/>
        <v>0</v>
      </c>
      <c r="AL408" s="251">
        <f t="shared" si="185"/>
        <v>0</v>
      </c>
      <c r="AM408" s="251">
        <f t="shared" si="185"/>
        <v>0</v>
      </c>
      <c r="AN408" s="251">
        <f t="shared" si="185"/>
        <v>0</v>
      </c>
      <c r="AO408" s="251">
        <f t="shared" si="185"/>
        <v>0</v>
      </c>
      <c r="AP408" s="251">
        <f t="shared" si="185"/>
        <v>0</v>
      </c>
      <c r="AQ408" s="251">
        <f t="shared" si="185"/>
        <v>0</v>
      </c>
      <c r="AR408" s="251">
        <f t="shared" si="185"/>
        <v>0</v>
      </c>
      <c r="AS408" s="294"/>
    </row>
    <row r="409" spans="1:45" ht="15.5">
      <c r="B409" s="382" t="s">
        <v>845</v>
      </c>
      <c r="C409" s="349"/>
      <c r="D409" s="348"/>
      <c r="E409" s="348"/>
      <c r="F409" s="348"/>
      <c r="G409" s="348"/>
      <c r="H409" s="348"/>
      <c r="I409" s="348"/>
      <c r="J409" s="348"/>
      <c r="K409" s="348"/>
      <c r="L409" s="348"/>
      <c r="M409" s="348"/>
      <c r="N409" s="348"/>
      <c r="O409" s="348"/>
      <c r="P409" s="348"/>
      <c r="Q409" s="348"/>
      <c r="R409" s="737"/>
      <c r="S409" s="348"/>
      <c r="T409" s="348"/>
      <c r="U409" s="348"/>
      <c r="V409" s="349"/>
      <c r="W409" s="347"/>
      <c r="X409" s="347"/>
      <c r="Y409" s="348"/>
      <c r="Z409" s="348"/>
      <c r="AA409" s="347"/>
      <c r="AB409" s="347"/>
      <c r="AC409" s="347"/>
      <c r="AD409" s="347"/>
      <c r="AE409" s="715">
        <f>SUMPRODUCT($O$228:$O$383,AE228:AE383)</f>
        <v>17762255.268219054</v>
      </c>
      <c r="AF409" s="715">
        <f>SUMPRODUCT($O$228:$O$383,AF228:AF383)</f>
        <v>1928243.391395126</v>
      </c>
      <c r="AG409" s="715">
        <f>IF(AG226="kw",SUMPRODUCT($Q$228:$Q$383,$AC$228:$AC$383,AG228:AG383),SUMPRODUCT($O$228:$O$383,AG228:AG383))</f>
        <v>12382.60417391641</v>
      </c>
      <c r="AH409" s="715">
        <f t="shared" ref="AH409:AR409" si="186">IF(AH226="kw",SUMPRODUCT($Q$228:$Q$383,$AC$228:$AC$383,AH228:AH383),SUMPRODUCT($O$228:$O$383,AH228:AH383))</f>
        <v>19361.232358563953</v>
      </c>
      <c r="AI409" s="715">
        <f t="shared" si="186"/>
        <v>2024.8082098183936</v>
      </c>
      <c r="AJ409" s="715">
        <f t="shared" si="186"/>
        <v>0</v>
      </c>
      <c r="AK409" s="715">
        <f t="shared" si="186"/>
        <v>0</v>
      </c>
      <c r="AL409" s="715">
        <f t="shared" si="186"/>
        <v>0</v>
      </c>
      <c r="AM409" s="715">
        <f t="shared" si="186"/>
        <v>0</v>
      </c>
      <c r="AN409" s="715">
        <f t="shared" si="186"/>
        <v>0</v>
      </c>
      <c r="AO409" s="715">
        <f t="shared" si="186"/>
        <v>0</v>
      </c>
      <c r="AP409" s="715">
        <f t="shared" si="186"/>
        <v>0</v>
      </c>
      <c r="AQ409" s="715">
        <f t="shared" si="186"/>
        <v>0</v>
      </c>
      <c r="AR409" s="715">
        <f t="shared" si="186"/>
        <v>0</v>
      </c>
      <c r="AS409" s="330"/>
    </row>
    <row r="410" spans="1:45" ht="21" customHeight="1">
      <c r="B410" s="314" t="s">
        <v>590</v>
      </c>
      <c r="C410" s="331"/>
      <c r="D410" s="332"/>
      <c r="E410" s="332"/>
      <c r="F410" s="332"/>
      <c r="G410" s="332"/>
      <c r="H410" s="332"/>
      <c r="I410" s="332"/>
      <c r="J410" s="332"/>
      <c r="K410" s="332"/>
      <c r="L410" s="332"/>
      <c r="M410" s="332"/>
      <c r="N410" s="332"/>
      <c r="O410" s="332"/>
      <c r="P410" s="332"/>
      <c r="Q410" s="332"/>
      <c r="R410" s="332"/>
      <c r="S410" s="332"/>
      <c r="T410" s="332"/>
      <c r="U410" s="332"/>
      <c r="V410" s="317"/>
      <c r="W410" s="318"/>
      <c r="X410" s="332"/>
      <c r="Y410" s="332"/>
      <c r="Z410" s="332"/>
      <c r="AA410" s="332"/>
      <c r="AB410" s="332"/>
      <c r="AC410" s="332"/>
      <c r="AD410" s="332"/>
      <c r="AE410" s="333"/>
      <c r="AF410" s="333"/>
      <c r="AG410" s="333"/>
      <c r="AH410" s="333"/>
      <c r="AI410" s="333"/>
      <c r="AJ410" s="333"/>
      <c r="AK410" s="333"/>
      <c r="AL410" s="333"/>
      <c r="AM410" s="333"/>
      <c r="AN410" s="333"/>
      <c r="AO410" s="333"/>
      <c r="AP410" s="333"/>
      <c r="AQ410" s="333"/>
      <c r="AR410" s="333"/>
      <c r="AS410" s="333"/>
    </row>
    <row r="413" spans="1:45" ht="15.5">
      <c r="B413" s="241" t="s">
        <v>290</v>
      </c>
      <c r="C413" s="242"/>
      <c r="D413" s="501" t="s">
        <v>523</v>
      </c>
      <c r="E413" s="217"/>
      <c r="F413" s="50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8" t="s">
        <v>211</v>
      </c>
      <c r="C414" s="830" t="s">
        <v>33</v>
      </c>
      <c r="D414" s="244" t="s">
        <v>421</v>
      </c>
      <c r="E414" s="838" t="s">
        <v>209</v>
      </c>
      <c r="F414" s="839"/>
      <c r="G414" s="839"/>
      <c r="H414" s="839"/>
      <c r="I414" s="839"/>
      <c r="J414" s="839"/>
      <c r="K414" s="839"/>
      <c r="L414" s="839"/>
      <c r="M414" s="839"/>
      <c r="N414" s="839"/>
      <c r="O414" s="839"/>
      <c r="P414" s="840"/>
      <c r="Q414" s="830" t="s">
        <v>213</v>
      </c>
      <c r="R414" s="244" t="s">
        <v>422</v>
      </c>
      <c r="S414" s="834" t="s">
        <v>212</v>
      </c>
      <c r="T414" s="835"/>
      <c r="U414" s="835"/>
      <c r="V414" s="835"/>
      <c r="W414" s="835"/>
      <c r="X414" s="835"/>
      <c r="Y414" s="835"/>
      <c r="Z414" s="835"/>
      <c r="AA414" s="835"/>
      <c r="AB414" s="835"/>
      <c r="AC414" s="835"/>
      <c r="AD414" s="841"/>
      <c r="AE414" s="834" t="s">
        <v>242</v>
      </c>
      <c r="AF414" s="835"/>
      <c r="AG414" s="835"/>
      <c r="AH414" s="835"/>
      <c r="AI414" s="835"/>
      <c r="AJ414" s="835"/>
      <c r="AK414" s="835"/>
      <c r="AL414" s="835"/>
      <c r="AM414" s="835"/>
      <c r="AN414" s="835"/>
      <c r="AO414" s="835"/>
      <c r="AP414" s="835"/>
      <c r="AQ414" s="835"/>
      <c r="AR414" s="835"/>
      <c r="AS414" s="836"/>
    </row>
    <row r="415" spans="1:45" ht="61.5" customHeight="1">
      <c r="B415" s="829"/>
      <c r="C415" s="831"/>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7"/>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 50 to 699 kW</v>
      </c>
      <c r="AH415" s="245" t="str">
        <f>'1.  LRAMVA Summary'!$G$53</f>
        <v>GS 700 to 4,999 kW</v>
      </c>
      <c r="AI415" s="245" t="str">
        <f>'1.  LRAMVA Summary'!$H$53</f>
        <v>Large Use</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54"/>
      <c r="B416" s="44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hidden="1" outlineLevel="1">
      <c r="A417" s="454"/>
      <c r="B417" s="43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hidden="1" outlineLevel="1">
      <c r="A418" s="454">
        <v>1</v>
      </c>
      <c r="B418" s="370"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52"/>
      <c r="AF418" s="352"/>
      <c r="AG418" s="352"/>
      <c r="AH418" s="352"/>
      <c r="AI418" s="352"/>
      <c r="AJ418" s="352"/>
      <c r="AK418" s="352"/>
      <c r="AL418" s="352"/>
      <c r="AM418" s="352"/>
      <c r="AN418" s="352"/>
      <c r="AO418" s="352"/>
      <c r="AP418" s="352"/>
      <c r="AQ418" s="352"/>
      <c r="AR418" s="352"/>
      <c r="AS418" s="256">
        <f>SUM(AE418:AR418)</f>
        <v>0</v>
      </c>
    </row>
    <row r="419" spans="1:45" ht="15.5" hidden="1" outlineLevel="1">
      <c r="A419" s="454"/>
      <c r="B419" s="373" t="s">
        <v>307</v>
      </c>
      <c r="C419" s="251" t="s">
        <v>163</v>
      </c>
      <c r="D419" s="255"/>
      <c r="E419" s="255"/>
      <c r="F419" s="255"/>
      <c r="G419" s="255"/>
      <c r="H419" s="255"/>
      <c r="I419" s="255"/>
      <c r="J419" s="255"/>
      <c r="K419" s="255"/>
      <c r="L419" s="255"/>
      <c r="M419" s="255"/>
      <c r="N419" s="255"/>
      <c r="O419" s="255"/>
      <c r="P419" s="255"/>
      <c r="Q419" s="405"/>
      <c r="R419" s="255"/>
      <c r="S419" s="255"/>
      <c r="T419" s="255"/>
      <c r="U419" s="255"/>
      <c r="V419" s="255"/>
      <c r="W419" s="255"/>
      <c r="X419" s="255"/>
      <c r="Y419" s="255"/>
      <c r="Z419" s="255"/>
      <c r="AA419" s="255"/>
      <c r="AB419" s="255"/>
      <c r="AC419" s="255"/>
      <c r="AD419" s="255"/>
      <c r="AE419" s="353">
        <v>0</v>
      </c>
      <c r="AF419" s="353">
        <v>0</v>
      </c>
      <c r="AG419" s="353">
        <v>0</v>
      </c>
      <c r="AH419" s="353">
        <v>0</v>
      </c>
      <c r="AI419" s="353">
        <v>0</v>
      </c>
      <c r="AJ419" s="353">
        <v>0</v>
      </c>
      <c r="AK419" s="353">
        <v>0</v>
      </c>
      <c r="AL419" s="353">
        <v>0</v>
      </c>
      <c r="AM419" s="353">
        <v>0</v>
      </c>
      <c r="AN419" s="353">
        <f t="shared" ref="AN419:AR419" si="187">AN418</f>
        <v>0</v>
      </c>
      <c r="AO419" s="353">
        <f t="shared" si="187"/>
        <v>0</v>
      </c>
      <c r="AP419" s="353">
        <f t="shared" si="187"/>
        <v>0</v>
      </c>
      <c r="AQ419" s="353">
        <f t="shared" si="187"/>
        <v>0</v>
      </c>
      <c r="AR419" s="353">
        <f t="shared" si="187"/>
        <v>0</v>
      </c>
      <c r="AS419" s="257"/>
    </row>
    <row r="420" spans="1:45" ht="15.5" hidden="1" outlineLevel="1">
      <c r="A420" s="454"/>
      <c r="B420" s="449"/>
      <c r="C420" s="259"/>
      <c r="D420" s="259"/>
      <c r="E420" s="259"/>
      <c r="F420" s="259"/>
      <c r="G420" s="259"/>
      <c r="H420" s="259"/>
      <c r="I420" s="259"/>
      <c r="J420" s="641"/>
      <c r="K420" s="259"/>
      <c r="L420" s="259"/>
      <c r="M420" s="259"/>
      <c r="N420" s="259"/>
      <c r="O420" s="259"/>
      <c r="P420" s="259"/>
      <c r="Q420" s="260"/>
      <c r="R420" s="259"/>
      <c r="S420" s="259"/>
      <c r="T420" s="259"/>
      <c r="U420" s="259"/>
      <c r="V420" s="259"/>
      <c r="W420" s="259"/>
      <c r="X420" s="259"/>
      <c r="Y420" s="259"/>
      <c r="Z420" s="259"/>
      <c r="AA420" s="259"/>
      <c r="AB420" s="259"/>
      <c r="AC420" s="259"/>
      <c r="AD420" s="259"/>
      <c r="AE420" s="354"/>
      <c r="AF420" s="355"/>
      <c r="AG420" s="355"/>
      <c r="AH420" s="355"/>
      <c r="AI420" s="355"/>
      <c r="AJ420" s="355"/>
      <c r="AK420" s="355"/>
      <c r="AL420" s="355"/>
      <c r="AM420" s="355"/>
      <c r="AN420" s="355"/>
      <c r="AO420" s="355"/>
      <c r="AP420" s="355"/>
      <c r="AQ420" s="355"/>
      <c r="AR420" s="355"/>
      <c r="AS420" s="262"/>
    </row>
    <row r="421" spans="1:45" ht="15.5" hidden="1" outlineLevel="1">
      <c r="A421" s="454">
        <v>2</v>
      </c>
      <c r="B421" s="370"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52"/>
      <c r="AF421" s="352"/>
      <c r="AG421" s="352"/>
      <c r="AH421" s="352"/>
      <c r="AI421" s="352"/>
      <c r="AJ421" s="352"/>
      <c r="AK421" s="352"/>
      <c r="AL421" s="352"/>
      <c r="AM421" s="352"/>
      <c r="AN421" s="352"/>
      <c r="AO421" s="352"/>
      <c r="AP421" s="352"/>
      <c r="AQ421" s="352"/>
      <c r="AR421" s="352"/>
      <c r="AS421" s="256">
        <f>SUM(AE421:AR421)</f>
        <v>0</v>
      </c>
    </row>
    <row r="422" spans="1:45" ht="15.5" hidden="1" outlineLevel="1">
      <c r="A422" s="454"/>
      <c r="B422" s="373" t="s">
        <v>307</v>
      </c>
      <c r="C422" s="251" t="s">
        <v>163</v>
      </c>
      <c r="D422" s="255"/>
      <c r="E422" s="255"/>
      <c r="F422" s="255"/>
      <c r="G422" s="255"/>
      <c r="H422" s="255"/>
      <c r="I422" s="255"/>
      <c r="J422" s="255"/>
      <c r="K422" s="255"/>
      <c r="L422" s="255"/>
      <c r="M422" s="255"/>
      <c r="N422" s="255"/>
      <c r="O422" s="255"/>
      <c r="P422" s="255"/>
      <c r="Q422" s="405"/>
      <c r="R422" s="255"/>
      <c r="S422" s="255"/>
      <c r="T422" s="255"/>
      <c r="U422" s="255"/>
      <c r="V422" s="255"/>
      <c r="W422" s="255"/>
      <c r="X422" s="255"/>
      <c r="Y422" s="255"/>
      <c r="Z422" s="255"/>
      <c r="AA422" s="255"/>
      <c r="AB422" s="255"/>
      <c r="AC422" s="255"/>
      <c r="AD422" s="255"/>
      <c r="AE422" s="353">
        <v>0</v>
      </c>
      <c r="AF422" s="353">
        <v>0</v>
      </c>
      <c r="AG422" s="353">
        <v>0</v>
      </c>
      <c r="AH422" s="353">
        <v>0</v>
      </c>
      <c r="AI422" s="353">
        <v>0</v>
      </c>
      <c r="AJ422" s="353">
        <v>0</v>
      </c>
      <c r="AK422" s="353">
        <v>0</v>
      </c>
      <c r="AL422" s="353">
        <v>0</v>
      </c>
      <c r="AM422" s="353">
        <v>0</v>
      </c>
      <c r="AN422" s="353">
        <f t="shared" ref="AN422:AR422" si="188">AN421</f>
        <v>0</v>
      </c>
      <c r="AO422" s="353">
        <f t="shared" si="188"/>
        <v>0</v>
      </c>
      <c r="AP422" s="353">
        <f t="shared" si="188"/>
        <v>0</v>
      </c>
      <c r="AQ422" s="353">
        <f t="shared" si="188"/>
        <v>0</v>
      </c>
      <c r="AR422" s="353">
        <f t="shared" si="188"/>
        <v>0</v>
      </c>
      <c r="AS422" s="257"/>
    </row>
    <row r="423" spans="1:45" ht="15.5" hidden="1" outlineLevel="1">
      <c r="A423" s="454"/>
      <c r="B423" s="44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54"/>
      <c r="AF423" s="355"/>
      <c r="AG423" s="355"/>
      <c r="AH423" s="355"/>
      <c r="AI423" s="355"/>
      <c r="AJ423" s="355"/>
      <c r="AK423" s="355"/>
      <c r="AL423" s="355"/>
      <c r="AM423" s="355"/>
      <c r="AN423" s="355"/>
      <c r="AO423" s="355"/>
      <c r="AP423" s="355"/>
      <c r="AQ423" s="355"/>
      <c r="AR423" s="355"/>
      <c r="AS423" s="262"/>
    </row>
    <row r="424" spans="1:45" ht="15.5" hidden="1" outlineLevel="1">
      <c r="A424" s="454">
        <v>3</v>
      </c>
      <c r="B424" s="370"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52"/>
      <c r="AF424" s="352"/>
      <c r="AG424" s="352"/>
      <c r="AH424" s="352"/>
      <c r="AI424" s="352"/>
      <c r="AJ424" s="352"/>
      <c r="AK424" s="352"/>
      <c r="AL424" s="352"/>
      <c r="AM424" s="352"/>
      <c r="AN424" s="352"/>
      <c r="AO424" s="352"/>
      <c r="AP424" s="352"/>
      <c r="AQ424" s="352"/>
      <c r="AR424" s="352"/>
      <c r="AS424" s="256">
        <f>SUM(AE424:AR424)</f>
        <v>0</v>
      </c>
    </row>
    <row r="425" spans="1:45" ht="15.5" hidden="1" outlineLevel="1">
      <c r="A425" s="454"/>
      <c r="B425" s="373" t="s">
        <v>307</v>
      </c>
      <c r="C425" s="251" t="s">
        <v>163</v>
      </c>
      <c r="D425" s="255"/>
      <c r="E425" s="255"/>
      <c r="F425" s="255"/>
      <c r="G425" s="255"/>
      <c r="H425" s="255"/>
      <c r="I425" s="255"/>
      <c r="J425" s="255"/>
      <c r="K425" s="255"/>
      <c r="L425" s="255"/>
      <c r="M425" s="255"/>
      <c r="N425" s="255"/>
      <c r="O425" s="255"/>
      <c r="P425" s="255"/>
      <c r="Q425" s="405"/>
      <c r="R425" s="255"/>
      <c r="S425" s="255"/>
      <c r="T425" s="255"/>
      <c r="U425" s="255"/>
      <c r="V425" s="255"/>
      <c r="W425" s="255"/>
      <c r="X425" s="255"/>
      <c r="Y425" s="255"/>
      <c r="Z425" s="255"/>
      <c r="AA425" s="255"/>
      <c r="AB425" s="255"/>
      <c r="AC425" s="255"/>
      <c r="AD425" s="255"/>
      <c r="AE425" s="353">
        <v>0</v>
      </c>
      <c r="AF425" s="353">
        <v>0</v>
      </c>
      <c r="AG425" s="353">
        <v>0</v>
      </c>
      <c r="AH425" s="353">
        <v>0</v>
      </c>
      <c r="AI425" s="353">
        <v>0</v>
      </c>
      <c r="AJ425" s="353">
        <v>0</v>
      </c>
      <c r="AK425" s="353">
        <v>0</v>
      </c>
      <c r="AL425" s="353">
        <v>0</v>
      </c>
      <c r="AM425" s="353">
        <v>0</v>
      </c>
      <c r="AN425" s="353">
        <f t="shared" ref="AN425:AR425" si="189">AN424</f>
        <v>0</v>
      </c>
      <c r="AO425" s="353">
        <f t="shared" si="189"/>
        <v>0</v>
      </c>
      <c r="AP425" s="353">
        <f t="shared" si="189"/>
        <v>0</v>
      </c>
      <c r="AQ425" s="353">
        <f t="shared" si="189"/>
        <v>0</v>
      </c>
      <c r="AR425" s="353">
        <f t="shared" si="189"/>
        <v>0</v>
      </c>
      <c r="AS425" s="257"/>
    </row>
    <row r="426" spans="1:45" ht="15.5" hidden="1" outlineLevel="1">
      <c r="A426" s="454"/>
      <c r="B426" s="373"/>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54"/>
      <c r="AF426" s="354"/>
      <c r="AG426" s="354"/>
      <c r="AH426" s="354"/>
      <c r="AI426" s="354"/>
      <c r="AJ426" s="354"/>
      <c r="AK426" s="354"/>
      <c r="AL426" s="354"/>
      <c r="AM426" s="354"/>
      <c r="AN426" s="354"/>
      <c r="AO426" s="354"/>
      <c r="AP426" s="354"/>
      <c r="AQ426" s="354"/>
      <c r="AR426" s="354"/>
      <c r="AS426" s="266"/>
    </row>
    <row r="427" spans="1:45" ht="15.5" hidden="1" outlineLevel="1">
      <c r="A427" s="45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52"/>
      <c r="AF427" s="352"/>
      <c r="AG427" s="352"/>
      <c r="AH427" s="352"/>
      <c r="AI427" s="352"/>
      <c r="AJ427" s="352"/>
      <c r="AK427" s="352"/>
      <c r="AL427" s="352"/>
      <c r="AM427" s="352"/>
      <c r="AN427" s="352"/>
      <c r="AO427" s="352"/>
      <c r="AP427" s="352"/>
      <c r="AQ427" s="352"/>
      <c r="AR427" s="352"/>
      <c r="AS427" s="256">
        <f>SUM(AE427:AR427)</f>
        <v>0</v>
      </c>
    </row>
    <row r="428" spans="1:45" ht="15.5" hidden="1" outlineLevel="1">
      <c r="A428" s="454"/>
      <c r="B428" s="373" t="s">
        <v>307</v>
      </c>
      <c r="C428" s="251" t="s">
        <v>163</v>
      </c>
      <c r="D428" s="255"/>
      <c r="E428" s="255"/>
      <c r="F428" s="255"/>
      <c r="G428" s="255"/>
      <c r="H428" s="255"/>
      <c r="I428" s="255"/>
      <c r="J428" s="255"/>
      <c r="K428" s="255"/>
      <c r="L428" s="255"/>
      <c r="M428" s="255"/>
      <c r="N428" s="255"/>
      <c r="O428" s="255"/>
      <c r="P428" s="255"/>
      <c r="Q428" s="405"/>
      <c r="R428" s="255"/>
      <c r="S428" s="255"/>
      <c r="T428" s="255"/>
      <c r="U428" s="255"/>
      <c r="V428" s="255"/>
      <c r="W428" s="255"/>
      <c r="X428" s="255"/>
      <c r="Y428" s="255"/>
      <c r="Z428" s="255"/>
      <c r="AA428" s="255"/>
      <c r="AB428" s="255"/>
      <c r="AC428" s="255"/>
      <c r="AD428" s="255"/>
      <c r="AE428" s="353">
        <v>0</v>
      </c>
      <c r="AF428" s="353">
        <v>0</v>
      </c>
      <c r="AG428" s="353">
        <v>0</v>
      </c>
      <c r="AH428" s="353">
        <v>0</v>
      </c>
      <c r="AI428" s="353">
        <v>0</v>
      </c>
      <c r="AJ428" s="353">
        <v>0</v>
      </c>
      <c r="AK428" s="353">
        <v>0</v>
      </c>
      <c r="AL428" s="353">
        <v>0</v>
      </c>
      <c r="AM428" s="353">
        <v>0</v>
      </c>
      <c r="AN428" s="353">
        <f t="shared" ref="AN428:AR428" si="190">AN427</f>
        <v>0</v>
      </c>
      <c r="AO428" s="353">
        <f t="shared" si="190"/>
        <v>0</v>
      </c>
      <c r="AP428" s="353">
        <f t="shared" si="190"/>
        <v>0</v>
      </c>
      <c r="AQ428" s="353">
        <f t="shared" si="190"/>
        <v>0</v>
      </c>
      <c r="AR428" s="353">
        <f t="shared" si="190"/>
        <v>0</v>
      </c>
      <c r="AS428" s="257"/>
    </row>
    <row r="429" spans="1:45" ht="15.5" hidden="1" outlineLevel="1">
      <c r="A429" s="454"/>
      <c r="B429" s="373"/>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54"/>
      <c r="AF429" s="354"/>
      <c r="AG429" s="354"/>
      <c r="AH429" s="354"/>
      <c r="AI429" s="354"/>
      <c r="AJ429" s="354"/>
      <c r="AK429" s="354"/>
      <c r="AL429" s="354"/>
      <c r="AM429" s="354"/>
      <c r="AN429" s="354"/>
      <c r="AO429" s="354"/>
      <c r="AP429" s="354"/>
      <c r="AQ429" s="354"/>
      <c r="AR429" s="354"/>
      <c r="AS429" s="266"/>
    </row>
    <row r="430" spans="1:45" ht="31" hidden="1" outlineLevel="1">
      <c r="A430" s="454">
        <v>5</v>
      </c>
      <c r="B430" s="370"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52"/>
      <c r="AF430" s="352"/>
      <c r="AG430" s="352"/>
      <c r="AH430" s="352"/>
      <c r="AI430" s="352"/>
      <c r="AJ430" s="352"/>
      <c r="AK430" s="352"/>
      <c r="AL430" s="352"/>
      <c r="AM430" s="352"/>
      <c r="AN430" s="352"/>
      <c r="AO430" s="352"/>
      <c r="AP430" s="352"/>
      <c r="AQ430" s="352"/>
      <c r="AR430" s="352"/>
      <c r="AS430" s="256">
        <f>SUM(AE430:AR430)</f>
        <v>0</v>
      </c>
    </row>
    <row r="431" spans="1:45" ht="15.5" hidden="1" outlineLevel="1">
      <c r="A431" s="454"/>
      <c r="B431" s="373" t="s">
        <v>307</v>
      </c>
      <c r="C431" s="251" t="s">
        <v>163</v>
      </c>
      <c r="D431" s="255"/>
      <c r="E431" s="255"/>
      <c r="F431" s="255"/>
      <c r="G431" s="255"/>
      <c r="H431" s="255"/>
      <c r="I431" s="255"/>
      <c r="J431" s="255"/>
      <c r="K431" s="255"/>
      <c r="L431" s="255"/>
      <c r="M431" s="255"/>
      <c r="N431" s="255"/>
      <c r="O431" s="255"/>
      <c r="P431" s="255"/>
      <c r="Q431" s="405"/>
      <c r="R431" s="255"/>
      <c r="S431" s="255"/>
      <c r="T431" s="255"/>
      <c r="U431" s="255"/>
      <c r="V431" s="255"/>
      <c r="W431" s="255"/>
      <c r="X431" s="255"/>
      <c r="Y431" s="255"/>
      <c r="Z431" s="255"/>
      <c r="AA431" s="255"/>
      <c r="AB431" s="255"/>
      <c r="AC431" s="255"/>
      <c r="AD431" s="255"/>
      <c r="AE431" s="353">
        <v>0</v>
      </c>
      <c r="AF431" s="353">
        <v>0</v>
      </c>
      <c r="AG431" s="353">
        <v>0</v>
      </c>
      <c r="AH431" s="353">
        <v>0</v>
      </c>
      <c r="AI431" s="353">
        <v>0</v>
      </c>
      <c r="AJ431" s="353">
        <v>0</v>
      </c>
      <c r="AK431" s="353">
        <v>0</v>
      </c>
      <c r="AL431" s="353">
        <v>0</v>
      </c>
      <c r="AM431" s="353">
        <v>0</v>
      </c>
      <c r="AN431" s="353">
        <f t="shared" ref="AN431:AR431" si="191">AN430</f>
        <v>0</v>
      </c>
      <c r="AO431" s="353">
        <f t="shared" si="191"/>
        <v>0</v>
      </c>
      <c r="AP431" s="353">
        <f t="shared" si="191"/>
        <v>0</v>
      </c>
      <c r="AQ431" s="353">
        <f t="shared" si="191"/>
        <v>0</v>
      </c>
      <c r="AR431" s="353">
        <f t="shared" si="191"/>
        <v>0</v>
      </c>
      <c r="AS431" s="257"/>
    </row>
    <row r="432" spans="1:45" ht="15.5" hidden="1" outlineLevel="1">
      <c r="A432" s="454"/>
      <c r="B432" s="373"/>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64"/>
      <c r="AF432" s="365"/>
      <c r="AG432" s="365"/>
      <c r="AH432" s="365"/>
      <c r="AI432" s="365"/>
      <c r="AJ432" s="365"/>
      <c r="AK432" s="365"/>
      <c r="AL432" s="365"/>
      <c r="AM432" s="365"/>
      <c r="AN432" s="365"/>
      <c r="AO432" s="365"/>
      <c r="AP432" s="365"/>
      <c r="AQ432" s="365"/>
      <c r="AR432" s="365"/>
      <c r="AS432" s="257"/>
    </row>
    <row r="433" spans="1:45" ht="15.5" hidden="1" outlineLevel="1">
      <c r="A433" s="454"/>
      <c r="B433" s="44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56"/>
      <c r="AF433" s="356"/>
      <c r="AG433" s="356"/>
      <c r="AH433" s="356"/>
      <c r="AI433" s="356"/>
      <c r="AJ433" s="356"/>
      <c r="AK433" s="356"/>
      <c r="AL433" s="356"/>
      <c r="AM433" s="356"/>
      <c r="AN433" s="356"/>
      <c r="AO433" s="356"/>
      <c r="AP433" s="356"/>
      <c r="AQ433" s="356"/>
      <c r="AR433" s="356"/>
      <c r="AS433" s="252"/>
    </row>
    <row r="434" spans="1:45" ht="15.5" hidden="1" outlineLevel="1">
      <c r="A434" s="454">
        <v>6</v>
      </c>
      <c r="B434" s="370"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57"/>
      <c r="AF434" s="352"/>
      <c r="AG434" s="352"/>
      <c r="AH434" s="352"/>
      <c r="AI434" s="352"/>
      <c r="AJ434" s="352"/>
      <c r="AK434" s="352"/>
      <c r="AL434" s="357"/>
      <c r="AM434" s="357"/>
      <c r="AN434" s="357"/>
      <c r="AO434" s="357"/>
      <c r="AP434" s="357"/>
      <c r="AQ434" s="357"/>
      <c r="AR434" s="357"/>
      <c r="AS434" s="256">
        <f>SUM(AE434:AR434)</f>
        <v>0</v>
      </c>
    </row>
    <row r="435" spans="1:45" ht="15.5" hidden="1" outlineLevel="1">
      <c r="A435" s="454"/>
      <c r="B435" s="373" t="s">
        <v>307</v>
      </c>
      <c r="C435" s="251" t="s">
        <v>163</v>
      </c>
      <c r="D435" s="255"/>
      <c r="E435" s="255"/>
      <c r="F435" s="255"/>
      <c r="G435" s="255"/>
      <c r="H435" s="255"/>
      <c r="I435" s="255"/>
      <c r="J435" s="255"/>
      <c r="K435" s="255"/>
      <c r="L435" s="255"/>
      <c r="M435" s="255"/>
      <c r="N435" s="255"/>
      <c r="O435" s="255"/>
      <c r="P435" s="255"/>
      <c r="Q435" s="255">
        <v>12</v>
      </c>
      <c r="R435" s="255"/>
      <c r="S435" s="255"/>
      <c r="T435" s="255"/>
      <c r="U435" s="255"/>
      <c r="V435" s="255"/>
      <c r="W435" s="255"/>
      <c r="X435" s="255"/>
      <c r="Y435" s="255"/>
      <c r="Z435" s="255"/>
      <c r="AA435" s="255"/>
      <c r="AB435" s="255"/>
      <c r="AC435" s="255"/>
      <c r="AD435" s="255"/>
      <c r="AE435" s="353">
        <v>0</v>
      </c>
      <c r="AF435" s="353">
        <v>0</v>
      </c>
      <c r="AG435" s="353">
        <v>0</v>
      </c>
      <c r="AH435" s="353">
        <v>0</v>
      </c>
      <c r="AI435" s="353">
        <v>0</v>
      </c>
      <c r="AJ435" s="353">
        <v>0</v>
      </c>
      <c r="AK435" s="353">
        <v>0</v>
      </c>
      <c r="AL435" s="353">
        <v>0</v>
      </c>
      <c r="AM435" s="353">
        <v>0</v>
      </c>
      <c r="AN435" s="353">
        <f t="shared" ref="AN435:AR435" si="192">AN434</f>
        <v>0</v>
      </c>
      <c r="AO435" s="353">
        <f t="shared" si="192"/>
        <v>0</v>
      </c>
      <c r="AP435" s="353">
        <f t="shared" si="192"/>
        <v>0</v>
      </c>
      <c r="AQ435" s="353">
        <f t="shared" si="192"/>
        <v>0</v>
      </c>
      <c r="AR435" s="353">
        <f t="shared" si="192"/>
        <v>0</v>
      </c>
      <c r="AS435" s="270"/>
    </row>
    <row r="436" spans="1:45" ht="15.5" hidden="1" outlineLevel="1">
      <c r="A436" s="45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58"/>
      <c r="AF436" s="358"/>
      <c r="AG436" s="358"/>
      <c r="AH436" s="358"/>
      <c r="AI436" s="358"/>
      <c r="AJ436" s="358"/>
      <c r="AK436" s="358"/>
      <c r="AL436" s="358"/>
      <c r="AM436" s="358"/>
      <c r="AN436" s="358"/>
      <c r="AO436" s="358"/>
      <c r="AP436" s="358"/>
      <c r="AQ436" s="358"/>
      <c r="AR436" s="358"/>
      <c r="AS436" s="272"/>
    </row>
    <row r="437" spans="1:45" ht="15.5" hidden="1" outlineLevel="1">
      <c r="A437" s="454">
        <v>7</v>
      </c>
      <c r="B437" s="370"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57"/>
      <c r="AF437" s="352"/>
      <c r="AG437" s="352"/>
      <c r="AH437" s="352"/>
      <c r="AI437" s="352"/>
      <c r="AJ437" s="352"/>
      <c r="AK437" s="352"/>
      <c r="AL437" s="357"/>
      <c r="AM437" s="357"/>
      <c r="AN437" s="357"/>
      <c r="AO437" s="357"/>
      <c r="AP437" s="357"/>
      <c r="AQ437" s="357"/>
      <c r="AR437" s="357"/>
      <c r="AS437" s="256">
        <f>SUM(AE437:AR437)</f>
        <v>0</v>
      </c>
    </row>
    <row r="438" spans="1:45" ht="15.5" hidden="1" outlineLevel="1">
      <c r="A438" s="454"/>
      <c r="B438" s="373" t="s">
        <v>307</v>
      </c>
      <c r="C438" s="251" t="s">
        <v>163</v>
      </c>
      <c r="D438" s="255"/>
      <c r="E438" s="255"/>
      <c r="F438" s="255"/>
      <c r="G438" s="255"/>
      <c r="H438" s="255"/>
      <c r="I438" s="255"/>
      <c r="J438" s="255"/>
      <c r="K438" s="255"/>
      <c r="L438" s="255"/>
      <c r="M438" s="255"/>
      <c r="N438" s="255"/>
      <c r="O438" s="255"/>
      <c r="P438" s="255"/>
      <c r="Q438" s="255">
        <v>12</v>
      </c>
      <c r="R438" s="255"/>
      <c r="S438" s="255"/>
      <c r="T438" s="255"/>
      <c r="U438" s="255"/>
      <c r="V438" s="255"/>
      <c r="W438" s="255"/>
      <c r="X438" s="255"/>
      <c r="Y438" s="255"/>
      <c r="Z438" s="255"/>
      <c r="AA438" s="255"/>
      <c r="AB438" s="255"/>
      <c r="AC438" s="255"/>
      <c r="AD438" s="255"/>
      <c r="AE438" s="353">
        <v>0</v>
      </c>
      <c r="AF438" s="353">
        <v>0</v>
      </c>
      <c r="AG438" s="353">
        <v>0</v>
      </c>
      <c r="AH438" s="353">
        <v>0</v>
      </c>
      <c r="AI438" s="353">
        <v>0</v>
      </c>
      <c r="AJ438" s="353">
        <v>0</v>
      </c>
      <c r="AK438" s="353">
        <v>0</v>
      </c>
      <c r="AL438" s="353">
        <v>0</v>
      </c>
      <c r="AM438" s="353">
        <v>0</v>
      </c>
      <c r="AN438" s="353">
        <f t="shared" ref="AN438:AR438" si="193">AN437</f>
        <v>0</v>
      </c>
      <c r="AO438" s="353">
        <f t="shared" si="193"/>
        <v>0</v>
      </c>
      <c r="AP438" s="353">
        <f t="shared" si="193"/>
        <v>0</v>
      </c>
      <c r="AQ438" s="353">
        <f t="shared" si="193"/>
        <v>0</v>
      </c>
      <c r="AR438" s="353">
        <f t="shared" si="193"/>
        <v>0</v>
      </c>
      <c r="AS438" s="270"/>
    </row>
    <row r="439" spans="1:45" ht="15.5" hidden="1" outlineLevel="1">
      <c r="A439" s="454"/>
      <c r="B439" s="370"/>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58"/>
      <c r="AF439" s="359"/>
      <c r="AG439" s="358"/>
      <c r="AH439" s="358"/>
      <c r="AI439" s="358"/>
      <c r="AJ439" s="358"/>
      <c r="AK439" s="358"/>
      <c r="AL439" s="358"/>
      <c r="AM439" s="358"/>
      <c r="AN439" s="358"/>
      <c r="AO439" s="358"/>
      <c r="AP439" s="358"/>
      <c r="AQ439" s="358"/>
      <c r="AR439" s="358"/>
      <c r="AS439" s="272"/>
    </row>
    <row r="440" spans="1:45" ht="15.5" hidden="1" outlineLevel="1">
      <c r="A440" s="454">
        <v>8</v>
      </c>
      <c r="B440" s="370"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57"/>
      <c r="AF440" s="352"/>
      <c r="AG440" s="352"/>
      <c r="AH440" s="352"/>
      <c r="AI440" s="352"/>
      <c r="AJ440" s="352"/>
      <c r="AK440" s="352"/>
      <c r="AL440" s="357"/>
      <c r="AM440" s="357"/>
      <c r="AN440" s="357"/>
      <c r="AO440" s="357"/>
      <c r="AP440" s="357"/>
      <c r="AQ440" s="357"/>
      <c r="AR440" s="357"/>
      <c r="AS440" s="256">
        <f>SUM(AE440:AR440)</f>
        <v>0</v>
      </c>
    </row>
    <row r="441" spans="1:45" ht="15.5" hidden="1" outlineLevel="1">
      <c r="A441" s="454"/>
      <c r="B441" s="373" t="s">
        <v>307</v>
      </c>
      <c r="C441" s="251" t="s">
        <v>163</v>
      </c>
      <c r="D441" s="255"/>
      <c r="E441" s="255"/>
      <c r="F441" s="255"/>
      <c r="G441" s="255"/>
      <c r="H441" s="255"/>
      <c r="I441" s="255"/>
      <c r="J441" s="255"/>
      <c r="K441" s="255"/>
      <c r="L441" s="255"/>
      <c r="M441" s="255"/>
      <c r="N441" s="255"/>
      <c r="O441" s="255"/>
      <c r="P441" s="255"/>
      <c r="Q441" s="255">
        <v>12</v>
      </c>
      <c r="R441" s="255"/>
      <c r="S441" s="255"/>
      <c r="T441" s="255"/>
      <c r="U441" s="255"/>
      <c r="V441" s="255"/>
      <c r="W441" s="255"/>
      <c r="X441" s="255"/>
      <c r="Y441" s="255"/>
      <c r="Z441" s="255"/>
      <c r="AA441" s="255"/>
      <c r="AB441" s="255"/>
      <c r="AC441" s="255"/>
      <c r="AD441" s="255"/>
      <c r="AE441" s="353">
        <v>0</v>
      </c>
      <c r="AF441" s="353">
        <v>0</v>
      </c>
      <c r="AG441" s="353">
        <v>0</v>
      </c>
      <c r="AH441" s="353">
        <v>0</v>
      </c>
      <c r="AI441" s="353">
        <v>0</v>
      </c>
      <c r="AJ441" s="353">
        <v>0</v>
      </c>
      <c r="AK441" s="353">
        <v>0</v>
      </c>
      <c r="AL441" s="353">
        <v>0</v>
      </c>
      <c r="AM441" s="353">
        <v>0</v>
      </c>
      <c r="AN441" s="353">
        <f t="shared" ref="AN441:AR441" si="194">AN440</f>
        <v>0</v>
      </c>
      <c r="AO441" s="353">
        <f t="shared" si="194"/>
        <v>0</v>
      </c>
      <c r="AP441" s="353">
        <f t="shared" si="194"/>
        <v>0</v>
      </c>
      <c r="AQ441" s="353">
        <f t="shared" si="194"/>
        <v>0</v>
      </c>
      <c r="AR441" s="353">
        <f t="shared" si="194"/>
        <v>0</v>
      </c>
      <c r="AS441" s="270"/>
    </row>
    <row r="442" spans="1:45" ht="15.5" hidden="1" outlineLevel="1">
      <c r="A442" s="454"/>
      <c r="B442" s="370"/>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58"/>
      <c r="AF442" s="359"/>
      <c r="AG442" s="358"/>
      <c r="AH442" s="358"/>
      <c r="AI442" s="358"/>
      <c r="AJ442" s="358"/>
      <c r="AK442" s="358"/>
      <c r="AL442" s="358"/>
      <c r="AM442" s="358"/>
      <c r="AN442" s="358"/>
      <c r="AO442" s="358"/>
      <c r="AP442" s="358"/>
      <c r="AQ442" s="358"/>
      <c r="AR442" s="358"/>
      <c r="AS442" s="272"/>
    </row>
    <row r="443" spans="1:45" ht="15.5" hidden="1" outlineLevel="1">
      <c r="A443" s="454">
        <v>9</v>
      </c>
      <c r="B443" s="370"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57"/>
      <c r="AF443" s="352"/>
      <c r="AG443" s="352"/>
      <c r="AH443" s="352"/>
      <c r="AI443" s="352"/>
      <c r="AJ443" s="352"/>
      <c r="AK443" s="352"/>
      <c r="AL443" s="357"/>
      <c r="AM443" s="357"/>
      <c r="AN443" s="357"/>
      <c r="AO443" s="357"/>
      <c r="AP443" s="357"/>
      <c r="AQ443" s="357"/>
      <c r="AR443" s="357"/>
      <c r="AS443" s="256">
        <f>SUM(AE443:AR443)</f>
        <v>0</v>
      </c>
    </row>
    <row r="444" spans="1:45" ht="15.5" hidden="1" outlineLevel="1">
      <c r="A444" s="454"/>
      <c r="B444" s="373" t="s">
        <v>307</v>
      </c>
      <c r="C444" s="251" t="s">
        <v>163</v>
      </c>
      <c r="D444" s="255"/>
      <c r="E444" s="255"/>
      <c r="F444" s="255"/>
      <c r="G444" s="255"/>
      <c r="H444" s="255"/>
      <c r="I444" s="255"/>
      <c r="J444" s="255"/>
      <c r="K444" s="255"/>
      <c r="L444" s="255"/>
      <c r="M444" s="255"/>
      <c r="N444" s="255"/>
      <c r="O444" s="255"/>
      <c r="P444" s="255"/>
      <c r="Q444" s="255">
        <v>12</v>
      </c>
      <c r="R444" s="255"/>
      <c r="S444" s="255"/>
      <c r="T444" s="255"/>
      <c r="U444" s="255"/>
      <c r="V444" s="255"/>
      <c r="W444" s="255"/>
      <c r="X444" s="255"/>
      <c r="Y444" s="255"/>
      <c r="Z444" s="255"/>
      <c r="AA444" s="255"/>
      <c r="AB444" s="255"/>
      <c r="AC444" s="255"/>
      <c r="AD444" s="255"/>
      <c r="AE444" s="353">
        <v>0</v>
      </c>
      <c r="AF444" s="353">
        <v>0</v>
      </c>
      <c r="AG444" s="353">
        <v>0</v>
      </c>
      <c r="AH444" s="353">
        <v>0</v>
      </c>
      <c r="AI444" s="353">
        <v>0</v>
      </c>
      <c r="AJ444" s="353">
        <v>0</v>
      </c>
      <c r="AK444" s="353">
        <v>0</v>
      </c>
      <c r="AL444" s="353">
        <v>0</v>
      </c>
      <c r="AM444" s="353">
        <v>0</v>
      </c>
      <c r="AN444" s="353">
        <f t="shared" ref="AN444:AR444" si="195">AN443</f>
        <v>0</v>
      </c>
      <c r="AO444" s="353">
        <f t="shared" si="195"/>
        <v>0</v>
      </c>
      <c r="AP444" s="353">
        <f t="shared" si="195"/>
        <v>0</v>
      </c>
      <c r="AQ444" s="353">
        <f t="shared" si="195"/>
        <v>0</v>
      </c>
      <c r="AR444" s="353">
        <f t="shared" si="195"/>
        <v>0</v>
      </c>
      <c r="AS444" s="270"/>
    </row>
    <row r="445" spans="1:45" ht="15.5" hidden="1" outlineLevel="1">
      <c r="A445" s="454"/>
      <c r="B445" s="370"/>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58"/>
      <c r="AF445" s="358"/>
      <c r="AG445" s="358"/>
      <c r="AH445" s="358"/>
      <c r="AI445" s="358"/>
      <c r="AJ445" s="358"/>
      <c r="AK445" s="358"/>
      <c r="AL445" s="358"/>
      <c r="AM445" s="358"/>
      <c r="AN445" s="358"/>
      <c r="AO445" s="358"/>
      <c r="AP445" s="358"/>
      <c r="AQ445" s="358"/>
      <c r="AR445" s="358"/>
      <c r="AS445" s="272"/>
    </row>
    <row r="446" spans="1:45" ht="15.5" hidden="1" outlineLevel="1">
      <c r="A446" s="454">
        <v>10</v>
      </c>
      <c r="B446" s="370"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57"/>
      <c r="AF446" s="352"/>
      <c r="AG446" s="352"/>
      <c r="AH446" s="352"/>
      <c r="AI446" s="352"/>
      <c r="AJ446" s="352"/>
      <c r="AK446" s="352"/>
      <c r="AL446" s="357"/>
      <c r="AM446" s="357"/>
      <c r="AN446" s="357"/>
      <c r="AO446" s="357"/>
      <c r="AP446" s="357"/>
      <c r="AQ446" s="357"/>
      <c r="AR446" s="357"/>
      <c r="AS446" s="256">
        <f>SUM(AE446:AR446)</f>
        <v>0</v>
      </c>
    </row>
    <row r="447" spans="1:45" ht="15.5" hidden="1" outlineLevel="1">
      <c r="A447" s="454"/>
      <c r="B447" s="373" t="s">
        <v>307</v>
      </c>
      <c r="C447" s="251" t="s">
        <v>163</v>
      </c>
      <c r="D447" s="255"/>
      <c r="E447" s="255"/>
      <c r="F447" s="255"/>
      <c r="G447" s="255"/>
      <c r="H447" s="255"/>
      <c r="I447" s="255"/>
      <c r="J447" s="255"/>
      <c r="K447" s="255"/>
      <c r="L447" s="255"/>
      <c r="M447" s="255"/>
      <c r="N447" s="255"/>
      <c r="O447" s="255"/>
      <c r="P447" s="255"/>
      <c r="Q447" s="255">
        <v>3</v>
      </c>
      <c r="R447" s="255"/>
      <c r="S447" s="255"/>
      <c r="T447" s="255"/>
      <c r="U447" s="255"/>
      <c r="V447" s="255"/>
      <c r="W447" s="255"/>
      <c r="X447" s="255"/>
      <c r="Y447" s="255"/>
      <c r="Z447" s="255"/>
      <c r="AA447" s="255"/>
      <c r="AB447" s="255"/>
      <c r="AC447" s="255"/>
      <c r="AD447" s="255"/>
      <c r="AE447" s="353">
        <v>0</v>
      </c>
      <c r="AF447" s="353">
        <v>0</v>
      </c>
      <c r="AG447" s="353">
        <v>0</v>
      </c>
      <c r="AH447" s="353">
        <v>0</v>
      </c>
      <c r="AI447" s="353">
        <v>0</v>
      </c>
      <c r="AJ447" s="353">
        <v>0</v>
      </c>
      <c r="AK447" s="353">
        <v>0</v>
      </c>
      <c r="AL447" s="353">
        <v>0</v>
      </c>
      <c r="AM447" s="353">
        <v>0</v>
      </c>
      <c r="AN447" s="353">
        <f t="shared" ref="AN447:AR447" si="196">AN446</f>
        <v>0</v>
      </c>
      <c r="AO447" s="353">
        <f t="shared" si="196"/>
        <v>0</v>
      </c>
      <c r="AP447" s="353">
        <f t="shared" si="196"/>
        <v>0</v>
      </c>
      <c r="AQ447" s="353">
        <f t="shared" si="196"/>
        <v>0</v>
      </c>
      <c r="AR447" s="353">
        <f t="shared" si="196"/>
        <v>0</v>
      </c>
      <c r="AS447" s="270"/>
    </row>
    <row r="448" spans="1:45" ht="15.5" hidden="1" outlineLevel="1">
      <c r="A448" s="454"/>
      <c r="B448" s="370"/>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58"/>
      <c r="AF448" s="359"/>
      <c r="AG448" s="358"/>
      <c r="AH448" s="358"/>
      <c r="AI448" s="358"/>
      <c r="AJ448" s="358"/>
      <c r="AK448" s="358"/>
      <c r="AL448" s="358"/>
      <c r="AM448" s="358"/>
      <c r="AN448" s="358"/>
      <c r="AO448" s="358"/>
      <c r="AP448" s="358"/>
      <c r="AQ448" s="358"/>
      <c r="AR448" s="358"/>
      <c r="AS448" s="272"/>
    </row>
    <row r="449" spans="1:46" ht="15.5" hidden="1" outlineLevel="1">
      <c r="A449" s="454"/>
      <c r="B449" s="43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56"/>
      <c r="AF449" s="356"/>
      <c r="AG449" s="356"/>
      <c r="AH449" s="356"/>
      <c r="AI449" s="356"/>
      <c r="AJ449" s="356"/>
      <c r="AK449" s="356"/>
      <c r="AL449" s="356"/>
      <c r="AM449" s="356"/>
      <c r="AN449" s="356"/>
      <c r="AO449" s="356"/>
      <c r="AP449" s="356"/>
      <c r="AQ449" s="356"/>
      <c r="AR449" s="356"/>
      <c r="AS449" s="252"/>
    </row>
    <row r="450" spans="1:46" ht="31" hidden="1" outlineLevel="1">
      <c r="A450" s="454">
        <v>11</v>
      </c>
      <c r="B450" s="370"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68"/>
      <c r="AF450" s="352"/>
      <c r="AG450" s="352"/>
      <c r="AH450" s="352"/>
      <c r="AI450" s="352"/>
      <c r="AJ450" s="352"/>
      <c r="AK450" s="352"/>
      <c r="AL450" s="357"/>
      <c r="AM450" s="357"/>
      <c r="AN450" s="357"/>
      <c r="AO450" s="357"/>
      <c r="AP450" s="357"/>
      <c r="AQ450" s="357"/>
      <c r="AR450" s="357"/>
      <c r="AS450" s="256">
        <f>SUM(AE450:AR450)</f>
        <v>0</v>
      </c>
    </row>
    <row r="451" spans="1:46" ht="15.5" hidden="1" outlineLevel="1">
      <c r="A451" s="454"/>
      <c r="B451" s="373" t="s">
        <v>307</v>
      </c>
      <c r="C451" s="251" t="s">
        <v>163</v>
      </c>
      <c r="D451" s="255"/>
      <c r="E451" s="255"/>
      <c r="F451" s="255"/>
      <c r="G451" s="255"/>
      <c r="H451" s="255"/>
      <c r="I451" s="255"/>
      <c r="J451" s="255"/>
      <c r="K451" s="255"/>
      <c r="L451" s="255"/>
      <c r="M451" s="255"/>
      <c r="N451" s="255"/>
      <c r="O451" s="255"/>
      <c r="P451" s="255"/>
      <c r="Q451" s="255">
        <v>12</v>
      </c>
      <c r="R451" s="255"/>
      <c r="S451" s="255"/>
      <c r="T451" s="255"/>
      <c r="U451" s="255"/>
      <c r="V451" s="255"/>
      <c r="W451" s="255"/>
      <c r="X451" s="255"/>
      <c r="Y451" s="255"/>
      <c r="Z451" s="255"/>
      <c r="AA451" s="255"/>
      <c r="AB451" s="255"/>
      <c r="AC451" s="255"/>
      <c r="AD451" s="255"/>
      <c r="AE451" s="353">
        <v>0</v>
      </c>
      <c r="AF451" s="353">
        <v>0</v>
      </c>
      <c r="AG451" s="353">
        <v>0</v>
      </c>
      <c r="AH451" s="353">
        <v>0</v>
      </c>
      <c r="AI451" s="353">
        <v>0</v>
      </c>
      <c r="AJ451" s="353">
        <v>0</v>
      </c>
      <c r="AK451" s="353">
        <v>0</v>
      </c>
      <c r="AL451" s="353">
        <v>0</v>
      </c>
      <c r="AM451" s="353">
        <v>0</v>
      </c>
      <c r="AN451" s="353">
        <f t="shared" ref="AN451:AR451" si="197">AN450</f>
        <v>0</v>
      </c>
      <c r="AO451" s="353">
        <f t="shared" si="197"/>
        <v>0</v>
      </c>
      <c r="AP451" s="353">
        <f t="shared" si="197"/>
        <v>0</v>
      </c>
      <c r="AQ451" s="353">
        <f t="shared" si="197"/>
        <v>0</v>
      </c>
      <c r="AR451" s="353">
        <f t="shared" si="197"/>
        <v>0</v>
      </c>
      <c r="AS451" s="257"/>
    </row>
    <row r="452" spans="1:46" ht="15.5" hidden="1" outlineLevel="1">
      <c r="A452" s="454"/>
      <c r="B452" s="45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54"/>
      <c r="AF452" s="363"/>
      <c r="AG452" s="363"/>
      <c r="AH452" s="363"/>
      <c r="AI452" s="363"/>
      <c r="AJ452" s="363"/>
      <c r="AK452" s="363"/>
      <c r="AL452" s="363"/>
      <c r="AM452" s="363"/>
      <c r="AN452" s="363"/>
      <c r="AO452" s="363"/>
      <c r="AP452" s="363"/>
      <c r="AQ452" s="363"/>
      <c r="AR452" s="363"/>
      <c r="AS452" s="266"/>
    </row>
    <row r="453" spans="1:46" ht="31" hidden="1" outlineLevel="1">
      <c r="A453" s="454">
        <v>12</v>
      </c>
      <c r="B453" s="370"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52"/>
      <c r="AF453" s="352"/>
      <c r="AG453" s="352"/>
      <c r="AH453" s="352"/>
      <c r="AI453" s="352"/>
      <c r="AJ453" s="352"/>
      <c r="AK453" s="352"/>
      <c r="AL453" s="357"/>
      <c r="AM453" s="357"/>
      <c r="AN453" s="357"/>
      <c r="AO453" s="357"/>
      <c r="AP453" s="357"/>
      <c r="AQ453" s="357"/>
      <c r="AR453" s="357"/>
      <c r="AS453" s="256">
        <f>SUM(AE453:AR453)</f>
        <v>0</v>
      </c>
    </row>
    <row r="454" spans="1:46" ht="15.5" hidden="1" outlineLevel="1">
      <c r="A454" s="454"/>
      <c r="B454" s="373" t="s">
        <v>307</v>
      </c>
      <c r="C454" s="251" t="s">
        <v>163</v>
      </c>
      <c r="D454" s="255"/>
      <c r="E454" s="255"/>
      <c r="F454" s="255"/>
      <c r="G454" s="255"/>
      <c r="H454" s="255"/>
      <c r="I454" s="255"/>
      <c r="J454" s="255"/>
      <c r="K454" s="255"/>
      <c r="L454" s="255"/>
      <c r="M454" s="255"/>
      <c r="N454" s="255"/>
      <c r="O454" s="255"/>
      <c r="P454" s="255"/>
      <c r="Q454" s="255">
        <v>12</v>
      </c>
      <c r="R454" s="255"/>
      <c r="S454" s="255"/>
      <c r="T454" s="255"/>
      <c r="U454" s="255"/>
      <c r="V454" s="255"/>
      <c r="W454" s="255"/>
      <c r="X454" s="255"/>
      <c r="Y454" s="255"/>
      <c r="Z454" s="255"/>
      <c r="AA454" s="255"/>
      <c r="AB454" s="255"/>
      <c r="AC454" s="255"/>
      <c r="AD454" s="255"/>
      <c r="AE454" s="353">
        <v>0</v>
      </c>
      <c r="AF454" s="353">
        <v>0</v>
      </c>
      <c r="AG454" s="353">
        <v>0</v>
      </c>
      <c r="AH454" s="353">
        <v>0</v>
      </c>
      <c r="AI454" s="353">
        <v>0</v>
      </c>
      <c r="AJ454" s="353">
        <v>0</v>
      </c>
      <c r="AK454" s="353">
        <v>0</v>
      </c>
      <c r="AL454" s="353">
        <v>0</v>
      </c>
      <c r="AM454" s="353">
        <v>0</v>
      </c>
      <c r="AN454" s="353">
        <f t="shared" ref="AN454:AR454" si="198">AN453</f>
        <v>0</v>
      </c>
      <c r="AO454" s="353">
        <f t="shared" si="198"/>
        <v>0</v>
      </c>
      <c r="AP454" s="353">
        <f t="shared" si="198"/>
        <v>0</v>
      </c>
      <c r="AQ454" s="353">
        <f t="shared" si="198"/>
        <v>0</v>
      </c>
      <c r="AR454" s="353">
        <f t="shared" si="198"/>
        <v>0</v>
      </c>
      <c r="AS454" s="257"/>
    </row>
    <row r="455" spans="1:46" ht="15.5" hidden="1" outlineLevel="1">
      <c r="A455" s="454"/>
      <c r="B455" s="45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64"/>
      <c r="AF455" s="364"/>
      <c r="AG455" s="354"/>
      <c r="AH455" s="354"/>
      <c r="AI455" s="354"/>
      <c r="AJ455" s="354"/>
      <c r="AK455" s="354"/>
      <c r="AL455" s="354"/>
      <c r="AM455" s="354"/>
      <c r="AN455" s="354"/>
      <c r="AO455" s="354"/>
      <c r="AP455" s="354"/>
      <c r="AQ455" s="354"/>
      <c r="AR455" s="354"/>
      <c r="AS455" s="266"/>
    </row>
    <row r="456" spans="1:46" ht="31" hidden="1" outlineLevel="1">
      <c r="A456" s="454">
        <v>13</v>
      </c>
      <c r="B456" s="370"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52"/>
      <c r="AF456" s="352"/>
      <c r="AG456" s="352"/>
      <c r="AH456" s="352"/>
      <c r="AI456" s="352"/>
      <c r="AJ456" s="352"/>
      <c r="AK456" s="352"/>
      <c r="AL456" s="357"/>
      <c r="AM456" s="357"/>
      <c r="AN456" s="357"/>
      <c r="AO456" s="357"/>
      <c r="AP456" s="357"/>
      <c r="AQ456" s="357"/>
      <c r="AR456" s="357"/>
      <c r="AS456" s="256">
        <f>SUM(AE456:AR456)</f>
        <v>0</v>
      </c>
    </row>
    <row r="457" spans="1:46" ht="15.5" hidden="1" outlineLevel="1">
      <c r="A457" s="454"/>
      <c r="B457" s="373" t="s">
        <v>307</v>
      </c>
      <c r="C457" s="251" t="s">
        <v>163</v>
      </c>
      <c r="D457" s="255"/>
      <c r="E457" s="255"/>
      <c r="F457" s="255"/>
      <c r="G457" s="255"/>
      <c r="H457" s="255"/>
      <c r="I457" s="255"/>
      <c r="J457" s="255"/>
      <c r="K457" s="255"/>
      <c r="L457" s="255"/>
      <c r="M457" s="255"/>
      <c r="N457" s="255"/>
      <c r="O457" s="255"/>
      <c r="P457" s="255"/>
      <c r="Q457" s="255">
        <v>12</v>
      </c>
      <c r="R457" s="255"/>
      <c r="S457" s="255"/>
      <c r="T457" s="255"/>
      <c r="U457" s="255"/>
      <c r="V457" s="255"/>
      <c r="W457" s="255"/>
      <c r="X457" s="255"/>
      <c r="Y457" s="255"/>
      <c r="Z457" s="255"/>
      <c r="AA457" s="255"/>
      <c r="AB457" s="255"/>
      <c r="AC457" s="255"/>
      <c r="AD457" s="255"/>
      <c r="AE457" s="353">
        <v>0</v>
      </c>
      <c r="AF457" s="353">
        <v>0</v>
      </c>
      <c r="AG457" s="353">
        <v>0</v>
      </c>
      <c r="AH457" s="353">
        <v>0</v>
      </c>
      <c r="AI457" s="353">
        <v>0</v>
      </c>
      <c r="AJ457" s="353">
        <v>0</v>
      </c>
      <c r="AK457" s="353">
        <v>0</v>
      </c>
      <c r="AL457" s="353">
        <v>0</v>
      </c>
      <c r="AM457" s="353">
        <v>0</v>
      </c>
      <c r="AN457" s="353">
        <f t="shared" ref="AN457:AR457" si="199">AN456</f>
        <v>0</v>
      </c>
      <c r="AO457" s="353">
        <f t="shared" si="199"/>
        <v>0</v>
      </c>
      <c r="AP457" s="353">
        <f t="shared" si="199"/>
        <v>0</v>
      </c>
      <c r="AQ457" s="353">
        <f t="shared" si="199"/>
        <v>0</v>
      </c>
      <c r="AR457" s="353">
        <f t="shared" si="199"/>
        <v>0</v>
      </c>
      <c r="AS457" s="266"/>
    </row>
    <row r="458" spans="1:46" ht="15.5" hidden="1" outlineLevel="1">
      <c r="A458" s="454"/>
      <c r="B458" s="45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54"/>
      <c r="AF458" s="354"/>
      <c r="AG458" s="354"/>
      <c r="AH458" s="354"/>
      <c r="AI458" s="354"/>
      <c r="AJ458" s="354"/>
      <c r="AK458" s="354"/>
      <c r="AL458" s="354"/>
      <c r="AM458" s="354"/>
      <c r="AN458" s="354"/>
      <c r="AO458" s="354"/>
      <c r="AP458" s="354"/>
      <c r="AQ458" s="354"/>
      <c r="AR458" s="354"/>
      <c r="AS458" s="266"/>
    </row>
    <row r="459" spans="1:46" ht="15.5" hidden="1" outlineLevel="1">
      <c r="A459" s="454"/>
      <c r="B459" s="43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56"/>
      <c r="AF459" s="356"/>
      <c r="AG459" s="356"/>
      <c r="AH459" s="356"/>
      <c r="AI459" s="356"/>
      <c r="AJ459" s="356"/>
      <c r="AK459" s="356"/>
      <c r="AL459" s="356"/>
      <c r="AM459" s="356"/>
      <c r="AN459" s="356"/>
      <c r="AO459" s="356"/>
      <c r="AP459" s="356"/>
      <c r="AQ459" s="356"/>
      <c r="AR459" s="356"/>
      <c r="AS459" s="252"/>
    </row>
    <row r="460" spans="1:46" ht="15.5" hidden="1" outlineLevel="1">
      <c r="A460" s="454">
        <v>14</v>
      </c>
      <c r="B460" s="45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52"/>
      <c r="AF460" s="352"/>
      <c r="AG460" s="352"/>
      <c r="AH460" s="352"/>
      <c r="AI460" s="352"/>
      <c r="AJ460" s="352"/>
      <c r="AK460" s="352"/>
      <c r="AL460" s="352"/>
      <c r="AM460" s="352"/>
      <c r="AN460" s="352"/>
      <c r="AO460" s="352"/>
      <c r="AP460" s="352"/>
      <c r="AQ460" s="352"/>
      <c r="AR460" s="352"/>
      <c r="AS460" s="256">
        <f>SUM(AE460:AR460)</f>
        <v>0</v>
      </c>
    </row>
    <row r="461" spans="1:46" ht="15.5" hidden="1" outlineLevel="1">
      <c r="A461" s="454"/>
      <c r="B461" s="373" t="s">
        <v>307</v>
      </c>
      <c r="C461" s="251" t="s">
        <v>163</v>
      </c>
      <c r="D461" s="255"/>
      <c r="E461" s="255"/>
      <c r="F461" s="255"/>
      <c r="G461" s="255"/>
      <c r="H461" s="255"/>
      <c r="I461" s="255"/>
      <c r="J461" s="255"/>
      <c r="K461" s="255"/>
      <c r="L461" s="255"/>
      <c r="M461" s="255"/>
      <c r="N461" s="255"/>
      <c r="O461" s="255"/>
      <c r="P461" s="255"/>
      <c r="Q461" s="255">
        <v>12</v>
      </c>
      <c r="R461" s="255"/>
      <c r="S461" s="255"/>
      <c r="T461" s="255"/>
      <c r="U461" s="255"/>
      <c r="V461" s="255"/>
      <c r="W461" s="255"/>
      <c r="X461" s="255"/>
      <c r="Y461" s="255"/>
      <c r="Z461" s="255"/>
      <c r="AA461" s="255"/>
      <c r="AB461" s="255"/>
      <c r="AC461" s="255"/>
      <c r="AD461" s="255"/>
      <c r="AE461" s="353">
        <v>0</v>
      </c>
      <c r="AF461" s="353">
        <v>0</v>
      </c>
      <c r="AG461" s="353">
        <v>0</v>
      </c>
      <c r="AH461" s="353">
        <v>0</v>
      </c>
      <c r="AI461" s="353">
        <v>0</v>
      </c>
      <c r="AJ461" s="353">
        <v>0</v>
      </c>
      <c r="AK461" s="353">
        <v>0</v>
      </c>
      <c r="AL461" s="353">
        <v>0</v>
      </c>
      <c r="AM461" s="353">
        <v>0</v>
      </c>
      <c r="AN461" s="353">
        <f t="shared" ref="AN461:AR461" si="200">AN460</f>
        <v>0</v>
      </c>
      <c r="AO461" s="353">
        <f t="shared" si="200"/>
        <v>0</v>
      </c>
      <c r="AP461" s="353">
        <f t="shared" si="200"/>
        <v>0</v>
      </c>
      <c r="AQ461" s="353">
        <f t="shared" si="200"/>
        <v>0</v>
      </c>
      <c r="AR461" s="353">
        <f t="shared" si="200"/>
        <v>0</v>
      </c>
      <c r="AS461" s="257"/>
    </row>
    <row r="462" spans="1:46" ht="15.5" hidden="1" outlineLevel="1">
      <c r="A462" s="454"/>
      <c r="B462" s="450"/>
      <c r="C462" s="265"/>
      <c r="D462" s="251"/>
      <c r="E462" s="251"/>
      <c r="F462" s="251"/>
      <c r="G462" s="251"/>
      <c r="H462" s="251"/>
      <c r="I462" s="251"/>
      <c r="J462" s="251"/>
      <c r="K462" s="251"/>
      <c r="L462" s="251"/>
      <c r="M462" s="251"/>
      <c r="N462" s="251"/>
      <c r="O462" s="251"/>
      <c r="P462" s="251"/>
      <c r="Q462" s="405"/>
      <c r="R462" s="251"/>
      <c r="S462" s="251"/>
      <c r="T462" s="251"/>
      <c r="U462" s="251"/>
      <c r="V462" s="251"/>
      <c r="W462" s="251"/>
      <c r="X462" s="251"/>
      <c r="Y462" s="251"/>
      <c r="Z462" s="251"/>
      <c r="AA462" s="251"/>
      <c r="AB462" s="251"/>
      <c r="AC462" s="251"/>
      <c r="AD462" s="251"/>
      <c r="AE462" s="354"/>
      <c r="AF462" s="354"/>
      <c r="AG462" s="354"/>
      <c r="AH462" s="354"/>
      <c r="AI462" s="354"/>
      <c r="AJ462" s="354"/>
      <c r="AK462" s="354"/>
      <c r="AL462" s="354"/>
      <c r="AM462" s="354"/>
      <c r="AN462" s="354"/>
      <c r="AO462" s="354"/>
      <c r="AP462" s="354"/>
      <c r="AQ462" s="354"/>
      <c r="AR462" s="354"/>
      <c r="AS462" s="261"/>
      <c r="AT462" s="534"/>
    </row>
    <row r="463" spans="1:46" s="243" customFormat="1" ht="15.5" hidden="1" outlineLevel="1">
      <c r="A463" s="454"/>
      <c r="B463" s="43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54"/>
      <c r="AF463" s="354"/>
      <c r="AG463" s="354"/>
      <c r="AH463" s="354"/>
      <c r="AI463" s="354"/>
      <c r="AJ463" s="354"/>
      <c r="AK463" s="358"/>
      <c r="AL463" s="358"/>
      <c r="AM463" s="358"/>
      <c r="AN463" s="358"/>
      <c r="AO463" s="358"/>
      <c r="AP463" s="358"/>
      <c r="AQ463" s="358"/>
      <c r="AR463" s="358"/>
      <c r="AS463" s="443"/>
      <c r="AT463" s="535"/>
    </row>
    <row r="464" spans="1:46" ht="15.5" hidden="1" outlineLevel="1">
      <c r="A464" s="454">
        <v>15</v>
      </c>
      <c r="B464" s="373"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52"/>
      <c r="AF464" s="352"/>
      <c r="AG464" s="352"/>
      <c r="AH464" s="352"/>
      <c r="AI464" s="352"/>
      <c r="AJ464" s="352"/>
      <c r="AK464" s="352"/>
      <c r="AL464" s="352"/>
      <c r="AM464" s="352"/>
      <c r="AN464" s="352"/>
      <c r="AO464" s="352"/>
      <c r="AP464" s="352"/>
      <c r="AQ464" s="352"/>
      <c r="AR464" s="352"/>
      <c r="AS464" s="256">
        <f>SUM(AE464:AR464)</f>
        <v>0</v>
      </c>
    </row>
    <row r="465" spans="1:45" ht="15.5" hidden="1" outlineLevel="1">
      <c r="A465" s="454"/>
      <c r="B465" s="373" t="s">
        <v>307</v>
      </c>
      <c r="C465" s="251" t="s">
        <v>163</v>
      </c>
      <c r="D465" s="255"/>
      <c r="E465" s="255"/>
      <c r="F465" s="255"/>
      <c r="G465" s="255"/>
      <c r="H465" s="255"/>
      <c r="I465" s="255"/>
      <c r="J465" s="255"/>
      <c r="K465" s="255"/>
      <c r="L465" s="255"/>
      <c r="M465" s="255"/>
      <c r="N465" s="255"/>
      <c r="O465" s="255"/>
      <c r="P465" s="255"/>
      <c r="Q465" s="255">
        <v>0</v>
      </c>
      <c r="R465" s="255"/>
      <c r="S465" s="255"/>
      <c r="T465" s="255"/>
      <c r="U465" s="255"/>
      <c r="V465" s="255"/>
      <c r="W465" s="255"/>
      <c r="X465" s="255"/>
      <c r="Y465" s="255"/>
      <c r="Z465" s="255"/>
      <c r="AA465" s="255"/>
      <c r="AB465" s="255"/>
      <c r="AC465" s="255"/>
      <c r="AD465" s="255"/>
      <c r="AE465" s="353">
        <v>0</v>
      </c>
      <c r="AF465" s="353">
        <v>0</v>
      </c>
      <c r="AG465" s="353">
        <v>0</v>
      </c>
      <c r="AH465" s="353">
        <v>0</v>
      </c>
      <c r="AI465" s="353">
        <v>0</v>
      </c>
      <c r="AJ465" s="353">
        <v>0</v>
      </c>
      <c r="AK465" s="353">
        <v>0</v>
      </c>
      <c r="AL465" s="353">
        <v>0</v>
      </c>
      <c r="AM465" s="353">
        <v>0</v>
      </c>
      <c r="AN465" s="353">
        <f t="shared" ref="AN465:AR465" si="201">AN464</f>
        <v>0</v>
      </c>
      <c r="AO465" s="353">
        <f t="shared" si="201"/>
        <v>0</v>
      </c>
      <c r="AP465" s="353">
        <f t="shared" si="201"/>
        <v>0</v>
      </c>
      <c r="AQ465" s="353">
        <f t="shared" si="201"/>
        <v>0</v>
      </c>
      <c r="AR465" s="353">
        <f t="shared" si="201"/>
        <v>0</v>
      </c>
      <c r="AS465" s="257"/>
    </row>
    <row r="466" spans="1:45" ht="15.5" hidden="1" outlineLevel="1">
      <c r="A466" s="454"/>
      <c r="B466" s="45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54"/>
      <c r="AF466" s="354"/>
      <c r="AG466" s="354"/>
      <c r="AH466" s="354"/>
      <c r="AI466" s="354"/>
      <c r="AJ466" s="354"/>
      <c r="AK466" s="354"/>
      <c r="AL466" s="354"/>
      <c r="AM466" s="354"/>
      <c r="AN466" s="354"/>
      <c r="AO466" s="354"/>
      <c r="AP466" s="354"/>
      <c r="AQ466" s="354"/>
      <c r="AR466" s="354"/>
      <c r="AS466" s="266"/>
    </row>
    <row r="467" spans="1:45" s="243" customFormat="1" ht="15.5" hidden="1" outlineLevel="1">
      <c r="A467" s="454">
        <v>16</v>
      </c>
      <c r="B467" s="45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52"/>
      <c r="AF467" s="352"/>
      <c r="AG467" s="352"/>
      <c r="AH467" s="352"/>
      <c r="AI467" s="352"/>
      <c r="AJ467" s="352"/>
      <c r="AK467" s="352"/>
      <c r="AL467" s="352"/>
      <c r="AM467" s="352"/>
      <c r="AN467" s="352"/>
      <c r="AO467" s="352"/>
      <c r="AP467" s="352"/>
      <c r="AQ467" s="352"/>
      <c r="AR467" s="352"/>
      <c r="AS467" s="256">
        <f>SUM(AE467:AR467)</f>
        <v>0</v>
      </c>
    </row>
    <row r="468" spans="1:45" s="243" customFormat="1" ht="15.5" hidden="1" outlineLevel="1">
      <c r="A468" s="454"/>
      <c r="B468" s="451" t="s">
        <v>307</v>
      </c>
      <c r="C468" s="251" t="s">
        <v>163</v>
      </c>
      <c r="D468" s="255"/>
      <c r="E468" s="255"/>
      <c r="F468" s="255"/>
      <c r="G468" s="255"/>
      <c r="H468" s="255"/>
      <c r="I468" s="255"/>
      <c r="J468" s="255"/>
      <c r="K468" s="255"/>
      <c r="L468" s="255"/>
      <c r="M468" s="255"/>
      <c r="N468" s="255"/>
      <c r="O468" s="255"/>
      <c r="P468" s="255"/>
      <c r="Q468" s="255">
        <v>0</v>
      </c>
      <c r="R468" s="255"/>
      <c r="S468" s="255"/>
      <c r="T468" s="255"/>
      <c r="U468" s="255"/>
      <c r="V468" s="255"/>
      <c r="W468" s="255"/>
      <c r="X468" s="255"/>
      <c r="Y468" s="255"/>
      <c r="Z468" s="255"/>
      <c r="AA468" s="255"/>
      <c r="AB468" s="255"/>
      <c r="AC468" s="255"/>
      <c r="AD468" s="255"/>
      <c r="AE468" s="353">
        <v>0</v>
      </c>
      <c r="AF468" s="353">
        <v>0</v>
      </c>
      <c r="AG468" s="353">
        <v>0</v>
      </c>
      <c r="AH468" s="353">
        <v>0</v>
      </c>
      <c r="AI468" s="353">
        <v>0</v>
      </c>
      <c r="AJ468" s="353">
        <v>0</v>
      </c>
      <c r="AK468" s="353">
        <v>0</v>
      </c>
      <c r="AL468" s="353">
        <v>0</v>
      </c>
      <c r="AM468" s="353">
        <v>0</v>
      </c>
      <c r="AN468" s="353">
        <f t="shared" ref="AN468:AR468" si="202">AN467</f>
        <v>0</v>
      </c>
      <c r="AO468" s="353">
        <f t="shared" si="202"/>
        <v>0</v>
      </c>
      <c r="AP468" s="353">
        <f t="shared" si="202"/>
        <v>0</v>
      </c>
      <c r="AQ468" s="353">
        <f t="shared" si="202"/>
        <v>0</v>
      </c>
      <c r="AR468" s="353">
        <f t="shared" si="202"/>
        <v>0</v>
      </c>
      <c r="AS468" s="257"/>
    </row>
    <row r="469" spans="1:45" s="243" customFormat="1" ht="15.5" hidden="1" outlineLevel="1">
      <c r="A469" s="454"/>
      <c r="B469" s="45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54"/>
      <c r="AF469" s="354"/>
      <c r="AG469" s="354"/>
      <c r="AH469" s="354"/>
      <c r="AI469" s="354"/>
      <c r="AJ469" s="354"/>
      <c r="AK469" s="358"/>
      <c r="AL469" s="358"/>
      <c r="AM469" s="358"/>
      <c r="AN469" s="358"/>
      <c r="AO469" s="358"/>
      <c r="AP469" s="358"/>
      <c r="AQ469" s="358"/>
      <c r="AR469" s="358"/>
      <c r="AS469" s="272"/>
    </row>
    <row r="470" spans="1:45" ht="15.5" hidden="1" outlineLevel="1">
      <c r="A470" s="454"/>
      <c r="B470" s="45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56"/>
      <c r="AF470" s="356"/>
      <c r="AG470" s="356"/>
      <c r="AH470" s="356"/>
      <c r="AI470" s="356"/>
      <c r="AJ470" s="356"/>
      <c r="AK470" s="356"/>
      <c r="AL470" s="356"/>
      <c r="AM470" s="356"/>
      <c r="AN470" s="356"/>
      <c r="AO470" s="356"/>
      <c r="AP470" s="356"/>
      <c r="AQ470" s="356"/>
      <c r="AR470" s="356"/>
      <c r="AS470" s="252"/>
    </row>
    <row r="471" spans="1:45" ht="15.5" hidden="1" outlineLevel="1">
      <c r="A471" s="454">
        <v>17</v>
      </c>
      <c r="B471" s="370"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68"/>
      <c r="AF471" s="352"/>
      <c r="AG471" s="352"/>
      <c r="AH471" s="352"/>
      <c r="AI471" s="352"/>
      <c r="AJ471" s="352"/>
      <c r="AK471" s="352"/>
      <c r="AL471" s="357"/>
      <c r="AM471" s="357"/>
      <c r="AN471" s="357"/>
      <c r="AO471" s="357"/>
      <c r="AP471" s="357"/>
      <c r="AQ471" s="357"/>
      <c r="AR471" s="357"/>
      <c r="AS471" s="256">
        <f>SUM(AE471:AR471)</f>
        <v>0</v>
      </c>
    </row>
    <row r="472" spans="1:45" ht="15.5" hidden="1" outlineLevel="1">
      <c r="A472" s="454"/>
      <c r="B472" s="373" t="s">
        <v>307</v>
      </c>
      <c r="C472" s="251" t="s">
        <v>163</v>
      </c>
      <c r="D472" s="255"/>
      <c r="E472" s="255"/>
      <c r="F472" s="255"/>
      <c r="G472" s="255"/>
      <c r="H472" s="255"/>
      <c r="I472" s="255"/>
      <c r="J472" s="255"/>
      <c r="K472" s="255"/>
      <c r="L472" s="255"/>
      <c r="M472" s="255"/>
      <c r="N472" s="255"/>
      <c r="O472" s="255"/>
      <c r="P472" s="255"/>
      <c r="Q472" s="255">
        <v>12</v>
      </c>
      <c r="R472" s="255"/>
      <c r="S472" s="255"/>
      <c r="T472" s="255"/>
      <c r="U472" s="255"/>
      <c r="V472" s="255"/>
      <c r="W472" s="255"/>
      <c r="X472" s="255"/>
      <c r="Y472" s="255"/>
      <c r="Z472" s="255"/>
      <c r="AA472" s="255"/>
      <c r="AB472" s="255"/>
      <c r="AC472" s="255"/>
      <c r="AD472" s="255"/>
      <c r="AE472" s="353">
        <v>0</v>
      </c>
      <c r="AF472" s="353">
        <v>0</v>
      </c>
      <c r="AG472" s="353">
        <v>0</v>
      </c>
      <c r="AH472" s="353">
        <v>0</v>
      </c>
      <c r="AI472" s="353">
        <v>0</v>
      </c>
      <c r="AJ472" s="353">
        <v>0</v>
      </c>
      <c r="AK472" s="353">
        <v>0</v>
      </c>
      <c r="AL472" s="353">
        <v>0</v>
      </c>
      <c r="AM472" s="353">
        <v>0</v>
      </c>
      <c r="AN472" s="353">
        <f t="shared" ref="AN472:AR472" si="203">AN471</f>
        <v>0</v>
      </c>
      <c r="AO472" s="353">
        <f t="shared" si="203"/>
        <v>0</v>
      </c>
      <c r="AP472" s="353">
        <f t="shared" si="203"/>
        <v>0</v>
      </c>
      <c r="AQ472" s="353">
        <f t="shared" si="203"/>
        <v>0</v>
      </c>
      <c r="AR472" s="353">
        <f t="shared" si="203"/>
        <v>0</v>
      </c>
      <c r="AS472" s="266"/>
    </row>
    <row r="473" spans="1:45" ht="15.5" hidden="1" outlineLevel="1">
      <c r="A473" s="454"/>
      <c r="B473" s="373"/>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64"/>
      <c r="AF473" s="367"/>
      <c r="AG473" s="367"/>
      <c r="AH473" s="367"/>
      <c r="AI473" s="367"/>
      <c r="AJ473" s="367"/>
      <c r="AK473" s="367"/>
      <c r="AL473" s="367"/>
      <c r="AM473" s="367"/>
      <c r="AN473" s="367"/>
      <c r="AO473" s="367"/>
      <c r="AP473" s="367"/>
      <c r="AQ473" s="367"/>
      <c r="AR473" s="367"/>
      <c r="AS473" s="266"/>
    </row>
    <row r="474" spans="1:45" ht="15.5" hidden="1" outlineLevel="1">
      <c r="A474" s="454">
        <v>18</v>
      </c>
      <c r="B474" s="370"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68"/>
      <c r="AF474" s="352"/>
      <c r="AG474" s="352"/>
      <c r="AH474" s="352"/>
      <c r="AI474" s="352"/>
      <c r="AJ474" s="352"/>
      <c r="AK474" s="352"/>
      <c r="AL474" s="357"/>
      <c r="AM474" s="357"/>
      <c r="AN474" s="357"/>
      <c r="AO474" s="357"/>
      <c r="AP474" s="357"/>
      <c r="AQ474" s="357"/>
      <c r="AR474" s="357"/>
      <c r="AS474" s="256">
        <f>SUM(AE474:AR474)</f>
        <v>0</v>
      </c>
    </row>
    <row r="475" spans="1:45" ht="15.5" hidden="1" outlineLevel="1">
      <c r="A475" s="454"/>
      <c r="B475" s="373" t="s">
        <v>307</v>
      </c>
      <c r="C475" s="251" t="s">
        <v>163</v>
      </c>
      <c r="D475" s="255"/>
      <c r="E475" s="255"/>
      <c r="F475" s="255"/>
      <c r="G475" s="255"/>
      <c r="H475" s="255"/>
      <c r="I475" s="255"/>
      <c r="J475" s="255"/>
      <c r="K475" s="255"/>
      <c r="L475" s="255"/>
      <c r="M475" s="255"/>
      <c r="N475" s="255"/>
      <c r="O475" s="255"/>
      <c r="P475" s="255"/>
      <c r="Q475" s="255">
        <v>12</v>
      </c>
      <c r="R475" s="255"/>
      <c r="S475" s="255"/>
      <c r="T475" s="255"/>
      <c r="U475" s="255"/>
      <c r="V475" s="255"/>
      <c r="W475" s="255"/>
      <c r="X475" s="255"/>
      <c r="Y475" s="255"/>
      <c r="Z475" s="255"/>
      <c r="AA475" s="255"/>
      <c r="AB475" s="255"/>
      <c r="AC475" s="255"/>
      <c r="AD475" s="255"/>
      <c r="AE475" s="353">
        <v>0</v>
      </c>
      <c r="AF475" s="353">
        <v>0</v>
      </c>
      <c r="AG475" s="353">
        <v>0</v>
      </c>
      <c r="AH475" s="353">
        <v>0</v>
      </c>
      <c r="AI475" s="353">
        <v>0</v>
      </c>
      <c r="AJ475" s="353">
        <v>0</v>
      </c>
      <c r="AK475" s="353">
        <v>0</v>
      </c>
      <c r="AL475" s="353">
        <v>0</v>
      </c>
      <c r="AM475" s="353">
        <v>0</v>
      </c>
      <c r="AN475" s="353">
        <f t="shared" ref="AN475:AR475" si="204">AN474</f>
        <v>0</v>
      </c>
      <c r="AO475" s="353">
        <f t="shared" si="204"/>
        <v>0</v>
      </c>
      <c r="AP475" s="353">
        <f t="shared" si="204"/>
        <v>0</v>
      </c>
      <c r="AQ475" s="353">
        <f t="shared" si="204"/>
        <v>0</v>
      </c>
      <c r="AR475" s="353">
        <f t="shared" si="204"/>
        <v>0</v>
      </c>
      <c r="AS475" s="266"/>
    </row>
    <row r="476" spans="1:45" ht="15.5" hidden="1" outlineLevel="1">
      <c r="A476" s="454"/>
      <c r="B476" s="372"/>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65"/>
      <c r="AF476" s="366"/>
      <c r="AG476" s="366"/>
      <c r="AH476" s="366"/>
      <c r="AI476" s="366"/>
      <c r="AJ476" s="366"/>
      <c r="AK476" s="366"/>
      <c r="AL476" s="366"/>
      <c r="AM476" s="366"/>
      <c r="AN476" s="366"/>
      <c r="AO476" s="366"/>
      <c r="AP476" s="366"/>
      <c r="AQ476" s="366"/>
      <c r="AR476" s="366"/>
      <c r="AS476" s="257"/>
    </row>
    <row r="477" spans="1:45" ht="15.5" hidden="1" outlineLevel="1">
      <c r="A477" s="454">
        <v>19</v>
      </c>
      <c r="B477" s="370"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68"/>
      <c r="AF477" s="352"/>
      <c r="AG477" s="352"/>
      <c r="AH477" s="352"/>
      <c r="AI477" s="352"/>
      <c r="AJ477" s="352"/>
      <c r="AK477" s="352"/>
      <c r="AL477" s="357"/>
      <c r="AM477" s="357"/>
      <c r="AN477" s="357"/>
      <c r="AO477" s="357"/>
      <c r="AP477" s="357"/>
      <c r="AQ477" s="357"/>
      <c r="AR477" s="357"/>
      <c r="AS477" s="256">
        <f>SUM(AE477:AR477)</f>
        <v>0</v>
      </c>
    </row>
    <row r="478" spans="1:45" ht="15.5" hidden="1" outlineLevel="1">
      <c r="A478" s="454"/>
      <c r="B478" s="373" t="s">
        <v>307</v>
      </c>
      <c r="C478" s="251" t="s">
        <v>163</v>
      </c>
      <c r="D478" s="255"/>
      <c r="E478" s="255"/>
      <c r="F478" s="255"/>
      <c r="G478" s="255"/>
      <c r="H478" s="255"/>
      <c r="I478" s="255"/>
      <c r="J478" s="255"/>
      <c r="K478" s="255"/>
      <c r="L478" s="255"/>
      <c r="M478" s="255"/>
      <c r="N478" s="255"/>
      <c r="O478" s="255"/>
      <c r="P478" s="255"/>
      <c r="Q478" s="255">
        <v>12</v>
      </c>
      <c r="R478" s="255"/>
      <c r="S478" s="255"/>
      <c r="T478" s="255"/>
      <c r="U478" s="255"/>
      <c r="V478" s="255"/>
      <c r="W478" s="255"/>
      <c r="X478" s="255"/>
      <c r="Y478" s="255"/>
      <c r="Z478" s="255"/>
      <c r="AA478" s="255"/>
      <c r="AB478" s="255"/>
      <c r="AC478" s="255"/>
      <c r="AD478" s="255"/>
      <c r="AE478" s="353">
        <v>0</v>
      </c>
      <c r="AF478" s="353">
        <v>0</v>
      </c>
      <c r="AG478" s="353">
        <v>0</v>
      </c>
      <c r="AH478" s="353">
        <v>0</v>
      </c>
      <c r="AI478" s="353">
        <v>0</v>
      </c>
      <c r="AJ478" s="353">
        <v>0</v>
      </c>
      <c r="AK478" s="353">
        <v>0</v>
      </c>
      <c r="AL478" s="353">
        <v>0</v>
      </c>
      <c r="AM478" s="353">
        <v>0</v>
      </c>
      <c r="AN478" s="353">
        <f t="shared" ref="AN478:AR478" si="205">AN477</f>
        <v>0</v>
      </c>
      <c r="AO478" s="353">
        <f t="shared" si="205"/>
        <v>0</v>
      </c>
      <c r="AP478" s="353">
        <f t="shared" si="205"/>
        <v>0</v>
      </c>
      <c r="AQ478" s="353">
        <f t="shared" si="205"/>
        <v>0</v>
      </c>
      <c r="AR478" s="353">
        <f t="shared" si="205"/>
        <v>0</v>
      </c>
      <c r="AS478" s="257"/>
    </row>
    <row r="479" spans="1:45" ht="15.5" hidden="1" outlineLevel="1">
      <c r="A479" s="454"/>
      <c r="B479" s="372"/>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54"/>
      <c r="AF479" s="354"/>
      <c r="AG479" s="354"/>
      <c r="AH479" s="354"/>
      <c r="AI479" s="354"/>
      <c r="AJ479" s="354"/>
      <c r="AK479" s="354"/>
      <c r="AL479" s="354"/>
      <c r="AM479" s="354"/>
      <c r="AN479" s="354"/>
      <c r="AO479" s="354"/>
      <c r="AP479" s="354"/>
      <c r="AQ479" s="354"/>
      <c r="AR479" s="354"/>
      <c r="AS479" s="266"/>
    </row>
    <row r="480" spans="1:45" ht="15.5" hidden="1" outlineLevel="1">
      <c r="A480" s="454">
        <v>20</v>
      </c>
      <c r="B480" s="370"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68"/>
      <c r="AF480" s="352"/>
      <c r="AG480" s="352"/>
      <c r="AH480" s="352"/>
      <c r="AI480" s="352"/>
      <c r="AJ480" s="352"/>
      <c r="AK480" s="352"/>
      <c r="AL480" s="357"/>
      <c r="AM480" s="357"/>
      <c r="AN480" s="357"/>
      <c r="AO480" s="357"/>
      <c r="AP480" s="357"/>
      <c r="AQ480" s="357"/>
      <c r="AR480" s="357"/>
      <c r="AS480" s="256">
        <f>SUM(AE480:AR480)</f>
        <v>0</v>
      </c>
    </row>
    <row r="481" spans="1:45" ht="15.5" hidden="1" outlineLevel="1">
      <c r="A481" s="454"/>
      <c r="B481" s="373" t="s">
        <v>307</v>
      </c>
      <c r="C481" s="251" t="s">
        <v>163</v>
      </c>
      <c r="D481" s="255"/>
      <c r="E481" s="255"/>
      <c r="F481" s="255"/>
      <c r="G481" s="255"/>
      <c r="H481" s="255"/>
      <c r="I481" s="255"/>
      <c r="J481" s="255"/>
      <c r="K481" s="255"/>
      <c r="L481" s="255"/>
      <c r="M481" s="255"/>
      <c r="N481" s="255"/>
      <c r="O481" s="255"/>
      <c r="P481" s="255"/>
      <c r="Q481" s="255">
        <v>12</v>
      </c>
      <c r="R481" s="255"/>
      <c r="S481" s="255"/>
      <c r="T481" s="255"/>
      <c r="U481" s="255"/>
      <c r="V481" s="255"/>
      <c r="W481" s="255"/>
      <c r="X481" s="255"/>
      <c r="Y481" s="255"/>
      <c r="Z481" s="255"/>
      <c r="AA481" s="255"/>
      <c r="AB481" s="255"/>
      <c r="AC481" s="255"/>
      <c r="AD481" s="255"/>
      <c r="AE481" s="353">
        <v>0</v>
      </c>
      <c r="AF481" s="353">
        <v>0</v>
      </c>
      <c r="AG481" s="353">
        <v>0</v>
      </c>
      <c r="AH481" s="353">
        <v>0</v>
      </c>
      <c r="AI481" s="353">
        <v>0</v>
      </c>
      <c r="AJ481" s="353">
        <v>0</v>
      </c>
      <c r="AK481" s="353">
        <v>0</v>
      </c>
      <c r="AL481" s="353">
        <v>0</v>
      </c>
      <c r="AM481" s="353">
        <v>0</v>
      </c>
      <c r="AN481" s="353">
        <f t="shared" ref="AN481:AR481" si="206">AN480</f>
        <v>0</v>
      </c>
      <c r="AO481" s="353">
        <f t="shared" si="206"/>
        <v>0</v>
      </c>
      <c r="AP481" s="353">
        <f t="shared" si="206"/>
        <v>0</v>
      </c>
      <c r="AQ481" s="353">
        <f t="shared" si="206"/>
        <v>0</v>
      </c>
      <c r="AR481" s="353">
        <f t="shared" si="206"/>
        <v>0</v>
      </c>
      <c r="AS481" s="266"/>
    </row>
    <row r="482" spans="1:45" ht="15.5" hidden="1" outlineLevel="1">
      <c r="A482" s="454"/>
      <c r="B482" s="45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54"/>
      <c r="AF482" s="354"/>
      <c r="AG482" s="354"/>
      <c r="AH482" s="354"/>
      <c r="AI482" s="354"/>
      <c r="AJ482" s="354"/>
      <c r="AK482" s="354"/>
      <c r="AL482" s="354"/>
      <c r="AM482" s="354"/>
      <c r="AN482" s="354"/>
      <c r="AO482" s="354"/>
      <c r="AP482" s="354"/>
      <c r="AQ482" s="354"/>
      <c r="AR482" s="354"/>
      <c r="AS482" s="266"/>
    </row>
    <row r="483" spans="1:45" ht="15.5" hidden="1" outlineLevel="1">
      <c r="A483" s="454"/>
      <c r="B483" s="44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64"/>
      <c r="AF483" s="367"/>
      <c r="AG483" s="367"/>
      <c r="AH483" s="367"/>
      <c r="AI483" s="367"/>
      <c r="AJ483" s="367"/>
      <c r="AK483" s="367"/>
      <c r="AL483" s="367"/>
      <c r="AM483" s="367"/>
      <c r="AN483" s="367"/>
      <c r="AO483" s="367"/>
      <c r="AP483" s="367"/>
      <c r="AQ483" s="367"/>
      <c r="AR483" s="367"/>
      <c r="AS483" s="266"/>
    </row>
    <row r="484" spans="1:45" ht="15.5" hidden="1" outlineLevel="1">
      <c r="A484" s="454"/>
      <c r="B484" s="43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64"/>
      <c r="AF484" s="367"/>
      <c r="AG484" s="367"/>
      <c r="AH484" s="367"/>
      <c r="AI484" s="367"/>
      <c r="AJ484" s="367"/>
      <c r="AK484" s="367"/>
      <c r="AL484" s="367"/>
      <c r="AM484" s="367"/>
      <c r="AN484" s="367"/>
      <c r="AO484" s="367"/>
      <c r="AP484" s="367"/>
      <c r="AQ484" s="367"/>
      <c r="AR484" s="367"/>
      <c r="AS484" s="266"/>
    </row>
    <row r="485" spans="1:45" ht="15.5" hidden="1" outlineLevel="1">
      <c r="A485" s="454">
        <v>21</v>
      </c>
      <c r="B485" s="370" t="s">
        <v>113</v>
      </c>
      <c r="C485" s="251" t="s">
        <v>25</v>
      </c>
      <c r="D485" s="255">
        <v>32736738.859999999</v>
      </c>
      <c r="E485" s="255">
        <v>26342930.436868031</v>
      </c>
      <c r="F485" s="255">
        <v>26342930.436868031</v>
      </c>
      <c r="G485" s="255">
        <v>26342930.436868031</v>
      </c>
      <c r="H485" s="255">
        <v>26342930.436868031</v>
      </c>
      <c r="I485" s="255">
        <v>26342930.436868031</v>
      </c>
      <c r="J485" s="255">
        <v>26342930.436868031</v>
      </c>
      <c r="K485" s="255">
        <v>26342613.847923193</v>
      </c>
      <c r="L485" s="255">
        <v>26342613.847923193</v>
      </c>
      <c r="M485" s="255">
        <v>26272206.727940738</v>
      </c>
      <c r="N485" s="255">
        <v>25719782.692701422</v>
      </c>
      <c r="O485" s="255">
        <v>25714701.36946959</v>
      </c>
      <c r="P485" s="255">
        <v>25714701.36946959</v>
      </c>
      <c r="Q485" s="255"/>
      <c r="R485" s="255">
        <v>2258.0700000000002</v>
      </c>
      <c r="S485" s="255">
        <v>1831.7604420233463</v>
      </c>
      <c r="T485" s="255">
        <v>1831.7604420233463</v>
      </c>
      <c r="U485" s="255">
        <v>1831.7604420233463</v>
      </c>
      <c r="V485" s="255">
        <v>1831.7604420233463</v>
      </c>
      <c r="W485" s="255">
        <v>1831.7604420233463</v>
      </c>
      <c r="X485" s="255">
        <v>1831.7604420233463</v>
      </c>
      <c r="Y485" s="255">
        <v>1831.7604420233463</v>
      </c>
      <c r="Z485" s="255">
        <v>1831.7604420233463</v>
      </c>
      <c r="AA485" s="255">
        <v>1827.1915844357979</v>
      </c>
      <c r="AB485" s="255">
        <v>1714.7273976653698</v>
      </c>
      <c r="AC485" s="255">
        <v>1714.7273976653698</v>
      </c>
      <c r="AD485" s="255">
        <v>1714.7273976653698</v>
      </c>
      <c r="AE485" s="368">
        <v>1</v>
      </c>
      <c r="AF485" s="352"/>
      <c r="AG485" s="352"/>
      <c r="AH485" s="352"/>
      <c r="AI485" s="352"/>
      <c r="AJ485" s="352"/>
      <c r="AK485" s="352"/>
      <c r="AL485" s="357"/>
      <c r="AM485" s="357"/>
      <c r="AN485" s="357"/>
      <c r="AO485" s="357"/>
      <c r="AP485" s="357"/>
      <c r="AQ485" s="357"/>
      <c r="AR485" s="357"/>
      <c r="AS485" s="256">
        <f>SUM(AE485:AR485)</f>
        <v>1</v>
      </c>
    </row>
    <row r="486" spans="1:45" ht="15.5" hidden="1" outlineLevel="1">
      <c r="A486" s="454"/>
      <c r="B486" s="373" t="s">
        <v>307</v>
      </c>
      <c r="C486" s="251" t="s">
        <v>163</v>
      </c>
      <c r="D486" s="255">
        <v>21705.78071289189</v>
      </c>
      <c r="E486" s="255">
        <f>E485*$D$486/$D$485</f>
        <v>17466.427362936873</v>
      </c>
      <c r="F486" s="255">
        <f t="shared" ref="F486:P486" si="207">F485*$D$486/$D$485</f>
        <v>17466.427362936873</v>
      </c>
      <c r="G486" s="255">
        <f t="shared" si="207"/>
        <v>17466.427362936873</v>
      </c>
      <c r="H486" s="255">
        <f t="shared" si="207"/>
        <v>17466.427362936873</v>
      </c>
      <c r="I486" s="255">
        <f t="shared" si="207"/>
        <v>17466.427362936873</v>
      </c>
      <c r="J486" s="255">
        <f t="shared" si="207"/>
        <v>17466.427362936873</v>
      </c>
      <c r="K486" s="255">
        <f t="shared" si="207"/>
        <v>17466.217451673499</v>
      </c>
      <c r="L486" s="255">
        <f t="shared" si="207"/>
        <v>17466.217451673499</v>
      </c>
      <c r="M486" s="255">
        <f t="shared" si="207"/>
        <v>17419.53468606569</v>
      </c>
      <c r="N486" s="255">
        <f t="shared" si="207"/>
        <v>17053.255227970778</v>
      </c>
      <c r="O486" s="255">
        <f t="shared" si="207"/>
        <v>17049.886105338464</v>
      </c>
      <c r="P486" s="255">
        <f t="shared" si="207"/>
        <v>17049.886105338464</v>
      </c>
      <c r="Q486" s="255"/>
      <c r="R486" s="255">
        <v>1.36756297100016</v>
      </c>
      <c r="S486" s="255">
        <f>S485*$R$486/$R$485</f>
        <v>1.1093755960860441</v>
      </c>
      <c r="T486" s="255">
        <f t="shared" ref="T486:AD486" si="208">T485*$R$486/$R$485</f>
        <v>1.1093755960860441</v>
      </c>
      <c r="U486" s="255">
        <f t="shared" si="208"/>
        <v>1.1093755960860441</v>
      </c>
      <c r="V486" s="255">
        <f t="shared" si="208"/>
        <v>1.1093755960860441</v>
      </c>
      <c r="W486" s="255">
        <f t="shared" si="208"/>
        <v>1.1093755960860441</v>
      </c>
      <c r="X486" s="255">
        <f t="shared" si="208"/>
        <v>1.1093755960860441</v>
      </c>
      <c r="Y486" s="255">
        <f t="shared" si="208"/>
        <v>1.1093755960860441</v>
      </c>
      <c r="Z486" s="255">
        <f t="shared" si="208"/>
        <v>1.1093755960860441</v>
      </c>
      <c r="AA486" s="255">
        <f t="shared" si="208"/>
        <v>1.106608542603865</v>
      </c>
      <c r="AB486" s="255">
        <f t="shared" si="208"/>
        <v>1.0384964568886819</v>
      </c>
      <c r="AC486" s="255">
        <f t="shared" si="208"/>
        <v>1.0384964568886819</v>
      </c>
      <c r="AD486" s="255">
        <f t="shared" si="208"/>
        <v>1.0384964568886819</v>
      </c>
      <c r="AE486" s="353">
        <v>1</v>
      </c>
      <c r="AF486" s="353">
        <v>0</v>
      </c>
      <c r="AG486" s="353">
        <v>0</v>
      </c>
      <c r="AH486" s="353">
        <v>0</v>
      </c>
      <c r="AI486" s="353">
        <v>0</v>
      </c>
      <c r="AJ486" s="353">
        <v>0</v>
      </c>
      <c r="AK486" s="353">
        <v>0</v>
      </c>
      <c r="AL486" s="353">
        <v>0</v>
      </c>
      <c r="AM486" s="353">
        <v>0</v>
      </c>
      <c r="AN486" s="353">
        <f t="shared" ref="AN486:AR486" si="209">AN485</f>
        <v>0</v>
      </c>
      <c r="AO486" s="353">
        <f t="shared" si="209"/>
        <v>0</v>
      </c>
      <c r="AP486" s="353">
        <f t="shared" si="209"/>
        <v>0</v>
      </c>
      <c r="AQ486" s="353">
        <f t="shared" si="209"/>
        <v>0</v>
      </c>
      <c r="AR486" s="353">
        <f t="shared" si="209"/>
        <v>0</v>
      </c>
      <c r="AS486" s="266"/>
    </row>
    <row r="487" spans="1:45" ht="15.5" hidden="1" outlineLevel="1">
      <c r="A487" s="454"/>
      <c r="B487" s="373"/>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64"/>
      <c r="AF487" s="367"/>
      <c r="AG487" s="367"/>
      <c r="AH487" s="367"/>
      <c r="AI487" s="367"/>
      <c r="AJ487" s="367"/>
      <c r="AK487" s="367"/>
      <c r="AL487" s="367"/>
      <c r="AM487" s="367"/>
      <c r="AN487" s="367"/>
      <c r="AO487" s="367"/>
      <c r="AP487" s="367"/>
      <c r="AQ487" s="367"/>
      <c r="AR487" s="367"/>
      <c r="AS487" s="266"/>
    </row>
    <row r="488" spans="1:45" ht="15.5" hidden="1" outlineLevel="1">
      <c r="A488" s="454">
        <v>22</v>
      </c>
      <c r="B488" s="370" t="s">
        <v>114</v>
      </c>
      <c r="C488" s="251" t="s">
        <v>25</v>
      </c>
      <c r="D488" s="255">
        <v>2512838.8619999965</v>
      </c>
      <c r="E488" s="255">
        <v>2512838.8619999965</v>
      </c>
      <c r="F488" s="255">
        <v>2512838.8619999965</v>
      </c>
      <c r="G488" s="255">
        <v>2512838.8619999965</v>
      </c>
      <c r="H488" s="255">
        <v>2512838.8619999965</v>
      </c>
      <c r="I488" s="255">
        <v>2512838.8619999965</v>
      </c>
      <c r="J488" s="255">
        <v>2512838.8619999965</v>
      </c>
      <c r="K488" s="255">
        <v>2512838.8619999965</v>
      </c>
      <c r="L488" s="255">
        <v>2512838.8619999965</v>
      </c>
      <c r="M488" s="255">
        <v>2512838.8619999965</v>
      </c>
      <c r="N488" s="255">
        <v>2512838.8619999965</v>
      </c>
      <c r="O488" s="255">
        <v>2512838.8619999965</v>
      </c>
      <c r="P488" s="255">
        <v>2512838.8619999965</v>
      </c>
      <c r="Q488" s="255"/>
      <c r="R488" s="255">
        <v>756.85640000000603</v>
      </c>
      <c r="S488" s="255">
        <v>756.85640000000603</v>
      </c>
      <c r="T488" s="255">
        <v>756.85640000000603</v>
      </c>
      <c r="U488" s="255">
        <v>756.85640000000603</v>
      </c>
      <c r="V488" s="255">
        <v>756.85640000000603</v>
      </c>
      <c r="W488" s="255">
        <v>756.85640000000603</v>
      </c>
      <c r="X488" s="255">
        <v>756.85640000000603</v>
      </c>
      <c r="Y488" s="255">
        <v>756.85640000000603</v>
      </c>
      <c r="Z488" s="255">
        <v>756.85640000000603</v>
      </c>
      <c r="AA488" s="255">
        <v>756.85640000000603</v>
      </c>
      <c r="AB488" s="255">
        <v>756.85640000000603</v>
      </c>
      <c r="AC488" s="255">
        <v>756.85640000000603</v>
      </c>
      <c r="AD488" s="255">
        <v>756.85640000000603</v>
      </c>
      <c r="AE488" s="368">
        <v>1</v>
      </c>
      <c r="AF488" s="352"/>
      <c r="AG488" s="352"/>
      <c r="AH488" s="352"/>
      <c r="AI488" s="352"/>
      <c r="AJ488" s="352"/>
      <c r="AK488" s="352"/>
      <c r="AL488" s="357"/>
      <c r="AM488" s="357"/>
      <c r="AN488" s="357"/>
      <c r="AO488" s="357"/>
      <c r="AP488" s="357"/>
      <c r="AQ488" s="357"/>
      <c r="AR488" s="357"/>
      <c r="AS488" s="256">
        <f>SUM(AE488:AR488)</f>
        <v>1</v>
      </c>
    </row>
    <row r="489" spans="1:45" ht="15.5" hidden="1" outlineLevel="1">
      <c r="A489" s="454"/>
      <c r="B489" s="373" t="s">
        <v>307</v>
      </c>
      <c r="C489" s="251" t="s">
        <v>163</v>
      </c>
      <c r="D489" s="255">
        <v>293739.58189726691</v>
      </c>
      <c r="E489" s="255">
        <f>E488*$D$489/$D$488</f>
        <v>293739.58189726691</v>
      </c>
      <c r="F489" s="255">
        <f t="shared" ref="F489:P489" si="210">F488*$D$489/$D$488</f>
        <v>293739.58189726691</v>
      </c>
      <c r="G489" s="255">
        <f t="shared" si="210"/>
        <v>293739.58189726691</v>
      </c>
      <c r="H489" s="255">
        <f t="shared" si="210"/>
        <v>293739.58189726691</v>
      </c>
      <c r="I489" s="255">
        <f t="shared" si="210"/>
        <v>293739.58189726691</v>
      </c>
      <c r="J489" s="255">
        <f t="shared" si="210"/>
        <v>293739.58189726691</v>
      </c>
      <c r="K489" s="255">
        <f t="shared" si="210"/>
        <v>293739.58189726691</v>
      </c>
      <c r="L489" s="255">
        <f t="shared" si="210"/>
        <v>293739.58189726691</v>
      </c>
      <c r="M489" s="255">
        <f t="shared" si="210"/>
        <v>293739.58189726691</v>
      </c>
      <c r="N489" s="255">
        <f t="shared" si="210"/>
        <v>293739.58189726691</v>
      </c>
      <c r="O489" s="255">
        <f t="shared" si="210"/>
        <v>293739.58189726691</v>
      </c>
      <c r="P489" s="255">
        <f t="shared" si="210"/>
        <v>293739.58189726691</v>
      </c>
      <c r="Q489" s="255"/>
      <c r="R489" s="255">
        <v>144.35429371470065</v>
      </c>
      <c r="S489" s="255">
        <f>S488*$R$489/$R$488</f>
        <v>144.35429371470065</v>
      </c>
      <c r="T489" s="255">
        <f t="shared" ref="T489:AD489" si="211">T488*$R$489/$R$488</f>
        <v>144.35429371470065</v>
      </c>
      <c r="U489" s="255">
        <f t="shared" si="211"/>
        <v>144.35429371470065</v>
      </c>
      <c r="V489" s="255">
        <f t="shared" si="211"/>
        <v>144.35429371470065</v>
      </c>
      <c r="W489" s="255">
        <f t="shared" si="211"/>
        <v>144.35429371470065</v>
      </c>
      <c r="X489" s="255">
        <f t="shared" si="211"/>
        <v>144.35429371470065</v>
      </c>
      <c r="Y489" s="255">
        <f t="shared" si="211"/>
        <v>144.35429371470065</v>
      </c>
      <c r="Z489" s="255">
        <f t="shared" si="211"/>
        <v>144.35429371470065</v>
      </c>
      <c r="AA489" s="255">
        <f t="shared" si="211"/>
        <v>144.35429371470065</v>
      </c>
      <c r="AB489" s="255">
        <f t="shared" si="211"/>
        <v>144.35429371470065</v>
      </c>
      <c r="AC489" s="255">
        <f t="shared" si="211"/>
        <v>144.35429371470065</v>
      </c>
      <c r="AD489" s="255">
        <f t="shared" si="211"/>
        <v>144.35429371470065</v>
      </c>
      <c r="AE489" s="353">
        <v>1</v>
      </c>
      <c r="AF489" s="353">
        <v>0</v>
      </c>
      <c r="AG489" s="353">
        <v>0</v>
      </c>
      <c r="AH489" s="353">
        <v>0</v>
      </c>
      <c r="AI489" s="353">
        <v>0</v>
      </c>
      <c r="AJ489" s="353">
        <v>0</v>
      </c>
      <c r="AK489" s="353">
        <v>0</v>
      </c>
      <c r="AL489" s="353">
        <v>0</v>
      </c>
      <c r="AM489" s="353">
        <v>0</v>
      </c>
      <c r="AN489" s="353">
        <f t="shared" ref="AN489:AR489" si="212">AN488</f>
        <v>0</v>
      </c>
      <c r="AO489" s="353">
        <f t="shared" si="212"/>
        <v>0</v>
      </c>
      <c r="AP489" s="353">
        <f t="shared" si="212"/>
        <v>0</v>
      </c>
      <c r="AQ489" s="353">
        <f t="shared" si="212"/>
        <v>0</v>
      </c>
      <c r="AR489" s="353">
        <f t="shared" si="212"/>
        <v>0</v>
      </c>
      <c r="AS489" s="266"/>
    </row>
    <row r="490" spans="1:45" ht="15.5" hidden="1" outlineLevel="1">
      <c r="A490" s="454"/>
      <c r="B490" s="373"/>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64"/>
      <c r="AF490" s="367"/>
      <c r="AG490" s="367"/>
      <c r="AH490" s="367"/>
      <c r="AI490" s="367"/>
      <c r="AJ490" s="367"/>
      <c r="AK490" s="367"/>
      <c r="AL490" s="367"/>
      <c r="AM490" s="367"/>
      <c r="AN490" s="367"/>
      <c r="AO490" s="367"/>
      <c r="AP490" s="367"/>
      <c r="AQ490" s="367"/>
      <c r="AR490" s="367"/>
      <c r="AS490" s="266"/>
    </row>
    <row r="491" spans="1:45" ht="15.5" hidden="1" outlineLevel="1">
      <c r="A491" s="454">
        <v>23</v>
      </c>
      <c r="B491" s="370" t="s">
        <v>115</v>
      </c>
      <c r="C491" s="251" t="s">
        <v>25</v>
      </c>
      <c r="D491" s="255">
        <v>97468.774000000005</v>
      </c>
      <c r="E491" s="255">
        <v>97468.774000000005</v>
      </c>
      <c r="F491" s="255">
        <v>97468.774000000005</v>
      </c>
      <c r="G491" s="255">
        <v>97468.774000000005</v>
      </c>
      <c r="H491" s="255">
        <v>97468.774000000005</v>
      </c>
      <c r="I491" s="255">
        <v>97468.774000000005</v>
      </c>
      <c r="J491" s="255">
        <v>97468.774000000005</v>
      </c>
      <c r="K491" s="255">
        <v>97468.774000000005</v>
      </c>
      <c r="L491" s="255">
        <v>97468.774000000005</v>
      </c>
      <c r="M491" s="255">
        <v>97468.774000000005</v>
      </c>
      <c r="N491" s="255">
        <v>97468.774000000005</v>
      </c>
      <c r="O491" s="255">
        <v>97468.774000000005</v>
      </c>
      <c r="P491" s="255">
        <v>97468.774000000005</v>
      </c>
      <c r="Q491" s="255"/>
      <c r="R491" s="255">
        <v>22.898099906600002</v>
      </c>
      <c r="S491" s="255">
        <v>22.898099906600002</v>
      </c>
      <c r="T491" s="255">
        <v>22.898099906600002</v>
      </c>
      <c r="U491" s="255">
        <v>22.898099906600002</v>
      </c>
      <c r="V491" s="255">
        <v>22.898099906600002</v>
      </c>
      <c r="W491" s="255">
        <v>22.898099906600002</v>
      </c>
      <c r="X491" s="255">
        <v>22.898099906600002</v>
      </c>
      <c r="Y491" s="255">
        <v>22.898099906600002</v>
      </c>
      <c r="Z491" s="255">
        <v>22.898099906600002</v>
      </c>
      <c r="AA491" s="255">
        <v>22.898099906600002</v>
      </c>
      <c r="AB491" s="255">
        <v>22.898099906600002</v>
      </c>
      <c r="AC491" s="255">
        <v>22.898099906600002</v>
      </c>
      <c r="AD491" s="255">
        <v>22.898099906600002</v>
      </c>
      <c r="AE491" s="368">
        <v>1</v>
      </c>
      <c r="AF491" s="352"/>
      <c r="AG491" s="352"/>
      <c r="AH491" s="352"/>
      <c r="AI491" s="352"/>
      <c r="AJ491" s="352"/>
      <c r="AK491" s="352"/>
      <c r="AL491" s="357"/>
      <c r="AM491" s="357"/>
      <c r="AN491" s="357"/>
      <c r="AO491" s="357"/>
      <c r="AP491" s="357"/>
      <c r="AQ491" s="357"/>
      <c r="AR491" s="357"/>
      <c r="AS491" s="256">
        <f>SUM(AE491:AR491)</f>
        <v>1</v>
      </c>
    </row>
    <row r="492" spans="1:45" ht="15.5" hidden="1" outlineLevel="1">
      <c r="A492" s="454"/>
      <c r="B492" s="373" t="s">
        <v>307</v>
      </c>
      <c r="C492" s="251" t="s">
        <v>163</v>
      </c>
      <c r="D492" s="255">
        <v>539169.47045091598</v>
      </c>
      <c r="E492" s="255">
        <f>E491*$D$492/$D$491</f>
        <v>539169.47045091598</v>
      </c>
      <c r="F492" s="255">
        <f t="shared" ref="F492:P492" si="213">F491*$D$492/$D$491</f>
        <v>539169.47045091598</v>
      </c>
      <c r="G492" s="255">
        <f t="shared" si="213"/>
        <v>539169.47045091598</v>
      </c>
      <c r="H492" s="255">
        <f t="shared" si="213"/>
        <v>539169.47045091598</v>
      </c>
      <c r="I492" s="255">
        <f t="shared" si="213"/>
        <v>539169.47045091598</v>
      </c>
      <c r="J492" s="255">
        <f t="shared" si="213"/>
        <v>539169.47045091598</v>
      </c>
      <c r="K492" s="255">
        <f t="shared" si="213"/>
        <v>539169.47045091598</v>
      </c>
      <c r="L492" s="255">
        <f t="shared" si="213"/>
        <v>539169.47045091598</v>
      </c>
      <c r="M492" s="255">
        <f t="shared" si="213"/>
        <v>539169.47045091598</v>
      </c>
      <c r="N492" s="255">
        <f t="shared" si="213"/>
        <v>539169.47045091598</v>
      </c>
      <c r="O492" s="255">
        <f t="shared" si="213"/>
        <v>539169.47045091598</v>
      </c>
      <c r="P492" s="255">
        <f t="shared" si="213"/>
        <v>539169.47045091598</v>
      </c>
      <c r="Q492" s="255"/>
      <c r="R492" s="255">
        <v>79.448499999999981</v>
      </c>
      <c r="S492" s="255">
        <f>S491*$R$492/$R$491</f>
        <v>79.448499999999981</v>
      </c>
      <c r="T492" s="255">
        <f t="shared" ref="T492:AD492" si="214">T491*$R$492/$R$491</f>
        <v>79.448499999999981</v>
      </c>
      <c r="U492" s="255">
        <f t="shared" si="214"/>
        <v>79.448499999999981</v>
      </c>
      <c r="V492" s="255">
        <f t="shared" si="214"/>
        <v>79.448499999999981</v>
      </c>
      <c r="W492" s="255">
        <f t="shared" si="214"/>
        <v>79.448499999999981</v>
      </c>
      <c r="X492" s="255">
        <f t="shared" si="214"/>
        <v>79.448499999999981</v>
      </c>
      <c r="Y492" s="255">
        <f t="shared" si="214"/>
        <v>79.448499999999981</v>
      </c>
      <c r="Z492" s="255">
        <f t="shared" si="214"/>
        <v>79.448499999999981</v>
      </c>
      <c r="AA492" s="255">
        <f t="shared" si="214"/>
        <v>79.448499999999981</v>
      </c>
      <c r="AB492" s="255">
        <f t="shared" si="214"/>
        <v>79.448499999999981</v>
      </c>
      <c r="AC492" s="255">
        <f t="shared" si="214"/>
        <v>79.448499999999981</v>
      </c>
      <c r="AD492" s="255">
        <f t="shared" si="214"/>
        <v>79.448499999999981</v>
      </c>
      <c r="AE492" s="353">
        <v>1</v>
      </c>
      <c r="AF492" s="353">
        <v>0</v>
      </c>
      <c r="AG492" s="353">
        <v>0</v>
      </c>
      <c r="AH492" s="353">
        <v>0</v>
      </c>
      <c r="AI492" s="353">
        <v>0</v>
      </c>
      <c r="AJ492" s="353">
        <v>0</v>
      </c>
      <c r="AK492" s="353">
        <v>0</v>
      </c>
      <c r="AL492" s="353">
        <v>0</v>
      </c>
      <c r="AM492" s="353">
        <v>0</v>
      </c>
      <c r="AN492" s="353">
        <f t="shared" ref="AN492:AR492" si="215">AN491</f>
        <v>0</v>
      </c>
      <c r="AO492" s="353">
        <f t="shared" si="215"/>
        <v>0</v>
      </c>
      <c r="AP492" s="353">
        <f t="shared" si="215"/>
        <v>0</v>
      </c>
      <c r="AQ492" s="353">
        <f t="shared" si="215"/>
        <v>0</v>
      </c>
      <c r="AR492" s="353">
        <f t="shared" si="215"/>
        <v>0</v>
      </c>
      <c r="AS492" s="266"/>
    </row>
    <row r="493" spans="1:45" ht="15.5" hidden="1" outlineLevel="1">
      <c r="A493" s="454"/>
      <c r="B493" s="372"/>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64"/>
      <c r="AF493" s="367"/>
      <c r="AG493" s="367"/>
      <c r="AH493" s="367"/>
      <c r="AI493" s="367"/>
      <c r="AJ493" s="367"/>
      <c r="AK493" s="367"/>
      <c r="AL493" s="367"/>
      <c r="AM493" s="367"/>
      <c r="AN493" s="367"/>
      <c r="AO493" s="367"/>
      <c r="AP493" s="367"/>
      <c r="AQ493" s="367"/>
      <c r="AR493" s="367"/>
      <c r="AS493" s="266"/>
    </row>
    <row r="494" spans="1:45" ht="15.5" hidden="1" outlineLevel="1">
      <c r="A494" s="454">
        <v>24</v>
      </c>
      <c r="B494" s="370" t="s">
        <v>116</v>
      </c>
      <c r="C494" s="251" t="s">
        <v>25</v>
      </c>
      <c r="D494" s="255">
        <v>186878.57944119998</v>
      </c>
      <c r="E494" s="255">
        <v>186878.57944119998</v>
      </c>
      <c r="F494" s="255">
        <v>186878.57944119998</v>
      </c>
      <c r="G494" s="255">
        <v>186878.57944119998</v>
      </c>
      <c r="H494" s="255">
        <v>186878.57944119998</v>
      </c>
      <c r="I494" s="255">
        <v>186878.57944119998</v>
      </c>
      <c r="J494" s="255">
        <v>186878.57944119998</v>
      </c>
      <c r="K494" s="255">
        <v>186878.57944119998</v>
      </c>
      <c r="L494" s="255">
        <v>186878.57944119998</v>
      </c>
      <c r="M494" s="255">
        <v>186853.1887922094</v>
      </c>
      <c r="N494" s="255">
        <v>140760.78457772065</v>
      </c>
      <c r="O494" s="255">
        <v>140321.02900757443</v>
      </c>
      <c r="P494" s="255">
        <v>137642.70817796947</v>
      </c>
      <c r="Q494" s="255"/>
      <c r="R494" s="255">
        <v>39.445015400000045</v>
      </c>
      <c r="S494" s="255">
        <v>39.445015400000045</v>
      </c>
      <c r="T494" s="255">
        <v>39.445015400000045</v>
      </c>
      <c r="U494" s="255">
        <v>39.445015400000045</v>
      </c>
      <c r="V494" s="255">
        <v>39.445015400000045</v>
      </c>
      <c r="W494" s="255">
        <v>39.445015400000045</v>
      </c>
      <c r="X494" s="255">
        <v>39.445015400000045</v>
      </c>
      <c r="Y494" s="255">
        <v>39.445015400000045</v>
      </c>
      <c r="Z494" s="255">
        <v>39.445015400000045</v>
      </c>
      <c r="AA494" s="255">
        <v>39.445015400000045</v>
      </c>
      <c r="AB494" s="255">
        <v>39.445015400000045</v>
      </c>
      <c r="AC494" s="255">
        <v>39.445015400000045</v>
      </c>
      <c r="AD494" s="255">
        <v>39.445015400000045</v>
      </c>
      <c r="AE494" s="368">
        <v>1</v>
      </c>
      <c r="AF494" s="352"/>
      <c r="AG494" s="352"/>
      <c r="AH494" s="352"/>
      <c r="AI494" s="352"/>
      <c r="AJ494" s="352"/>
      <c r="AK494" s="352"/>
      <c r="AL494" s="357"/>
      <c r="AM494" s="357"/>
      <c r="AN494" s="357"/>
      <c r="AO494" s="357"/>
      <c r="AP494" s="357"/>
      <c r="AQ494" s="357"/>
      <c r="AR494" s="357"/>
      <c r="AS494" s="256">
        <f>SUM(AE494:AR494)</f>
        <v>1</v>
      </c>
    </row>
    <row r="495" spans="1:45" ht="15.5" hidden="1" outlineLevel="1">
      <c r="A495" s="454"/>
      <c r="B495" s="373" t="s">
        <v>307</v>
      </c>
      <c r="C495" s="251" t="s">
        <v>163</v>
      </c>
      <c r="D495" s="255"/>
      <c r="E495" s="255"/>
      <c r="F495" s="255"/>
      <c r="G495" s="255"/>
      <c r="H495" s="255"/>
      <c r="I495" s="255"/>
      <c r="J495" s="255"/>
      <c r="K495" s="255"/>
      <c r="L495" s="255"/>
      <c r="M495" s="255"/>
      <c r="N495" s="255"/>
      <c r="O495" s="255"/>
      <c r="P495" s="255"/>
      <c r="Q495" s="255"/>
      <c r="R495" s="255"/>
      <c r="S495" s="255"/>
      <c r="T495" s="255"/>
      <c r="U495" s="255"/>
      <c r="V495" s="255"/>
      <c r="W495" s="255"/>
      <c r="X495" s="255"/>
      <c r="Y495" s="255"/>
      <c r="Z495" s="255"/>
      <c r="AA495" s="255"/>
      <c r="AB495" s="255"/>
      <c r="AC495" s="255"/>
      <c r="AD495" s="255"/>
      <c r="AE495" s="353">
        <v>1</v>
      </c>
      <c r="AF495" s="353">
        <v>0</v>
      </c>
      <c r="AG495" s="353">
        <v>0</v>
      </c>
      <c r="AH495" s="353">
        <v>0</v>
      </c>
      <c r="AI495" s="353">
        <v>0</v>
      </c>
      <c r="AJ495" s="353">
        <v>0</v>
      </c>
      <c r="AK495" s="353">
        <v>0</v>
      </c>
      <c r="AL495" s="353">
        <v>0</v>
      </c>
      <c r="AM495" s="353">
        <v>0</v>
      </c>
      <c r="AN495" s="353">
        <f t="shared" ref="AN495:AR495" si="216">AN494</f>
        <v>0</v>
      </c>
      <c r="AO495" s="353">
        <f t="shared" si="216"/>
        <v>0</v>
      </c>
      <c r="AP495" s="353">
        <f t="shared" si="216"/>
        <v>0</v>
      </c>
      <c r="AQ495" s="353">
        <f t="shared" si="216"/>
        <v>0</v>
      </c>
      <c r="AR495" s="353">
        <f t="shared" si="216"/>
        <v>0</v>
      </c>
      <c r="AS495" s="266"/>
    </row>
    <row r="496" spans="1:45" ht="15.5" hidden="1" outlineLevel="1">
      <c r="A496" s="454"/>
      <c r="B496" s="373"/>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54"/>
      <c r="AF496" s="367"/>
      <c r="AG496" s="367"/>
      <c r="AH496" s="367"/>
      <c r="AI496" s="367"/>
      <c r="AJ496" s="367"/>
      <c r="AK496" s="367"/>
      <c r="AL496" s="367"/>
      <c r="AM496" s="367"/>
      <c r="AN496" s="367"/>
      <c r="AO496" s="367"/>
      <c r="AP496" s="367"/>
      <c r="AQ496" s="367"/>
      <c r="AR496" s="367"/>
      <c r="AS496" s="266"/>
    </row>
    <row r="497" spans="1:45" ht="15.5" hidden="1" outlineLevel="1">
      <c r="A497" s="454"/>
      <c r="B497" s="43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54"/>
      <c r="AF497" s="367"/>
      <c r="AG497" s="367"/>
      <c r="AH497" s="367"/>
      <c r="AI497" s="367"/>
      <c r="AJ497" s="367"/>
      <c r="AK497" s="367"/>
      <c r="AL497" s="367"/>
      <c r="AM497" s="367"/>
      <c r="AN497" s="367"/>
      <c r="AO497" s="367"/>
      <c r="AP497" s="367"/>
      <c r="AQ497" s="367"/>
      <c r="AR497" s="367"/>
      <c r="AS497" s="266"/>
    </row>
    <row r="498" spans="1:45" ht="15.5" hidden="1" outlineLevel="1">
      <c r="A498" s="454">
        <v>25</v>
      </c>
      <c r="B498" s="370" t="s">
        <v>117</v>
      </c>
      <c r="C498" s="251" t="s">
        <v>25</v>
      </c>
      <c r="D498" s="255">
        <v>588003.03</v>
      </c>
      <c r="E498" s="255">
        <v>588003.03</v>
      </c>
      <c r="F498" s="255">
        <v>588003.03</v>
      </c>
      <c r="G498" s="255">
        <v>588003.03</v>
      </c>
      <c r="H498" s="255">
        <v>588003.03</v>
      </c>
      <c r="I498" s="255">
        <v>588003.03</v>
      </c>
      <c r="J498" s="255">
        <v>588003.03</v>
      </c>
      <c r="K498" s="255">
        <v>588003.03</v>
      </c>
      <c r="L498" s="255">
        <v>588003.03</v>
      </c>
      <c r="M498" s="255">
        <v>507846.70332976745</v>
      </c>
      <c r="N498" s="255">
        <v>0</v>
      </c>
      <c r="O498" s="255">
        <v>0</v>
      </c>
      <c r="P498" s="255">
        <v>0</v>
      </c>
      <c r="Q498" s="255">
        <v>12</v>
      </c>
      <c r="R498" s="255">
        <v>26.12</v>
      </c>
      <c r="S498" s="255">
        <v>26.12</v>
      </c>
      <c r="T498" s="255">
        <v>26.12</v>
      </c>
      <c r="U498" s="255">
        <v>26.12</v>
      </c>
      <c r="V498" s="255">
        <v>26.12</v>
      </c>
      <c r="W498" s="255">
        <v>26.12</v>
      </c>
      <c r="X498" s="255">
        <v>26.12</v>
      </c>
      <c r="Y498" s="255">
        <v>26.12</v>
      </c>
      <c r="Z498" s="255">
        <v>26.12</v>
      </c>
      <c r="AA498" s="255">
        <v>22.540592592592592</v>
      </c>
      <c r="AB498" s="255">
        <v>0</v>
      </c>
      <c r="AC498" s="255">
        <v>0</v>
      </c>
      <c r="AD498" s="255">
        <v>0</v>
      </c>
      <c r="AE498" s="368"/>
      <c r="AF498" s="352">
        <v>0.1111</v>
      </c>
      <c r="AG498" s="352">
        <v>0.88890000000000002</v>
      </c>
      <c r="AH498" s="352">
        <v>0</v>
      </c>
      <c r="AI498" s="352"/>
      <c r="AJ498" s="352"/>
      <c r="AK498" s="352"/>
      <c r="AL498" s="357"/>
      <c r="AM498" s="357"/>
      <c r="AN498" s="357"/>
      <c r="AO498" s="357"/>
      <c r="AP498" s="357"/>
      <c r="AQ498" s="357"/>
      <c r="AR498" s="357"/>
      <c r="AS498" s="256">
        <f>SUM(AE498:AR498)</f>
        <v>1</v>
      </c>
    </row>
    <row r="499" spans="1:45" ht="15.5" hidden="1" outlineLevel="1">
      <c r="A499" s="454"/>
      <c r="B499" s="373" t="s">
        <v>307</v>
      </c>
      <c r="C499" s="251" t="s">
        <v>163</v>
      </c>
      <c r="D499" s="255">
        <v>16834.90715089989</v>
      </c>
      <c r="E499" s="255">
        <f>E498*$D$499/$D$498</f>
        <v>16834.90715089989</v>
      </c>
      <c r="F499" s="255">
        <f t="shared" ref="F499:P499" si="217">F498*$D$499/$D$498</f>
        <v>16834.90715089989</v>
      </c>
      <c r="G499" s="255">
        <f t="shared" si="217"/>
        <v>16834.90715089989</v>
      </c>
      <c r="H499" s="255">
        <f t="shared" si="217"/>
        <v>16834.90715089989</v>
      </c>
      <c r="I499" s="255">
        <f t="shared" si="217"/>
        <v>16834.90715089989</v>
      </c>
      <c r="J499" s="255">
        <f t="shared" si="217"/>
        <v>16834.90715089989</v>
      </c>
      <c r="K499" s="255">
        <f t="shared" si="217"/>
        <v>16834.90715089989</v>
      </c>
      <c r="L499" s="255">
        <f t="shared" si="217"/>
        <v>16834.90715089989</v>
      </c>
      <c r="M499" s="255">
        <f t="shared" si="217"/>
        <v>14539.9796620899</v>
      </c>
      <c r="N499" s="255">
        <f t="shared" si="217"/>
        <v>0</v>
      </c>
      <c r="O499" s="255">
        <f t="shared" si="217"/>
        <v>0</v>
      </c>
      <c r="P499" s="255">
        <f t="shared" si="217"/>
        <v>0</v>
      </c>
      <c r="Q499" s="255">
        <v>12</v>
      </c>
      <c r="R499" s="255">
        <v>2</v>
      </c>
      <c r="S499" s="255">
        <f>S498*$R$499/$R$498</f>
        <v>2</v>
      </c>
      <c r="T499" s="255">
        <f t="shared" ref="T499:AD499" si="218">T498*$R$499/$R$498</f>
        <v>2</v>
      </c>
      <c r="U499" s="255">
        <f t="shared" si="218"/>
        <v>2</v>
      </c>
      <c r="V499" s="255">
        <f t="shared" si="218"/>
        <v>2</v>
      </c>
      <c r="W499" s="255">
        <f t="shared" si="218"/>
        <v>2</v>
      </c>
      <c r="X499" s="255">
        <f t="shared" si="218"/>
        <v>2</v>
      </c>
      <c r="Y499" s="255">
        <f t="shared" si="218"/>
        <v>2</v>
      </c>
      <c r="Z499" s="255">
        <f t="shared" si="218"/>
        <v>2</v>
      </c>
      <c r="AA499" s="255">
        <f t="shared" si="218"/>
        <v>1.7259259259259259</v>
      </c>
      <c r="AB499" s="255">
        <f t="shared" si="218"/>
        <v>0</v>
      </c>
      <c r="AC499" s="255">
        <f t="shared" si="218"/>
        <v>0</v>
      </c>
      <c r="AD499" s="255">
        <f t="shared" si="218"/>
        <v>0</v>
      </c>
      <c r="AE499" s="353">
        <v>0</v>
      </c>
      <c r="AF499" s="353">
        <v>0.1111</v>
      </c>
      <c r="AG499" s="353">
        <v>0.88890000000000002</v>
      </c>
      <c r="AH499" s="353">
        <v>0</v>
      </c>
      <c r="AI499" s="353">
        <v>0</v>
      </c>
      <c r="AJ499" s="353">
        <v>0</v>
      </c>
      <c r="AK499" s="353">
        <v>0</v>
      </c>
      <c r="AL499" s="353">
        <v>0</v>
      </c>
      <c r="AM499" s="353">
        <v>0</v>
      </c>
      <c r="AN499" s="353">
        <f t="shared" ref="AN499:AR499" si="219">AN498</f>
        <v>0</v>
      </c>
      <c r="AO499" s="353">
        <f t="shared" si="219"/>
        <v>0</v>
      </c>
      <c r="AP499" s="353">
        <f t="shared" si="219"/>
        <v>0</v>
      </c>
      <c r="AQ499" s="353">
        <f t="shared" si="219"/>
        <v>0</v>
      </c>
      <c r="AR499" s="353">
        <f t="shared" si="219"/>
        <v>0</v>
      </c>
      <c r="AS499" s="266"/>
    </row>
    <row r="500" spans="1:45" ht="15.5" hidden="1" outlineLevel="1">
      <c r="A500" s="454"/>
      <c r="B500" s="373"/>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54"/>
      <c r="AF500" s="367"/>
      <c r="AG500" s="367"/>
      <c r="AH500" s="367"/>
      <c r="AI500" s="367"/>
      <c r="AJ500" s="367"/>
      <c r="AK500" s="367"/>
      <c r="AL500" s="367"/>
      <c r="AM500" s="367"/>
      <c r="AN500" s="367"/>
      <c r="AO500" s="367"/>
      <c r="AP500" s="367"/>
      <c r="AQ500" s="367"/>
      <c r="AR500" s="367"/>
      <c r="AS500" s="266"/>
    </row>
    <row r="501" spans="1:45" ht="15.5" hidden="1" outlineLevel="1">
      <c r="A501" s="454">
        <v>26</v>
      </c>
      <c r="B501" s="370" t="s">
        <v>118</v>
      </c>
      <c r="C501" s="251" t="s">
        <v>25</v>
      </c>
      <c r="D501" s="255">
        <v>16874435.48</v>
      </c>
      <c r="E501" s="255">
        <v>16874435.48</v>
      </c>
      <c r="F501" s="255">
        <v>16874435.48</v>
      </c>
      <c r="G501" s="255">
        <v>16874435.48</v>
      </c>
      <c r="H501" s="255">
        <v>16874435.48</v>
      </c>
      <c r="I501" s="255">
        <v>16260958.122404227</v>
      </c>
      <c r="J501" s="255">
        <v>16260958.122404227</v>
      </c>
      <c r="K501" s="255">
        <v>16260958.122404227</v>
      </c>
      <c r="L501" s="255">
        <v>16138820.707796</v>
      </c>
      <c r="M501" s="255">
        <v>16138820.707796</v>
      </c>
      <c r="N501" s="255">
        <v>15875434.398976166</v>
      </c>
      <c r="O501" s="255">
        <v>14876163.689517716</v>
      </c>
      <c r="P501" s="255">
        <v>6126216.5705950279</v>
      </c>
      <c r="Q501" s="255">
        <v>12</v>
      </c>
      <c r="R501" s="255">
        <v>3045.38</v>
      </c>
      <c r="S501" s="255">
        <v>3045.38</v>
      </c>
      <c r="T501" s="255">
        <v>3045.38</v>
      </c>
      <c r="U501" s="255">
        <v>3045.38</v>
      </c>
      <c r="V501" s="255">
        <v>3045.38</v>
      </c>
      <c r="W501" s="255">
        <v>2967.992303943508</v>
      </c>
      <c r="X501" s="255">
        <v>2967.992303943508</v>
      </c>
      <c r="Y501" s="255">
        <v>2967.992303943508</v>
      </c>
      <c r="Z501" s="255">
        <v>2963.2975513451688</v>
      </c>
      <c r="AA501" s="255">
        <v>2963.2975513451688</v>
      </c>
      <c r="AB501" s="255">
        <v>2909.2321746481675</v>
      </c>
      <c r="AC501" s="255">
        <v>2580.2966055000252</v>
      </c>
      <c r="AD501" s="255">
        <v>976.65998408672738</v>
      </c>
      <c r="AE501" s="368"/>
      <c r="AF501" s="352">
        <v>0.17</v>
      </c>
      <c r="AG501" s="352">
        <v>0.57389999999999997</v>
      </c>
      <c r="AH501" s="352">
        <v>0.26960000000000001</v>
      </c>
      <c r="AI501" s="352">
        <v>5.7000000000000002E-3</v>
      </c>
      <c r="AJ501" s="352">
        <v>0</v>
      </c>
      <c r="AK501" s="352"/>
      <c r="AL501" s="357"/>
      <c r="AM501" s="357"/>
      <c r="AN501" s="357"/>
      <c r="AO501" s="357"/>
      <c r="AP501" s="357"/>
      <c r="AQ501" s="357"/>
      <c r="AR501" s="357"/>
      <c r="AS501" s="256">
        <f>SUM(AE501:AR501)</f>
        <v>1.0192000000000001</v>
      </c>
    </row>
    <row r="502" spans="1:45" ht="15.5" hidden="1" outlineLevel="1">
      <c r="A502" s="454"/>
      <c r="B502" s="373" t="s">
        <v>307</v>
      </c>
      <c r="C502" s="251" t="s">
        <v>163</v>
      </c>
      <c r="D502" s="255">
        <v>8887270.8636537716</v>
      </c>
      <c r="E502" s="255">
        <f>E501*$D$502/$D$501</f>
        <v>8887270.8636537716</v>
      </c>
      <c r="F502" s="255">
        <f t="shared" ref="F502:P502" si="220">F501*$D$502/$D$501</f>
        <v>8887270.8636537716</v>
      </c>
      <c r="G502" s="255">
        <f t="shared" si="220"/>
        <v>8887270.8636537716</v>
      </c>
      <c r="H502" s="255">
        <f t="shared" si="220"/>
        <v>8887270.8636537716</v>
      </c>
      <c r="I502" s="255">
        <f t="shared" si="220"/>
        <v>8564170.3100302592</v>
      </c>
      <c r="J502" s="255">
        <f t="shared" si="220"/>
        <v>8564170.3100302592</v>
      </c>
      <c r="K502" s="255">
        <f t="shared" si="220"/>
        <v>8564170.3100302592</v>
      </c>
      <c r="L502" s="255">
        <f t="shared" si="220"/>
        <v>8499844.111533355</v>
      </c>
      <c r="M502" s="255">
        <f t="shared" si="220"/>
        <v>8499844.111533355</v>
      </c>
      <c r="N502" s="255">
        <f t="shared" si="220"/>
        <v>8361126.2580659511</v>
      </c>
      <c r="O502" s="255">
        <f t="shared" si="220"/>
        <v>7834839.6470798552</v>
      </c>
      <c r="P502" s="255">
        <f t="shared" si="220"/>
        <v>3226498.8121713521</v>
      </c>
      <c r="Q502" s="255">
        <v>12</v>
      </c>
      <c r="R502" s="255">
        <v>1323</v>
      </c>
      <c r="S502" s="255">
        <f>S501*$R$502/$R$501</f>
        <v>1323</v>
      </c>
      <c r="T502" s="255">
        <f t="shared" ref="T502:AD502" si="221">T501*$R$502/$R$501</f>
        <v>1323</v>
      </c>
      <c r="U502" s="255">
        <f t="shared" si="221"/>
        <v>1323</v>
      </c>
      <c r="V502" s="255">
        <f t="shared" si="221"/>
        <v>1323</v>
      </c>
      <c r="W502" s="255">
        <f t="shared" si="221"/>
        <v>1289.3805758615545</v>
      </c>
      <c r="X502" s="255">
        <f t="shared" si="221"/>
        <v>1289.3805758615545</v>
      </c>
      <c r="Y502" s="255">
        <f t="shared" si="221"/>
        <v>1289.3805758615545</v>
      </c>
      <c r="Z502" s="255">
        <f t="shared" si="221"/>
        <v>1287.34104132478</v>
      </c>
      <c r="AA502" s="255">
        <f t="shared" si="221"/>
        <v>1287.34104132478</v>
      </c>
      <c r="AB502" s="255">
        <f t="shared" si="221"/>
        <v>1263.8534984335372</v>
      </c>
      <c r="AC502" s="255">
        <f t="shared" si="221"/>
        <v>1120.9544979859766</v>
      </c>
      <c r="AD502" s="255">
        <f t="shared" si="221"/>
        <v>424.28897508578245</v>
      </c>
      <c r="AE502" s="353"/>
      <c r="AF502" s="353">
        <v>0.17</v>
      </c>
      <c r="AG502" s="353">
        <v>0.57389999999999997</v>
      </c>
      <c r="AH502" s="353">
        <v>0.26960000000000001</v>
      </c>
      <c r="AI502" s="353">
        <v>5.7000000000000002E-3</v>
      </c>
      <c r="AJ502" s="353">
        <v>0</v>
      </c>
      <c r="AK502" s="353">
        <v>0</v>
      </c>
      <c r="AL502" s="353">
        <v>0</v>
      </c>
      <c r="AM502" s="353">
        <v>0</v>
      </c>
      <c r="AN502" s="353">
        <f t="shared" ref="AN502:AR502" si="222">AN501</f>
        <v>0</v>
      </c>
      <c r="AO502" s="353">
        <f t="shared" si="222"/>
        <v>0</v>
      </c>
      <c r="AP502" s="353">
        <f t="shared" si="222"/>
        <v>0</v>
      </c>
      <c r="AQ502" s="353">
        <f t="shared" si="222"/>
        <v>0</v>
      </c>
      <c r="AR502" s="353">
        <f t="shared" si="222"/>
        <v>0</v>
      </c>
      <c r="AS502" s="266"/>
    </row>
    <row r="503" spans="1:45" ht="15.5" hidden="1" outlineLevel="1">
      <c r="A503" s="454"/>
      <c r="B503" s="373"/>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54"/>
      <c r="AF503" s="367"/>
      <c r="AG503" s="367"/>
      <c r="AH503" s="367"/>
      <c r="AI503" s="367"/>
      <c r="AJ503" s="367"/>
      <c r="AK503" s="367"/>
      <c r="AL503" s="367"/>
      <c r="AM503" s="367"/>
      <c r="AN503" s="367"/>
      <c r="AO503" s="367"/>
      <c r="AP503" s="367"/>
      <c r="AQ503" s="367"/>
      <c r="AR503" s="367"/>
      <c r="AS503" s="266"/>
    </row>
    <row r="504" spans="1:45" ht="15.5" hidden="1" outlineLevel="1">
      <c r="A504" s="454">
        <v>27</v>
      </c>
      <c r="B504" s="370" t="s">
        <v>119</v>
      </c>
      <c r="C504" s="251" t="s">
        <v>25</v>
      </c>
      <c r="D504" s="255">
        <v>702265.87096822867</v>
      </c>
      <c r="E504" s="255">
        <v>702265.87096822867</v>
      </c>
      <c r="F504" s="255">
        <v>675459.87699820125</v>
      </c>
      <c r="G504" s="255">
        <v>658322.39090469992</v>
      </c>
      <c r="H504" s="255">
        <v>611696.12773351499</v>
      </c>
      <c r="I504" s="255">
        <v>501095.82568119379</v>
      </c>
      <c r="J504" s="255">
        <v>423500.16083113832</v>
      </c>
      <c r="K504" s="255">
        <v>340424.67183434725</v>
      </c>
      <c r="L504" s="255">
        <v>272665.59180282912</v>
      </c>
      <c r="M504" s="255">
        <v>214523.00606731669</v>
      </c>
      <c r="N504" s="255">
        <v>167210.67947042786</v>
      </c>
      <c r="O504" s="255">
        <v>113048.03535974222</v>
      </c>
      <c r="P504" s="255">
        <v>76241.764245044571</v>
      </c>
      <c r="Q504" s="255">
        <v>12</v>
      </c>
      <c r="R504" s="255">
        <v>141.07699447371635</v>
      </c>
      <c r="S504" s="255">
        <v>141.07699447371635</v>
      </c>
      <c r="T504" s="255">
        <v>138.8204311734851</v>
      </c>
      <c r="U504" s="255">
        <v>136.89817354736221</v>
      </c>
      <c r="V504" s="255">
        <v>130.62994215783098</v>
      </c>
      <c r="W504" s="255">
        <v>115.50261040442891</v>
      </c>
      <c r="X504" s="255">
        <v>100.7095843251352</v>
      </c>
      <c r="Y504" s="255">
        <v>83.074960015920652</v>
      </c>
      <c r="Z504" s="255">
        <v>67.195440495774847</v>
      </c>
      <c r="AA504" s="255">
        <v>52.151685160899881</v>
      </c>
      <c r="AB504" s="255">
        <v>38.612305359512419</v>
      </c>
      <c r="AC504" s="255">
        <v>25.825113324868692</v>
      </c>
      <c r="AD504" s="255">
        <v>17.383895053633296</v>
      </c>
      <c r="AE504" s="368"/>
      <c r="AF504" s="352">
        <v>1</v>
      </c>
      <c r="AG504" s="352">
        <v>0</v>
      </c>
      <c r="AH504" s="352"/>
      <c r="AI504" s="352"/>
      <c r="AJ504" s="352"/>
      <c r="AK504" s="352"/>
      <c r="AL504" s="357"/>
      <c r="AM504" s="357"/>
      <c r="AN504" s="357"/>
      <c r="AO504" s="357"/>
      <c r="AP504" s="357"/>
      <c r="AQ504" s="357"/>
      <c r="AR504" s="357"/>
      <c r="AS504" s="256">
        <f>SUM(AE504:AR504)</f>
        <v>1</v>
      </c>
    </row>
    <row r="505" spans="1:45" ht="15.5" hidden="1" outlineLevel="1">
      <c r="A505" s="454"/>
      <c r="B505" s="373" t="s">
        <v>307</v>
      </c>
      <c r="C505" s="251" t="s">
        <v>163</v>
      </c>
      <c r="D505" s="255">
        <v>2866.05</v>
      </c>
      <c r="E505" s="255">
        <f>E504*$D$505/$D$504</f>
        <v>2866.05</v>
      </c>
      <c r="F505" s="255">
        <f t="shared" ref="F505:P505" si="223">F504*$D$505/$D$504</f>
        <v>2756.6508077654785</v>
      </c>
      <c r="G505" s="255">
        <f t="shared" si="223"/>
        <v>2686.7102139693411</v>
      </c>
      <c r="H505" s="255">
        <f t="shared" si="223"/>
        <v>2496.421596671833</v>
      </c>
      <c r="I505" s="255">
        <f t="shared" si="223"/>
        <v>2045.045545518984</v>
      </c>
      <c r="J505" s="255">
        <f t="shared" si="223"/>
        <v>1728.3662586032128</v>
      </c>
      <c r="K505" s="255">
        <f t="shared" si="223"/>
        <v>1389.3230057807716</v>
      </c>
      <c r="L505" s="255">
        <f t="shared" si="223"/>
        <v>1112.7882639506101</v>
      </c>
      <c r="M505" s="255">
        <f t="shared" si="223"/>
        <v>875.49984550943509</v>
      </c>
      <c r="N505" s="255">
        <f t="shared" si="223"/>
        <v>682.41130276698425</v>
      </c>
      <c r="O505" s="255">
        <f t="shared" si="223"/>
        <v>461.36560971713146</v>
      </c>
      <c r="P505" s="255">
        <f t="shared" si="223"/>
        <v>311.15382001013654</v>
      </c>
      <c r="Q505" s="255">
        <v>12</v>
      </c>
      <c r="R505" s="255">
        <v>0</v>
      </c>
      <c r="S505" s="255"/>
      <c r="T505" s="255">
        <v>0</v>
      </c>
      <c r="U505" s="255">
        <v>0</v>
      </c>
      <c r="V505" s="255">
        <v>0</v>
      </c>
      <c r="W505" s="255">
        <v>0</v>
      </c>
      <c r="X505" s="255">
        <v>0</v>
      </c>
      <c r="Y505" s="255">
        <v>0</v>
      </c>
      <c r="Z505" s="255">
        <v>0</v>
      </c>
      <c r="AA505" s="255">
        <v>0</v>
      </c>
      <c r="AB505" s="255">
        <v>0</v>
      </c>
      <c r="AC505" s="255">
        <v>0</v>
      </c>
      <c r="AD505" s="255">
        <v>0</v>
      </c>
      <c r="AE505" s="353">
        <v>0</v>
      </c>
      <c r="AF505" s="353">
        <v>1</v>
      </c>
      <c r="AG505" s="353">
        <v>0</v>
      </c>
      <c r="AH505" s="353">
        <v>0</v>
      </c>
      <c r="AI505" s="353">
        <v>0</v>
      </c>
      <c r="AJ505" s="353">
        <v>0</v>
      </c>
      <c r="AK505" s="353">
        <v>0</v>
      </c>
      <c r="AL505" s="353">
        <v>0</v>
      </c>
      <c r="AM505" s="353">
        <v>0</v>
      </c>
      <c r="AN505" s="353">
        <f t="shared" ref="AN505:AR505" si="224">AN504</f>
        <v>0</v>
      </c>
      <c r="AO505" s="353">
        <f t="shared" si="224"/>
        <v>0</v>
      </c>
      <c r="AP505" s="353">
        <f t="shared" si="224"/>
        <v>0</v>
      </c>
      <c r="AQ505" s="353">
        <f t="shared" si="224"/>
        <v>0</v>
      </c>
      <c r="AR505" s="353">
        <f t="shared" si="224"/>
        <v>0</v>
      </c>
      <c r="AS505" s="266"/>
    </row>
    <row r="506" spans="1:45" ht="15.5" hidden="1" outlineLevel="1">
      <c r="A506" s="454"/>
      <c r="B506" s="373"/>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54"/>
      <c r="AF506" s="367"/>
      <c r="AG506" s="367"/>
      <c r="AH506" s="367"/>
      <c r="AI506" s="367"/>
      <c r="AJ506" s="367"/>
      <c r="AK506" s="367"/>
      <c r="AL506" s="367"/>
      <c r="AM506" s="367"/>
      <c r="AN506" s="367"/>
      <c r="AO506" s="367"/>
      <c r="AP506" s="367"/>
      <c r="AQ506" s="367"/>
      <c r="AR506" s="367"/>
      <c r="AS506" s="266"/>
    </row>
    <row r="507" spans="1:45" ht="31" hidden="1" outlineLevel="1">
      <c r="A507" s="454">
        <v>28</v>
      </c>
      <c r="B507" s="370" t="s">
        <v>120</v>
      </c>
      <c r="C507" s="251" t="s">
        <v>25</v>
      </c>
      <c r="D507" s="255">
        <v>676054.53</v>
      </c>
      <c r="E507" s="255">
        <v>676054.53</v>
      </c>
      <c r="F507" s="255">
        <v>676054.53</v>
      </c>
      <c r="G507" s="255">
        <v>676054.53</v>
      </c>
      <c r="H507" s="255">
        <v>676054.53</v>
      </c>
      <c r="I507" s="255">
        <v>676054.53</v>
      </c>
      <c r="J507" s="255">
        <v>676054.53</v>
      </c>
      <c r="K507" s="255">
        <v>676054.53</v>
      </c>
      <c r="L507" s="255">
        <v>676054.53</v>
      </c>
      <c r="M507" s="255">
        <v>676054.53</v>
      </c>
      <c r="N507" s="255">
        <v>676054.53</v>
      </c>
      <c r="O507" s="255">
        <v>676054.53</v>
      </c>
      <c r="P507" s="255">
        <v>676054.53</v>
      </c>
      <c r="Q507" s="255">
        <v>12</v>
      </c>
      <c r="R507" s="255">
        <v>190.36</v>
      </c>
      <c r="S507" s="255">
        <v>190.36</v>
      </c>
      <c r="T507" s="255">
        <v>190.36</v>
      </c>
      <c r="U507" s="255">
        <v>190.36</v>
      </c>
      <c r="V507" s="255">
        <v>190.36</v>
      </c>
      <c r="W507" s="255">
        <v>190.36</v>
      </c>
      <c r="X507" s="255">
        <v>190.36</v>
      </c>
      <c r="Y507" s="255">
        <v>190.36</v>
      </c>
      <c r="Z507" s="255">
        <v>190.36</v>
      </c>
      <c r="AA507" s="255">
        <v>190.36</v>
      </c>
      <c r="AB507" s="255">
        <v>190.36</v>
      </c>
      <c r="AC507" s="255">
        <v>190.36</v>
      </c>
      <c r="AD507" s="255">
        <v>190.36</v>
      </c>
      <c r="AE507" s="368"/>
      <c r="AF507" s="352">
        <v>0.1045</v>
      </c>
      <c r="AG507" s="352">
        <v>0.1835</v>
      </c>
      <c r="AH507" s="352">
        <v>0.22600000000000001</v>
      </c>
      <c r="AI507" s="352">
        <v>0.50270000000000004</v>
      </c>
      <c r="AJ507" s="352"/>
      <c r="AK507" s="352"/>
      <c r="AL507" s="357"/>
      <c r="AM507" s="357"/>
      <c r="AN507" s="357"/>
      <c r="AO507" s="357"/>
      <c r="AP507" s="357"/>
      <c r="AQ507" s="357"/>
      <c r="AR507" s="357"/>
      <c r="AS507" s="256">
        <f>SUM(AE507:AR507)</f>
        <v>1.0167000000000002</v>
      </c>
    </row>
    <row r="508" spans="1:45" ht="15.5" hidden="1" outlineLevel="1">
      <c r="A508" s="454"/>
      <c r="B508" s="373" t="s">
        <v>307</v>
      </c>
      <c r="C508" s="251" t="s">
        <v>163</v>
      </c>
      <c r="D508" s="255">
        <v>142102.61227780045</v>
      </c>
      <c r="E508" s="255">
        <f>E507*$D$508/$D$507</f>
        <v>142102.61227780045</v>
      </c>
      <c r="F508" s="255">
        <f t="shared" ref="F508:P508" si="225">F507*$D$508/$D$507</f>
        <v>142102.61227780045</v>
      </c>
      <c r="G508" s="255">
        <f t="shared" si="225"/>
        <v>142102.61227780045</v>
      </c>
      <c r="H508" s="255">
        <f t="shared" si="225"/>
        <v>142102.61227780045</v>
      </c>
      <c r="I508" s="255">
        <f t="shared" si="225"/>
        <v>142102.61227780045</v>
      </c>
      <c r="J508" s="255">
        <f t="shared" si="225"/>
        <v>142102.61227780045</v>
      </c>
      <c r="K508" s="255">
        <f t="shared" si="225"/>
        <v>142102.61227780045</v>
      </c>
      <c r="L508" s="255">
        <f t="shared" si="225"/>
        <v>142102.61227780045</v>
      </c>
      <c r="M508" s="255">
        <f t="shared" si="225"/>
        <v>142102.61227780045</v>
      </c>
      <c r="N508" s="255">
        <f t="shared" si="225"/>
        <v>142102.61227780045</v>
      </c>
      <c r="O508" s="255">
        <f t="shared" si="225"/>
        <v>142102.61227780045</v>
      </c>
      <c r="P508" s="255">
        <f t="shared" si="225"/>
        <v>142102.61227780045</v>
      </c>
      <c r="Q508" s="255">
        <v>12</v>
      </c>
      <c r="R508" s="255">
        <v>18</v>
      </c>
      <c r="S508" s="255">
        <f>S507*$R$508/$R$507</f>
        <v>18</v>
      </c>
      <c r="T508" s="255">
        <f t="shared" ref="T508:AD508" si="226">T507*$R$508/$R$507</f>
        <v>18</v>
      </c>
      <c r="U508" s="255">
        <f t="shared" si="226"/>
        <v>18</v>
      </c>
      <c r="V508" s="255">
        <f t="shared" si="226"/>
        <v>18</v>
      </c>
      <c r="W508" s="255">
        <f t="shared" si="226"/>
        <v>18</v>
      </c>
      <c r="X508" s="255">
        <f t="shared" si="226"/>
        <v>18</v>
      </c>
      <c r="Y508" s="255">
        <f t="shared" si="226"/>
        <v>18</v>
      </c>
      <c r="Z508" s="255">
        <f t="shared" si="226"/>
        <v>18</v>
      </c>
      <c r="AA508" s="255">
        <f t="shared" si="226"/>
        <v>18</v>
      </c>
      <c r="AB508" s="255">
        <f t="shared" si="226"/>
        <v>18</v>
      </c>
      <c r="AC508" s="255">
        <f t="shared" si="226"/>
        <v>18</v>
      </c>
      <c r="AD508" s="255">
        <f t="shared" si="226"/>
        <v>18</v>
      </c>
      <c r="AE508" s="353">
        <v>0</v>
      </c>
      <c r="AF508" s="353">
        <v>0.1045</v>
      </c>
      <c r="AG508" s="353">
        <v>0.1835</v>
      </c>
      <c r="AH508" s="353">
        <v>0.22600000000000001</v>
      </c>
      <c r="AI508" s="353">
        <v>0.50270000000000004</v>
      </c>
      <c r="AJ508" s="353">
        <v>0</v>
      </c>
      <c r="AK508" s="353">
        <v>0</v>
      </c>
      <c r="AL508" s="353">
        <v>0</v>
      </c>
      <c r="AM508" s="353">
        <v>0</v>
      </c>
      <c r="AN508" s="353">
        <f t="shared" ref="AN508:AR508" si="227">AN507</f>
        <v>0</v>
      </c>
      <c r="AO508" s="353">
        <f t="shared" si="227"/>
        <v>0</v>
      </c>
      <c r="AP508" s="353">
        <f t="shared" si="227"/>
        <v>0</v>
      </c>
      <c r="AQ508" s="353">
        <f t="shared" si="227"/>
        <v>0</v>
      </c>
      <c r="AR508" s="353">
        <f t="shared" si="227"/>
        <v>0</v>
      </c>
      <c r="AS508" s="266"/>
    </row>
    <row r="509" spans="1:45" ht="15.5" hidden="1" outlineLevel="1">
      <c r="A509" s="454"/>
      <c r="B509" s="373"/>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54"/>
      <c r="AF509" s="367"/>
      <c r="AG509" s="367"/>
      <c r="AH509" s="367"/>
      <c r="AI509" s="367"/>
      <c r="AJ509" s="367"/>
      <c r="AK509" s="367"/>
      <c r="AL509" s="367"/>
      <c r="AM509" s="367"/>
      <c r="AN509" s="367"/>
      <c r="AO509" s="367"/>
      <c r="AP509" s="367"/>
      <c r="AQ509" s="367"/>
      <c r="AR509" s="367"/>
      <c r="AS509" s="266"/>
    </row>
    <row r="510" spans="1:45" ht="31" hidden="1" outlineLevel="1">
      <c r="A510" s="454">
        <v>29</v>
      </c>
      <c r="B510" s="370"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68"/>
      <c r="AF510" s="352"/>
      <c r="AG510" s="352"/>
      <c r="AH510" s="352"/>
      <c r="AI510" s="352"/>
      <c r="AJ510" s="352"/>
      <c r="AK510" s="352"/>
      <c r="AL510" s="357"/>
      <c r="AM510" s="357"/>
      <c r="AN510" s="357"/>
      <c r="AO510" s="357"/>
      <c r="AP510" s="357"/>
      <c r="AQ510" s="357"/>
      <c r="AR510" s="357"/>
      <c r="AS510" s="256">
        <f>SUM(AE510:AR510)</f>
        <v>0</v>
      </c>
    </row>
    <row r="511" spans="1:45" ht="15.5" hidden="1" outlineLevel="1">
      <c r="A511" s="454"/>
      <c r="B511" s="373" t="s">
        <v>307</v>
      </c>
      <c r="C511" s="251" t="s">
        <v>163</v>
      </c>
      <c r="D511" s="255"/>
      <c r="E511" s="255"/>
      <c r="F511" s="255"/>
      <c r="G511" s="255"/>
      <c r="H511" s="255"/>
      <c r="I511" s="255"/>
      <c r="J511" s="255"/>
      <c r="K511" s="255"/>
      <c r="L511" s="255"/>
      <c r="M511" s="255"/>
      <c r="N511" s="255"/>
      <c r="O511" s="255"/>
      <c r="P511" s="255"/>
      <c r="Q511" s="255">
        <v>3</v>
      </c>
      <c r="R511" s="255"/>
      <c r="S511" s="255"/>
      <c r="T511" s="255"/>
      <c r="U511" s="255"/>
      <c r="V511" s="255"/>
      <c r="W511" s="255"/>
      <c r="X511" s="255"/>
      <c r="Y511" s="255"/>
      <c r="Z511" s="255"/>
      <c r="AA511" s="255"/>
      <c r="AB511" s="255"/>
      <c r="AC511" s="255"/>
      <c r="AD511" s="255"/>
      <c r="AE511" s="353">
        <v>0</v>
      </c>
      <c r="AF511" s="353">
        <v>0</v>
      </c>
      <c r="AG511" s="353">
        <v>0</v>
      </c>
      <c r="AH511" s="353">
        <v>0</v>
      </c>
      <c r="AI511" s="353">
        <v>0</v>
      </c>
      <c r="AJ511" s="353">
        <v>0</v>
      </c>
      <c r="AK511" s="353">
        <v>0</v>
      </c>
      <c r="AL511" s="353">
        <v>0</v>
      </c>
      <c r="AM511" s="353">
        <v>0</v>
      </c>
      <c r="AN511" s="353">
        <f t="shared" ref="AN511:AR511" si="228">AN510</f>
        <v>0</v>
      </c>
      <c r="AO511" s="353">
        <f t="shared" si="228"/>
        <v>0</v>
      </c>
      <c r="AP511" s="353">
        <f t="shared" si="228"/>
        <v>0</v>
      </c>
      <c r="AQ511" s="353">
        <f t="shared" si="228"/>
        <v>0</v>
      </c>
      <c r="AR511" s="353">
        <f t="shared" si="228"/>
        <v>0</v>
      </c>
      <c r="AS511" s="266"/>
    </row>
    <row r="512" spans="1:45" ht="15.5" hidden="1" outlineLevel="1">
      <c r="A512" s="454"/>
      <c r="B512" s="373"/>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54"/>
      <c r="AF512" s="367"/>
      <c r="AG512" s="367"/>
      <c r="AH512" s="367"/>
      <c r="AI512" s="367"/>
      <c r="AJ512" s="367"/>
      <c r="AK512" s="367"/>
      <c r="AL512" s="367"/>
      <c r="AM512" s="367"/>
      <c r="AN512" s="367"/>
      <c r="AO512" s="367"/>
      <c r="AP512" s="367"/>
      <c r="AQ512" s="367"/>
      <c r="AR512" s="367"/>
      <c r="AS512" s="266"/>
    </row>
    <row r="513" spans="1:45" ht="31" hidden="1" outlineLevel="1">
      <c r="A513" s="454">
        <v>30</v>
      </c>
      <c r="B513" s="370" t="s">
        <v>122</v>
      </c>
      <c r="C513" s="251" t="s">
        <v>25</v>
      </c>
      <c r="D513" s="255">
        <v>928327.01553189196</v>
      </c>
      <c r="E513" s="255">
        <v>928327.01553189196</v>
      </c>
      <c r="F513" s="255">
        <v>928327.01553189196</v>
      </c>
      <c r="G513" s="255">
        <v>928327.01553189196</v>
      </c>
      <c r="H513" s="255">
        <v>928327.01553189196</v>
      </c>
      <c r="I513" s="255">
        <v>928327.01553189196</v>
      </c>
      <c r="J513" s="255">
        <v>928327.01553189196</v>
      </c>
      <c r="K513" s="255">
        <v>928327.01553189196</v>
      </c>
      <c r="L513" s="255">
        <v>928327.01553189196</v>
      </c>
      <c r="M513" s="255">
        <v>928327.01553189196</v>
      </c>
      <c r="N513" s="255">
        <v>928327.01553189196</v>
      </c>
      <c r="O513" s="255">
        <v>928327.01553189196</v>
      </c>
      <c r="P513" s="255">
        <v>928327.01553189196</v>
      </c>
      <c r="Q513" s="255">
        <v>12</v>
      </c>
      <c r="R513" s="255"/>
      <c r="S513" s="255"/>
      <c r="T513" s="255"/>
      <c r="U513" s="255"/>
      <c r="V513" s="255"/>
      <c r="W513" s="255"/>
      <c r="X513" s="255"/>
      <c r="Y513" s="255"/>
      <c r="Z513" s="255"/>
      <c r="AA513" s="255"/>
      <c r="AB513" s="255"/>
      <c r="AC513" s="255"/>
      <c r="AD513" s="255"/>
      <c r="AE513" s="368"/>
      <c r="AF513" s="352"/>
      <c r="AG513" s="352"/>
      <c r="AH513" s="352"/>
      <c r="AI513" s="352"/>
      <c r="AJ513" s="352"/>
      <c r="AK513" s="352"/>
      <c r="AL513" s="357"/>
      <c r="AM513" s="357"/>
      <c r="AN513" s="357"/>
      <c r="AO513" s="357"/>
      <c r="AP513" s="357"/>
      <c r="AQ513" s="357"/>
      <c r="AR513" s="357"/>
      <c r="AS513" s="256">
        <f>SUM(AE513:AR513)</f>
        <v>0</v>
      </c>
    </row>
    <row r="514" spans="1:45" ht="15.5" hidden="1" outlineLevel="1">
      <c r="A514" s="454"/>
      <c r="B514" s="373" t="s">
        <v>307</v>
      </c>
      <c r="C514" s="251" t="s">
        <v>163</v>
      </c>
      <c r="D514" s="255"/>
      <c r="E514" s="255"/>
      <c r="F514" s="255"/>
      <c r="G514" s="255"/>
      <c r="H514" s="255"/>
      <c r="I514" s="255"/>
      <c r="J514" s="255"/>
      <c r="K514" s="255"/>
      <c r="L514" s="255"/>
      <c r="M514" s="255"/>
      <c r="N514" s="255"/>
      <c r="O514" s="255"/>
      <c r="P514" s="255"/>
      <c r="Q514" s="255">
        <v>12</v>
      </c>
      <c r="R514" s="255"/>
      <c r="S514" s="255"/>
      <c r="T514" s="255"/>
      <c r="U514" s="255"/>
      <c r="V514" s="255"/>
      <c r="W514" s="255"/>
      <c r="X514" s="255"/>
      <c r="Y514" s="255"/>
      <c r="Z514" s="255"/>
      <c r="AA514" s="255"/>
      <c r="AB514" s="255"/>
      <c r="AC514" s="255"/>
      <c r="AD514" s="255"/>
      <c r="AE514" s="353">
        <v>0</v>
      </c>
      <c r="AF514" s="353">
        <v>0</v>
      </c>
      <c r="AG514" s="353">
        <v>0</v>
      </c>
      <c r="AH514" s="353">
        <v>0</v>
      </c>
      <c r="AI514" s="353">
        <v>0</v>
      </c>
      <c r="AJ514" s="353">
        <v>0</v>
      </c>
      <c r="AK514" s="353">
        <v>0</v>
      </c>
      <c r="AL514" s="353">
        <v>0</v>
      </c>
      <c r="AM514" s="353">
        <v>0</v>
      </c>
      <c r="AN514" s="353">
        <f t="shared" ref="AN514:AR514" si="229">AN513</f>
        <v>0</v>
      </c>
      <c r="AO514" s="353">
        <f t="shared" si="229"/>
        <v>0</v>
      </c>
      <c r="AP514" s="353">
        <f t="shared" si="229"/>
        <v>0</v>
      </c>
      <c r="AQ514" s="353">
        <f t="shared" si="229"/>
        <v>0</v>
      </c>
      <c r="AR514" s="353">
        <f t="shared" si="229"/>
        <v>0</v>
      </c>
      <c r="AS514" s="266"/>
    </row>
    <row r="515" spans="1:45" ht="15.5" hidden="1" outlineLevel="1">
      <c r="A515" s="454"/>
      <c r="B515" s="373"/>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54"/>
      <c r="AF515" s="367"/>
      <c r="AG515" s="367"/>
      <c r="AH515" s="367"/>
      <c r="AI515" s="367"/>
      <c r="AJ515" s="367"/>
      <c r="AK515" s="367"/>
      <c r="AL515" s="367"/>
      <c r="AM515" s="367"/>
      <c r="AN515" s="367"/>
      <c r="AO515" s="367"/>
      <c r="AP515" s="367"/>
      <c r="AQ515" s="367"/>
      <c r="AR515" s="367"/>
      <c r="AS515" s="266"/>
    </row>
    <row r="516" spans="1:45" ht="15.5" hidden="1" outlineLevel="1">
      <c r="A516" s="454">
        <v>31</v>
      </c>
      <c r="B516" s="370"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68"/>
      <c r="AF516" s="352"/>
      <c r="AG516" s="352"/>
      <c r="AH516" s="352"/>
      <c r="AI516" s="352"/>
      <c r="AJ516" s="352"/>
      <c r="AK516" s="352"/>
      <c r="AL516" s="357"/>
      <c r="AM516" s="357"/>
      <c r="AN516" s="357"/>
      <c r="AO516" s="357"/>
      <c r="AP516" s="357"/>
      <c r="AQ516" s="357"/>
      <c r="AR516" s="357"/>
      <c r="AS516" s="256">
        <f>SUM(AE516:AR516)</f>
        <v>0</v>
      </c>
    </row>
    <row r="517" spans="1:45" ht="15.5" hidden="1" outlineLevel="1">
      <c r="A517" s="454"/>
      <c r="B517" s="373" t="s">
        <v>307</v>
      </c>
      <c r="C517" s="251" t="s">
        <v>163</v>
      </c>
      <c r="D517" s="255"/>
      <c r="E517" s="255"/>
      <c r="F517" s="255"/>
      <c r="G517" s="255"/>
      <c r="H517" s="255"/>
      <c r="I517" s="255"/>
      <c r="J517" s="255"/>
      <c r="K517" s="255"/>
      <c r="L517" s="255"/>
      <c r="M517" s="255"/>
      <c r="N517" s="255"/>
      <c r="O517" s="255"/>
      <c r="P517" s="255"/>
      <c r="Q517" s="255">
        <v>12</v>
      </c>
      <c r="R517" s="255"/>
      <c r="S517" s="255"/>
      <c r="T517" s="255"/>
      <c r="U517" s="255"/>
      <c r="V517" s="255"/>
      <c r="W517" s="255"/>
      <c r="X517" s="255"/>
      <c r="Y517" s="255"/>
      <c r="Z517" s="255"/>
      <c r="AA517" s="255"/>
      <c r="AB517" s="255"/>
      <c r="AC517" s="255"/>
      <c r="AD517" s="255"/>
      <c r="AE517" s="353">
        <v>0</v>
      </c>
      <c r="AF517" s="353">
        <v>0</v>
      </c>
      <c r="AG517" s="353">
        <v>0</v>
      </c>
      <c r="AH517" s="353">
        <v>0</v>
      </c>
      <c r="AI517" s="353">
        <v>0</v>
      </c>
      <c r="AJ517" s="353">
        <v>0</v>
      </c>
      <c r="AK517" s="353">
        <v>0</v>
      </c>
      <c r="AL517" s="353">
        <v>0</v>
      </c>
      <c r="AM517" s="353">
        <v>0</v>
      </c>
      <c r="AN517" s="353">
        <f t="shared" ref="AN517:AR517" si="230">AN516</f>
        <v>0</v>
      </c>
      <c r="AO517" s="353">
        <f t="shared" si="230"/>
        <v>0</v>
      </c>
      <c r="AP517" s="353">
        <f t="shared" si="230"/>
        <v>0</v>
      </c>
      <c r="AQ517" s="353">
        <f t="shared" si="230"/>
        <v>0</v>
      </c>
      <c r="AR517" s="353">
        <f t="shared" si="230"/>
        <v>0</v>
      </c>
      <c r="AS517" s="266"/>
    </row>
    <row r="518" spans="1:45" ht="15.5" hidden="1" outlineLevel="1">
      <c r="A518" s="454"/>
      <c r="B518" s="370"/>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54"/>
      <c r="AF518" s="367"/>
      <c r="AG518" s="367"/>
      <c r="AH518" s="367"/>
      <c r="AI518" s="367"/>
      <c r="AJ518" s="367"/>
      <c r="AK518" s="367"/>
      <c r="AL518" s="367"/>
      <c r="AM518" s="367"/>
      <c r="AN518" s="367"/>
      <c r="AO518" s="367"/>
      <c r="AP518" s="367"/>
      <c r="AQ518" s="367"/>
      <c r="AR518" s="367"/>
      <c r="AS518" s="266"/>
    </row>
    <row r="519" spans="1:45" ht="15.5" hidden="1" outlineLevel="1">
      <c r="A519" s="454">
        <v>32</v>
      </c>
      <c r="B519" s="370" t="s">
        <v>124</v>
      </c>
      <c r="C519" s="251" t="s">
        <v>25</v>
      </c>
      <c r="D519" s="255">
        <v>44943.382361995624</v>
      </c>
      <c r="E519" s="255">
        <v>33884.887082911162</v>
      </c>
      <c r="F519" s="255">
        <v>17344.256571149323</v>
      </c>
      <c r="G519" s="255">
        <v>17197.601415916601</v>
      </c>
      <c r="H519" s="255">
        <v>17197.601415916601</v>
      </c>
      <c r="I519" s="255">
        <v>11977.393189290724</v>
      </c>
      <c r="J519" s="255">
        <v>11977.393189290724</v>
      </c>
      <c r="K519" s="255">
        <v>11977.393189290724</v>
      </c>
      <c r="L519" s="255">
        <v>9584.4162277271498</v>
      </c>
      <c r="M519" s="255">
        <v>8191.1548027723466</v>
      </c>
      <c r="N519" s="255">
        <v>5147.8918055956465</v>
      </c>
      <c r="O519" s="255">
        <v>4218.6014526986091</v>
      </c>
      <c r="P519" s="255">
        <v>2353.3358783628983</v>
      </c>
      <c r="Q519" s="255">
        <v>12</v>
      </c>
      <c r="R519" s="255">
        <v>2.6379515016024864</v>
      </c>
      <c r="S519" s="255">
        <v>2.2786020710436339</v>
      </c>
      <c r="T519" s="255">
        <v>1.7191603439236018</v>
      </c>
      <c r="U519" s="255">
        <v>1.0331296128567014</v>
      </c>
      <c r="V519" s="255">
        <v>1.0331296128567014</v>
      </c>
      <c r="W519" s="255">
        <v>0.58394282465813552</v>
      </c>
      <c r="X519" s="255">
        <v>0.58394282465813552</v>
      </c>
      <c r="Y519" s="255">
        <v>0.58394282465813552</v>
      </c>
      <c r="Z519" s="255">
        <v>0.52677359706922711</v>
      </c>
      <c r="AA519" s="255">
        <v>0.39201756060965742</v>
      </c>
      <c r="AB519" s="255">
        <v>0.12250548769051794</v>
      </c>
      <c r="AC519" s="255">
        <v>6.5336260101609575E-2</v>
      </c>
      <c r="AD519" s="255">
        <v>6.1252743845258972E-2</v>
      </c>
      <c r="AE519" s="368"/>
      <c r="AF519" s="352"/>
      <c r="AG519" s="352"/>
      <c r="AH519" s="352">
        <v>1</v>
      </c>
      <c r="AI519" s="352"/>
      <c r="AJ519" s="352"/>
      <c r="AK519" s="352"/>
      <c r="AL519" s="357"/>
      <c r="AM519" s="357"/>
      <c r="AN519" s="357"/>
      <c r="AO519" s="357"/>
      <c r="AP519" s="357"/>
      <c r="AQ519" s="357"/>
      <c r="AR519" s="357"/>
      <c r="AS519" s="256">
        <f>SUM(AE519:AR519)</f>
        <v>1</v>
      </c>
    </row>
    <row r="520" spans="1:45" ht="15.5" hidden="1" outlineLevel="1">
      <c r="A520" s="454"/>
      <c r="B520" s="373" t="s">
        <v>307</v>
      </c>
      <c r="C520" s="251" t="s">
        <v>163</v>
      </c>
      <c r="D520" s="255"/>
      <c r="E520" s="255"/>
      <c r="F520" s="255"/>
      <c r="G520" s="255"/>
      <c r="H520" s="255"/>
      <c r="I520" s="255"/>
      <c r="J520" s="255"/>
      <c r="K520" s="255"/>
      <c r="L520" s="255"/>
      <c r="M520" s="255"/>
      <c r="N520" s="255"/>
      <c r="O520" s="255"/>
      <c r="P520" s="255"/>
      <c r="Q520" s="255">
        <v>12</v>
      </c>
      <c r="R520" s="255"/>
      <c r="S520" s="255"/>
      <c r="T520" s="255"/>
      <c r="U520" s="255"/>
      <c r="V520" s="255"/>
      <c r="W520" s="255"/>
      <c r="X520" s="255"/>
      <c r="Y520" s="255"/>
      <c r="Z520" s="255"/>
      <c r="AA520" s="255"/>
      <c r="AB520" s="255"/>
      <c r="AC520" s="255"/>
      <c r="AD520" s="255"/>
      <c r="AE520" s="353">
        <v>0</v>
      </c>
      <c r="AF520" s="353">
        <v>0</v>
      </c>
      <c r="AG520" s="353">
        <v>0</v>
      </c>
      <c r="AH520" s="353">
        <v>1</v>
      </c>
      <c r="AI520" s="353">
        <v>0</v>
      </c>
      <c r="AJ520" s="353">
        <v>0</v>
      </c>
      <c r="AK520" s="353">
        <v>0</v>
      </c>
      <c r="AL520" s="353">
        <v>0</v>
      </c>
      <c r="AM520" s="353">
        <v>0</v>
      </c>
      <c r="AN520" s="353">
        <f t="shared" ref="AN520:AR520" si="231">AN519</f>
        <v>0</v>
      </c>
      <c r="AO520" s="353">
        <f t="shared" si="231"/>
        <v>0</v>
      </c>
      <c r="AP520" s="353">
        <f t="shared" si="231"/>
        <v>0</v>
      </c>
      <c r="AQ520" s="353">
        <f t="shared" si="231"/>
        <v>0</v>
      </c>
      <c r="AR520" s="353">
        <f t="shared" si="231"/>
        <v>0</v>
      </c>
      <c r="AS520" s="266"/>
    </row>
    <row r="521" spans="1:45" ht="15.5" hidden="1" outlineLevel="1">
      <c r="A521" s="454"/>
      <c r="B521" s="370"/>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54"/>
      <c r="AF521" s="367"/>
      <c r="AG521" s="367"/>
      <c r="AH521" s="367"/>
      <c r="AI521" s="367"/>
      <c r="AJ521" s="367"/>
      <c r="AK521" s="367"/>
      <c r="AL521" s="367"/>
      <c r="AM521" s="367"/>
      <c r="AN521" s="367"/>
      <c r="AO521" s="367"/>
      <c r="AP521" s="367"/>
      <c r="AQ521" s="367"/>
      <c r="AR521" s="367"/>
      <c r="AS521" s="266"/>
    </row>
    <row r="522" spans="1:45" ht="15.5" hidden="1" outlineLevel="1">
      <c r="A522" s="454"/>
      <c r="B522" s="43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54"/>
      <c r="AF522" s="367"/>
      <c r="AG522" s="367"/>
      <c r="AH522" s="367"/>
      <c r="AI522" s="367"/>
      <c r="AJ522" s="367"/>
      <c r="AK522" s="367"/>
      <c r="AL522" s="367"/>
      <c r="AM522" s="367"/>
      <c r="AN522" s="367"/>
      <c r="AO522" s="367"/>
      <c r="AP522" s="367"/>
      <c r="AQ522" s="367"/>
      <c r="AR522" s="367"/>
      <c r="AS522" s="266"/>
    </row>
    <row r="523" spans="1:45" ht="15.5" hidden="1" outlineLevel="1">
      <c r="A523" s="454">
        <v>33</v>
      </c>
      <c r="B523" s="370" t="s">
        <v>125</v>
      </c>
      <c r="C523" s="251" t="s">
        <v>25</v>
      </c>
      <c r="D523" s="255">
        <v>1064897.1499999999</v>
      </c>
      <c r="E523" s="255">
        <v>1064897.1499999999</v>
      </c>
      <c r="F523" s="255">
        <v>1064897.1499999999</v>
      </c>
      <c r="G523" s="255">
        <v>958459.7737253115</v>
      </c>
      <c r="H523" s="255">
        <v>881008.06369997945</v>
      </c>
      <c r="I523" s="255">
        <v>866393.55504324671</v>
      </c>
      <c r="J523" s="255">
        <v>866393.55504324671</v>
      </c>
      <c r="K523" s="255">
        <v>866094.50405128265</v>
      </c>
      <c r="L523" s="255">
        <v>862070.08822943328</v>
      </c>
      <c r="M523" s="255">
        <v>855290.83080338454</v>
      </c>
      <c r="N523" s="255">
        <v>783799.20512720593</v>
      </c>
      <c r="O523" s="255">
        <v>733576.30879921105</v>
      </c>
      <c r="P523" s="255">
        <v>687847.05216806103</v>
      </c>
      <c r="Q523" s="255">
        <v>12</v>
      </c>
      <c r="R523" s="255">
        <v>156.63</v>
      </c>
      <c r="S523" s="255">
        <v>156.63</v>
      </c>
      <c r="T523" s="255">
        <v>156.63</v>
      </c>
      <c r="U523" s="255">
        <v>134.0391346153846</v>
      </c>
      <c r="V523" s="255">
        <v>118.11795329670329</v>
      </c>
      <c r="W523" s="255">
        <v>118.11795329670329</v>
      </c>
      <c r="X523" s="255">
        <v>118.11795329670329</v>
      </c>
      <c r="Y523" s="255">
        <v>118.11795329670329</v>
      </c>
      <c r="Z523" s="255">
        <v>117.90280219780219</v>
      </c>
      <c r="AA523" s="255">
        <v>117.6876510989011</v>
      </c>
      <c r="AB523" s="255">
        <v>100.69071428571429</v>
      </c>
      <c r="AC523" s="255">
        <v>97.248296703296703</v>
      </c>
      <c r="AD523" s="255">
        <v>95.74223901098901</v>
      </c>
      <c r="AE523" s="368"/>
      <c r="AF523" s="352">
        <v>0.69850000000000001</v>
      </c>
      <c r="AG523" s="352">
        <v>0.28949999999999998</v>
      </c>
      <c r="AH523" s="352">
        <v>3.0999999999999999E-3</v>
      </c>
      <c r="AI523" s="352"/>
      <c r="AJ523" s="352"/>
      <c r="AK523" s="352"/>
      <c r="AL523" s="357"/>
      <c r="AM523" s="357"/>
      <c r="AN523" s="357"/>
      <c r="AO523" s="357"/>
      <c r="AP523" s="357"/>
      <c r="AQ523" s="357"/>
      <c r="AR523" s="357"/>
      <c r="AS523" s="256">
        <f>SUM(AE523:AR523)</f>
        <v>0.99109999999999998</v>
      </c>
    </row>
    <row r="524" spans="1:45" ht="15.5" hidden="1" outlineLevel="1">
      <c r="A524" s="454"/>
      <c r="B524" s="373" t="s">
        <v>307</v>
      </c>
      <c r="C524" s="251" t="s">
        <v>163</v>
      </c>
      <c r="D524" s="255"/>
      <c r="E524" s="255"/>
      <c r="F524" s="255"/>
      <c r="G524" s="255"/>
      <c r="H524" s="255"/>
      <c r="I524" s="255"/>
      <c r="J524" s="255"/>
      <c r="K524" s="255"/>
      <c r="L524" s="255"/>
      <c r="M524" s="255"/>
      <c r="N524" s="255"/>
      <c r="O524" s="255"/>
      <c r="P524" s="255"/>
      <c r="Q524" s="255">
        <v>12</v>
      </c>
      <c r="R524" s="255"/>
      <c r="S524" s="255"/>
      <c r="T524" s="255"/>
      <c r="U524" s="255"/>
      <c r="V524" s="255"/>
      <c r="W524" s="255"/>
      <c r="X524" s="255"/>
      <c r="Y524" s="255"/>
      <c r="Z524" s="255"/>
      <c r="AA524" s="255"/>
      <c r="AB524" s="255"/>
      <c r="AC524" s="255"/>
      <c r="AD524" s="255"/>
      <c r="AE524" s="353">
        <v>0</v>
      </c>
      <c r="AF524" s="353">
        <v>0.69850000000000001</v>
      </c>
      <c r="AG524" s="353">
        <v>0.28949999999999998</v>
      </c>
      <c r="AH524" s="353">
        <v>3.0999999999999999E-3</v>
      </c>
      <c r="AI524" s="353">
        <v>0</v>
      </c>
      <c r="AJ524" s="353">
        <v>0</v>
      </c>
      <c r="AK524" s="353">
        <v>0</v>
      </c>
      <c r="AL524" s="353">
        <v>0</v>
      </c>
      <c r="AM524" s="353">
        <v>0</v>
      </c>
      <c r="AN524" s="353">
        <f t="shared" ref="AN524:AR524" si="232">AN523</f>
        <v>0</v>
      </c>
      <c r="AO524" s="353">
        <f t="shared" si="232"/>
        <v>0</v>
      </c>
      <c r="AP524" s="353">
        <f t="shared" si="232"/>
        <v>0</v>
      </c>
      <c r="AQ524" s="353">
        <f t="shared" si="232"/>
        <v>0</v>
      </c>
      <c r="AR524" s="353">
        <f t="shared" si="232"/>
        <v>0</v>
      </c>
      <c r="AS524" s="266"/>
    </row>
    <row r="525" spans="1:45" ht="15.5" hidden="1" outlineLevel="1">
      <c r="A525" s="454"/>
      <c r="B525" s="370"/>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54"/>
      <c r="AF525" s="367"/>
      <c r="AG525" s="367"/>
      <c r="AH525" s="367"/>
      <c r="AI525" s="367"/>
      <c r="AJ525" s="367"/>
      <c r="AK525" s="367"/>
      <c r="AL525" s="367"/>
      <c r="AM525" s="367"/>
      <c r="AN525" s="367"/>
      <c r="AO525" s="367"/>
      <c r="AP525" s="367"/>
      <c r="AQ525" s="367"/>
      <c r="AR525" s="367"/>
      <c r="AS525" s="266"/>
    </row>
    <row r="526" spans="1:45" ht="15.5" hidden="1" outlineLevel="1">
      <c r="A526" s="454">
        <v>34</v>
      </c>
      <c r="B526" s="370"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68"/>
      <c r="AF526" s="352"/>
      <c r="AG526" s="352"/>
      <c r="AH526" s="352"/>
      <c r="AI526" s="352"/>
      <c r="AJ526" s="352"/>
      <c r="AK526" s="352"/>
      <c r="AL526" s="357"/>
      <c r="AM526" s="357"/>
      <c r="AN526" s="357"/>
      <c r="AO526" s="357"/>
      <c r="AP526" s="357"/>
      <c r="AQ526" s="357"/>
      <c r="AR526" s="357"/>
      <c r="AS526" s="256">
        <f>SUM(AE526:AR526)</f>
        <v>0</v>
      </c>
    </row>
    <row r="527" spans="1:45" ht="15.5" hidden="1" outlineLevel="1">
      <c r="A527" s="454"/>
      <c r="B527" s="373" t="s">
        <v>307</v>
      </c>
      <c r="C527" s="251" t="s">
        <v>163</v>
      </c>
      <c r="D527" s="255">
        <v>51103.181366459736</v>
      </c>
      <c r="E527" s="255">
        <v>51103.181366459736</v>
      </c>
      <c r="F527" s="255">
        <v>51103.181366459736</v>
      </c>
      <c r="G527" s="255">
        <v>51103.181366459736</v>
      </c>
      <c r="H527" s="255">
        <v>51103.181366459736</v>
      </c>
      <c r="I527" s="255">
        <v>51103.181366459736</v>
      </c>
      <c r="J527" s="255">
        <v>51103.181366459736</v>
      </c>
      <c r="K527" s="255">
        <v>51103.181366459736</v>
      </c>
      <c r="L527" s="255">
        <v>51103.181366459736</v>
      </c>
      <c r="M527" s="255">
        <v>51103.181366459736</v>
      </c>
      <c r="N527" s="255">
        <v>51103.181366459736</v>
      </c>
      <c r="O527" s="255">
        <v>51103.181366459736</v>
      </c>
      <c r="P527" s="255">
        <v>51103.181366459736</v>
      </c>
      <c r="Q527" s="255">
        <v>12</v>
      </c>
      <c r="R527" s="255"/>
      <c r="S527" s="255"/>
      <c r="T527" s="255"/>
      <c r="U527" s="255"/>
      <c r="V527" s="255"/>
      <c r="W527" s="255"/>
      <c r="X527" s="255"/>
      <c r="Y527" s="255"/>
      <c r="Z527" s="255"/>
      <c r="AA527" s="255"/>
      <c r="AB527" s="255"/>
      <c r="AC527" s="255"/>
      <c r="AD527" s="255"/>
      <c r="AE527" s="353">
        <v>1</v>
      </c>
      <c r="AF527" s="353">
        <v>0</v>
      </c>
      <c r="AG527" s="353">
        <v>0</v>
      </c>
      <c r="AH527" s="353">
        <v>0</v>
      </c>
      <c r="AI527" s="353">
        <v>0</v>
      </c>
      <c r="AJ527" s="353">
        <v>0</v>
      </c>
      <c r="AK527" s="353">
        <v>0</v>
      </c>
      <c r="AL527" s="353">
        <v>0</v>
      </c>
      <c r="AM527" s="353">
        <v>0</v>
      </c>
      <c r="AN527" s="353">
        <f t="shared" ref="AN527:AR527" si="233">AN526</f>
        <v>0</v>
      </c>
      <c r="AO527" s="353">
        <f t="shared" si="233"/>
        <v>0</v>
      </c>
      <c r="AP527" s="353">
        <f t="shared" si="233"/>
        <v>0</v>
      </c>
      <c r="AQ527" s="353">
        <f t="shared" si="233"/>
        <v>0</v>
      </c>
      <c r="AR527" s="353">
        <f t="shared" si="233"/>
        <v>0</v>
      </c>
      <c r="AS527" s="266"/>
    </row>
    <row r="528" spans="1:45" ht="15.5" hidden="1" outlineLevel="1">
      <c r="A528" s="454"/>
      <c r="B528" s="370"/>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54"/>
      <c r="AF528" s="367"/>
      <c r="AG528" s="367"/>
      <c r="AH528" s="367"/>
      <c r="AI528" s="367"/>
      <c r="AJ528" s="367"/>
      <c r="AK528" s="367"/>
      <c r="AL528" s="367"/>
      <c r="AM528" s="367"/>
      <c r="AN528" s="367"/>
      <c r="AO528" s="367"/>
      <c r="AP528" s="367"/>
      <c r="AQ528" s="367"/>
      <c r="AR528" s="367"/>
      <c r="AS528" s="266"/>
    </row>
    <row r="529" spans="1:45" ht="15.5" hidden="1" outlineLevel="1">
      <c r="A529" s="454">
        <v>35</v>
      </c>
      <c r="B529" s="370"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68"/>
      <c r="AF529" s="352"/>
      <c r="AG529" s="352"/>
      <c r="AH529" s="352"/>
      <c r="AI529" s="352"/>
      <c r="AJ529" s="352"/>
      <c r="AK529" s="352"/>
      <c r="AL529" s="357"/>
      <c r="AM529" s="357"/>
      <c r="AN529" s="357"/>
      <c r="AO529" s="357"/>
      <c r="AP529" s="357"/>
      <c r="AQ529" s="357"/>
      <c r="AR529" s="357"/>
      <c r="AS529" s="256">
        <f>SUM(AE529:AR529)</f>
        <v>0</v>
      </c>
    </row>
    <row r="530" spans="1:45" ht="15.5" hidden="1" outlineLevel="1">
      <c r="A530" s="454"/>
      <c r="B530" s="373" t="s">
        <v>307</v>
      </c>
      <c r="C530" s="251" t="s">
        <v>163</v>
      </c>
      <c r="D530" s="255"/>
      <c r="E530" s="255"/>
      <c r="F530" s="255"/>
      <c r="G530" s="255"/>
      <c r="H530" s="255"/>
      <c r="I530" s="255"/>
      <c r="J530" s="255"/>
      <c r="K530" s="255"/>
      <c r="L530" s="255"/>
      <c r="M530" s="255"/>
      <c r="N530" s="255"/>
      <c r="O530" s="255"/>
      <c r="P530" s="255"/>
      <c r="Q530" s="255">
        <v>0</v>
      </c>
      <c r="R530" s="255"/>
      <c r="S530" s="255"/>
      <c r="T530" s="255"/>
      <c r="U530" s="255"/>
      <c r="V530" s="255"/>
      <c r="W530" s="255"/>
      <c r="X530" s="255"/>
      <c r="Y530" s="255"/>
      <c r="Z530" s="255"/>
      <c r="AA530" s="255"/>
      <c r="AB530" s="255"/>
      <c r="AC530" s="255"/>
      <c r="AD530" s="255"/>
      <c r="AE530" s="353">
        <v>0</v>
      </c>
      <c r="AF530" s="353">
        <v>0</v>
      </c>
      <c r="AG530" s="353">
        <v>0</v>
      </c>
      <c r="AH530" s="353">
        <v>0</v>
      </c>
      <c r="AI530" s="353">
        <v>0</v>
      </c>
      <c r="AJ530" s="353">
        <v>0</v>
      </c>
      <c r="AK530" s="353">
        <v>0</v>
      </c>
      <c r="AL530" s="353">
        <v>0</v>
      </c>
      <c r="AM530" s="353">
        <v>0</v>
      </c>
      <c r="AN530" s="353">
        <f t="shared" ref="AN530:AR530" si="234">AN529</f>
        <v>0</v>
      </c>
      <c r="AO530" s="353">
        <f t="shared" si="234"/>
        <v>0</v>
      </c>
      <c r="AP530" s="353">
        <f t="shared" si="234"/>
        <v>0</v>
      </c>
      <c r="AQ530" s="353">
        <f t="shared" si="234"/>
        <v>0</v>
      </c>
      <c r="AR530" s="353">
        <f t="shared" si="234"/>
        <v>0</v>
      </c>
      <c r="AS530" s="266"/>
    </row>
    <row r="531" spans="1:45" ht="15.5" hidden="1" outlineLevel="1">
      <c r="A531" s="454"/>
      <c r="B531" s="373"/>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54"/>
      <c r="AF531" s="367"/>
      <c r="AG531" s="367"/>
      <c r="AH531" s="367"/>
      <c r="AI531" s="367"/>
      <c r="AJ531" s="367"/>
      <c r="AK531" s="367"/>
      <c r="AL531" s="367"/>
      <c r="AM531" s="367"/>
      <c r="AN531" s="367"/>
      <c r="AO531" s="367"/>
      <c r="AP531" s="367"/>
      <c r="AQ531" s="367"/>
      <c r="AR531" s="367"/>
      <c r="AS531" s="266"/>
    </row>
    <row r="532" spans="1:45" ht="15.5" hidden="1" outlineLevel="1">
      <c r="A532" s="454"/>
      <c r="B532" s="43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54"/>
      <c r="AF532" s="367"/>
      <c r="AG532" s="367"/>
      <c r="AH532" s="367"/>
      <c r="AI532" s="367"/>
      <c r="AJ532" s="367"/>
      <c r="AK532" s="367"/>
      <c r="AL532" s="367"/>
      <c r="AM532" s="367"/>
      <c r="AN532" s="367"/>
      <c r="AO532" s="367"/>
      <c r="AP532" s="367"/>
      <c r="AQ532" s="367"/>
      <c r="AR532" s="367"/>
      <c r="AS532" s="266"/>
    </row>
    <row r="533" spans="1:45" ht="15.5" hidden="1" outlineLevel="1">
      <c r="A533" s="454">
        <v>36</v>
      </c>
      <c r="B533" s="370" t="s">
        <v>1218</v>
      </c>
      <c r="C533" s="251" t="s">
        <v>25</v>
      </c>
      <c r="D533" s="255">
        <v>374618.98778135516</v>
      </c>
      <c r="E533" s="255">
        <v>374618.98778135516</v>
      </c>
      <c r="F533" s="255">
        <v>374618.98778135516</v>
      </c>
      <c r="G533" s="255">
        <v>374618.98778135516</v>
      </c>
      <c r="H533" s="255">
        <v>373309.93503604818</v>
      </c>
      <c r="I533" s="255">
        <v>371183.80610895506</v>
      </c>
      <c r="J533" s="255">
        <v>371183.80610895506</v>
      </c>
      <c r="K533" s="255">
        <v>371183.80610895506</v>
      </c>
      <c r="L533" s="255">
        <v>371183.80610895506</v>
      </c>
      <c r="M533" s="255">
        <v>371183.80610895506</v>
      </c>
      <c r="N533" s="255">
        <v>371183.80610895506</v>
      </c>
      <c r="O533" s="255">
        <v>371025.395299592</v>
      </c>
      <c r="P533" s="255">
        <v>371025.395299592</v>
      </c>
      <c r="Q533" s="255">
        <v>12</v>
      </c>
      <c r="R533" s="255">
        <v>46.258477419272253</v>
      </c>
      <c r="S533" s="255">
        <v>46.258477419272253</v>
      </c>
      <c r="T533" s="255">
        <v>46.258477419272253</v>
      </c>
      <c r="U533" s="255">
        <v>46.258477419272253</v>
      </c>
      <c r="V533" s="255">
        <v>46.077071625471184</v>
      </c>
      <c r="W533" s="255">
        <v>45.714260037869053</v>
      </c>
      <c r="X533" s="255">
        <v>45.714260037869053</v>
      </c>
      <c r="Y533" s="255">
        <v>45.714260037869053</v>
      </c>
      <c r="Z533" s="255">
        <v>45.714260037869053</v>
      </c>
      <c r="AA533" s="255">
        <v>45.714260037869053</v>
      </c>
      <c r="AB533" s="255">
        <v>45.714260037869053</v>
      </c>
      <c r="AC533" s="255">
        <v>45.714260037869053</v>
      </c>
      <c r="AD533" s="255">
        <v>45.714260037869053</v>
      </c>
      <c r="AE533" s="368">
        <v>1</v>
      </c>
      <c r="AF533" s="352"/>
      <c r="AG533" s="352"/>
      <c r="AH533" s="352"/>
      <c r="AI533" s="352"/>
      <c r="AJ533" s="352"/>
      <c r="AK533" s="352"/>
      <c r="AL533" s="357"/>
      <c r="AM533" s="357"/>
      <c r="AN533" s="357"/>
      <c r="AO533" s="357"/>
      <c r="AP533" s="357"/>
      <c r="AQ533" s="357"/>
      <c r="AR533" s="357"/>
      <c r="AS533" s="256">
        <f>SUM(AE533:AR533)</f>
        <v>1</v>
      </c>
    </row>
    <row r="534" spans="1:45" ht="15.5" hidden="1" outlineLevel="1">
      <c r="A534" s="454"/>
      <c r="B534" s="373" t="s">
        <v>307</v>
      </c>
      <c r="C534" s="251" t="s">
        <v>163</v>
      </c>
      <c r="D534" s="255"/>
      <c r="E534" s="255"/>
      <c r="F534" s="255"/>
      <c r="G534" s="255"/>
      <c r="H534" s="255"/>
      <c r="I534" s="255"/>
      <c r="J534" s="255"/>
      <c r="K534" s="255"/>
      <c r="L534" s="255"/>
      <c r="M534" s="255"/>
      <c r="N534" s="255"/>
      <c r="O534" s="255"/>
      <c r="P534" s="255"/>
      <c r="Q534" s="255">
        <v>12</v>
      </c>
      <c r="R534" s="255"/>
      <c r="S534" s="255"/>
      <c r="T534" s="255"/>
      <c r="U534" s="255"/>
      <c r="V534" s="255"/>
      <c r="W534" s="255"/>
      <c r="X534" s="255"/>
      <c r="Y534" s="255"/>
      <c r="Z534" s="255"/>
      <c r="AA534" s="255"/>
      <c r="AB534" s="255"/>
      <c r="AC534" s="255"/>
      <c r="AD534" s="255"/>
      <c r="AE534" s="353">
        <v>1</v>
      </c>
      <c r="AF534" s="353">
        <v>0</v>
      </c>
      <c r="AG534" s="353">
        <v>0</v>
      </c>
      <c r="AH534" s="353">
        <v>0</v>
      </c>
      <c r="AI534" s="353">
        <v>0</v>
      </c>
      <c r="AJ534" s="353">
        <v>0</v>
      </c>
      <c r="AK534" s="353">
        <v>0</v>
      </c>
      <c r="AL534" s="353">
        <v>0</v>
      </c>
      <c r="AM534" s="353">
        <v>0</v>
      </c>
      <c r="AN534" s="353">
        <f t="shared" ref="AN534:AR534" si="235">AN533</f>
        <v>0</v>
      </c>
      <c r="AO534" s="353">
        <f t="shared" si="235"/>
        <v>0</v>
      </c>
      <c r="AP534" s="353">
        <f t="shared" si="235"/>
        <v>0</v>
      </c>
      <c r="AQ534" s="353">
        <f t="shared" si="235"/>
        <v>0</v>
      </c>
      <c r="AR534" s="353">
        <f t="shared" si="235"/>
        <v>0</v>
      </c>
      <c r="AS534" s="266"/>
    </row>
    <row r="535" spans="1:45" ht="15.5" hidden="1" outlineLevel="1">
      <c r="A535" s="454"/>
      <c r="B535" s="370"/>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54"/>
      <c r="AF535" s="367"/>
      <c r="AG535" s="367"/>
      <c r="AH535" s="367"/>
      <c r="AI535" s="367"/>
      <c r="AJ535" s="367"/>
      <c r="AK535" s="367"/>
      <c r="AL535" s="367"/>
      <c r="AM535" s="367"/>
      <c r="AN535" s="367"/>
      <c r="AO535" s="367"/>
      <c r="AP535" s="367"/>
      <c r="AQ535" s="367"/>
      <c r="AR535" s="367"/>
      <c r="AS535" s="266"/>
    </row>
    <row r="536" spans="1:45" ht="15.5" hidden="1" outlineLevel="1">
      <c r="A536" s="454">
        <v>37</v>
      </c>
      <c r="B536" s="370"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68"/>
      <c r="AF536" s="352"/>
      <c r="AG536" s="352"/>
      <c r="AH536" s="352"/>
      <c r="AI536" s="352"/>
      <c r="AJ536" s="352"/>
      <c r="AK536" s="352"/>
      <c r="AL536" s="357"/>
      <c r="AM536" s="357"/>
      <c r="AN536" s="357"/>
      <c r="AO536" s="357"/>
      <c r="AP536" s="357"/>
      <c r="AQ536" s="357"/>
      <c r="AR536" s="357"/>
      <c r="AS536" s="256">
        <f>SUM(AE536:AR536)</f>
        <v>0</v>
      </c>
    </row>
    <row r="537" spans="1:45" ht="15.5" hidden="1" outlineLevel="1">
      <c r="A537" s="454"/>
      <c r="B537" s="373" t="s">
        <v>307</v>
      </c>
      <c r="C537" s="251" t="s">
        <v>163</v>
      </c>
      <c r="D537" s="255"/>
      <c r="E537" s="255"/>
      <c r="F537" s="255"/>
      <c r="G537" s="255"/>
      <c r="H537" s="255"/>
      <c r="I537" s="255"/>
      <c r="J537" s="255"/>
      <c r="K537" s="255"/>
      <c r="L537" s="255"/>
      <c r="M537" s="255"/>
      <c r="N537" s="255"/>
      <c r="O537" s="255"/>
      <c r="P537" s="255"/>
      <c r="Q537" s="255">
        <v>12</v>
      </c>
      <c r="R537" s="255"/>
      <c r="S537" s="255"/>
      <c r="T537" s="255"/>
      <c r="U537" s="255"/>
      <c r="V537" s="255"/>
      <c r="W537" s="255"/>
      <c r="X537" s="255"/>
      <c r="Y537" s="255"/>
      <c r="Z537" s="255"/>
      <c r="AA537" s="255"/>
      <c r="AB537" s="255"/>
      <c r="AC537" s="255"/>
      <c r="AD537" s="255"/>
      <c r="AE537" s="353">
        <v>0</v>
      </c>
      <c r="AF537" s="353">
        <v>0</v>
      </c>
      <c r="AG537" s="353">
        <v>0</v>
      </c>
      <c r="AH537" s="353">
        <v>0</v>
      </c>
      <c r="AI537" s="353">
        <v>0</v>
      </c>
      <c r="AJ537" s="353">
        <v>0</v>
      </c>
      <c r="AK537" s="353">
        <v>0</v>
      </c>
      <c r="AL537" s="353">
        <v>0</v>
      </c>
      <c r="AM537" s="353">
        <v>0</v>
      </c>
      <c r="AN537" s="353">
        <f t="shared" ref="AN537:AR537" si="236">AN536</f>
        <v>0</v>
      </c>
      <c r="AO537" s="353">
        <f t="shared" si="236"/>
        <v>0</v>
      </c>
      <c r="AP537" s="353">
        <f t="shared" si="236"/>
        <v>0</v>
      </c>
      <c r="AQ537" s="353">
        <f t="shared" si="236"/>
        <v>0</v>
      </c>
      <c r="AR537" s="353">
        <f t="shared" si="236"/>
        <v>0</v>
      </c>
      <c r="AS537" s="266"/>
    </row>
    <row r="538" spans="1:45" ht="15.5" hidden="1" outlineLevel="1">
      <c r="A538" s="454"/>
      <c r="B538" s="370"/>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54"/>
      <c r="AF538" s="367"/>
      <c r="AG538" s="367"/>
      <c r="AH538" s="367"/>
      <c r="AI538" s="367"/>
      <c r="AJ538" s="367"/>
      <c r="AK538" s="367"/>
      <c r="AL538" s="367"/>
      <c r="AM538" s="367"/>
      <c r="AN538" s="367"/>
      <c r="AO538" s="367"/>
      <c r="AP538" s="367"/>
      <c r="AQ538" s="367"/>
      <c r="AR538" s="367"/>
      <c r="AS538" s="266"/>
    </row>
    <row r="539" spans="1:45" ht="15.5" hidden="1" outlineLevel="1">
      <c r="A539" s="454">
        <v>38</v>
      </c>
      <c r="B539" s="370"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68"/>
      <c r="AF539" s="352"/>
      <c r="AG539" s="352"/>
      <c r="AH539" s="352"/>
      <c r="AI539" s="352"/>
      <c r="AJ539" s="352"/>
      <c r="AK539" s="352"/>
      <c r="AL539" s="357"/>
      <c r="AM539" s="357"/>
      <c r="AN539" s="357"/>
      <c r="AO539" s="357"/>
      <c r="AP539" s="357"/>
      <c r="AQ539" s="357"/>
      <c r="AR539" s="357"/>
      <c r="AS539" s="256">
        <f>SUM(AE539:AR539)</f>
        <v>0</v>
      </c>
    </row>
    <row r="540" spans="1:45" ht="15.5" hidden="1" outlineLevel="1">
      <c r="A540" s="454"/>
      <c r="B540" s="373" t="s">
        <v>307</v>
      </c>
      <c r="C540" s="251" t="s">
        <v>163</v>
      </c>
      <c r="D540" s="255"/>
      <c r="E540" s="255"/>
      <c r="F540" s="255"/>
      <c r="G540" s="255"/>
      <c r="H540" s="255"/>
      <c r="I540" s="255"/>
      <c r="J540" s="255"/>
      <c r="K540" s="255"/>
      <c r="L540" s="255"/>
      <c r="M540" s="255"/>
      <c r="N540" s="255"/>
      <c r="O540" s="255"/>
      <c r="P540" s="255"/>
      <c r="Q540" s="255">
        <v>12</v>
      </c>
      <c r="R540" s="255"/>
      <c r="S540" s="255"/>
      <c r="T540" s="255"/>
      <c r="U540" s="255"/>
      <c r="V540" s="255"/>
      <c r="W540" s="255"/>
      <c r="X540" s="255"/>
      <c r="Y540" s="255"/>
      <c r="Z540" s="255"/>
      <c r="AA540" s="255"/>
      <c r="AB540" s="255"/>
      <c r="AC540" s="255"/>
      <c r="AD540" s="255"/>
      <c r="AE540" s="353">
        <v>0</v>
      </c>
      <c r="AF540" s="353">
        <v>0</v>
      </c>
      <c r="AG540" s="353">
        <v>0</v>
      </c>
      <c r="AH540" s="353">
        <v>0</v>
      </c>
      <c r="AI540" s="353">
        <v>0</v>
      </c>
      <c r="AJ540" s="353">
        <v>0</v>
      </c>
      <c r="AK540" s="353">
        <v>0</v>
      </c>
      <c r="AL540" s="353">
        <v>0</v>
      </c>
      <c r="AM540" s="353">
        <v>0</v>
      </c>
      <c r="AN540" s="353">
        <f t="shared" ref="AN540:AR540" si="237">AN539</f>
        <v>0</v>
      </c>
      <c r="AO540" s="353">
        <f t="shared" si="237"/>
        <v>0</v>
      </c>
      <c r="AP540" s="353">
        <f t="shared" si="237"/>
        <v>0</v>
      </c>
      <c r="AQ540" s="353">
        <f t="shared" si="237"/>
        <v>0</v>
      </c>
      <c r="AR540" s="353">
        <f t="shared" si="237"/>
        <v>0</v>
      </c>
      <c r="AS540" s="266"/>
    </row>
    <row r="541" spans="1:45" ht="15.5" hidden="1" outlineLevel="1">
      <c r="A541" s="454"/>
      <c r="B541" s="370"/>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54"/>
      <c r="AF541" s="367"/>
      <c r="AG541" s="367"/>
      <c r="AH541" s="367"/>
      <c r="AI541" s="367"/>
      <c r="AJ541" s="367"/>
      <c r="AK541" s="367"/>
      <c r="AL541" s="367"/>
      <c r="AM541" s="367"/>
      <c r="AN541" s="367"/>
      <c r="AO541" s="367"/>
      <c r="AP541" s="367"/>
      <c r="AQ541" s="367"/>
      <c r="AR541" s="367"/>
      <c r="AS541" s="266"/>
    </row>
    <row r="542" spans="1:45" ht="15.5" hidden="1" outlineLevel="1">
      <c r="A542" s="454">
        <v>39</v>
      </c>
      <c r="B542" s="370"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68"/>
      <c r="AF542" s="352"/>
      <c r="AG542" s="352"/>
      <c r="AH542" s="352"/>
      <c r="AI542" s="352"/>
      <c r="AJ542" s="352"/>
      <c r="AK542" s="352"/>
      <c r="AL542" s="357"/>
      <c r="AM542" s="357"/>
      <c r="AN542" s="357"/>
      <c r="AO542" s="357"/>
      <c r="AP542" s="357"/>
      <c r="AQ542" s="357"/>
      <c r="AR542" s="357"/>
      <c r="AS542" s="256">
        <f>SUM(AE542:AR542)</f>
        <v>0</v>
      </c>
    </row>
    <row r="543" spans="1:45" ht="15.5" hidden="1" outlineLevel="1">
      <c r="A543" s="454"/>
      <c r="B543" s="373" t="s">
        <v>307</v>
      </c>
      <c r="C543" s="251" t="s">
        <v>163</v>
      </c>
      <c r="D543" s="255"/>
      <c r="E543" s="255"/>
      <c r="F543" s="255"/>
      <c r="G543" s="255"/>
      <c r="H543" s="255"/>
      <c r="I543" s="255"/>
      <c r="J543" s="255"/>
      <c r="K543" s="255"/>
      <c r="L543" s="255"/>
      <c r="M543" s="255"/>
      <c r="N543" s="255"/>
      <c r="O543" s="255"/>
      <c r="P543" s="255"/>
      <c r="Q543" s="255">
        <v>12</v>
      </c>
      <c r="R543" s="255"/>
      <c r="S543" s="255"/>
      <c r="T543" s="255"/>
      <c r="U543" s="255"/>
      <c r="V543" s="255"/>
      <c r="W543" s="255"/>
      <c r="X543" s="255"/>
      <c r="Y543" s="255"/>
      <c r="Z543" s="255"/>
      <c r="AA543" s="255"/>
      <c r="AB543" s="255"/>
      <c r="AC543" s="255"/>
      <c r="AD543" s="255"/>
      <c r="AE543" s="353">
        <v>0</v>
      </c>
      <c r="AF543" s="353">
        <v>0</v>
      </c>
      <c r="AG543" s="353">
        <v>0</v>
      </c>
      <c r="AH543" s="353">
        <v>0</v>
      </c>
      <c r="AI543" s="353">
        <v>0</v>
      </c>
      <c r="AJ543" s="353">
        <v>0</v>
      </c>
      <c r="AK543" s="353">
        <v>0</v>
      </c>
      <c r="AL543" s="353">
        <v>0</v>
      </c>
      <c r="AM543" s="353">
        <v>0</v>
      </c>
      <c r="AN543" s="353">
        <f t="shared" ref="AN543:AR543" si="238">AN542</f>
        <v>0</v>
      </c>
      <c r="AO543" s="353">
        <f t="shared" si="238"/>
        <v>0</v>
      </c>
      <c r="AP543" s="353">
        <f t="shared" si="238"/>
        <v>0</v>
      </c>
      <c r="AQ543" s="353">
        <f t="shared" si="238"/>
        <v>0</v>
      </c>
      <c r="AR543" s="353">
        <f t="shared" si="238"/>
        <v>0</v>
      </c>
      <c r="AS543" s="266"/>
    </row>
    <row r="544" spans="1:45" ht="15.5" hidden="1" outlineLevel="1">
      <c r="A544" s="454"/>
      <c r="B544" s="370"/>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54"/>
      <c r="AF544" s="367"/>
      <c r="AG544" s="367"/>
      <c r="AH544" s="367"/>
      <c r="AI544" s="367"/>
      <c r="AJ544" s="367"/>
      <c r="AK544" s="367"/>
      <c r="AL544" s="367"/>
      <c r="AM544" s="367"/>
      <c r="AN544" s="367"/>
      <c r="AO544" s="367"/>
      <c r="AP544" s="367"/>
      <c r="AQ544" s="367"/>
      <c r="AR544" s="367"/>
      <c r="AS544" s="266"/>
    </row>
    <row r="545" spans="1:45" ht="31" hidden="1" outlineLevel="1">
      <c r="A545" s="454">
        <v>40</v>
      </c>
      <c r="B545" s="370"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68"/>
      <c r="AF545" s="352"/>
      <c r="AG545" s="352"/>
      <c r="AH545" s="352"/>
      <c r="AI545" s="352"/>
      <c r="AJ545" s="352"/>
      <c r="AK545" s="352"/>
      <c r="AL545" s="357"/>
      <c r="AM545" s="357"/>
      <c r="AN545" s="357"/>
      <c r="AO545" s="357"/>
      <c r="AP545" s="357"/>
      <c r="AQ545" s="357"/>
      <c r="AR545" s="357"/>
      <c r="AS545" s="256">
        <f>SUM(AE545:AR545)</f>
        <v>0</v>
      </c>
    </row>
    <row r="546" spans="1:45" ht="15.5" hidden="1" outlineLevel="1">
      <c r="A546" s="454"/>
      <c r="B546" s="373" t="s">
        <v>307</v>
      </c>
      <c r="C546" s="251" t="s">
        <v>163</v>
      </c>
      <c r="D546" s="255"/>
      <c r="E546" s="255"/>
      <c r="F546" s="255"/>
      <c r="G546" s="255"/>
      <c r="H546" s="255"/>
      <c r="I546" s="255"/>
      <c r="J546" s="255"/>
      <c r="K546" s="255"/>
      <c r="L546" s="255"/>
      <c r="M546" s="255"/>
      <c r="N546" s="255"/>
      <c r="O546" s="255"/>
      <c r="P546" s="255"/>
      <c r="Q546" s="255">
        <v>12</v>
      </c>
      <c r="R546" s="255"/>
      <c r="S546" s="255"/>
      <c r="T546" s="255"/>
      <c r="U546" s="255"/>
      <c r="V546" s="255"/>
      <c r="W546" s="255"/>
      <c r="X546" s="255"/>
      <c r="Y546" s="255"/>
      <c r="Z546" s="255"/>
      <c r="AA546" s="255"/>
      <c r="AB546" s="255"/>
      <c r="AC546" s="255"/>
      <c r="AD546" s="255"/>
      <c r="AE546" s="353">
        <v>0</v>
      </c>
      <c r="AF546" s="353">
        <v>0</v>
      </c>
      <c r="AG546" s="353">
        <v>0</v>
      </c>
      <c r="AH546" s="353">
        <v>0</v>
      </c>
      <c r="AI546" s="353">
        <v>0</v>
      </c>
      <c r="AJ546" s="353">
        <v>0</v>
      </c>
      <c r="AK546" s="353">
        <v>0</v>
      </c>
      <c r="AL546" s="353">
        <v>0</v>
      </c>
      <c r="AM546" s="353">
        <v>0</v>
      </c>
      <c r="AN546" s="353">
        <f t="shared" ref="AN546:AR546" si="239">AN545</f>
        <v>0</v>
      </c>
      <c r="AO546" s="353">
        <f t="shared" si="239"/>
        <v>0</v>
      </c>
      <c r="AP546" s="353">
        <f t="shared" si="239"/>
        <v>0</v>
      </c>
      <c r="AQ546" s="353">
        <f t="shared" si="239"/>
        <v>0</v>
      </c>
      <c r="AR546" s="353">
        <f t="shared" si="239"/>
        <v>0</v>
      </c>
      <c r="AS546" s="266"/>
    </row>
    <row r="547" spans="1:45" ht="15.5" hidden="1" outlineLevel="1">
      <c r="A547" s="454"/>
      <c r="B547" s="370"/>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54"/>
      <c r="AF547" s="367"/>
      <c r="AG547" s="367"/>
      <c r="AH547" s="367"/>
      <c r="AI547" s="367"/>
      <c r="AJ547" s="367"/>
      <c r="AK547" s="367"/>
      <c r="AL547" s="367"/>
      <c r="AM547" s="367"/>
      <c r="AN547" s="367"/>
      <c r="AO547" s="367"/>
      <c r="AP547" s="367"/>
      <c r="AQ547" s="367"/>
      <c r="AR547" s="367"/>
      <c r="AS547" s="266"/>
    </row>
    <row r="548" spans="1:45" ht="31" hidden="1" outlineLevel="1">
      <c r="A548" s="454">
        <v>41</v>
      </c>
      <c r="B548" s="370"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68"/>
      <c r="AF548" s="352"/>
      <c r="AG548" s="352"/>
      <c r="AH548" s="352"/>
      <c r="AI548" s="352"/>
      <c r="AJ548" s="352"/>
      <c r="AK548" s="352"/>
      <c r="AL548" s="357"/>
      <c r="AM548" s="357"/>
      <c r="AN548" s="357"/>
      <c r="AO548" s="357"/>
      <c r="AP548" s="357"/>
      <c r="AQ548" s="357"/>
      <c r="AR548" s="357"/>
      <c r="AS548" s="256">
        <f>SUM(AE548:AR548)</f>
        <v>0</v>
      </c>
    </row>
    <row r="549" spans="1:45" ht="15.5" hidden="1" outlineLevel="1">
      <c r="A549" s="454"/>
      <c r="B549" s="373" t="s">
        <v>307</v>
      </c>
      <c r="C549" s="251" t="s">
        <v>163</v>
      </c>
      <c r="D549" s="255"/>
      <c r="E549" s="255"/>
      <c r="F549" s="255"/>
      <c r="G549" s="255"/>
      <c r="H549" s="255"/>
      <c r="I549" s="255"/>
      <c r="J549" s="255"/>
      <c r="K549" s="255"/>
      <c r="L549" s="255"/>
      <c r="M549" s="255"/>
      <c r="N549" s="255"/>
      <c r="O549" s="255"/>
      <c r="P549" s="255"/>
      <c r="Q549" s="255">
        <v>12</v>
      </c>
      <c r="R549" s="255"/>
      <c r="S549" s="255"/>
      <c r="T549" s="255"/>
      <c r="U549" s="255"/>
      <c r="V549" s="255"/>
      <c r="W549" s="255"/>
      <c r="X549" s="255"/>
      <c r="Y549" s="255"/>
      <c r="Z549" s="255"/>
      <c r="AA549" s="255"/>
      <c r="AB549" s="255"/>
      <c r="AC549" s="255"/>
      <c r="AD549" s="255"/>
      <c r="AE549" s="353">
        <v>0</v>
      </c>
      <c r="AF549" s="353">
        <v>0</v>
      </c>
      <c r="AG549" s="353">
        <v>0</v>
      </c>
      <c r="AH549" s="353">
        <v>0</v>
      </c>
      <c r="AI549" s="353">
        <v>0</v>
      </c>
      <c r="AJ549" s="353">
        <v>0</v>
      </c>
      <c r="AK549" s="353">
        <v>0</v>
      </c>
      <c r="AL549" s="353">
        <v>0</v>
      </c>
      <c r="AM549" s="353">
        <v>0</v>
      </c>
      <c r="AN549" s="353">
        <f t="shared" ref="AN549:AR549" si="240">AN548</f>
        <v>0</v>
      </c>
      <c r="AO549" s="353">
        <f t="shared" si="240"/>
        <v>0</v>
      </c>
      <c r="AP549" s="353">
        <f t="shared" si="240"/>
        <v>0</v>
      </c>
      <c r="AQ549" s="353">
        <f t="shared" si="240"/>
        <v>0</v>
      </c>
      <c r="AR549" s="353">
        <f t="shared" si="240"/>
        <v>0</v>
      </c>
      <c r="AS549" s="266"/>
    </row>
    <row r="550" spans="1:45" ht="15.5" hidden="1" outlineLevel="1">
      <c r="A550" s="454"/>
      <c r="B550" s="370"/>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54"/>
      <c r="AF550" s="367"/>
      <c r="AG550" s="367"/>
      <c r="AH550" s="367"/>
      <c r="AI550" s="367"/>
      <c r="AJ550" s="367"/>
      <c r="AK550" s="367"/>
      <c r="AL550" s="367"/>
      <c r="AM550" s="367"/>
      <c r="AN550" s="367"/>
      <c r="AO550" s="367"/>
      <c r="AP550" s="367"/>
      <c r="AQ550" s="367"/>
      <c r="AR550" s="367"/>
      <c r="AS550" s="266"/>
    </row>
    <row r="551" spans="1:45" ht="31" hidden="1" outlineLevel="1">
      <c r="A551" s="454">
        <v>42</v>
      </c>
      <c r="B551" s="370"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68"/>
      <c r="AF551" s="352"/>
      <c r="AG551" s="352"/>
      <c r="AH551" s="352"/>
      <c r="AI551" s="352"/>
      <c r="AJ551" s="352"/>
      <c r="AK551" s="352"/>
      <c r="AL551" s="357"/>
      <c r="AM551" s="357"/>
      <c r="AN551" s="357"/>
      <c r="AO551" s="357"/>
      <c r="AP551" s="357"/>
      <c r="AQ551" s="357"/>
      <c r="AR551" s="357"/>
      <c r="AS551" s="256">
        <f>SUM(AE551:AR551)</f>
        <v>0</v>
      </c>
    </row>
    <row r="552" spans="1:45" ht="15.5" hidden="1" outlineLevel="1">
      <c r="A552" s="454"/>
      <c r="B552" s="373" t="s">
        <v>307</v>
      </c>
      <c r="C552" s="251" t="s">
        <v>163</v>
      </c>
      <c r="D552" s="255"/>
      <c r="E552" s="255"/>
      <c r="F552" s="255"/>
      <c r="G552" s="255"/>
      <c r="H552" s="255"/>
      <c r="I552" s="255"/>
      <c r="J552" s="255"/>
      <c r="K552" s="255"/>
      <c r="L552" s="255"/>
      <c r="M552" s="255"/>
      <c r="N552" s="255"/>
      <c r="O552" s="255"/>
      <c r="P552" s="255"/>
      <c r="Q552" s="405"/>
      <c r="R552" s="255"/>
      <c r="S552" s="255"/>
      <c r="T552" s="255"/>
      <c r="U552" s="255"/>
      <c r="V552" s="255"/>
      <c r="W552" s="255"/>
      <c r="X552" s="255"/>
      <c r="Y552" s="255"/>
      <c r="Z552" s="255"/>
      <c r="AA552" s="255"/>
      <c r="AB552" s="255"/>
      <c r="AC552" s="255"/>
      <c r="AD552" s="255"/>
      <c r="AE552" s="353">
        <v>0</v>
      </c>
      <c r="AF552" s="353">
        <v>0</v>
      </c>
      <c r="AG552" s="353">
        <v>0</v>
      </c>
      <c r="AH552" s="353">
        <v>0</v>
      </c>
      <c r="AI552" s="353">
        <v>0</v>
      </c>
      <c r="AJ552" s="353">
        <v>0</v>
      </c>
      <c r="AK552" s="353">
        <v>0</v>
      </c>
      <c r="AL552" s="353">
        <v>0</v>
      </c>
      <c r="AM552" s="353">
        <v>0</v>
      </c>
      <c r="AN552" s="353">
        <f t="shared" ref="AN552:AR552" si="241">AN551</f>
        <v>0</v>
      </c>
      <c r="AO552" s="353">
        <f t="shared" si="241"/>
        <v>0</v>
      </c>
      <c r="AP552" s="353">
        <f t="shared" si="241"/>
        <v>0</v>
      </c>
      <c r="AQ552" s="353">
        <f t="shared" si="241"/>
        <v>0</v>
      </c>
      <c r="AR552" s="353">
        <f t="shared" si="241"/>
        <v>0</v>
      </c>
      <c r="AS552" s="266"/>
    </row>
    <row r="553" spans="1:45" ht="15.5" hidden="1" outlineLevel="1">
      <c r="A553" s="454"/>
      <c r="B553" s="370"/>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54"/>
      <c r="AF553" s="367"/>
      <c r="AG553" s="367"/>
      <c r="AH553" s="367"/>
      <c r="AI553" s="367"/>
      <c r="AJ553" s="367"/>
      <c r="AK553" s="367"/>
      <c r="AL553" s="367"/>
      <c r="AM553" s="367"/>
      <c r="AN553" s="367"/>
      <c r="AO553" s="367"/>
      <c r="AP553" s="367"/>
      <c r="AQ553" s="367"/>
      <c r="AR553" s="367"/>
      <c r="AS553" s="266"/>
    </row>
    <row r="554" spans="1:45" ht="15.5" hidden="1" outlineLevel="1">
      <c r="A554" s="454">
        <v>43</v>
      </c>
      <c r="B554" s="370"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68"/>
      <c r="AF554" s="352"/>
      <c r="AG554" s="352"/>
      <c r="AH554" s="352"/>
      <c r="AI554" s="352"/>
      <c r="AJ554" s="352"/>
      <c r="AK554" s="352"/>
      <c r="AL554" s="357"/>
      <c r="AM554" s="357"/>
      <c r="AN554" s="357"/>
      <c r="AO554" s="357"/>
      <c r="AP554" s="357"/>
      <c r="AQ554" s="357"/>
      <c r="AR554" s="357"/>
      <c r="AS554" s="256">
        <f>SUM(AE554:AR554)</f>
        <v>0</v>
      </c>
    </row>
    <row r="555" spans="1:45" ht="15.5" hidden="1" outlineLevel="1">
      <c r="A555" s="454"/>
      <c r="B555" s="373" t="s">
        <v>307</v>
      </c>
      <c r="C555" s="251" t="s">
        <v>163</v>
      </c>
      <c r="D555" s="255"/>
      <c r="E555" s="255"/>
      <c r="F555" s="255"/>
      <c r="G555" s="255"/>
      <c r="H555" s="255"/>
      <c r="I555" s="255"/>
      <c r="J555" s="255"/>
      <c r="K555" s="255"/>
      <c r="L555" s="255"/>
      <c r="M555" s="255"/>
      <c r="N555" s="255"/>
      <c r="O555" s="255"/>
      <c r="P555" s="255"/>
      <c r="Q555" s="255">
        <v>12</v>
      </c>
      <c r="R555" s="255"/>
      <c r="S555" s="255"/>
      <c r="T555" s="255"/>
      <c r="U555" s="255"/>
      <c r="V555" s="255"/>
      <c r="W555" s="255"/>
      <c r="X555" s="255"/>
      <c r="Y555" s="255"/>
      <c r="Z555" s="255"/>
      <c r="AA555" s="255"/>
      <c r="AB555" s="255"/>
      <c r="AC555" s="255"/>
      <c r="AD555" s="255"/>
      <c r="AE555" s="353">
        <v>0</v>
      </c>
      <c r="AF555" s="353">
        <v>0</v>
      </c>
      <c r="AG555" s="353">
        <v>0</v>
      </c>
      <c r="AH555" s="353">
        <v>0</v>
      </c>
      <c r="AI555" s="353">
        <v>0</v>
      </c>
      <c r="AJ555" s="353">
        <v>0</v>
      </c>
      <c r="AK555" s="353">
        <v>0</v>
      </c>
      <c r="AL555" s="353">
        <v>0</v>
      </c>
      <c r="AM555" s="353">
        <v>0</v>
      </c>
      <c r="AN555" s="353">
        <f t="shared" ref="AN555:AR555" si="242">AN554</f>
        <v>0</v>
      </c>
      <c r="AO555" s="353">
        <f t="shared" si="242"/>
        <v>0</v>
      </c>
      <c r="AP555" s="353">
        <f t="shared" si="242"/>
        <v>0</v>
      </c>
      <c r="AQ555" s="353">
        <f t="shared" si="242"/>
        <v>0</v>
      </c>
      <c r="AR555" s="353">
        <f t="shared" si="242"/>
        <v>0</v>
      </c>
      <c r="AS555" s="266"/>
    </row>
    <row r="556" spans="1:45" ht="15.5" hidden="1" outlineLevel="1">
      <c r="A556" s="454"/>
      <c r="B556" s="370"/>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54"/>
      <c r="AF556" s="367"/>
      <c r="AG556" s="367"/>
      <c r="AH556" s="367"/>
      <c r="AI556" s="367"/>
      <c r="AJ556" s="367"/>
      <c r="AK556" s="367"/>
      <c r="AL556" s="367"/>
      <c r="AM556" s="367"/>
      <c r="AN556" s="367"/>
      <c r="AO556" s="367"/>
      <c r="AP556" s="367"/>
      <c r="AQ556" s="367"/>
      <c r="AR556" s="367"/>
      <c r="AS556" s="266"/>
    </row>
    <row r="557" spans="1:45" ht="31" hidden="1" outlineLevel="1">
      <c r="A557" s="454">
        <v>44</v>
      </c>
      <c r="B557" s="370"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68"/>
      <c r="AF557" s="352"/>
      <c r="AG557" s="352"/>
      <c r="AH557" s="352"/>
      <c r="AI557" s="352"/>
      <c r="AJ557" s="352"/>
      <c r="AK557" s="352"/>
      <c r="AL557" s="357"/>
      <c r="AM557" s="357"/>
      <c r="AN557" s="357"/>
      <c r="AO557" s="357"/>
      <c r="AP557" s="357"/>
      <c r="AQ557" s="357"/>
      <c r="AR557" s="357"/>
      <c r="AS557" s="256">
        <f>SUM(AE557:AR557)</f>
        <v>0</v>
      </c>
    </row>
    <row r="558" spans="1:45" ht="15.5" hidden="1" outlineLevel="1">
      <c r="A558" s="454"/>
      <c r="B558" s="373" t="s">
        <v>307</v>
      </c>
      <c r="C558" s="251" t="s">
        <v>163</v>
      </c>
      <c r="D558" s="255"/>
      <c r="E558" s="255"/>
      <c r="F558" s="255"/>
      <c r="G558" s="255"/>
      <c r="H558" s="255"/>
      <c r="I558" s="255"/>
      <c r="J558" s="255"/>
      <c r="K558" s="255"/>
      <c r="L558" s="255"/>
      <c r="M558" s="255"/>
      <c r="N558" s="255"/>
      <c r="O558" s="255"/>
      <c r="P558" s="255"/>
      <c r="Q558" s="255">
        <v>12</v>
      </c>
      <c r="R558" s="255"/>
      <c r="S558" s="255"/>
      <c r="T558" s="255"/>
      <c r="U558" s="255"/>
      <c r="V558" s="255"/>
      <c r="W558" s="255"/>
      <c r="X558" s="255"/>
      <c r="Y558" s="255"/>
      <c r="Z558" s="255"/>
      <c r="AA558" s="255"/>
      <c r="AB558" s="255"/>
      <c r="AC558" s="255"/>
      <c r="AD558" s="255"/>
      <c r="AE558" s="353">
        <v>0</v>
      </c>
      <c r="AF558" s="353">
        <v>0</v>
      </c>
      <c r="AG558" s="353">
        <v>0</v>
      </c>
      <c r="AH558" s="353">
        <v>0</v>
      </c>
      <c r="AI558" s="353">
        <v>0</v>
      </c>
      <c r="AJ558" s="353">
        <v>0</v>
      </c>
      <c r="AK558" s="353">
        <v>0</v>
      </c>
      <c r="AL558" s="353">
        <v>0</v>
      </c>
      <c r="AM558" s="353">
        <v>0</v>
      </c>
      <c r="AN558" s="353">
        <f t="shared" ref="AN558:AR558" si="243">AN557</f>
        <v>0</v>
      </c>
      <c r="AO558" s="353">
        <f t="shared" si="243"/>
        <v>0</v>
      </c>
      <c r="AP558" s="353">
        <f t="shared" si="243"/>
        <v>0</v>
      </c>
      <c r="AQ558" s="353">
        <f t="shared" si="243"/>
        <v>0</v>
      </c>
      <c r="AR558" s="353">
        <f t="shared" si="243"/>
        <v>0</v>
      </c>
      <c r="AS558" s="266"/>
    </row>
    <row r="559" spans="1:45" ht="15.5" hidden="1" outlineLevel="1">
      <c r="A559" s="454"/>
      <c r="B559" s="370"/>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54"/>
      <c r="AF559" s="367"/>
      <c r="AG559" s="367"/>
      <c r="AH559" s="367"/>
      <c r="AI559" s="367"/>
      <c r="AJ559" s="367"/>
      <c r="AK559" s="367"/>
      <c r="AL559" s="367"/>
      <c r="AM559" s="367"/>
      <c r="AN559" s="367"/>
      <c r="AO559" s="367"/>
      <c r="AP559" s="367"/>
      <c r="AQ559" s="367"/>
      <c r="AR559" s="367"/>
      <c r="AS559" s="266"/>
    </row>
    <row r="560" spans="1:45" ht="31" hidden="1" outlineLevel="1">
      <c r="A560" s="454">
        <v>45</v>
      </c>
      <c r="B560" s="370"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68"/>
      <c r="AF560" s="352"/>
      <c r="AG560" s="352"/>
      <c r="AH560" s="352"/>
      <c r="AI560" s="352"/>
      <c r="AJ560" s="352"/>
      <c r="AK560" s="352"/>
      <c r="AL560" s="357"/>
      <c r="AM560" s="357"/>
      <c r="AN560" s="357"/>
      <c r="AO560" s="357"/>
      <c r="AP560" s="357"/>
      <c r="AQ560" s="357"/>
      <c r="AR560" s="357"/>
      <c r="AS560" s="256">
        <f>SUM(AE560:AR560)</f>
        <v>0</v>
      </c>
    </row>
    <row r="561" spans="1:45" ht="15.5" hidden="1" outlineLevel="1">
      <c r="A561" s="454"/>
      <c r="B561" s="373" t="s">
        <v>307</v>
      </c>
      <c r="C561" s="251" t="s">
        <v>163</v>
      </c>
      <c r="D561" s="255"/>
      <c r="E561" s="255"/>
      <c r="F561" s="255"/>
      <c r="G561" s="255"/>
      <c r="H561" s="255"/>
      <c r="I561" s="255"/>
      <c r="J561" s="255"/>
      <c r="K561" s="255"/>
      <c r="L561" s="255"/>
      <c r="M561" s="255"/>
      <c r="N561" s="255"/>
      <c r="O561" s="255"/>
      <c r="P561" s="255"/>
      <c r="Q561" s="255">
        <v>12</v>
      </c>
      <c r="R561" s="255"/>
      <c r="S561" s="255"/>
      <c r="T561" s="255"/>
      <c r="U561" s="255"/>
      <c r="V561" s="255"/>
      <c r="W561" s="255"/>
      <c r="X561" s="255"/>
      <c r="Y561" s="255"/>
      <c r="Z561" s="255"/>
      <c r="AA561" s="255"/>
      <c r="AB561" s="255"/>
      <c r="AC561" s="255"/>
      <c r="AD561" s="255"/>
      <c r="AE561" s="353">
        <v>0</v>
      </c>
      <c r="AF561" s="353">
        <v>0</v>
      </c>
      <c r="AG561" s="353">
        <v>0</v>
      </c>
      <c r="AH561" s="353">
        <v>0</v>
      </c>
      <c r="AI561" s="353">
        <v>0</v>
      </c>
      <c r="AJ561" s="353">
        <v>0</v>
      </c>
      <c r="AK561" s="353">
        <v>0</v>
      </c>
      <c r="AL561" s="353">
        <v>0</v>
      </c>
      <c r="AM561" s="353">
        <v>0</v>
      </c>
      <c r="AN561" s="353">
        <f t="shared" ref="AN561:AR561" si="244">AN560</f>
        <v>0</v>
      </c>
      <c r="AO561" s="353">
        <f t="shared" si="244"/>
        <v>0</v>
      </c>
      <c r="AP561" s="353">
        <f t="shared" si="244"/>
        <v>0</v>
      </c>
      <c r="AQ561" s="353">
        <f t="shared" si="244"/>
        <v>0</v>
      </c>
      <c r="AR561" s="353">
        <f t="shared" si="244"/>
        <v>0</v>
      </c>
      <c r="AS561" s="266"/>
    </row>
    <row r="562" spans="1:45" ht="15.5" hidden="1" outlineLevel="1">
      <c r="A562" s="454"/>
      <c r="B562" s="370"/>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54"/>
      <c r="AF562" s="367"/>
      <c r="AG562" s="367"/>
      <c r="AH562" s="367"/>
      <c r="AI562" s="367"/>
      <c r="AJ562" s="367"/>
      <c r="AK562" s="367"/>
      <c r="AL562" s="367"/>
      <c r="AM562" s="367"/>
      <c r="AN562" s="367"/>
      <c r="AO562" s="367"/>
      <c r="AP562" s="367"/>
      <c r="AQ562" s="367"/>
      <c r="AR562" s="367"/>
      <c r="AS562" s="266"/>
    </row>
    <row r="563" spans="1:45" ht="31" hidden="1" outlineLevel="1">
      <c r="A563" s="454">
        <v>46</v>
      </c>
      <c r="B563" s="370"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68"/>
      <c r="AF563" s="352"/>
      <c r="AG563" s="352"/>
      <c r="AH563" s="352"/>
      <c r="AI563" s="352"/>
      <c r="AJ563" s="352"/>
      <c r="AK563" s="352"/>
      <c r="AL563" s="357"/>
      <c r="AM563" s="357"/>
      <c r="AN563" s="357"/>
      <c r="AO563" s="357"/>
      <c r="AP563" s="357"/>
      <c r="AQ563" s="357"/>
      <c r="AR563" s="357"/>
      <c r="AS563" s="256">
        <f>SUM(AE563:AR563)</f>
        <v>0</v>
      </c>
    </row>
    <row r="564" spans="1:45" ht="15.5" hidden="1" outlineLevel="1">
      <c r="A564" s="454"/>
      <c r="B564" s="373" t="s">
        <v>307</v>
      </c>
      <c r="C564" s="251" t="s">
        <v>163</v>
      </c>
      <c r="D564" s="255"/>
      <c r="E564" s="255"/>
      <c r="F564" s="255"/>
      <c r="G564" s="255"/>
      <c r="H564" s="255"/>
      <c r="I564" s="255"/>
      <c r="J564" s="255"/>
      <c r="K564" s="255"/>
      <c r="L564" s="255"/>
      <c r="M564" s="255"/>
      <c r="N564" s="255"/>
      <c r="O564" s="255"/>
      <c r="P564" s="255"/>
      <c r="Q564" s="255">
        <v>12</v>
      </c>
      <c r="R564" s="255"/>
      <c r="S564" s="255"/>
      <c r="T564" s="255"/>
      <c r="U564" s="255"/>
      <c r="V564" s="255"/>
      <c r="W564" s="255"/>
      <c r="X564" s="255"/>
      <c r="Y564" s="255"/>
      <c r="Z564" s="255"/>
      <c r="AA564" s="255"/>
      <c r="AB564" s="255"/>
      <c r="AC564" s="255"/>
      <c r="AD564" s="255"/>
      <c r="AE564" s="353">
        <v>0</v>
      </c>
      <c r="AF564" s="353">
        <v>0</v>
      </c>
      <c r="AG564" s="353">
        <v>0</v>
      </c>
      <c r="AH564" s="353">
        <v>0</v>
      </c>
      <c r="AI564" s="353">
        <v>0</v>
      </c>
      <c r="AJ564" s="353">
        <v>0</v>
      </c>
      <c r="AK564" s="353">
        <v>0</v>
      </c>
      <c r="AL564" s="353">
        <v>0</v>
      </c>
      <c r="AM564" s="353">
        <v>0</v>
      </c>
      <c r="AN564" s="353">
        <f t="shared" ref="AN564:AR564" si="245">AN563</f>
        <v>0</v>
      </c>
      <c r="AO564" s="353">
        <f t="shared" si="245"/>
        <v>0</v>
      </c>
      <c r="AP564" s="353">
        <f t="shared" si="245"/>
        <v>0</v>
      </c>
      <c r="AQ564" s="353">
        <f t="shared" si="245"/>
        <v>0</v>
      </c>
      <c r="AR564" s="353">
        <f t="shared" si="245"/>
        <v>0</v>
      </c>
      <c r="AS564" s="266"/>
    </row>
    <row r="565" spans="1:45" ht="15.5" hidden="1" outlineLevel="1">
      <c r="A565" s="454"/>
      <c r="B565" s="370"/>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54"/>
      <c r="AF565" s="367"/>
      <c r="AG565" s="367"/>
      <c r="AH565" s="367"/>
      <c r="AI565" s="367"/>
      <c r="AJ565" s="367"/>
      <c r="AK565" s="367"/>
      <c r="AL565" s="367"/>
      <c r="AM565" s="367"/>
      <c r="AN565" s="367"/>
      <c r="AO565" s="367"/>
      <c r="AP565" s="367"/>
      <c r="AQ565" s="367"/>
      <c r="AR565" s="367"/>
      <c r="AS565" s="266"/>
    </row>
    <row r="566" spans="1:45" ht="31" hidden="1" outlineLevel="1">
      <c r="A566" s="454">
        <v>47</v>
      </c>
      <c r="B566" s="370"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68"/>
      <c r="AF566" s="352"/>
      <c r="AG566" s="352"/>
      <c r="AH566" s="352"/>
      <c r="AI566" s="352"/>
      <c r="AJ566" s="352"/>
      <c r="AK566" s="352"/>
      <c r="AL566" s="357"/>
      <c r="AM566" s="357"/>
      <c r="AN566" s="357"/>
      <c r="AO566" s="357"/>
      <c r="AP566" s="357"/>
      <c r="AQ566" s="357"/>
      <c r="AR566" s="357"/>
      <c r="AS566" s="256">
        <f>SUM(AE566:AR566)</f>
        <v>0</v>
      </c>
    </row>
    <row r="567" spans="1:45" ht="15.5" hidden="1" outlineLevel="1">
      <c r="A567" s="454"/>
      <c r="B567" s="373" t="s">
        <v>307</v>
      </c>
      <c r="C567" s="251" t="s">
        <v>163</v>
      </c>
      <c r="D567" s="255"/>
      <c r="E567" s="255"/>
      <c r="F567" s="255"/>
      <c r="G567" s="255"/>
      <c r="H567" s="255"/>
      <c r="I567" s="255"/>
      <c r="J567" s="255"/>
      <c r="K567" s="255"/>
      <c r="L567" s="255"/>
      <c r="M567" s="255"/>
      <c r="N567" s="255"/>
      <c r="O567" s="255"/>
      <c r="P567" s="255"/>
      <c r="Q567" s="255">
        <v>12</v>
      </c>
      <c r="R567" s="255"/>
      <c r="S567" s="255"/>
      <c r="T567" s="255"/>
      <c r="U567" s="255"/>
      <c r="V567" s="255"/>
      <c r="W567" s="255"/>
      <c r="X567" s="255"/>
      <c r="Y567" s="255"/>
      <c r="Z567" s="255"/>
      <c r="AA567" s="255"/>
      <c r="AB567" s="255"/>
      <c r="AC567" s="255"/>
      <c r="AD567" s="255"/>
      <c r="AE567" s="353">
        <v>0</v>
      </c>
      <c r="AF567" s="353">
        <v>0</v>
      </c>
      <c r="AG567" s="353">
        <v>0</v>
      </c>
      <c r="AH567" s="353">
        <v>0</v>
      </c>
      <c r="AI567" s="353">
        <v>0</v>
      </c>
      <c r="AJ567" s="353">
        <v>0</v>
      </c>
      <c r="AK567" s="353">
        <v>0</v>
      </c>
      <c r="AL567" s="353">
        <v>0</v>
      </c>
      <c r="AM567" s="353">
        <v>0</v>
      </c>
      <c r="AN567" s="353">
        <f t="shared" ref="AN567:AR567" si="246">AN566</f>
        <v>0</v>
      </c>
      <c r="AO567" s="353">
        <f t="shared" si="246"/>
        <v>0</v>
      </c>
      <c r="AP567" s="353">
        <f t="shared" si="246"/>
        <v>0</v>
      </c>
      <c r="AQ567" s="353">
        <f t="shared" si="246"/>
        <v>0</v>
      </c>
      <c r="AR567" s="353">
        <f t="shared" si="246"/>
        <v>0</v>
      </c>
      <c r="AS567" s="266"/>
    </row>
    <row r="568" spans="1:45" ht="15.5" hidden="1" outlineLevel="1">
      <c r="A568" s="454"/>
      <c r="B568" s="370"/>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54"/>
      <c r="AF568" s="367"/>
      <c r="AG568" s="367"/>
      <c r="AH568" s="367"/>
      <c r="AI568" s="367"/>
      <c r="AJ568" s="367"/>
      <c r="AK568" s="367"/>
      <c r="AL568" s="367"/>
      <c r="AM568" s="367"/>
      <c r="AN568" s="367"/>
      <c r="AO568" s="367"/>
      <c r="AP568" s="367"/>
      <c r="AQ568" s="367"/>
      <c r="AR568" s="367"/>
      <c r="AS568" s="266"/>
    </row>
    <row r="569" spans="1:45" ht="31" hidden="1" outlineLevel="1">
      <c r="A569" s="454">
        <v>48</v>
      </c>
      <c r="B569" s="370"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68"/>
      <c r="AF569" s="352"/>
      <c r="AG569" s="352"/>
      <c r="AH569" s="352"/>
      <c r="AI569" s="352"/>
      <c r="AJ569" s="352"/>
      <c r="AK569" s="352"/>
      <c r="AL569" s="357"/>
      <c r="AM569" s="357"/>
      <c r="AN569" s="357"/>
      <c r="AO569" s="357"/>
      <c r="AP569" s="357"/>
      <c r="AQ569" s="357"/>
      <c r="AR569" s="357"/>
      <c r="AS569" s="256">
        <f>SUM(AE569:AR569)</f>
        <v>0</v>
      </c>
    </row>
    <row r="570" spans="1:45" ht="15.5" hidden="1" outlineLevel="1">
      <c r="A570" s="454"/>
      <c r="B570" s="373" t="s">
        <v>307</v>
      </c>
      <c r="C570" s="251" t="s">
        <v>163</v>
      </c>
      <c r="D570" s="255"/>
      <c r="E570" s="255"/>
      <c r="F570" s="255"/>
      <c r="G570" s="255"/>
      <c r="H570" s="255"/>
      <c r="I570" s="255"/>
      <c r="J570" s="255"/>
      <c r="K570" s="255"/>
      <c r="L570" s="255"/>
      <c r="M570" s="255"/>
      <c r="N570" s="255"/>
      <c r="O570" s="255"/>
      <c r="P570" s="255"/>
      <c r="Q570" s="255">
        <v>12</v>
      </c>
      <c r="R570" s="255"/>
      <c r="S570" s="255"/>
      <c r="T570" s="255"/>
      <c r="U570" s="255"/>
      <c r="V570" s="255"/>
      <c r="W570" s="255"/>
      <c r="X570" s="255"/>
      <c r="Y570" s="255"/>
      <c r="Z570" s="255"/>
      <c r="AA570" s="255"/>
      <c r="AB570" s="255"/>
      <c r="AC570" s="255"/>
      <c r="AD570" s="255"/>
      <c r="AE570" s="353">
        <v>0</v>
      </c>
      <c r="AF570" s="353">
        <v>0</v>
      </c>
      <c r="AG570" s="353">
        <v>0</v>
      </c>
      <c r="AH570" s="353">
        <v>0</v>
      </c>
      <c r="AI570" s="353">
        <v>0</v>
      </c>
      <c r="AJ570" s="353">
        <v>0</v>
      </c>
      <c r="AK570" s="353">
        <v>0</v>
      </c>
      <c r="AL570" s="353">
        <v>0</v>
      </c>
      <c r="AM570" s="353">
        <v>0</v>
      </c>
      <c r="AN570" s="353">
        <f t="shared" ref="AN570:AR570" si="247">AN569</f>
        <v>0</v>
      </c>
      <c r="AO570" s="353">
        <f t="shared" si="247"/>
        <v>0</v>
      </c>
      <c r="AP570" s="353">
        <f t="shared" si="247"/>
        <v>0</v>
      </c>
      <c r="AQ570" s="353">
        <f t="shared" si="247"/>
        <v>0</v>
      </c>
      <c r="AR570" s="353">
        <f t="shared" si="247"/>
        <v>0</v>
      </c>
      <c r="AS570" s="266"/>
    </row>
    <row r="571" spans="1:45" ht="15.5" hidden="1" outlineLevel="1">
      <c r="A571" s="454"/>
      <c r="B571" s="370"/>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54"/>
      <c r="AF571" s="367"/>
      <c r="AG571" s="367"/>
      <c r="AH571" s="367"/>
      <c r="AI571" s="367"/>
      <c r="AJ571" s="367"/>
      <c r="AK571" s="367"/>
      <c r="AL571" s="367"/>
      <c r="AM571" s="367"/>
      <c r="AN571" s="367"/>
      <c r="AO571" s="367"/>
      <c r="AP571" s="367"/>
      <c r="AQ571" s="367"/>
      <c r="AR571" s="367"/>
      <c r="AS571" s="266"/>
    </row>
    <row r="572" spans="1:45" ht="31" hidden="1" outlineLevel="1">
      <c r="A572" s="454">
        <v>49</v>
      </c>
      <c r="B572" s="370"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68"/>
      <c r="AF572" s="352"/>
      <c r="AG572" s="352"/>
      <c r="AH572" s="352"/>
      <c r="AI572" s="352"/>
      <c r="AJ572" s="352"/>
      <c r="AK572" s="352"/>
      <c r="AL572" s="357"/>
      <c r="AM572" s="357"/>
      <c r="AN572" s="357"/>
      <c r="AO572" s="357"/>
      <c r="AP572" s="357"/>
      <c r="AQ572" s="357"/>
      <c r="AR572" s="357"/>
      <c r="AS572" s="256">
        <f>SUM(AE572:AR572)</f>
        <v>0</v>
      </c>
    </row>
    <row r="573" spans="1:45" ht="15.5" hidden="1" outlineLevel="1">
      <c r="A573" s="454"/>
      <c r="B573" s="373" t="s">
        <v>307</v>
      </c>
      <c r="C573" s="251" t="s">
        <v>163</v>
      </c>
      <c r="D573" s="255"/>
      <c r="E573" s="255"/>
      <c r="F573" s="255"/>
      <c r="G573" s="255"/>
      <c r="H573" s="255"/>
      <c r="I573" s="255"/>
      <c r="J573" s="255"/>
      <c r="K573" s="255"/>
      <c r="L573" s="255"/>
      <c r="M573" s="255"/>
      <c r="N573" s="255"/>
      <c r="O573" s="255"/>
      <c r="P573" s="255"/>
      <c r="Q573" s="255">
        <v>12</v>
      </c>
      <c r="R573" s="255"/>
      <c r="S573" s="255"/>
      <c r="T573" s="255"/>
      <c r="U573" s="255"/>
      <c r="V573" s="255"/>
      <c r="W573" s="255"/>
      <c r="X573" s="255"/>
      <c r="Y573" s="255"/>
      <c r="Z573" s="255"/>
      <c r="AA573" s="255"/>
      <c r="AB573" s="255"/>
      <c r="AC573" s="255"/>
      <c r="AD573" s="255"/>
      <c r="AE573" s="353">
        <v>0</v>
      </c>
      <c r="AF573" s="353">
        <v>0</v>
      </c>
      <c r="AG573" s="353">
        <v>0</v>
      </c>
      <c r="AH573" s="353">
        <v>0</v>
      </c>
      <c r="AI573" s="353">
        <v>0</v>
      </c>
      <c r="AJ573" s="353">
        <v>0</v>
      </c>
      <c r="AK573" s="353">
        <v>0</v>
      </c>
      <c r="AL573" s="353">
        <v>0</v>
      </c>
      <c r="AM573" s="353">
        <v>0</v>
      </c>
      <c r="AN573" s="353">
        <f t="shared" ref="AN573:AR573" si="248">AN572</f>
        <v>0</v>
      </c>
      <c r="AO573" s="353">
        <f t="shared" si="248"/>
        <v>0</v>
      </c>
      <c r="AP573" s="353">
        <f t="shared" si="248"/>
        <v>0</v>
      </c>
      <c r="AQ573" s="353">
        <f t="shared" si="248"/>
        <v>0</v>
      </c>
      <c r="AR573" s="353">
        <f t="shared" si="248"/>
        <v>0</v>
      </c>
      <c r="AS573" s="266"/>
    </row>
    <row r="574" spans="1:45" ht="15.5" hidden="1" outlineLevel="1">
      <c r="A574" s="454"/>
      <c r="B574" s="373"/>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5" collapsed="1">
      <c r="B575" s="285" t="s">
        <v>291</v>
      </c>
      <c r="C575" s="287"/>
      <c r="D575" s="287">
        <f>SUM(D418:D573)</f>
        <v>66742262.969594657</v>
      </c>
      <c r="E575" s="287">
        <f t="shared" ref="E575:P575" si="249">SUM(E418:E573)</f>
        <v>60333156.697833657</v>
      </c>
      <c r="F575" s="287">
        <f t="shared" si="249"/>
        <v>60289700.674159639</v>
      </c>
      <c r="G575" s="287">
        <f t="shared" si="249"/>
        <v>60165909.216042414</v>
      </c>
      <c r="H575" s="287">
        <f t="shared" si="249"/>
        <v>60040331.901483297</v>
      </c>
      <c r="I575" s="287">
        <f t="shared" si="249"/>
        <v>58970741.466350086</v>
      </c>
      <c r="J575" s="287">
        <f t="shared" si="249"/>
        <v>58892829.122213118</v>
      </c>
      <c r="K575" s="287">
        <f t="shared" si="249"/>
        <v>58808798.740115434</v>
      </c>
      <c r="L575" s="287">
        <f t="shared" si="249"/>
        <v>58547882.119453549</v>
      </c>
      <c r="M575" s="287">
        <f t="shared" si="249"/>
        <v>58328399.278892495</v>
      </c>
      <c r="N575" s="287">
        <f t="shared" si="249"/>
        <v>56682985.410888515</v>
      </c>
      <c r="O575" s="287">
        <f t="shared" si="249"/>
        <v>55046209.355225369</v>
      </c>
      <c r="P575" s="287">
        <f t="shared" si="249"/>
        <v>41600692.075454682</v>
      </c>
      <c r="Q575" s="287"/>
      <c r="R575" s="287">
        <f>SUM(R418:R573)</f>
        <v>8253.9032953868973</v>
      </c>
      <c r="S575" s="287">
        <f t="shared" ref="S575:AD575" si="250">SUM(S418:S573)</f>
        <v>7826.9762006047713</v>
      </c>
      <c r="T575" s="287">
        <f t="shared" si="250"/>
        <v>7824.1601955774195</v>
      </c>
      <c r="U575" s="287">
        <f t="shared" si="250"/>
        <v>7798.9610418356151</v>
      </c>
      <c r="V575" s="287">
        <f t="shared" si="250"/>
        <v>7776.590223333601</v>
      </c>
      <c r="W575" s="287">
        <f t="shared" si="250"/>
        <v>7649.6437730094613</v>
      </c>
      <c r="X575" s="287">
        <f t="shared" si="250"/>
        <v>7634.8507469301676</v>
      </c>
      <c r="Y575" s="287">
        <f>SUM(Y418:Y573)</f>
        <v>7617.2161226209528</v>
      </c>
      <c r="Z575" s="287">
        <f t="shared" si="250"/>
        <v>7594.3299956392029</v>
      </c>
      <c r="AA575" s="287">
        <f t="shared" si="250"/>
        <v>7570.511227046456</v>
      </c>
      <c r="AB575" s="287">
        <f t="shared" si="250"/>
        <v>7325.3536613960559</v>
      </c>
      <c r="AC575" s="287">
        <f t="shared" si="250"/>
        <v>6837.2323129557026</v>
      </c>
      <c r="AD575" s="287">
        <f t="shared" si="250"/>
        <v>4526.9788091624105</v>
      </c>
      <c r="AE575" s="287">
        <f>IF(AE416="kWh",SUMPRODUCT(D418:D573,AE418:AE573))</f>
        <v>36814262.077650078</v>
      </c>
      <c r="AF575" s="287">
        <f>IF(AF416="kWh",SUMPRODUCT(D418:D573,AF418:AF573))</f>
        <v>5981147.5748498663</v>
      </c>
      <c r="AG575" s="772">
        <f>IF(AG416="kw",SUMPRODUCT(Q418:Q573,R418:R573,AG418:AG573),SUMPRODUCT(D418:D573,AG418:AG573))</f>
        <v>31387.051139999996</v>
      </c>
      <c r="AH575" s="772">
        <f>IF(AH416="kw",SUMPRODUCT(Q418:Q573,R418:R573,AH418:AH573),SUMPRODUCT(D418:D573,AH418:AH573))</f>
        <v>14735.137350019233</v>
      </c>
      <c r="AI575" s="287">
        <f>IF(AI416="kw",SUMPRODUCT(Q418:Q573,R418:R573,AI418:AI573),SUMPRODUCT(D418:D573,AI418:AI573))</f>
        <v>1555.7080560000002</v>
      </c>
      <c r="AJ575" s="287">
        <f>IF(AJ416="kw",SUMPRODUCT(Q418:Q573,R418:R573,AJ418:AJ573),SUMPRODUCT(D418:D573,AJ418:AJ573))</f>
        <v>0</v>
      </c>
      <c r="AK575" s="287">
        <f>IF(AK416="kw",SUMPRODUCT(Q418:Q573,R418:R573,AK418:AK573),SUMPRODUCT(D418:D573,AK418:AK573))</f>
        <v>0</v>
      </c>
      <c r="AL575" s="287">
        <f>IF(AL416="kw",SUMPRODUCT(Q418:Q573,R418:R573,AL418:AL573),SUMPRODUCT(D418:D573,AL418:AL573))</f>
        <v>0</v>
      </c>
      <c r="AM575" s="287">
        <f>IF(AM416="kw",SUMPRODUCT(Q418:Q573,R418:R573,AM418:AM573),SUMPRODUCT(D418:D573,AM418:AM573))</f>
        <v>0</v>
      </c>
      <c r="AN575" s="287">
        <f>IF(AN416="kw",SUMPRODUCT(Q418:Q573,R418:R573,AN418:AN573),SUMPRODUCT(D418:D573,AN418:AN573))</f>
        <v>0</v>
      </c>
      <c r="AO575" s="287">
        <f>IF(AO416="kw",SUMPRODUCT(Q418:Q573,R418:R573,AO418:AO573),SUMPRODUCT(D418:D573,AO418:AO573))</f>
        <v>0</v>
      </c>
      <c r="AP575" s="287">
        <f>IF(AP416="kw",SUMPRODUCT(Q418:Q573,R418:R573,AP418:AP573),SUMPRODUCT(D418:D573,AP418:AP573))</f>
        <v>0</v>
      </c>
      <c r="AQ575" s="287">
        <f>IF(AQ416="kw",SUMPRODUCT(Q418:Q573,R418:R573,AQ418:AQ573),SUMPRODUCT(D418:D573,AQ418:AQ573))</f>
        <v>0</v>
      </c>
      <c r="AR575" s="287">
        <f>IF(AR416="kw",SUMPRODUCT(Q418:Q573,R418:R573,AR418:AR573),SUMPRODUCT(D418:D573,AR418:AR573))</f>
        <v>0</v>
      </c>
      <c r="AS575" s="288"/>
    </row>
    <row r="576" spans="1:45" ht="15.5">
      <c r="B576" s="334" t="s">
        <v>292</v>
      </c>
      <c r="C576" s="335"/>
      <c r="D576" s="335"/>
      <c r="E576" s="335"/>
      <c r="F576" s="335"/>
      <c r="G576" s="335"/>
      <c r="H576" s="335"/>
      <c r="I576" s="335"/>
      <c r="J576" s="335"/>
      <c r="K576" s="335"/>
      <c r="L576" s="335"/>
      <c r="M576" s="335"/>
      <c r="N576" s="335"/>
      <c r="O576" s="335"/>
      <c r="P576" s="335"/>
      <c r="Q576" s="335"/>
      <c r="R576" s="335"/>
      <c r="S576" s="335"/>
      <c r="T576" s="335"/>
      <c r="U576" s="335"/>
      <c r="V576" s="335"/>
      <c r="W576" s="335"/>
      <c r="X576" s="335"/>
      <c r="Y576" s="335"/>
      <c r="Z576" s="335"/>
      <c r="AA576" s="335"/>
      <c r="AB576" s="335"/>
      <c r="AC576" s="335"/>
      <c r="AD576" s="335"/>
      <c r="AE576" s="335">
        <f>HLOOKUP(AE415,'2. LRAMVA Threshold'!$B$42:$Q$60,9,FALSE)</f>
        <v>0</v>
      </c>
      <c r="AF576" s="335">
        <f>HLOOKUP(AF415,'2. LRAMVA Threshold'!$B$42:$Q$53,9,FALSE)</f>
        <v>0</v>
      </c>
      <c r="AG576" s="335">
        <f>HLOOKUP(AG225,'2. LRAMVA Threshold'!$B$42:$Q$53,9,FALSE)</f>
        <v>0</v>
      </c>
      <c r="AH576" s="335">
        <f>HLOOKUP(AH225,'2. LRAMVA Threshold'!$B$42:$Q$53,9,FALSE)</f>
        <v>0</v>
      </c>
      <c r="AI576" s="335">
        <f>HLOOKUP(AI225,'2. LRAMVA Threshold'!$B$42:$Q$53,9,FALSE)</f>
        <v>0</v>
      </c>
      <c r="AJ576" s="335">
        <f>HLOOKUP(AJ225,'2. LRAMVA Threshold'!$B$42:$Q$53,9,FALSE)</f>
        <v>0</v>
      </c>
      <c r="AK576" s="335">
        <f>HLOOKUP(AK225,'2. LRAMVA Threshold'!$B$42:$Q$53,9,FALSE)</f>
        <v>0</v>
      </c>
      <c r="AL576" s="335">
        <f>HLOOKUP(AL225,'2. LRAMVA Threshold'!$B$42:$Q$53,9,FALSE)</f>
        <v>0</v>
      </c>
      <c r="AM576" s="335">
        <f>HLOOKUP(AM225,'2. LRAMVA Threshold'!$B$42:$Q$53,9,FALSE)</f>
        <v>0</v>
      </c>
      <c r="AN576" s="335">
        <f>HLOOKUP(AN225,'2. LRAMVA Threshold'!$B$42:$Q$53,9,FALSE)</f>
        <v>0</v>
      </c>
      <c r="AO576" s="335">
        <f>HLOOKUP(AO225,'2. LRAMVA Threshold'!$B$42:$Q$53,9,FALSE)</f>
        <v>0</v>
      </c>
      <c r="AP576" s="335">
        <f>HLOOKUP(AP225,'2. LRAMVA Threshold'!$B$42:$Q$53,9,FALSE)</f>
        <v>0</v>
      </c>
      <c r="AQ576" s="335">
        <f>HLOOKUP(AQ225,'2. LRAMVA Threshold'!$B$42:$Q$53,9,FALSE)</f>
        <v>0</v>
      </c>
      <c r="AR576" s="335">
        <f>HLOOKUP(AR225,'2. LRAMVA Threshold'!$B$42:$Q$53,9,FALSE)</f>
        <v>0</v>
      </c>
      <c r="AS576" s="336"/>
    </row>
    <row r="577" spans="2:45" ht="15.5">
      <c r="B577" s="446"/>
      <c r="C577" s="338"/>
      <c r="D577" s="339"/>
      <c r="E577" s="339"/>
      <c r="F577" s="339"/>
      <c r="G577" s="339"/>
      <c r="H577" s="339"/>
      <c r="I577" s="339"/>
      <c r="J577" s="339"/>
      <c r="K577" s="339"/>
      <c r="L577" s="339"/>
      <c r="M577" s="339"/>
      <c r="N577" s="339"/>
      <c r="O577" s="339"/>
      <c r="P577" s="339"/>
      <c r="Q577" s="339"/>
      <c r="R577" s="340"/>
      <c r="S577" s="339"/>
      <c r="T577" s="339"/>
      <c r="U577" s="339"/>
      <c r="V577" s="341"/>
      <c r="W577" s="341"/>
      <c r="X577" s="341"/>
      <c r="Y577" s="341"/>
      <c r="Z577" s="339"/>
      <c r="AA577" s="339"/>
      <c r="AB577" s="339"/>
      <c r="AC577" s="339"/>
      <c r="AD577" s="339"/>
      <c r="AE577" s="342"/>
      <c r="AF577" s="342"/>
      <c r="AG577" s="342"/>
      <c r="AH577" s="342"/>
      <c r="AI577" s="342"/>
      <c r="AJ577" s="342"/>
      <c r="AK577" s="342"/>
      <c r="AL577" s="342"/>
      <c r="AM577" s="342"/>
      <c r="AN577" s="342"/>
      <c r="AO577" s="342"/>
      <c r="AP577" s="342"/>
      <c r="AQ577" s="342"/>
      <c r="AR577" s="342"/>
      <c r="AS577" s="343"/>
    </row>
    <row r="578" spans="2:45" ht="15.5">
      <c r="B578" s="283" t="s">
        <v>293</v>
      </c>
      <c r="C578" s="295"/>
      <c r="D578" s="295"/>
      <c r="E578" s="321"/>
      <c r="F578" s="321"/>
      <c r="G578" s="321"/>
      <c r="H578" s="321"/>
      <c r="I578" s="321"/>
      <c r="J578" s="321"/>
      <c r="K578" s="321"/>
      <c r="L578" s="321"/>
      <c r="M578" s="321"/>
      <c r="N578" s="321"/>
      <c r="O578" s="321"/>
      <c r="P578" s="321"/>
      <c r="Q578" s="321"/>
      <c r="R578" s="251"/>
      <c r="S578" s="297"/>
      <c r="T578" s="297"/>
      <c r="U578" s="297"/>
      <c r="V578" s="296"/>
      <c r="W578" s="296"/>
      <c r="X578" s="296"/>
      <c r="Y578" s="296"/>
      <c r="Z578" s="297"/>
      <c r="AA578" s="297"/>
      <c r="AB578" s="297"/>
      <c r="AC578" s="297"/>
      <c r="AD578" s="297"/>
      <c r="AE578" s="714">
        <f>HLOOKUP(AE$35,'3.  Distribution Rates'!$C$122:$P$135,9,FALSE)</f>
        <v>0</v>
      </c>
      <c r="AF578" s="714">
        <f>HLOOKUP(AF$35,'3.  Distribution Rates'!$C$122:$P$135,9,FALSE)</f>
        <v>0</v>
      </c>
      <c r="AG578" s="298">
        <f>HLOOKUP(AG$35,'3.  Distribution Rates'!$C$122:$P$135,9,FALSE)</f>
        <v>0</v>
      </c>
      <c r="AH578" s="298">
        <f>HLOOKUP(AH$35,'3.  Distribution Rates'!$C$122:$P$135,9,FALSE)</f>
        <v>0</v>
      </c>
      <c r="AI578" s="298">
        <f>HLOOKUP(AI$35,'3.  Distribution Rates'!$C$122:$P$135,9,FALSE)</f>
        <v>0</v>
      </c>
      <c r="AJ578" s="298">
        <f>HLOOKUP(AJ$35,'3.  Distribution Rates'!$C$122:$P$135,9,FALSE)</f>
        <v>0</v>
      </c>
      <c r="AK578" s="298">
        <f>HLOOKUP(AK$35,'3.  Distribution Rates'!$C$122:$P$135,9,FALSE)</f>
        <v>0</v>
      </c>
      <c r="AL578" s="298">
        <f>HLOOKUP(AL$35,'3.  Distribution Rates'!$C$122:$P$135,9,FALSE)</f>
        <v>0</v>
      </c>
      <c r="AM578" s="298">
        <f>HLOOKUP(AM$35,'3.  Distribution Rates'!$C$122:$P$135,9,FALSE)</f>
        <v>0</v>
      </c>
      <c r="AN578" s="298">
        <f>HLOOKUP(AN$35,'3.  Distribution Rates'!$C$122:$P$135,9,FALSE)</f>
        <v>0</v>
      </c>
      <c r="AO578" s="298">
        <f>HLOOKUP(AO$35,'3.  Distribution Rates'!$C$122:$P$135,9,FALSE)</f>
        <v>0</v>
      </c>
      <c r="AP578" s="298">
        <f>HLOOKUP(AP$35,'3.  Distribution Rates'!$C$122:$P$135,9,FALSE)</f>
        <v>0</v>
      </c>
      <c r="AQ578" s="298">
        <f>HLOOKUP(AQ$35,'3.  Distribution Rates'!$C$122:$P$135,9,FALSE)</f>
        <v>0</v>
      </c>
      <c r="AR578" s="298">
        <f>HLOOKUP(AR$35,'3.  Distribution Rates'!$C$122:$P$135,9,FALSE)</f>
        <v>0</v>
      </c>
      <c r="AS578" s="383"/>
    </row>
    <row r="579" spans="2:45" ht="15.5">
      <c r="B579" s="283" t="s">
        <v>294</v>
      </c>
      <c r="C579" s="300"/>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23">
        <f>'4.  2011-2014 LRAM'!AM140*AE578</f>
        <v>0</v>
      </c>
      <c r="AF579" s="323">
        <f>'4.  2011-2014 LRAM'!AN140*AF578</f>
        <v>0</v>
      </c>
      <c r="AG579" s="323">
        <f>'4.  2011-2014 LRAM'!AO140*AG578</f>
        <v>0</v>
      </c>
      <c r="AH579" s="323">
        <f>'4.  2011-2014 LRAM'!AP140*AH578</f>
        <v>0</v>
      </c>
      <c r="AI579" s="323">
        <f>'4.  2011-2014 LRAM'!AQ140*AI578</f>
        <v>0</v>
      </c>
      <c r="AJ579" s="323">
        <f>'4.  2011-2014 LRAM'!AR140*AJ578</f>
        <v>0</v>
      </c>
      <c r="AK579" s="323">
        <f>'4.  2011-2014 LRAM'!AS140*AK578</f>
        <v>0</v>
      </c>
      <c r="AL579" s="323">
        <f>'4.  2011-2014 LRAM'!AT140*AL578</f>
        <v>0</v>
      </c>
      <c r="AM579" s="323">
        <f>'4.  2011-2014 LRAM'!AU140*AM578</f>
        <v>0</v>
      </c>
      <c r="AN579" s="323">
        <f>'4.  2011-2014 LRAM'!AV140*AN578</f>
        <v>0</v>
      </c>
      <c r="AO579" s="323">
        <f>'4.  2011-2014 LRAM'!AW140*AO578</f>
        <v>0</v>
      </c>
      <c r="AP579" s="323">
        <f>'4.  2011-2014 LRAM'!AX140*AP578</f>
        <v>0</v>
      </c>
      <c r="AQ579" s="323">
        <f>'4.  2011-2014 LRAM'!AY140*AQ578</f>
        <v>0</v>
      </c>
      <c r="AR579" s="323">
        <f>'4.  2011-2014 LRAM'!AZ140*AR578</f>
        <v>0</v>
      </c>
      <c r="AS579" s="533">
        <f t="shared" ref="AS579:AS584" si="251">SUM(AE579:AR579)</f>
        <v>0</v>
      </c>
    </row>
    <row r="580" spans="2:45" ht="15.5">
      <c r="B580" s="283" t="s">
        <v>295</v>
      </c>
      <c r="C580" s="300"/>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23">
        <f>'4.  2011-2014 LRAM'!AM279*AE578</f>
        <v>0</v>
      </c>
      <c r="AF580" s="323">
        <f>'4.  2011-2014 LRAM'!AN279*AF578</f>
        <v>0</v>
      </c>
      <c r="AG580" s="323">
        <f>'4.  2011-2014 LRAM'!AO279*AG578</f>
        <v>0</v>
      </c>
      <c r="AH580" s="323">
        <f>'4.  2011-2014 LRAM'!AP279*AH578</f>
        <v>0</v>
      </c>
      <c r="AI580" s="323">
        <f>'4.  2011-2014 LRAM'!AQ279*AI578</f>
        <v>0</v>
      </c>
      <c r="AJ580" s="323">
        <f>'4.  2011-2014 LRAM'!AR279*AJ578</f>
        <v>0</v>
      </c>
      <c r="AK580" s="323">
        <f>'4.  2011-2014 LRAM'!AS279*AK578</f>
        <v>0</v>
      </c>
      <c r="AL580" s="323">
        <f>'4.  2011-2014 LRAM'!AT279*AL578</f>
        <v>0</v>
      </c>
      <c r="AM580" s="323">
        <f>'4.  2011-2014 LRAM'!AU279*AM578</f>
        <v>0</v>
      </c>
      <c r="AN580" s="323">
        <f>'4.  2011-2014 LRAM'!AV279*AN578</f>
        <v>0</v>
      </c>
      <c r="AO580" s="323">
        <f>'4.  2011-2014 LRAM'!AW279*AO578</f>
        <v>0</v>
      </c>
      <c r="AP580" s="323">
        <f>'4.  2011-2014 LRAM'!AX279*AP578</f>
        <v>0</v>
      </c>
      <c r="AQ580" s="323">
        <f>'4.  2011-2014 LRAM'!AY279*AQ578</f>
        <v>0</v>
      </c>
      <c r="AR580" s="323">
        <f>'4.  2011-2014 LRAM'!AZ279*AR578</f>
        <v>0</v>
      </c>
      <c r="AS580" s="533">
        <f t="shared" si="251"/>
        <v>0</v>
      </c>
    </row>
    <row r="581" spans="2:45" ht="15.5">
      <c r="B581" s="283" t="s">
        <v>296</v>
      </c>
      <c r="C581" s="300"/>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23">
        <f>'4.  2011-2014 LRAM'!AM415*AE578</f>
        <v>0</v>
      </c>
      <c r="AF581" s="323">
        <f>'4.  2011-2014 LRAM'!AN415*AF578</f>
        <v>0</v>
      </c>
      <c r="AG581" s="323">
        <f>'4.  2011-2014 LRAM'!AO415*AG578</f>
        <v>0</v>
      </c>
      <c r="AH581" s="323">
        <f>'4.  2011-2014 LRAM'!AP415*AH578</f>
        <v>0</v>
      </c>
      <c r="AI581" s="323">
        <f>'4.  2011-2014 LRAM'!AQ415*AI578</f>
        <v>0</v>
      </c>
      <c r="AJ581" s="323">
        <f>'4.  2011-2014 LRAM'!AR415*AJ578</f>
        <v>0</v>
      </c>
      <c r="AK581" s="323">
        <f>'4.  2011-2014 LRAM'!AS415*AK578</f>
        <v>0</v>
      </c>
      <c r="AL581" s="323">
        <f>'4.  2011-2014 LRAM'!AT415*AL578</f>
        <v>0</v>
      </c>
      <c r="AM581" s="323">
        <f>'4.  2011-2014 LRAM'!AU415*AM578</f>
        <v>0</v>
      </c>
      <c r="AN581" s="323">
        <f>'4.  2011-2014 LRAM'!AV415*AN578</f>
        <v>0</v>
      </c>
      <c r="AO581" s="323">
        <f>'4.  2011-2014 LRAM'!AW415*AO578</f>
        <v>0</v>
      </c>
      <c r="AP581" s="323">
        <f>'4.  2011-2014 LRAM'!AX415*AP578</f>
        <v>0</v>
      </c>
      <c r="AQ581" s="323">
        <f>'4.  2011-2014 LRAM'!AY415*AQ578</f>
        <v>0</v>
      </c>
      <c r="AR581" s="323">
        <f>'4.  2011-2014 LRAM'!AZ415*AR578</f>
        <v>0</v>
      </c>
      <c r="AS581" s="533">
        <f t="shared" si="251"/>
        <v>0</v>
      </c>
    </row>
    <row r="582" spans="2:45" ht="15.5">
      <c r="B582" s="283" t="s">
        <v>297</v>
      </c>
      <c r="C582" s="300"/>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23">
        <f>'4.  2011-2014 LRAM'!AM552*AE578</f>
        <v>0</v>
      </c>
      <c r="AF582" s="323">
        <f>'4.  2011-2014 LRAM'!AN552*AF578</f>
        <v>0</v>
      </c>
      <c r="AG582" s="323">
        <f>'4.  2011-2014 LRAM'!AO552*AG578</f>
        <v>0</v>
      </c>
      <c r="AH582" s="323">
        <f>'4.  2011-2014 LRAM'!AP552*AH578</f>
        <v>0</v>
      </c>
      <c r="AI582" s="323">
        <f>'4.  2011-2014 LRAM'!AQ552*AI578</f>
        <v>0</v>
      </c>
      <c r="AJ582" s="323">
        <f>'4.  2011-2014 LRAM'!AR552*AJ578</f>
        <v>0</v>
      </c>
      <c r="AK582" s="323">
        <f>'4.  2011-2014 LRAM'!AS552*AK578</f>
        <v>0</v>
      </c>
      <c r="AL582" s="323">
        <f>'4.  2011-2014 LRAM'!AT552*AL578</f>
        <v>0</v>
      </c>
      <c r="AM582" s="323">
        <f>'4.  2011-2014 LRAM'!AU552*AM578</f>
        <v>0</v>
      </c>
      <c r="AN582" s="323">
        <f>'4.  2011-2014 LRAM'!AV552*AN578</f>
        <v>0</v>
      </c>
      <c r="AO582" s="323">
        <f>'4.  2011-2014 LRAM'!AW552*AO578</f>
        <v>0</v>
      </c>
      <c r="AP582" s="323">
        <f>'4.  2011-2014 LRAM'!AX552*AP578</f>
        <v>0</v>
      </c>
      <c r="AQ582" s="323">
        <f>'4.  2011-2014 LRAM'!AY552*AQ578</f>
        <v>0</v>
      </c>
      <c r="AR582" s="323">
        <f>'4.  2011-2014 LRAM'!AZ552*AR578</f>
        <v>0</v>
      </c>
      <c r="AS582" s="533">
        <f t="shared" si="251"/>
        <v>0</v>
      </c>
    </row>
    <row r="583" spans="2:45" ht="15.5">
      <c r="B583" s="283" t="s">
        <v>298</v>
      </c>
      <c r="C583" s="300"/>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23">
        <f>AE209*AE578</f>
        <v>0</v>
      </c>
      <c r="AF583" s="323">
        <f t="shared" ref="AF583:AR583" si="252">AF209*AF578</f>
        <v>0</v>
      </c>
      <c r="AG583" s="323">
        <f t="shared" si="252"/>
        <v>0</v>
      </c>
      <c r="AH583" s="323">
        <f t="shared" si="252"/>
        <v>0</v>
      </c>
      <c r="AI583" s="323">
        <f t="shared" si="252"/>
        <v>0</v>
      </c>
      <c r="AJ583" s="323">
        <f t="shared" si="252"/>
        <v>0</v>
      </c>
      <c r="AK583" s="323">
        <f t="shared" si="252"/>
        <v>0</v>
      </c>
      <c r="AL583" s="323">
        <f t="shared" si="252"/>
        <v>0</v>
      </c>
      <c r="AM583" s="323">
        <f t="shared" si="252"/>
        <v>0</v>
      </c>
      <c r="AN583" s="323">
        <f t="shared" si="252"/>
        <v>0</v>
      </c>
      <c r="AO583" s="323">
        <f t="shared" si="252"/>
        <v>0</v>
      </c>
      <c r="AP583" s="323">
        <f t="shared" si="252"/>
        <v>0</v>
      </c>
      <c r="AQ583" s="323">
        <f t="shared" si="252"/>
        <v>0</v>
      </c>
      <c r="AR583" s="323">
        <f t="shared" si="252"/>
        <v>0</v>
      </c>
      <c r="AS583" s="533">
        <f t="shared" si="251"/>
        <v>0</v>
      </c>
    </row>
    <row r="584" spans="2:45" ht="15.5">
      <c r="B584" s="283" t="s">
        <v>299</v>
      </c>
      <c r="C584" s="300"/>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23">
        <f>AE399*AE578</f>
        <v>0</v>
      </c>
      <c r="AF584" s="323">
        <f t="shared" ref="AF584:AR584" si="253">AF399*AF578</f>
        <v>0</v>
      </c>
      <c r="AG584" s="323">
        <f t="shared" si="253"/>
        <v>0</v>
      </c>
      <c r="AH584" s="323">
        <f t="shared" si="253"/>
        <v>0</v>
      </c>
      <c r="AI584" s="323">
        <f t="shared" si="253"/>
        <v>0</v>
      </c>
      <c r="AJ584" s="323">
        <f t="shared" si="253"/>
        <v>0</v>
      </c>
      <c r="AK584" s="323">
        <f t="shared" si="253"/>
        <v>0</v>
      </c>
      <c r="AL584" s="323">
        <f t="shared" si="253"/>
        <v>0</v>
      </c>
      <c r="AM584" s="323">
        <f t="shared" si="253"/>
        <v>0</v>
      </c>
      <c r="AN584" s="323">
        <f t="shared" si="253"/>
        <v>0</v>
      </c>
      <c r="AO584" s="323">
        <f t="shared" si="253"/>
        <v>0</v>
      </c>
      <c r="AP584" s="323">
        <f t="shared" si="253"/>
        <v>0</v>
      </c>
      <c r="AQ584" s="323">
        <f t="shared" si="253"/>
        <v>0</v>
      </c>
      <c r="AR584" s="323">
        <f t="shared" si="253"/>
        <v>0</v>
      </c>
      <c r="AS584" s="533">
        <f t="shared" si="251"/>
        <v>0</v>
      </c>
    </row>
    <row r="585" spans="2:45" ht="15.5">
      <c r="B585" s="283" t="s">
        <v>300</v>
      </c>
      <c r="C585" s="300"/>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23">
        <f>AE575*AE578</f>
        <v>0</v>
      </c>
      <c r="AF585" s="323">
        <f t="shared" ref="AF585:AR585" si="254">AF575*AF578</f>
        <v>0</v>
      </c>
      <c r="AG585" s="323">
        <f t="shared" si="254"/>
        <v>0</v>
      </c>
      <c r="AH585" s="323">
        <f t="shared" si="254"/>
        <v>0</v>
      </c>
      <c r="AI585" s="323">
        <f t="shared" si="254"/>
        <v>0</v>
      </c>
      <c r="AJ585" s="323">
        <f t="shared" si="254"/>
        <v>0</v>
      </c>
      <c r="AK585" s="323">
        <f t="shared" si="254"/>
        <v>0</v>
      </c>
      <c r="AL585" s="323">
        <f t="shared" si="254"/>
        <v>0</v>
      </c>
      <c r="AM585" s="323">
        <f t="shared" si="254"/>
        <v>0</v>
      </c>
      <c r="AN585" s="323">
        <f t="shared" si="254"/>
        <v>0</v>
      </c>
      <c r="AO585" s="323">
        <f t="shared" si="254"/>
        <v>0</v>
      </c>
      <c r="AP585" s="323">
        <f t="shared" si="254"/>
        <v>0</v>
      </c>
      <c r="AQ585" s="323">
        <f t="shared" si="254"/>
        <v>0</v>
      </c>
      <c r="AR585" s="323">
        <f t="shared" si="254"/>
        <v>0</v>
      </c>
      <c r="AS585" s="533">
        <f>SUM(AE585:AR585)</f>
        <v>0</v>
      </c>
    </row>
    <row r="586" spans="2:45" ht="15.5">
      <c r="B586" s="304" t="s">
        <v>301</v>
      </c>
      <c r="C586" s="300"/>
      <c r="D586" s="263"/>
      <c r="E586" s="292"/>
      <c r="F586" s="292"/>
      <c r="G586" s="292"/>
      <c r="H586" s="292"/>
      <c r="I586" s="292"/>
      <c r="J586" s="292"/>
      <c r="K586" s="292"/>
      <c r="L586" s="292"/>
      <c r="M586" s="292"/>
      <c r="N586" s="292"/>
      <c r="O586" s="292"/>
      <c r="P586" s="292"/>
      <c r="Q586" s="292"/>
      <c r="R586" s="260"/>
      <c r="S586" s="292"/>
      <c r="T586" s="292"/>
      <c r="U586" s="292"/>
      <c r="V586" s="263"/>
      <c r="W586" s="263"/>
      <c r="X586" s="263"/>
      <c r="Y586" s="263"/>
      <c r="Z586" s="292"/>
      <c r="AA586" s="292"/>
      <c r="AB586" s="292"/>
      <c r="AC586" s="292"/>
      <c r="AD586" s="292"/>
      <c r="AE586" s="301">
        <f>SUM(AE579:AE585)</f>
        <v>0</v>
      </c>
      <c r="AF586" s="301">
        <f>SUM(AF579:AF585)</f>
        <v>0</v>
      </c>
      <c r="AG586" s="301">
        <f t="shared" ref="AG586:AK586" si="255">SUM(AG579:AG585)</f>
        <v>0</v>
      </c>
      <c r="AH586" s="301">
        <f t="shared" si="255"/>
        <v>0</v>
      </c>
      <c r="AI586" s="301">
        <f t="shared" si="255"/>
        <v>0</v>
      </c>
      <c r="AJ586" s="301">
        <f>SUM(AJ579:AJ585)</f>
        <v>0</v>
      </c>
      <c r="AK586" s="301">
        <f t="shared" si="255"/>
        <v>0</v>
      </c>
      <c r="AL586" s="301">
        <f>SUM(AL579:AL585)</f>
        <v>0</v>
      </c>
      <c r="AM586" s="301">
        <f>SUM(AM579:AM585)</f>
        <v>0</v>
      </c>
      <c r="AN586" s="301">
        <f t="shared" ref="AN586:AR586" si="256">SUM(AN579:AN585)</f>
        <v>0</v>
      </c>
      <c r="AO586" s="301">
        <f t="shared" si="256"/>
        <v>0</v>
      </c>
      <c r="AP586" s="301">
        <f>SUM(AP579:AP585)</f>
        <v>0</v>
      </c>
      <c r="AQ586" s="301">
        <f t="shared" si="256"/>
        <v>0</v>
      </c>
      <c r="AR586" s="301">
        <f t="shared" si="256"/>
        <v>0</v>
      </c>
      <c r="AS586" s="350">
        <f>SUM(AS579:AS585)</f>
        <v>0</v>
      </c>
    </row>
    <row r="587" spans="2:45" ht="15.5">
      <c r="B587" s="304" t="s">
        <v>302</v>
      </c>
      <c r="C587" s="300"/>
      <c r="D587" s="305"/>
      <c r="E587" s="292"/>
      <c r="F587" s="292"/>
      <c r="G587" s="292"/>
      <c r="H587" s="292"/>
      <c r="I587" s="292"/>
      <c r="J587" s="292"/>
      <c r="K587" s="292"/>
      <c r="L587" s="292"/>
      <c r="M587" s="292"/>
      <c r="N587" s="292"/>
      <c r="O587" s="292"/>
      <c r="P587" s="292"/>
      <c r="Q587" s="292"/>
      <c r="R587" s="260"/>
      <c r="S587" s="292"/>
      <c r="T587" s="292"/>
      <c r="U587" s="292"/>
      <c r="V587" s="263"/>
      <c r="W587" s="263"/>
      <c r="X587" s="263"/>
      <c r="Y587" s="263"/>
      <c r="Z587" s="292"/>
      <c r="AA587" s="292"/>
      <c r="AB587" s="292"/>
      <c r="AC587" s="292"/>
      <c r="AD587" s="292"/>
      <c r="AE587" s="302">
        <f>AE576*AE578</f>
        <v>0</v>
      </c>
      <c r="AF587" s="302">
        <f t="shared" ref="AF587:AK587" si="257">AF576*AF578</f>
        <v>0</v>
      </c>
      <c r="AG587" s="302">
        <f t="shared" si="257"/>
        <v>0</v>
      </c>
      <c r="AH587" s="302">
        <f t="shared" si="257"/>
        <v>0</v>
      </c>
      <c r="AI587" s="302">
        <f t="shared" si="257"/>
        <v>0</v>
      </c>
      <c r="AJ587" s="302">
        <f>AJ576*AJ578</f>
        <v>0</v>
      </c>
      <c r="AK587" s="302">
        <f t="shared" si="257"/>
        <v>0</v>
      </c>
      <c r="AL587" s="302">
        <f>AL576*AL578</f>
        <v>0</v>
      </c>
      <c r="AM587" s="302">
        <f t="shared" ref="AM587:AR587" si="258">AM576*AM578</f>
        <v>0</v>
      </c>
      <c r="AN587" s="302">
        <f t="shared" si="258"/>
        <v>0</v>
      </c>
      <c r="AO587" s="302">
        <f t="shared" si="258"/>
        <v>0</v>
      </c>
      <c r="AP587" s="302">
        <f>AP576*AP578</f>
        <v>0</v>
      </c>
      <c r="AQ587" s="302">
        <f>AQ576*AQ578</f>
        <v>0</v>
      </c>
      <c r="AR587" s="302">
        <f t="shared" si="258"/>
        <v>0</v>
      </c>
      <c r="AS587" s="350">
        <f>SUM(AE587:AR587)</f>
        <v>0</v>
      </c>
    </row>
    <row r="588" spans="2:45" ht="15.5">
      <c r="B588" s="304" t="s">
        <v>303</v>
      </c>
      <c r="C588" s="300"/>
      <c r="D588" s="305"/>
      <c r="E588" s="292"/>
      <c r="F588" s="292"/>
      <c r="G588" s="292"/>
      <c r="H588" s="292"/>
      <c r="I588" s="292"/>
      <c r="J588" s="292"/>
      <c r="K588" s="292"/>
      <c r="L588" s="292"/>
      <c r="M588" s="292"/>
      <c r="N588" s="292"/>
      <c r="O588" s="292"/>
      <c r="P588" s="292"/>
      <c r="Q588" s="292"/>
      <c r="R588" s="260"/>
      <c r="S588" s="292"/>
      <c r="T588" s="292"/>
      <c r="U588" s="292"/>
      <c r="V588" s="305"/>
      <c r="W588" s="305"/>
      <c r="X588" s="305"/>
      <c r="Y588" s="305"/>
      <c r="Z588" s="292"/>
      <c r="AA588" s="292"/>
      <c r="AB588" s="292"/>
      <c r="AC588" s="292"/>
      <c r="AD588" s="292"/>
      <c r="AE588" s="306"/>
      <c r="AF588" s="306"/>
      <c r="AG588" s="306"/>
      <c r="AH588" s="306"/>
      <c r="AI588" s="306"/>
      <c r="AJ588" s="306"/>
      <c r="AK588" s="306"/>
      <c r="AL588" s="306"/>
      <c r="AM588" s="306"/>
      <c r="AN588" s="306"/>
      <c r="AO588" s="306"/>
      <c r="AP588" s="306"/>
      <c r="AQ588" s="306"/>
      <c r="AR588" s="306"/>
      <c r="AS588" s="350">
        <f>AS586-AS587</f>
        <v>0</v>
      </c>
    </row>
    <row r="589" spans="2:45" ht="15.5">
      <c r="B589" s="283"/>
      <c r="C589" s="305"/>
      <c r="D589" s="305"/>
      <c r="E589" s="292"/>
      <c r="F589" s="292"/>
      <c r="G589" s="292"/>
      <c r="H589" s="292"/>
      <c r="I589" s="292"/>
      <c r="J589" s="292"/>
      <c r="K589" s="292"/>
      <c r="L589" s="292"/>
      <c r="M589" s="292"/>
      <c r="N589" s="292"/>
      <c r="O589" s="292"/>
      <c r="P589" s="292"/>
      <c r="Q589" s="292"/>
      <c r="R589" s="260"/>
      <c r="S589" s="292"/>
      <c r="T589" s="292"/>
      <c r="U589" s="292"/>
      <c r="V589" s="305"/>
      <c r="W589" s="300"/>
      <c r="X589" s="305"/>
      <c r="Y589" s="305"/>
      <c r="Z589" s="292"/>
      <c r="AA589" s="292"/>
      <c r="AB589" s="292"/>
      <c r="AC589" s="292"/>
      <c r="AD589" s="292"/>
      <c r="AE589" s="307"/>
      <c r="AF589" s="307"/>
      <c r="AG589" s="773"/>
      <c r="AH589" s="773"/>
      <c r="AI589" s="773"/>
      <c r="AJ589" s="307"/>
      <c r="AK589" s="307"/>
      <c r="AL589" s="307"/>
      <c r="AM589" s="307"/>
      <c r="AN589" s="307"/>
      <c r="AO589" s="307"/>
      <c r="AP589" s="307"/>
      <c r="AQ589" s="307"/>
      <c r="AR589" s="307"/>
      <c r="AS589" s="303"/>
    </row>
    <row r="590" spans="2:45" ht="15.5">
      <c r="B590" s="381" t="s">
        <v>304</v>
      </c>
      <c r="C590" s="264"/>
      <c r="D590" s="240"/>
      <c r="E590" s="240"/>
      <c r="F590" s="240"/>
      <c r="G590" s="240"/>
      <c r="H590" s="240"/>
      <c r="I590" s="240"/>
      <c r="J590" s="240"/>
      <c r="K590" s="240"/>
      <c r="L590" s="240"/>
      <c r="M590" s="240"/>
      <c r="N590" s="240"/>
      <c r="O590" s="240"/>
      <c r="P590" s="240"/>
      <c r="Q590" s="240"/>
      <c r="R590" s="311"/>
      <c r="S590" s="240"/>
      <c r="T590" s="240"/>
      <c r="U590" s="240"/>
      <c r="V590" s="264"/>
      <c r="W590" s="243"/>
      <c r="X590" s="243"/>
      <c r="Y590" s="240"/>
      <c r="Z590" s="240"/>
      <c r="AA590" s="243"/>
      <c r="AB590" s="243"/>
      <c r="AC590" s="243"/>
      <c r="AD590" s="243"/>
      <c r="AE590" s="251">
        <f>SUMPRODUCT($E$418:$E$573,AE418:AE573)</f>
        <v>30416214.301168159</v>
      </c>
      <c r="AF590" s="251">
        <f>SUMPRODUCT($E$418:$E$573,AF418:AF573)</f>
        <v>5981147.5748498663</v>
      </c>
      <c r="AG590" s="251">
        <f>IF(AG416="kw",SUMPRODUCT($Q$418:$Q$573,$S$418:$S$573,AG418:AG573),SUMPRODUCT($E$418:$E$573,AG418:AG573))</f>
        <v>31387.051139999996</v>
      </c>
      <c r="AH590" s="251">
        <f t="shared" ref="AH590:AR590" si="259">IF(AH416="kw",SUMPRODUCT($Q$418:$Q$573,$S$418:$S$573,AH418:AH573),SUMPRODUCT($E$418:$E$573,AH418:AH573))</f>
        <v>14730.825156852527</v>
      </c>
      <c r="AI590" s="251">
        <f t="shared" si="259"/>
        <v>1555.7080560000002</v>
      </c>
      <c r="AJ590" s="251">
        <f t="shared" si="259"/>
        <v>0</v>
      </c>
      <c r="AK590" s="251">
        <f t="shared" si="259"/>
        <v>0</v>
      </c>
      <c r="AL590" s="251">
        <f t="shared" si="259"/>
        <v>0</v>
      </c>
      <c r="AM590" s="251">
        <f t="shared" si="259"/>
        <v>0</v>
      </c>
      <c r="AN590" s="251">
        <f t="shared" si="259"/>
        <v>0</v>
      </c>
      <c r="AO590" s="251">
        <f t="shared" si="259"/>
        <v>0</v>
      </c>
      <c r="AP590" s="251">
        <f t="shared" si="259"/>
        <v>0</v>
      </c>
      <c r="AQ590" s="251">
        <f t="shared" si="259"/>
        <v>0</v>
      </c>
      <c r="AR590" s="251">
        <f t="shared" si="259"/>
        <v>0</v>
      </c>
      <c r="AS590" s="294"/>
    </row>
    <row r="591" spans="2:45" ht="15.5">
      <c r="B591" s="381" t="s">
        <v>305</v>
      </c>
      <c r="C591" s="264"/>
      <c r="D591" s="240"/>
      <c r="E591" s="240"/>
      <c r="F591" s="240"/>
      <c r="G591" s="240"/>
      <c r="H591" s="240"/>
      <c r="I591" s="240"/>
      <c r="J591" s="240"/>
      <c r="K591" s="240"/>
      <c r="L591" s="240"/>
      <c r="M591" s="240"/>
      <c r="N591" s="240"/>
      <c r="O591" s="240"/>
      <c r="P591" s="240"/>
      <c r="Q591" s="240"/>
      <c r="R591" s="311"/>
      <c r="S591" s="240"/>
      <c r="T591" s="240"/>
      <c r="U591" s="240"/>
      <c r="V591" s="264"/>
      <c r="W591" s="243"/>
      <c r="X591" s="243"/>
      <c r="Y591" s="240"/>
      <c r="Z591" s="240"/>
      <c r="AA591" s="243"/>
      <c r="AB591" s="243"/>
      <c r="AC591" s="243"/>
      <c r="AD591" s="243"/>
      <c r="AE591" s="251">
        <f>SUMPRODUCT($F$418:$F$573,AE418:AE573)</f>
        <v>30416214.301168159</v>
      </c>
      <c r="AF591" s="251">
        <f>SUMPRODUCT($F$418:$F$573,AF418:AF573)</f>
        <v>5954232.1816876037</v>
      </c>
      <c r="AG591" s="251">
        <f>IF(AG416="kw",SUMPRODUCT($Q$418:$Q$573,$T$418:$T$573,AG418:AG573),SUMPRODUCT($F$418:$F$573,AG418:AG573))</f>
        <v>31387.051139999996</v>
      </c>
      <c r="AH591" s="251">
        <f t="shared" ref="AH591:AR591" si="260">IF(AH416="kw",SUMPRODUCT($Q$418:$Q$573,$T$418:$T$573,AH418:AH573),SUMPRODUCT($F$418:$F$573,AH418:AH573))</f>
        <v>14724.111856127085</v>
      </c>
      <c r="AI591" s="251">
        <f t="shared" si="260"/>
        <v>1555.7080560000002</v>
      </c>
      <c r="AJ591" s="251">
        <f t="shared" si="260"/>
        <v>0</v>
      </c>
      <c r="AK591" s="251">
        <f t="shared" si="260"/>
        <v>0</v>
      </c>
      <c r="AL591" s="251">
        <f t="shared" si="260"/>
        <v>0</v>
      </c>
      <c r="AM591" s="251">
        <f t="shared" si="260"/>
        <v>0</v>
      </c>
      <c r="AN591" s="251">
        <f t="shared" si="260"/>
        <v>0</v>
      </c>
      <c r="AO591" s="251">
        <f t="shared" si="260"/>
        <v>0</v>
      </c>
      <c r="AP591" s="251">
        <f t="shared" si="260"/>
        <v>0</v>
      </c>
      <c r="AQ591" s="251">
        <f t="shared" si="260"/>
        <v>0</v>
      </c>
      <c r="AR591" s="251">
        <f t="shared" si="260"/>
        <v>0</v>
      </c>
      <c r="AS591" s="294"/>
    </row>
    <row r="592" spans="2:45" ht="15.5">
      <c r="B592" s="381" t="s">
        <v>306</v>
      </c>
      <c r="C592" s="264"/>
      <c r="D592" s="240"/>
      <c r="E592" s="240"/>
      <c r="F592" s="240"/>
      <c r="G592" s="240"/>
      <c r="H592" s="240"/>
      <c r="I592" s="240"/>
      <c r="J592" s="240"/>
      <c r="K592" s="240"/>
      <c r="L592" s="240"/>
      <c r="M592" s="240"/>
      <c r="N592" s="240"/>
      <c r="O592" s="240"/>
      <c r="P592" s="240"/>
      <c r="Q592" s="240"/>
      <c r="R592" s="311"/>
      <c r="S592" s="240"/>
      <c r="T592" s="240"/>
      <c r="U592" s="240"/>
      <c r="V592" s="264"/>
      <c r="W592" s="243"/>
      <c r="X592" s="243"/>
      <c r="Y592" s="240"/>
      <c r="Z592" s="240"/>
      <c r="AA592" s="243"/>
      <c r="AB592" s="243"/>
      <c r="AC592" s="243"/>
      <c r="AD592" s="243"/>
      <c r="AE592" s="251">
        <f>SUMPRODUCT($G$418:$G$573,AE418:AE573)</f>
        <v>30416214.301168159</v>
      </c>
      <c r="AF592" s="251">
        <f>SUMPRODUCT($G$418:$G$573,AF418:AF573)</f>
        <v>5862678.2476724368</v>
      </c>
      <c r="AG592" s="251">
        <f>IF(AG416="kw",SUMPRODUCT($Q$418:$Q$573,$U$418:$U$573,AG418:AG573),SUMPRODUCT($G$418:$G$573,AG418:AG573))</f>
        <v>31308.570473653843</v>
      </c>
      <c r="AH592" s="251">
        <f t="shared" ref="AH592:AR592" si="261">IF(AH416="kw",SUMPRODUCT($Q$418:$Q$573,$U$418:$U$573,AH418:AH573),SUMPRODUCT($G$418:$G$573,AH418:AH573))</f>
        <v>14715.039107161976</v>
      </c>
      <c r="AI592" s="251">
        <f t="shared" si="261"/>
        <v>1555.7080560000002</v>
      </c>
      <c r="AJ592" s="251">
        <f t="shared" si="261"/>
        <v>0</v>
      </c>
      <c r="AK592" s="251">
        <f t="shared" si="261"/>
        <v>0</v>
      </c>
      <c r="AL592" s="251">
        <f t="shared" si="261"/>
        <v>0</v>
      </c>
      <c r="AM592" s="251">
        <f t="shared" si="261"/>
        <v>0</v>
      </c>
      <c r="AN592" s="251">
        <f t="shared" si="261"/>
        <v>0</v>
      </c>
      <c r="AO592" s="251">
        <f t="shared" si="261"/>
        <v>0</v>
      </c>
      <c r="AP592" s="251">
        <f t="shared" si="261"/>
        <v>0</v>
      </c>
      <c r="AQ592" s="251">
        <f t="shared" si="261"/>
        <v>0</v>
      </c>
      <c r="AR592" s="251">
        <f t="shared" si="261"/>
        <v>0</v>
      </c>
      <c r="AS592" s="294"/>
    </row>
    <row r="593" spans="1:45" ht="15.5">
      <c r="B593" s="381" t="s">
        <v>831</v>
      </c>
      <c r="C593" s="264"/>
      <c r="D593" s="240"/>
      <c r="E593" s="240"/>
      <c r="F593" s="240"/>
      <c r="G593" s="240"/>
      <c r="H593" s="240"/>
      <c r="I593" s="240"/>
      <c r="J593" s="240"/>
      <c r="K593" s="240"/>
      <c r="L593" s="240"/>
      <c r="M593" s="240"/>
      <c r="N593" s="240"/>
      <c r="O593" s="240"/>
      <c r="P593" s="240"/>
      <c r="Q593" s="240"/>
      <c r="R593" s="311"/>
      <c r="S593" s="240"/>
      <c r="T593" s="240"/>
      <c r="U593" s="240"/>
      <c r="V593" s="264"/>
      <c r="W593" s="243"/>
      <c r="X593" s="243"/>
      <c r="Y593" s="240"/>
      <c r="Z593" s="240"/>
      <c r="AA593" s="243"/>
      <c r="AB593" s="243"/>
      <c r="AC593" s="243"/>
      <c r="AD593" s="243"/>
      <c r="AE593" s="251">
        <f>SUMPRODUCT($H$418:$H$573,AE418:AE573)</f>
        <v>30414905.248422854</v>
      </c>
      <c r="AF593" s="251">
        <f>SUMPRODUCT($H$418:$H$573,AF418:AF573)</f>
        <v>5761761.6764312591</v>
      </c>
      <c r="AG593" s="251">
        <f>IF(AG416="kw",SUMPRODUCT($Q$418:$Q$573,$V$418:$V$573,AG418:AG573),SUMPRODUCT($H$418:$H$573,AG418:AG573))</f>
        <v>31253.260289752743</v>
      </c>
      <c r="AH593" s="251">
        <f t="shared" ref="AH593:AR593" si="262">IF(AH416="kw",SUMPRODUCT($Q$418:$Q$573,$V$418:$V$573,AH418:AH573),SUMPRODUCT($H$418:$H$573,AH418:AH573))</f>
        <v>14714.44683921692</v>
      </c>
      <c r="AI593" s="251">
        <f t="shared" si="262"/>
        <v>1555.7080560000002</v>
      </c>
      <c r="AJ593" s="251">
        <f t="shared" si="262"/>
        <v>0</v>
      </c>
      <c r="AK593" s="251">
        <f t="shared" si="262"/>
        <v>0</v>
      </c>
      <c r="AL593" s="251">
        <f t="shared" si="262"/>
        <v>0</v>
      </c>
      <c r="AM593" s="251">
        <f t="shared" si="262"/>
        <v>0</v>
      </c>
      <c r="AN593" s="251">
        <f t="shared" si="262"/>
        <v>0</v>
      </c>
      <c r="AO593" s="251">
        <f t="shared" si="262"/>
        <v>0</v>
      </c>
      <c r="AP593" s="251">
        <f t="shared" si="262"/>
        <v>0</v>
      </c>
      <c r="AQ593" s="251">
        <f t="shared" si="262"/>
        <v>0</v>
      </c>
      <c r="AR593" s="251">
        <f t="shared" si="262"/>
        <v>0</v>
      </c>
      <c r="AS593" s="294"/>
    </row>
    <row r="594" spans="1:45" ht="15.5">
      <c r="B594" s="381" t="s">
        <v>846</v>
      </c>
      <c r="C594" s="264"/>
      <c r="D594" s="240"/>
      <c r="E594" s="240"/>
      <c r="F594" s="240"/>
      <c r="G594" s="240"/>
      <c r="H594" s="240"/>
      <c r="I594" s="240"/>
      <c r="J594" s="240"/>
      <c r="K594" s="240"/>
      <c r="L594" s="240"/>
      <c r="M594" s="240"/>
      <c r="N594" s="240"/>
      <c r="O594" s="240"/>
      <c r="P594" s="240"/>
      <c r="Q594" s="240"/>
      <c r="R594" s="311"/>
      <c r="S594" s="240"/>
      <c r="T594" s="240"/>
      <c r="U594" s="240"/>
      <c r="V594" s="264"/>
      <c r="W594" s="243"/>
      <c r="X594" s="243"/>
      <c r="Y594" s="240"/>
      <c r="Z594" s="240"/>
      <c r="AA594" s="243"/>
      <c r="AB594" s="243"/>
      <c r="AC594" s="243"/>
      <c r="AD594" s="243"/>
      <c r="AE594" s="251">
        <f>SUMPRODUCT($I$418:$I$573,AE418:AE573)</f>
        <v>30412779.119495761</v>
      </c>
      <c r="AF594" s="251">
        <f>SUMPRODUCT($I$418:$I$573,AF418:AF573)</f>
        <v>5481283.5191237796</v>
      </c>
      <c r="AG594" s="251">
        <f>IF(AG416="kw",SUMPRODUCT($Q$418:$Q$573,$W$418:$W$573,AG418:AG573),SUMPRODUCT($I$418:$I$573,AG418:AG573))</f>
        <v>30488.776454394243</v>
      </c>
      <c r="AH594" s="251">
        <f t="shared" ref="AH594:AR594" si="263">IF(AH416="kw",SUMPRODUCT($Q$418:$Q$573,$W$418:$W$573,AH418:AH573),SUMPRODUCT($I$418:$I$573,AH418:AH573))</f>
        <v>14349.926362503875</v>
      </c>
      <c r="AI594" s="251">
        <f t="shared" si="263"/>
        <v>1548.1151689786666</v>
      </c>
      <c r="AJ594" s="251">
        <f t="shared" si="263"/>
        <v>0</v>
      </c>
      <c r="AK594" s="251">
        <f t="shared" si="263"/>
        <v>0</v>
      </c>
      <c r="AL594" s="251">
        <f t="shared" si="263"/>
        <v>0</v>
      </c>
      <c r="AM594" s="251">
        <f t="shared" si="263"/>
        <v>0</v>
      </c>
      <c r="AN594" s="251">
        <f t="shared" si="263"/>
        <v>0</v>
      </c>
      <c r="AO594" s="251">
        <f t="shared" si="263"/>
        <v>0</v>
      </c>
      <c r="AP594" s="251">
        <f t="shared" si="263"/>
        <v>0</v>
      </c>
      <c r="AQ594" s="251">
        <f t="shared" si="263"/>
        <v>0</v>
      </c>
      <c r="AR594" s="251">
        <f t="shared" si="263"/>
        <v>0</v>
      </c>
      <c r="AS594" s="294"/>
    </row>
    <row r="595" spans="1:45" ht="15.5">
      <c r="B595" s="381" t="s">
        <v>847</v>
      </c>
      <c r="C595" s="264"/>
      <c r="D595" s="240"/>
      <c r="E595" s="240"/>
      <c r="F595" s="240"/>
      <c r="G595" s="240"/>
      <c r="H595" s="240"/>
      <c r="I595" s="240"/>
      <c r="J595" s="240"/>
      <c r="K595" s="240"/>
      <c r="L595" s="240"/>
      <c r="M595" s="240"/>
      <c r="N595" s="240"/>
      <c r="O595" s="240"/>
      <c r="P595" s="240"/>
      <c r="Q595" s="240"/>
      <c r="R595" s="311"/>
      <c r="S595" s="240"/>
      <c r="T595" s="240"/>
      <c r="U595" s="240"/>
      <c r="V595" s="264"/>
      <c r="W595" s="243"/>
      <c r="X595" s="243"/>
      <c r="Y595" s="240"/>
      <c r="Z595" s="240"/>
      <c r="AA595" s="243"/>
      <c r="AB595" s="243"/>
      <c r="AC595" s="243"/>
      <c r="AD595" s="243"/>
      <c r="AE595" s="251">
        <f>SUMPRODUCT($J$418:$J$573,AE418:AE573)</f>
        <v>30412779.119495761</v>
      </c>
      <c r="AF595" s="251">
        <f>SUMPRODUCT($J$418:$J$573,AF418:AF573)</f>
        <v>5403371.1749868086</v>
      </c>
      <c r="AG595" s="251">
        <f>IF(AG416="kw",SUMPRODUCT($Q$418:$Q$573,$X$418:$X$573,AG418:AG573),SUMPRODUCT($J$418:$J$573,AG418:AG573))</f>
        <v>30488.776454394243</v>
      </c>
      <c r="AH595" s="251">
        <f t="shared" ref="AH595:AR595" si="264">IF(AH416="kw",SUMPRODUCT($Q$418:$Q$573,$X$418:$X$573,AH418:AH573),SUMPRODUCT($J$418:$J$573,AH418:AH573))</f>
        <v>14349.926362503875</v>
      </c>
      <c r="AI595" s="251">
        <f t="shared" si="264"/>
        <v>1548.1151689786666</v>
      </c>
      <c r="AJ595" s="251">
        <f t="shared" si="264"/>
        <v>0</v>
      </c>
      <c r="AK595" s="251">
        <f t="shared" si="264"/>
        <v>0</v>
      </c>
      <c r="AL595" s="251">
        <f t="shared" si="264"/>
        <v>0</v>
      </c>
      <c r="AM595" s="251">
        <f t="shared" si="264"/>
        <v>0</v>
      </c>
      <c r="AN595" s="251">
        <f t="shared" si="264"/>
        <v>0</v>
      </c>
      <c r="AO595" s="251">
        <f t="shared" si="264"/>
        <v>0</v>
      </c>
      <c r="AP595" s="251">
        <f t="shared" si="264"/>
        <v>0</v>
      </c>
      <c r="AQ595" s="251">
        <f t="shared" si="264"/>
        <v>0</v>
      </c>
      <c r="AR595" s="251">
        <f t="shared" si="264"/>
        <v>0</v>
      </c>
      <c r="AS595" s="294"/>
    </row>
    <row r="596" spans="1:45" ht="15.5">
      <c r="B596" s="381" t="s">
        <v>848</v>
      </c>
      <c r="C596" s="264"/>
      <c r="D596" s="240"/>
      <c r="E596" s="240"/>
      <c r="F596" s="240"/>
      <c r="G596" s="240"/>
      <c r="H596" s="240"/>
      <c r="I596" s="240"/>
      <c r="J596" s="240"/>
      <c r="K596" s="240"/>
      <c r="L596" s="240"/>
      <c r="M596" s="240"/>
      <c r="N596" s="240"/>
      <c r="O596" s="240"/>
      <c r="P596" s="240"/>
      <c r="Q596" s="240"/>
      <c r="R596" s="311"/>
      <c r="S596" s="240"/>
      <c r="T596" s="240"/>
      <c r="U596" s="240"/>
      <c r="V596" s="264"/>
      <c r="W596" s="243"/>
      <c r="X596" s="243"/>
      <c r="Y596" s="240"/>
      <c r="Z596" s="240"/>
      <c r="AA596" s="243"/>
      <c r="AB596" s="243"/>
      <c r="AC596" s="243"/>
      <c r="AD596" s="243"/>
      <c r="AE596" s="251">
        <f>SUMPRODUCT($K$418:$K$573,AE418:AE573)</f>
        <v>30412462.320639659</v>
      </c>
      <c r="AF596" s="251">
        <f>SUMPRODUCT($K$418:$K$573,AF418:AF573)</f>
        <v>5319747.755619307</v>
      </c>
      <c r="AG596" s="251">
        <f>IF(AG416="kw",SUMPRODUCT($Q$418:$Q$573,$Y$418:$Y$573,AG418:AG573),SUMPRODUCT($K$418:$K$573,AG418:AG573))</f>
        <v>30488.776454394243</v>
      </c>
      <c r="AH596" s="251">
        <f t="shared" ref="AH596:AR596" si="265">IF(AH416="kw",SUMPRODUCT($Q$418:$Q$573,$Y$418:$Y$573,AH418:AH573),SUMPRODUCT($K$418:$K$573,AH418:AH573))</f>
        <v>14349.926362503875</v>
      </c>
      <c r="AI596" s="251">
        <f t="shared" si="265"/>
        <v>1548.1151689786666</v>
      </c>
      <c r="AJ596" s="251">
        <f t="shared" si="265"/>
        <v>0</v>
      </c>
      <c r="AK596" s="251">
        <f t="shared" si="265"/>
        <v>0</v>
      </c>
      <c r="AL596" s="251">
        <f t="shared" si="265"/>
        <v>0</v>
      </c>
      <c r="AM596" s="251">
        <f t="shared" si="265"/>
        <v>0</v>
      </c>
      <c r="AN596" s="251">
        <f t="shared" si="265"/>
        <v>0</v>
      </c>
      <c r="AO596" s="251">
        <f t="shared" si="265"/>
        <v>0</v>
      </c>
      <c r="AP596" s="251">
        <f t="shared" si="265"/>
        <v>0</v>
      </c>
      <c r="AQ596" s="251">
        <f t="shared" si="265"/>
        <v>0</v>
      </c>
      <c r="AR596" s="251">
        <f t="shared" si="265"/>
        <v>0</v>
      </c>
      <c r="AS596" s="294"/>
    </row>
    <row r="597" spans="1:45" ht="15.5">
      <c r="B597" s="381" t="s">
        <v>849</v>
      </c>
      <c r="C597" s="264"/>
      <c r="D597" s="240"/>
      <c r="E597" s="240"/>
      <c r="F597" s="240"/>
      <c r="G597" s="240"/>
      <c r="H597" s="240"/>
      <c r="I597" s="240"/>
      <c r="J597" s="240"/>
      <c r="K597" s="240"/>
      <c r="L597" s="240"/>
      <c r="M597" s="240"/>
      <c r="N597" s="240"/>
      <c r="O597" s="240"/>
      <c r="P597" s="240"/>
      <c r="Q597" s="240"/>
      <c r="R597" s="311"/>
      <c r="S597" s="240"/>
      <c r="T597" s="240"/>
      <c r="U597" s="240"/>
      <c r="V597" s="264"/>
      <c r="W597" s="243"/>
      <c r="X597" s="243"/>
      <c r="Y597" s="240"/>
      <c r="Z597" s="240"/>
      <c r="AA597" s="243"/>
      <c r="AB597" s="243"/>
      <c r="AC597" s="243"/>
      <c r="AD597" s="243"/>
      <c r="AE597" s="251">
        <f>SUMPRODUCT($L$418:$L$573,AE418:AE573)</f>
        <v>30412462.320639659</v>
      </c>
      <c r="AF597" s="251">
        <f>SUMPRODUCT($L$418:$L$573,AF418:AF573)</f>
        <v>5217202.272166525</v>
      </c>
      <c r="AG597" s="251">
        <f>IF(AG416="kw",SUMPRODUCT($Q$418:$Q$573,$Z$418:$Z$573,AG418:AG573),SUMPRODUCT($L$418:$L$573,AG418:AG573))</f>
        <v>30441.65133083456</v>
      </c>
      <c r="AH597" s="251">
        <f t="shared" ref="AH597:AR598" si="266">IF(AH416="kw",SUMPRODUCT($Q$418:$Q$573,$Z$418:$Z$573,AH418:AH573),SUMPRODUCT($L$418:$L$573,AH418:AH573))</f>
        <v>14327.445562412408</v>
      </c>
      <c r="AI597" s="251">
        <f t="shared" si="266"/>
        <v>1547.6545437386246</v>
      </c>
      <c r="AJ597" s="251">
        <f t="shared" si="266"/>
        <v>0</v>
      </c>
      <c r="AK597" s="251">
        <f t="shared" si="266"/>
        <v>0</v>
      </c>
      <c r="AL597" s="251">
        <f t="shared" si="266"/>
        <v>0</v>
      </c>
      <c r="AM597" s="251">
        <f t="shared" si="266"/>
        <v>0</v>
      </c>
      <c r="AN597" s="251">
        <f t="shared" si="266"/>
        <v>0</v>
      </c>
      <c r="AO597" s="251">
        <f t="shared" si="266"/>
        <v>0</v>
      </c>
      <c r="AP597" s="251">
        <f t="shared" si="266"/>
        <v>0</v>
      </c>
      <c r="AQ597" s="251">
        <f t="shared" si="266"/>
        <v>0</v>
      </c>
      <c r="AR597" s="251">
        <f t="shared" si="266"/>
        <v>0</v>
      </c>
      <c r="AS597" s="294"/>
    </row>
    <row r="598" spans="1:45" ht="15.5">
      <c r="B598" s="381" t="s">
        <v>850</v>
      </c>
      <c r="C598" s="264"/>
      <c r="D598" s="240"/>
      <c r="E598" s="240"/>
      <c r="F598" s="240"/>
      <c r="G598" s="240"/>
      <c r="H598" s="240"/>
      <c r="I598" s="240"/>
      <c r="J598" s="240"/>
      <c r="K598" s="240"/>
      <c r="L598" s="240"/>
      <c r="M598" s="240"/>
      <c r="N598" s="240"/>
      <c r="O598" s="240"/>
      <c r="P598" s="240"/>
      <c r="Q598" s="240"/>
      <c r="R598" s="311"/>
      <c r="S598" s="240"/>
      <c r="T598" s="240"/>
      <c r="U598" s="240"/>
      <c r="V598" s="264"/>
      <c r="W598" s="243"/>
      <c r="X598" s="243"/>
      <c r="Y598" s="240"/>
      <c r="Z598" s="240"/>
      <c r="AA598" s="243"/>
      <c r="AB598" s="243"/>
      <c r="AC598" s="243"/>
      <c r="AD598" s="243"/>
      <c r="AE598" s="251">
        <f>SUMPRODUCT($M$418:$M$573,AE418:AE573)</f>
        <v>30341983.127242606</v>
      </c>
      <c r="AF598" s="251">
        <f>SUMPRODUCT($M$418:$M$573,AF418:AF573)</f>
        <v>5144926.752363408</v>
      </c>
      <c r="AG598" s="251">
        <f>IF(AG416="kw",SUMPRODUCT($Q$418:$Q$573,$AA$418:$AA$573,AG418:AG573),SUMPRODUCT($L$418:$L$573,AG418:AG573))</f>
        <v>30399.799579650313</v>
      </c>
      <c r="AH598" s="251">
        <f>IF(AH416="kw",SUMPRODUCT($Q$418:$Q$573,$AA$418:$AA$573,AH418:AH573),SUMPRODUCT($L$418:$L$573,AH418:AH573))</f>
        <v>14325.820486354012</v>
      </c>
      <c r="AI598" s="251">
        <f>IF(AI416="kw",SUMPRODUCT($Q$418:$Q$573,$AA$418:$AA$573,AI418:AI573),SUMPRODUCT($L$418:$L$573,AI418:AI573))</f>
        <v>1547.6545437386246</v>
      </c>
      <c r="AJ598" s="251">
        <f t="shared" si="266"/>
        <v>0</v>
      </c>
      <c r="AK598" s="251">
        <f>IF(AK416="kw",SUMPRODUCT($Q$418:$Q$573,$AA$418:$AA$573,AG422AG425:AK418:AK573),SUMPRODUCT($M$418:$M$573,AK418:AK573))</f>
        <v>0</v>
      </c>
      <c r="AL598" s="251">
        <f>IF(AL416="kw",SUMPRODUCT($Q$418:$Q$573,$AA$418:$AA$573,AG422AG425:AL418:AL573),SUMPRODUCT($M$418:$M$573,AL418:AL573))</f>
        <v>0</v>
      </c>
      <c r="AM598" s="251">
        <f>IF(AM416="kw",SUMPRODUCT($Q$418:$Q$573,$AA$418:$AA$573,AG422AG425:AM418:AM573),SUMPRODUCT($M$418:$M$573,AM418:AM573))</f>
        <v>0</v>
      </c>
      <c r="AN598" s="251">
        <f>IF(AN416="kw",SUMPRODUCT($Q$418:$Q$573,$AA$418:$AA$573,AG422AG425:AN418:AN573),SUMPRODUCT($M$418:$M$573,AN418:AN573))</f>
        <v>0</v>
      </c>
      <c r="AO598" s="251">
        <f>IF(AO416="kw",SUMPRODUCT($Q$418:$Q$573,$AA$418:$AA$573,AG422AG425:AO418:AO573),SUMPRODUCT($M$418:$M$573,AO418:AO573))</f>
        <v>0</v>
      </c>
      <c r="AP598" s="251">
        <f>IF(AP416="kw",SUMPRODUCT($Q$418:$Q$573,$AA$418:$AA$573,AG422AG425:AP418:AP573),SUMPRODUCT($M$418:$M$573,AP418:AP573))</f>
        <v>0</v>
      </c>
      <c r="AQ598" s="251">
        <f>IF(AQ416="kw",SUMPRODUCT($Q$418:$Q$573,$AA$418:$AA$573,AG422AG425:AQ418:AQ573),SUMPRODUCT($M$418:$M$573,AQ418:AQ573))</f>
        <v>0</v>
      </c>
      <c r="AR598" s="251">
        <f>IF(AR416="kw",SUMPRODUCT($Q$418:$Q$573,$AA$418:$AA$573,AG422AG425:AR418:AR573),SUMPRODUCT($M$418:$M$573,AR418:AR573))</f>
        <v>0</v>
      </c>
      <c r="AS598" s="294"/>
    </row>
    <row r="599" spans="1:45" ht="15.5">
      <c r="B599" s="382" t="s">
        <v>851</v>
      </c>
      <c r="C599" s="349"/>
      <c r="D599" s="348"/>
      <c r="E599" s="348"/>
      <c r="F599" s="348"/>
      <c r="G599" s="348"/>
      <c r="H599" s="348"/>
      <c r="I599" s="348"/>
      <c r="J599" s="348"/>
      <c r="K599" s="348"/>
      <c r="L599" s="348"/>
      <c r="M599" s="348"/>
      <c r="N599" s="348"/>
      <c r="O599" s="348"/>
      <c r="P599" s="348"/>
      <c r="Q599" s="348"/>
      <c r="R599" s="737"/>
      <c r="S599" s="348"/>
      <c r="T599" s="348"/>
      <c r="U599" s="348"/>
      <c r="V599" s="349"/>
      <c r="W599" s="347"/>
      <c r="X599" s="347"/>
      <c r="Y599" s="348"/>
      <c r="Z599" s="348"/>
      <c r="AA599" s="347"/>
      <c r="AB599" s="347"/>
      <c r="AC599" s="347"/>
      <c r="AD599" s="347"/>
      <c r="AE599" s="715">
        <f>SUMPRODUCT($N$418:$N$573,AE418:AE573)</f>
        <v>29743100.408330705</v>
      </c>
      <c r="AF599" s="715">
        <f>SUMPRODUCT($N$418:$N$573,AF418:AF573)</f>
        <v>4921089.5686197393</v>
      </c>
      <c r="AG599" s="715">
        <f>IF(AG416="kw",SUMPRODUCT($Q$418:$Q$573,$AB$418:$AB$573,AG418:AG573),SUMPRODUCT($N$418:$N$573,AG418:AG573))</f>
        <v>29547.814674807647</v>
      </c>
      <c r="AH599" s="715">
        <f t="shared" ref="AH599:AR599" si="267">IF(AH416="kw",SUMPRODUCT($Q$418:$Q$573,$AB$418:$AB$573,AH418:AH573),SUMPRODUCT($N$418:$N$573,AH418:AH573))</f>
        <v>14071.054849977649</v>
      </c>
      <c r="AI599" s="715">
        <f t="shared" si="267"/>
        <v>1542.3499240387887</v>
      </c>
      <c r="AJ599" s="715">
        <f t="shared" si="267"/>
        <v>0</v>
      </c>
      <c r="AK599" s="715">
        <f t="shared" si="267"/>
        <v>0</v>
      </c>
      <c r="AL599" s="715">
        <f t="shared" si="267"/>
        <v>0</v>
      </c>
      <c r="AM599" s="715">
        <f t="shared" si="267"/>
        <v>0</v>
      </c>
      <c r="AN599" s="715">
        <f t="shared" si="267"/>
        <v>0</v>
      </c>
      <c r="AO599" s="715">
        <f t="shared" si="267"/>
        <v>0</v>
      </c>
      <c r="AP599" s="715">
        <f t="shared" si="267"/>
        <v>0</v>
      </c>
      <c r="AQ599" s="715">
        <f t="shared" si="267"/>
        <v>0</v>
      </c>
      <c r="AR599" s="715">
        <f t="shared" si="267"/>
        <v>0</v>
      </c>
      <c r="AS599" s="330"/>
    </row>
    <row r="600" spans="1:45" ht="22.5" customHeight="1">
      <c r="B600" s="314" t="s">
        <v>590</v>
      </c>
      <c r="C600" s="331"/>
      <c r="D600" s="332"/>
      <c r="E600" s="332"/>
      <c r="F600" s="332"/>
      <c r="G600" s="332"/>
      <c r="H600" s="332"/>
      <c r="I600" s="332"/>
      <c r="J600" s="332"/>
      <c r="K600" s="332"/>
      <c r="L600" s="332"/>
      <c r="M600" s="332"/>
      <c r="N600" s="332"/>
      <c r="O600" s="332"/>
      <c r="P600" s="332"/>
      <c r="Q600" s="332"/>
      <c r="R600" s="332"/>
      <c r="S600" s="332"/>
      <c r="T600" s="332"/>
      <c r="U600" s="332"/>
      <c r="V600" s="317"/>
      <c r="W600" s="318"/>
      <c r="X600" s="332"/>
      <c r="Y600" s="332"/>
      <c r="Z600" s="332"/>
      <c r="AA600" s="332"/>
      <c r="AB600" s="332"/>
      <c r="AC600" s="332"/>
      <c r="AD600" s="332"/>
      <c r="AE600" s="333"/>
      <c r="AF600" s="333"/>
      <c r="AG600" s="333"/>
      <c r="AH600" s="333"/>
      <c r="AI600" s="333"/>
      <c r="AJ600" s="333"/>
      <c r="AK600" s="333"/>
      <c r="AL600" s="333"/>
      <c r="AM600" s="333"/>
      <c r="AN600" s="333"/>
      <c r="AO600" s="333"/>
      <c r="AP600" s="333"/>
      <c r="AQ600" s="333"/>
      <c r="AR600" s="333"/>
      <c r="AS600" s="333"/>
    </row>
    <row r="603" spans="1:45" ht="15.5">
      <c r="B603" s="241" t="s">
        <v>308</v>
      </c>
      <c r="C603" s="242"/>
      <c r="D603" s="501" t="s">
        <v>523</v>
      </c>
      <c r="E603" s="217"/>
      <c r="F603" s="50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43.5" customHeight="1">
      <c r="B604" s="828" t="s">
        <v>211</v>
      </c>
      <c r="C604" s="830" t="s">
        <v>33</v>
      </c>
      <c r="D604" s="244" t="s">
        <v>421</v>
      </c>
      <c r="E604" s="648" t="s">
        <v>209</v>
      </c>
      <c r="F604" s="649"/>
      <c r="G604" s="649"/>
      <c r="H604" s="649"/>
      <c r="I604" s="649"/>
      <c r="J604" s="649"/>
      <c r="K604" s="649"/>
      <c r="L604" s="649"/>
      <c r="M604" s="650"/>
      <c r="N604" s="640"/>
      <c r="O604" s="640"/>
      <c r="P604" s="640"/>
      <c r="Q604" s="830" t="s">
        <v>213</v>
      </c>
      <c r="R604" s="244" t="s">
        <v>422</v>
      </c>
      <c r="S604" s="834" t="s">
        <v>212</v>
      </c>
      <c r="T604" s="835"/>
      <c r="U604" s="835"/>
      <c r="V604" s="835"/>
      <c r="W604" s="835"/>
      <c r="X604" s="835"/>
      <c r="Y604" s="835"/>
      <c r="Z604" s="835"/>
      <c r="AA604" s="835"/>
      <c r="AB604" s="835"/>
      <c r="AC604" s="835"/>
      <c r="AD604" s="841"/>
      <c r="AE604" s="834" t="s">
        <v>242</v>
      </c>
      <c r="AF604" s="835"/>
      <c r="AG604" s="835"/>
      <c r="AH604" s="835"/>
      <c r="AI604" s="835"/>
      <c r="AJ604" s="835"/>
      <c r="AK604" s="835"/>
      <c r="AL604" s="835"/>
      <c r="AM604" s="835"/>
      <c r="AN604" s="835"/>
      <c r="AO604" s="835"/>
      <c r="AP604" s="835"/>
      <c r="AQ604" s="835"/>
      <c r="AR604" s="835"/>
      <c r="AS604" s="836"/>
    </row>
    <row r="605" spans="1:45" ht="68.25" customHeight="1">
      <c r="B605" s="829"/>
      <c r="C605" s="831"/>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7"/>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 50 to 699 kW</v>
      </c>
      <c r="AH605" s="245" t="str">
        <f>'1.  LRAMVA Summary'!$G$53</f>
        <v>GS 700 to 4,999 kW</v>
      </c>
      <c r="AI605" s="245" t="str">
        <f>'1.  LRAMVA Summary'!$H$53</f>
        <v>Large Use</v>
      </c>
      <c r="AJ605" s="245" t="str">
        <f>'1.  LRAMVA Summary'!$I$53</f>
        <v>Street Lighting</v>
      </c>
      <c r="AK605" s="245" t="str">
        <f>'1.  LRAMVA Summary'!$J$53</f>
        <v>Unmetered Scattered Load</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54"/>
      <c r="B606" s="44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v>
      </c>
      <c r="AJ606" s="251" t="str">
        <f>'1.  LRAMVA Summary'!$I$54</f>
        <v>kW</v>
      </c>
      <c r="AK606" s="251" t="str">
        <f>'1.  LRAMVA Summary'!$J$54</f>
        <v>kWh</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5" hidden="1" outlineLevel="1">
      <c r="A607" s="454"/>
      <c r="B607" s="43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5" hidden="1" outlineLevel="1">
      <c r="A608" s="454">
        <v>1</v>
      </c>
      <c r="B608" s="370" t="s">
        <v>95</v>
      </c>
      <c r="C608" s="251" t="s">
        <v>1219</v>
      </c>
      <c r="D608" s="255">
        <v>21705.780712894342</v>
      </c>
      <c r="E608" s="255">
        <v>17466.427362938844</v>
      </c>
      <c r="F608" s="255">
        <v>17466.427362938844</v>
      </c>
      <c r="G608" s="255">
        <v>17466.427362938844</v>
      </c>
      <c r="H608" s="255">
        <v>17466.427362938844</v>
      </c>
      <c r="I608" s="255">
        <v>17466.427362938844</v>
      </c>
      <c r="J608" s="255">
        <v>17466.427362938844</v>
      </c>
      <c r="K608" s="255">
        <v>17466.217451675475</v>
      </c>
      <c r="L608" s="255">
        <v>17466.217451675475</v>
      </c>
      <c r="M608" s="255">
        <v>17419.534686067658</v>
      </c>
      <c r="N608" s="255">
        <v>17053.255227972706</v>
      </c>
      <c r="O608" s="255">
        <v>17049.886105340389</v>
      </c>
      <c r="P608" s="255">
        <v>17049.886105340389</v>
      </c>
      <c r="Q608" s="251"/>
      <c r="R608" s="255">
        <v>1.3675629710003192</v>
      </c>
      <c r="S608" s="255">
        <v>1.1093755960861733</v>
      </c>
      <c r="T608" s="255">
        <v>1.1093755960861733</v>
      </c>
      <c r="U608" s="255">
        <v>1.1093755960861733</v>
      </c>
      <c r="V608" s="255">
        <v>1.1093755960861733</v>
      </c>
      <c r="W608" s="255">
        <v>1.1093755960861733</v>
      </c>
      <c r="X608" s="255">
        <v>1.1093755960861733</v>
      </c>
      <c r="Y608" s="255">
        <v>1.1093755960861733</v>
      </c>
      <c r="Z608" s="255">
        <v>1.1093755960861733</v>
      </c>
      <c r="AA608" s="255">
        <v>1.1093755960861733</v>
      </c>
      <c r="AB608" s="255">
        <v>1.1093755960861733</v>
      </c>
      <c r="AC608" s="255">
        <v>1.1093755960861733</v>
      </c>
      <c r="AD608" s="255">
        <v>1.1093755960861733</v>
      </c>
      <c r="AE608" s="352">
        <v>1</v>
      </c>
      <c r="AF608" s="352"/>
      <c r="AG608" s="352"/>
      <c r="AH608" s="352"/>
      <c r="AI608" s="352"/>
      <c r="AJ608" s="352"/>
      <c r="AK608" s="352"/>
      <c r="AL608" s="352"/>
      <c r="AM608" s="352"/>
      <c r="AN608" s="352"/>
      <c r="AO608" s="352"/>
      <c r="AP608" s="352"/>
      <c r="AQ608" s="352"/>
      <c r="AR608" s="352"/>
      <c r="AS608" s="256">
        <f>SUM(AE608:AR608)</f>
        <v>1</v>
      </c>
    </row>
    <row r="609" spans="1:45" ht="15.5" hidden="1" outlineLevel="1">
      <c r="A609" s="454"/>
      <c r="B609" s="254" t="s">
        <v>309</v>
      </c>
      <c r="C609" s="251" t="s">
        <v>1220</v>
      </c>
      <c r="D609" s="255"/>
      <c r="E609" s="255"/>
      <c r="F609" s="255"/>
      <c r="G609" s="255"/>
      <c r="H609" s="255"/>
      <c r="I609" s="255"/>
      <c r="J609" s="255"/>
      <c r="K609" s="255"/>
      <c r="L609" s="255"/>
      <c r="M609" s="255"/>
      <c r="N609" s="255"/>
      <c r="O609" s="255"/>
      <c r="P609" s="255"/>
      <c r="Q609" s="405"/>
      <c r="R609" s="255"/>
      <c r="S609" s="255"/>
      <c r="T609" s="255"/>
      <c r="U609" s="255"/>
      <c r="V609" s="255"/>
      <c r="W609" s="255"/>
      <c r="X609" s="255"/>
      <c r="Y609" s="255"/>
      <c r="Z609" s="255"/>
      <c r="AA609" s="255"/>
      <c r="AB609" s="255"/>
      <c r="AC609" s="255"/>
      <c r="AD609" s="255"/>
      <c r="AE609" s="353">
        <v>1</v>
      </c>
      <c r="AF609" s="353">
        <v>0</v>
      </c>
      <c r="AG609" s="353">
        <v>0</v>
      </c>
      <c r="AH609" s="353">
        <v>0</v>
      </c>
      <c r="AI609" s="353">
        <v>0</v>
      </c>
      <c r="AJ609" s="353">
        <v>0</v>
      </c>
      <c r="AK609" s="353">
        <v>0</v>
      </c>
      <c r="AL609" s="353">
        <v>0</v>
      </c>
      <c r="AM609" s="353">
        <v>0</v>
      </c>
      <c r="AN609" s="353">
        <f t="shared" ref="AN609:AR609" si="268">AN608</f>
        <v>0</v>
      </c>
      <c r="AO609" s="353">
        <f t="shared" si="268"/>
        <v>0</v>
      </c>
      <c r="AP609" s="353">
        <f t="shared" si="268"/>
        <v>0</v>
      </c>
      <c r="AQ609" s="353">
        <f t="shared" si="268"/>
        <v>0</v>
      </c>
      <c r="AR609" s="353">
        <f t="shared" si="268"/>
        <v>0</v>
      </c>
      <c r="AS609" s="257"/>
    </row>
    <row r="610" spans="1:45" ht="15.5" hidden="1" outlineLevel="1">
      <c r="A610" s="454"/>
      <c r="B610" s="258"/>
      <c r="C610" s="259"/>
      <c r="D610" s="259"/>
      <c r="E610" s="259"/>
      <c r="F610" s="259"/>
      <c r="G610" s="259"/>
      <c r="H610" s="259"/>
      <c r="I610" s="259"/>
      <c r="J610" s="641"/>
      <c r="K610" s="259"/>
      <c r="L610" s="259"/>
      <c r="M610" s="259"/>
      <c r="N610" s="259"/>
      <c r="O610" s="259"/>
      <c r="P610" s="259"/>
      <c r="Q610" s="260"/>
      <c r="R610" s="259"/>
      <c r="S610" s="259"/>
      <c r="T610" s="259"/>
      <c r="U610" s="259"/>
      <c r="V610" s="259"/>
      <c r="W610" s="259"/>
      <c r="X610" s="259"/>
      <c r="Y610" s="259"/>
      <c r="Z610" s="259"/>
      <c r="AA610" s="259"/>
      <c r="AB610" s="259"/>
      <c r="AC610" s="259"/>
      <c r="AD610" s="259"/>
      <c r="AE610" s="354"/>
      <c r="AF610" s="355"/>
      <c r="AG610" s="355"/>
      <c r="AH610" s="355"/>
      <c r="AI610" s="355"/>
      <c r="AJ610" s="355"/>
      <c r="AK610" s="355"/>
      <c r="AL610" s="355"/>
      <c r="AM610" s="355"/>
      <c r="AN610" s="355"/>
      <c r="AO610" s="355"/>
      <c r="AP610" s="355"/>
      <c r="AQ610" s="355"/>
      <c r="AR610" s="355"/>
      <c r="AS610" s="262"/>
    </row>
    <row r="611" spans="1:45" ht="15.5" hidden="1" outlineLevel="1">
      <c r="A611" s="454">
        <v>2</v>
      </c>
      <c r="B611" s="370"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52"/>
      <c r="AF611" s="352"/>
      <c r="AG611" s="352"/>
      <c r="AH611" s="352"/>
      <c r="AI611" s="352"/>
      <c r="AJ611" s="352"/>
      <c r="AK611" s="352"/>
      <c r="AL611" s="352"/>
      <c r="AM611" s="352"/>
      <c r="AN611" s="352"/>
      <c r="AO611" s="352"/>
      <c r="AP611" s="352"/>
      <c r="AQ611" s="352"/>
      <c r="AR611" s="352"/>
      <c r="AS611" s="256">
        <f>SUM(AE611:AR611)</f>
        <v>0</v>
      </c>
    </row>
    <row r="612" spans="1:45" ht="15.5" hidden="1" outlineLevel="1">
      <c r="A612" s="454"/>
      <c r="B612" s="254" t="s">
        <v>309</v>
      </c>
      <c r="C612" s="251" t="s">
        <v>163</v>
      </c>
      <c r="D612" s="255"/>
      <c r="E612" s="255"/>
      <c r="F612" s="255"/>
      <c r="G612" s="255"/>
      <c r="H612" s="255"/>
      <c r="I612" s="255"/>
      <c r="J612" s="255"/>
      <c r="K612" s="255"/>
      <c r="L612" s="255"/>
      <c r="M612" s="255"/>
      <c r="N612" s="255"/>
      <c r="O612" s="255"/>
      <c r="P612" s="255"/>
      <c r="Q612" s="405"/>
      <c r="R612" s="255"/>
      <c r="S612" s="255"/>
      <c r="T612" s="255"/>
      <c r="U612" s="255"/>
      <c r="V612" s="255"/>
      <c r="W612" s="255"/>
      <c r="X612" s="255"/>
      <c r="Y612" s="255"/>
      <c r="Z612" s="255"/>
      <c r="AA612" s="255"/>
      <c r="AB612" s="255"/>
      <c r="AC612" s="255"/>
      <c r="AD612" s="255"/>
      <c r="AE612" s="353">
        <v>0</v>
      </c>
      <c r="AF612" s="353">
        <v>0</v>
      </c>
      <c r="AG612" s="353">
        <v>0</v>
      </c>
      <c r="AH612" s="353">
        <v>0</v>
      </c>
      <c r="AI612" s="353">
        <v>0</v>
      </c>
      <c r="AJ612" s="353">
        <v>0</v>
      </c>
      <c r="AK612" s="353">
        <v>0</v>
      </c>
      <c r="AL612" s="353">
        <v>0</v>
      </c>
      <c r="AM612" s="353">
        <v>0</v>
      </c>
      <c r="AN612" s="353">
        <f t="shared" ref="AN612:AR612" si="269">AN611</f>
        <v>0</v>
      </c>
      <c r="AO612" s="353">
        <f t="shared" si="269"/>
        <v>0</v>
      </c>
      <c r="AP612" s="353">
        <f t="shared" si="269"/>
        <v>0</v>
      </c>
      <c r="AQ612" s="353">
        <f t="shared" si="269"/>
        <v>0</v>
      </c>
      <c r="AR612" s="353">
        <f t="shared" si="269"/>
        <v>0</v>
      </c>
      <c r="AS612" s="257"/>
    </row>
    <row r="613" spans="1:45" ht="15.5" hidden="1" outlineLevel="1">
      <c r="A613" s="45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54"/>
      <c r="AF613" s="355"/>
      <c r="AG613" s="355"/>
      <c r="AH613" s="355"/>
      <c r="AI613" s="355"/>
      <c r="AJ613" s="355"/>
      <c r="AK613" s="355"/>
      <c r="AL613" s="355"/>
      <c r="AM613" s="355"/>
      <c r="AN613" s="355"/>
      <c r="AO613" s="355"/>
      <c r="AP613" s="355"/>
      <c r="AQ613" s="355"/>
      <c r="AR613" s="355"/>
      <c r="AS613" s="262"/>
    </row>
    <row r="614" spans="1:45" ht="15.5" hidden="1" outlineLevel="1">
      <c r="A614" s="454">
        <v>3</v>
      </c>
      <c r="B614" s="370"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52"/>
      <c r="AF614" s="352"/>
      <c r="AG614" s="352"/>
      <c r="AH614" s="352"/>
      <c r="AI614" s="352"/>
      <c r="AJ614" s="352"/>
      <c r="AK614" s="352"/>
      <c r="AL614" s="352"/>
      <c r="AM614" s="352"/>
      <c r="AN614" s="352"/>
      <c r="AO614" s="352"/>
      <c r="AP614" s="352"/>
      <c r="AQ614" s="352"/>
      <c r="AR614" s="352"/>
      <c r="AS614" s="256">
        <f>SUM(AE614:AR614)</f>
        <v>0</v>
      </c>
    </row>
    <row r="615" spans="1:45" ht="15.5" hidden="1" outlineLevel="1">
      <c r="A615" s="454"/>
      <c r="B615" s="254" t="s">
        <v>309</v>
      </c>
      <c r="C615" s="251" t="s">
        <v>163</v>
      </c>
      <c r="D615" s="255"/>
      <c r="E615" s="255"/>
      <c r="F615" s="255"/>
      <c r="G615" s="255"/>
      <c r="H615" s="255"/>
      <c r="I615" s="255"/>
      <c r="J615" s="255"/>
      <c r="K615" s="255"/>
      <c r="L615" s="255"/>
      <c r="M615" s="255"/>
      <c r="N615" s="255"/>
      <c r="O615" s="255"/>
      <c r="P615" s="255"/>
      <c r="Q615" s="405"/>
      <c r="R615" s="255"/>
      <c r="S615" s="255"/>
      <c r="T615" s="255"/>
      <c r="U615" s="255"/>
      <c r="V615" s="255"/>
      <c r="W615" s="255"/>
      <c r="X615" s="255"/>
      <c r="Y615" s="255"/>
      <c r="Z615" s="255"/>
      <c r="AA615" s="255"/>
      <c r="AB615" s="255"/>
      <c r="AC615" s="255"/>
      <c r="AD615" s="255"/>
      <c r="AE615" s="353">
        <v>0</v>
      </c>
      <c r="AF615" s="353">
        <v>0</v>
      </c>
      <c r="AG615" s="353">
        <v>0</v>
      </c>
      <c r="AH615" s="353">
        <v>0</v>
      </c>
      <c r="AI615" s="353">
        <v>0</v>
      </c>
      <c r="AJ615" s="353">
        <v>0</v>
      </c>
      <c r="AK615" s="353">
        <v>0</v>
      </c>
      <c r="AL615" s="353">
        <v>0</v>
      </c>
      <c r="AM615" s="353">
        <v>0</v>
      </c>
      <c r="AN615" s="353">
        <f t="shared" ref="AN615:AR615" si="270">AN614</f>
        <v>0</v>
      </c>
      <c r="AO615" s="353">
        <f t="shared" si="270"/>
        <v>0</v>
      </c>
      <c r="AP615" s="353">
        <f t="shared" si="270"/>
        <v>0</v>
      </c>
      <c r="AQ615" s="353">
        <f t="shared" si="270"/>
        <v>0</v>
      </c>
      <c r="AR615" s="353">
        <f t="shared" si="270"/>
        <v>0</v>
      </c>
      <c r="AS615" s="257"/>
    </row>
    <row r="616" spans="1:45" ht="15.5" hidden="1" outlineLevel="1">
      <c r="A616" s="45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54"/>
      <c r="AF616" s="354"/>
      <c r="AG616" s="354"/>
      <c r="AH616" s="354"/>
      <c r="AI616" s="354"/>
      <c r="AJ616" s="354"/>
      <c r="AK616" s="354"/>
      <c r="AL616" s="354"/>
      <c r="AM616" s="354"/>
      <c r="AN616" s="354"/>
      <c r="AO616" s="354"/>
      <c r="AP616" s="354"/>
      <c r="AQ616" s="354"/>
      <c r="AR616" s="354"/>
      <c r="AS616" s="266"/>
    </row>
    <row r="617" spans="1:45" ht="15.5" hidden="1" outlineLevel="1">
      <c r="A617" s="454">
        <v>4</v>
      </c>
      <c r="B617" s="273" t="s">
        <v>665</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52"/>
      <c r="AF617" s="352"/>
      <c r="AG617" s="352"/>
      <c r="AH617" s="352"/>
      <c r="AI617" s="352"/>
      <c r="AJ617" s="352"/>
      <c r="AK617" s="352"/>
      <c r="AL617" s="352"/>
      <c r="AM617" s="352"/>
      <c r="AN617" s="352"/>
      <c r="AO617" s="352"/>
      <c r="AP617" s="352"/>
      <c r="AQ617" s="352"/>
      <c r="AR617" s="352"/>
      <c r="AS617" s="256">
        <f>SUM(AE617:AR617)</f>
        <v>0</v>
      </c>
    </row>
    <row r="618" spans="1:45" ht="15.5" hidden="1" outlineLevel="1">
      <c r="A618" s="454"/>
      <c r="B618" s="254" t="s">
        <v>309</v>
      </c>
      <c r="C618" s="251" t="s">
        <v>163</v>
      </c>
      <c r="D618" s="255"/>
      <c r="E618" s="255"/>
      <c r="F618" s="255"/>
      <c r="G618" s="255"/>
      <c r="H618" s="255"/>
      <c r="I618" s="255"/>
      <c r="J618" s="255"/>
      <c r="K618" s="255"/>
      <c r="L618" s="255"/>
      <c r="M618" s="255"/>
      <c r="N618" s="255"/>
      <c r="O618" s="255"/>
      <c r="P618" s="255"/>
      <c r="Q618" s="405"/>
      <c r="R618" s="255"/>
      <c r="S618" s="255"/>
      <c r="T618" s="255"/>
      <c r="U618" s="255"/>
      <c r="V618" s="255"/>
      <c r="W618" s="255"/>
      <c r="X618" s="255"/>
      <c r="Y618" s="255"/>
      <c r="Z618" s="255"/>
      <c r="AA618" s="255"/>
      <c r="AB618" s="255"/>
      <c r="AC618" s="255"/>
      <c r="AD618" s="255"/>
      <c r="AE618" s="353">
        <v>0</v>
      </c>
      <c r="AF618" s="353">
        <v>0</v>
      </c>
      <c r="AG618" s="353">
        <v>0</v>
      </c>
      <c r="AH618" s="353">
        <v>0</v>
      </c>
      <c r="AI618" s="353">
        <v>0</v>
      </c>
      <c r="AJ618" s="353">
        <v>0</v>
      </c>
      <c r="AK618" s="353">
        <v>0</v>
      </c>
      <c r="AL618" s="353">
        <v>0</v>
      </c>
      <c r="AM618" s="353">
        <v>0</v>
      </c>
      <c r="AN618" s="353">
        <f t="shared" ref="AN618:AR618" si="271">AN617</f>
        <v>0</v>
      </c>
      <c r="AO618" s="353">
        <f t="shared" si="271"/>
        <v>0</v>
      </c>
      <c r="AP618" s="353">
        <f t="shared" si="271"/>
        <v>0</v>
      </c>
      <c r="AQ618" s="353">
        <f t="shared" si="271"/>
        <v>0</v>
      </c>
      <c r="AR618" s="353">
        <f t="shared" si="271"/>
        <v>0</v>
      </c>
      <c r="AS618" s="257"/>
    </row>
    <row r="619" spans="1:45" ht="15.5" hidden="1" outlineLevel="1">
      <c r="A619" s="45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54"/>
      <c r="AF619" s="354"/>
      <c r="AG619" s="354"/>
      <c r="AH619" s="354"/>
      <c r="AI619" s="354"/>
      <c r="AJ619" s="354"/>
      <c r="AK619" s="354"/>
      <c r="AL619" s="354"/>
      <c r="AM619" s="354"/>
      <c r="AN619" s="354"/>
      <c r="AO619" s="354"/>
      <c r="AP619" s="354"/>
      <c r="AQ619" s="354"/>
      <c r="AR619" s="354"/>
      <c r="AS619" s="266"/>
    </row>
    <row r="620" spans="1:45" ht="15.75" hidden="1" customHeight="1" outlineLevel="1">
      <c r="A620" s="454">
        <v>5</v>
      </c>
      <c r="B620" s="370"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52"/>
      <c r="AF620" s="352"/>
      <c r="AG620" s="352"/>
      <c r="AH620" s="352"/>
      <c r="AI620" s="352"/>
      <c r="AJ620" s="352"/>
      <c r="AK620" s="352"/>
      <c r="AL620" s="352"/>
      <c r="AM620" s="352"/>
      <c r="AN620" s="352"/>
      <c r="AO620" s="352"/>
      <c r="AP620" s="352"/>
      <c r="AQ620" s="352"/>
      <c r="AR620" s="352"/>
      <c r="AS620" s="256">
        <f>SUM(AE620:AR620)</f>
        <v>0</v>
      </c>
    </row>
    <row r="621" spans="1:45" ht="15.5" hidden="1" outlineLevel="1">
      <c r="A621" s="454"/>
      <c r="B621" s="254" t="s">
        <v>309</v>
      </c>
      <c r="C621" s="251" t="s">
        <v>163</v>
      </c>
      <c r="D621" s="255"/>
      <c r="E621" s="255"/>
      <c r="F621" s="255"/>
      <c r="G621" s="255"/>
      <c r="H621" s="255"/>
      <c r="I621" s="255"/>
      <c r="J621" s="255"/>
      <c r="K621" s="255"/>
      <c r="L621" s="255"/>
      <c r="M621" s="255"/>
      <c r="N621" s="255"/>
      <c r="O621" s="255"/>
      <c r="P621" s="255"/>
      <c r="Q621" s="405"/>
      <c r="R621" s="255"/>
      <c r="S621" s="255"/>
      <c r="T621" s="255"/>
      <c r="U621" s="255"/>
      <c r="V621" s="255"/>
      <c r="W621" s="255"/>
      <c r="X621" s="255"/>
      <c r="Y621" s="255"/>
      <c r="Z621" s="255"/>
      <c r="AA621" s="255"/>
      <c r="AB621" s="255"/>
      <c r="AC621" s="255"/>
      <c r="AD621" s="255"/>
      <c r="AE621" s="353">
        <v>0</v>
      </c>
      <c r="AF621" s="353">
        <v>0</v>
      </c>
      <c r="AG621" s="353">
        <v>0</v>
      </c>
      <c r="AH621" s="353">
        <v>0</v>
      </c>
      <c r="AI621" s="353">
        <v>0</v>
      </c>
      <c r="AJ621" s="353">
        <v>0</v>
      </c>
      <c r="AK621" s="353">
        <v>0</v>
      </c>
      <c r="AL621" s="353">
        <v>0</v>
      </c>
      <c r="AM621" s="353">
        <v>0</v>
      </c>
      <c r="AN621" s="353">
        <f t="shared" ref="AN621:AR621" si="272">AN620</f>
        <v>0</v>
      </c>
      <c r="AO621" s="353">
        <f t="shared" si="272"/>
        <v>0</v>
      </c>
      <c r="AP621" s="353">
        <f t="shared" si="272"/>
        <v>0</v>
      </c>
      <c r="AQ621" s="353">
        <f t="shared" si="272"/>
        <v>0</v>
      </c>
      <c r="AR621" s="353">
        <f t="shared" si="272"/>
        <v>0</v>
      </c>
      <c r="AS621" s="257"/>
    </row>
    <row r="622" spans="1:45" ht="15.5" hidden="1" outlineLevel="1">
      <c r="A622" s="45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64"/>
      <c r="AF622" s="365"/>
      <c r="AG622" s="365"/>
      <c r="AH622" s="365"/>
      <c r="AI622" s="365"/>
      <c r="AJ622" s="365"/>
      <c r="AK622" s="365"/>
      <c r="AL622" s="365"/>
      <c r="AM622" s="365"/>
      <c r="AN622" s="365"/>
      <c r="AO622" s="365"/>
      <c r="AP622" s="365"/>
      <c r="AQ622" s="365"/>
      <c r="AR622" s="365"/>
      <c r="AS622" s="257"/>
    </row>
    <row r="623" spans="1:45" ht="15.5" hidden="1" outlineLevel="1">
      <c r="A623" s="45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56"/>
      <c r="AF623" s="356"/>
      <c r="AG623" s="356"/>
      <c r="AH623" s="356"/>
      <c r="AI623" s="356"/>
      <c r="AJ623" s="356"/>
      <c r="AK623" s="356"/>
      <c r="AL623" s="356"/>
      <c r="AM623" s="356"/>
      <c r="AN623" s="356"/>
      <c r="AO623" s="356"/>
      <c r="AP623" s="356"/>
      <c r="AQ623" s="356"/>
      <c r="AR623" s="356"/>
      <c r="AS623" s="252"/>
    </row>
    <row r="624" spans="1:45" ht="15.5" hidden="1" outlineLevel="1">
      <c r="A624" s="454">
        <v>6</v>
      </c>
      <c r="B624" s="370"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57"/>
      <c r="AF624" s="352"/>
      <c r="AG624" s="352"/>
      <c r="AH624" s="352"/>
      <c r="AI624" s="352"/>
      <c r="AJ624" s="352"/>
      <c r="AK624" s="352"/>
      <c r="AL624" s="357"/>
      <c r="AM624" s="357"/>
      <c r="AN624" s="357"/>
      <c r="AO624" s="357"/>
      <c r="AP624" s="357"/>
      <c r="AQ624" s="357"/>
      <c r="AR624" s="357"/>
      <c r="AS624" s="256">
        <f>SUM(AE624:AR624)</f>
        <v>0</v>
      </c>
    </row>
    <row r="625" spans="1:45" ht="15.5" hidden="1" outlineLevel="1">
      <c r="A625" s="454"/>
      <c r="B625" s="254" t="s">
        <v>309</v>
      </c>
      <c r="C625" s="251" t="s">
        <v>163</v>
      </c>
      <c r="D625" s="255"/>
      <c r="E625" s="255"/>
      <c r="F625" s="255"/>
      <c r="G625" s="255"/>
      <c r="H625" s="255"/>
      <c r="I625" s="255"/>
      <c r="J625" s="255"/>
      <c r="K625" s="255"/>
      <c r="L625" s="255"/>
      <c r="M625" s="255"/>
      <c r="N625" s="255"/>
      <c r="O625" s="255"/>
      <c r="P625" s="255"/>
      <c r="Q625" s="255">
        <v>12</v>
      </c>
      <c r="R625" s="255"/>
      <c r="S625" s="255"/>
      <c r="T625" s="255"/>
      <c r="U625" s="255"/>
      <c r="V625" s="255"/>
      <c r="W625" s="255"/>
      <c r="X625" s="255"/>
      <c r="Y625" s="255"/>
      <c r="Z625" s="255"/>
      <c r="AA625" s="255"/>
      <c r="AB625" s="255"/>
      <c r="AC625" s="255"/>
      <c r="AD625" s="255"/>
      <c r="AE625" s="353">
        <v>0</v>
      </c>
      <c r="AF625" s="353">
        <v>0</v>
      </c>
      <c r="AG625" s="353">
        <v>0</v>
      </c>
      <c r="AH625" s="353">
        <v>0</v>
      </c>
      <c r="AI625" s="353">
        <v>0</v>
      </c>
      <c r="AJ625" s="353">
        <v>0</v>
      </c>
      <c r="AK625" s="353">
        <v>0</v>
      </c>
      <c r="AL625" s="353">
        <v>0</v>
      </c>
      <c r="AM625" s="353">
        <v>0</v>
      </c>
      <c r="AN625" s="353">
        <f t="shared" ref="AN625:AR625" si="273">AN624</f>
        <v>0</v>
      </c>
      <c r="AO625" s="353">
        <f t="shared" si="273"/>
        <v>0</v>
      </c>
      <c r="AP625" s="353">
        <f t="shared" si="273"/>
        <v>0</v>
      </c>
      <c r="AQ625" s="353">
        <f t="shared" si="273"/>
        <v>0</v>
      </c>
      <c r="AR625" s="353">
        <f t="shared" si="273"/>
        <v>0</v>
      </c>
      <c r="AS625" s="270"/>
    </row>
    <row r="626" spans="1:45" ht="15.5" hidden="1" outlineLevel="1">
      <c r="A626" s="45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58"/>
      <c r="AF626" s="358"/>
      <c r="AG626" s="358"/>
      <c r="AH626" s="358"/>
      <c r="AI626" s="358"/>
      <c r="AJ626" s="358"/>
      <c r="AK626" s="358"/>
      <c r="AL626" s="358"/>
      <c r="AM626" s="358"/>
      <c r="AN626" s="358"/>
      <c r="AO626" s="358"/>
      <c r="AP626" s="358"/>
      <c r="AQ626" s="358"/>
      <c r="AR626" s="358"/>
      <c r="AS626" s="272"/>
    </row>
    <row r="627" spans="1:45" ht="15.5" hidden="1" outlineLevel="1">
      <c r="A627" s="454">
        <v>7</v>
      </c>
      <c r="B627" s="370"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57"/>
      <c r="AF627" s="352"/>
      <c r="AG627" s="352"/>
      <c r="AH627" s="352"/>
      <c r="AI627" s="352"/>
      <c r="AJ627" s="352"/>
      <c r="AK627" s="352"/>
      <c r="AL627" s="357"/>
      <c r="AM627" s="357"/>
      <c r="AN627" s="357"/>
      <c r="AO627" s="357"/>
      <c r="AP627" s="357"/>
      <c r="AQ627" s="357"/>
      <c r="AR627" s="357"/>
      <c r="AS627" s="256">
        <f>SUM(AE627:AR627)</f>
        <v>0</v>
      </c>
    </row>
    <row r="628" spans="1:45" ht="15.5" hidden="1" outlineLevel="1">
      <c r="A628" s="454"/>
      <c r="B628" s="254" t="s">
        <v>309</v>
      </c>
      <c r="C628" s="251" t="s">
        <v>163</v>
      </c>
      <c r="D628" s="255"/>
      <c r="E628" s="255"/>
      <c r="F628" s="255"/>
      <c r="G628" s="255"/>
      <c r="H628" s="255"/>
      <c r="I628" s="255"/>
      <c r="J628" s="255"/>
      <c r="K628" s="255"/>
      <c r="L628" s="255"/>
      <c r="M628" s="255"/>
      <c r="N628" s="255"/>
      <c r="O628" s="255"/>
      <c r="P628" s="255"/>
      <c r="Q628" s="255">
        <v>12</v>
      </c>
      <c r="R628" s="255"/>
      <c r="S628" s="255"/>
      <c r="T628" s="255"/>
      <c r="U628" s="255"/>
      <c r="V628" s="255"/>
      <c r="W628" s="255"/>
      <c r="X628" s="255"/>
      <c r="Y628" s="255"/>
      <c r="Z628" s="255"/>
      <c r="AA628" s="255"/>
      <c r="AB628" s="255"/>
      <c r="AC628" s="255"/>
      <c r="AD628" s="255"/>
      <c r="AE628" s="353">
        <v>0</v>
      </c>
      <c r="AF628" s="353">
        <v>0</v>
      </c>
      <c r="AG628" s="353">
        <v>0</v>
      </c>
      <c r="AH628" s="353">
        <v>0</v>
      </c>
      <c r="AI628" s="353">
        <v>0</v>
      </c>
      <c r="AJ628" s="353">
        <v>0</v>
      </c>
      <c r="AK628" s="353">
        <v>0</v>
      </c>
      <c r="AL628" s="353">
        <v>0</v>
      </c>
      <c r="AM628" s="353">
        <v>0</v>
      </c>
      <c r="AN628" s="353">
        <f t="shared" ref="AN628:AR628" si="274">AN627</f>
        <v>0</v>
      </c>
      <c r="AO628" s="353">
        <f t="shared" si="274"/>
        <v>0</v>
      </c>
      <c r="AP628" s="353">
        <f t="shared" si="274"/>
        <v>0</v>
      </c>
      <c r="AQ628" s="353">
        <f t="shared" si="274"/>
        <v>0</v>
      </c>
      <c r="AR628" s="353">
        <f t="shared" si="274"/>
        <v>0</v>
      </c>
      <c r="AS628" s="270"/>
    </row>
    <row r="629" spans="1:45" ht="15.5" hidden="1" outlineLevel="1">
      <c r="A629" s="45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58"/>
      <c r="AF629" s="359"/>
      <c r="AG629" s="358"/>
      <c r="AH629" s="358"/>
      <c r="AI629" s="358"/>
      <c r="AJ629" s="358"/>
      <c r="AK629" s="358"/>
      <c r="AL629" s="358"/>
      <c r="AM629" s="358"/>
      <c r="AN629" s="358"/>
      <c r="AO629" s="358"/>
      <c r="AP629" s="358"/>
      <c r="AQ629" s="358"/>
      <c r="AR629" s="358"/>
      <c r="AS629" s="272"/>
    </row>
    <row r="630" spans="1:45" ht="15.5" hidden="1" outlineLevel="1">
      <c r="A630" s="454">
        <v>8</v>
      </c>
      <c r="B630" s="370"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57"/>
      <c r="AF630" s="352"/>
      <c r="AG630" s="352"/>
      <c r="AH630" s="352"/>
      <c r="AI630" s="352"/>
      <c r="AJ630" s="352"/>
      <c r="AK630" s="352"/>
      <c r="AL630" s="357"/>
      <c r="AM630" s="357"/>
      <c r="AN630" s="357"/>
      <c r="AO630" s="357"/>
      <c r="AP630" s="357"/>
      <c r="AQ630" s="357"/>
      <c r="AR630" s="357"/>
      <c r="AS630" s="256">
        <f>SUM(AE630:AR630)</f>
        <v>0</v>
      </c>
    </row>
    <row r="631" spans="1:45" ht="15.5" hidden="1" outlineLevel="1">
      <c r="A631" s="454"/>
      <c r="B631" s="254" t="s">
        <v>309</v>
      </c>
      <c r="C631" s="251" t="s">
        <v>163</v>
      </c>
      <c r="D631" s="255"/>
      <c r="E631" s="255"/>
      <c r="F631" s="255"/>
      <c r="G631" s="255"/>
      <c r="H631" s="255"/>
      <c r="I631" s="255"/>
      <c r="J631" s="255"/>
      <c r="K631" s="255"/>
      <c r="L631" s="255"/>
      <c r="M631" s="255"/>
      <c r="N631" s="255"/>
      <c r="O631" s="255"/>
      <c r="P631" s="255"/>
      <c r="Q631" s="255">
        <v>12</v>
      </c>
      <c r="R631" s="255"/>
      <c r="S631" s="255"/>
      <c r="T631" s="255"/>
      <c r="U631" s="255"/>
      <c r="V631" s="255"/>
      <c r="W631" s="255"/>
      <c r="X631" s="255"/>
      <c r="Y631" s="255"/>
      <c r="Z631" s="255"/>
      <c r="AA631" s="255"/>
      <c r="AB631" s="255"/>
      <c r="AC631" s="255"/>
      <c r="AD631" s="255"/>
      <c r="AE631" s="353">
        <v>0</v>
      </c>
      <c r="AF631" s="353">
        <v>0</v>
      </c>
      <c r="AG631" s="353">
        <v>0</v>
      </c>
      <c r="AH631" s="353">
        <v>0</v>
      </c>
      <c r="AI631" s="353">
        <v>0</v>
      </c>
      <c r="AJ631" s="353">
        <v>0</v>
      </c>
      <c r="AK631" s="353">
        <v>0</v>
      </c>
      <c r="AL631" s="353">
        <v>0</v>
      </c>
      <c r="AM631" s="353">
        <v>0</v>
      </c>
      <c r="AN631" s="353">
        <f t="shared" ref="AN631:AR631" si="275">AN630</f>
        <v>0</v>
      </c>
      <c r="AO631" s="353">
        <f t="shared" si="275"/>
        <v>0</v>
      </c>
      <c r="AP631" s="353">
        <f t="shared" si="275"/>
        <v>0</v>
      </c>
      <c r="AQ631" s="353">
        <f t="shared" si="275"/>
        <v>0</v>
      </c>
      <c r="AR631" s="353">
        <f t="shared" si="275"/>
        <v>0</v>
      </c>
      <c r="AS631" s="270"/>
    </row>
    <row r="632" spans="1:45" ht="15.5" hidden="1" outlineLevel="1">
      <c r="A632" s="45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58"/>
      <c r="AF632" s="359"/>
      <c r="AG632" s="358"/>
      <c r="AH632" s="358"/>
      <c r="AI632" s="358"/>
      <c r="AJ632" s="358"/>
      <c r="AK632" s="358"/>
      <c r="AL632" s="358"/>
      <c r="AM632" s="358"/>
      <c r="AN632" s="358"/>
      <c r="AO632" s="358"/>
      <c r="AP632" s="358"/>
      <c r="AQ632" s="358"/>
      <c r="AR632" s="358"/>
      <c r="AS632" s="272"/>
    </row>
    <row r="633" spans="1:45" ht="15.5" hidden="1" outlineLevel="1">
      <c r="A633" s="454">
        <v>9</v>
      </c>
      <c r="B633" s="370"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57"/>
      <c r="AF633" s="352"/>
      <c r="AG633" s="352"/>
      <c r="AH633" s="352"/>
      <c r="AI633" s="352"/>
      <c r="AJ633" s="352"/>
      <c r="AK633" s="352"/>
      <c r="AL633" s="357"/>
      <c r="AM633" s="357"/>
      <c r="AN633" s="357"/>
      <c r="AO633" s="357"/>
      <c r="AP633" s="357"/>
      <c r="AQ633" s="357"/>
      <c r="AR633" s="357"/>
      <c r="AS633" s="256">
        <f>SUM(AE633:AR633)</f>
        <v>0</v>
      </c>
    </row>
    <row r="634" spans="1:45" ht="15.5" hidden="1" outlineLevel="1">
      <c r="A634" s="454"/>
      <c r="B634" s="254" t="s">
        <v>309</v>
      </c>
      <c r="C634" s="251" t="s">
        <v>163</v>
      </c>
      <c r="D634" s="255"/>
      <c r="E634" s="255"/>
      <c r="F634" s="255"/>
      <c r="G634" s="255"/>
      <c r="H634" s="255"/>
      <c r="I634" s="255"/>
      <c r="J634" s="255"/>
      <c r="K634" s="255"/>
      <c r="L634" s="255"/>
      <c r="M634" s="255"/>
      <c r="N634" s="255"/>
      <c r="O634" s="255"/>
      <c r="P634" s="255"/>
      <c r="Q634" s="255">
        <v>12</v>
      </c>
      <c r="R634" s="255"/>
      <c r="S634" s="255"/>
      <c r="T634" s="255"/>
      <c r="U634" s="255"/>
      <c r="V634" s="255"/>
      <c r="W634" s="255"/>
      <c r="X634" s="255"/>
      <c r="Y634" s="255"/>
      <c r="Z634" s="255"/>
      <c r="AA634" s="255"/>
      <c r="AB634" s="255"/>
      <c r="AC634" s="255"/>
      <c r="AD634" s="255"/>
      <c r="AE634" s="353">
        <v>0</v>
      </c>
      <c r="AF634" s="353">
        <v>0</v>
      </c>
      <c r="AG634" s="353">
        <v>0</v>
      </c>
      <c r="AH634" s="353">
        <v>0</v>
      </c>
      <c r="AI634" s="353">
        <v>0</v>
      </c>
      <c r="AJ634" s="353">
        <v>0</v>
      </c>
      <c r="AK634" s="353">
        <v>0</v>
      </c>
      <c r="AL634" s="353">
        <v>0</v>
      </c>
      <c r="AM634" s="353">
        <v>0</v>
      </c>
      <c r="AN634" s="353">
        <f t="shared" ref="AN634:AR634" si="276">AN633</f>
        <v>0</v>
      </c>
      <c r="AO634" s="353">
        <f t="shared" si="276"/>
        <v>0</v>
      </c>
      <c r="AP634" s="353">
        <f t="shared" si="276"/>
        <v>0</v>
      </c>
      <c r="AQ634" s="353">
        <f t="shared" si="276"/>
        <v>0</v>
      </c>
      <c r="AR634" s="353">
        <f t="shared" si="276"/>
        <v>0</v>
      </c>
      <c r="AS634" s="270"/>
    </row>
    <row r="635" spans="1:45" ht="15.5" hidden="1" outlineLevel="1">
      <c r="A635" s="45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58"/>
      <c r="AF635" s="358"/>
      <c r="AG635" s="358"/>
      <c r="AH635" s="358"/>
      <c r="AI635" s="358"/>
      <c r="AJ635" s="358"/>
      <c r="AK635" s="358"/>
      <c r="AL635" s="358"/>
      <c r="AM635" s="358"/>
      <c r="AN635" s="358"/>
      <c r="AO635" s="358"/>
      <c r="AP635" s="358"/>
      <c r="AQ635" s="358"/>
      <c r="AR635" s="358"/>
      <c r="AS635" s="272"/>
    </row>
    <row r="636" spans="1:45" ht="15.5" hidden="1" outlineLevel="1">
      <c r="A636" s="454">
        <v>10</v>
      </c>
      <c r="B636" s="370"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57"/>
      <c r="AF636" s="352"/>
      <c r="AG636" s="352"/>
      <c r="AH636" s="352"/>
      <c r="AI636" s="352"/>
      <c r="AJ636" s="352"/>
      <c r="AK636" s="352"/>
      <c r="AL636" s="357"/>
      <c r="AM636" s="357"/>
      <c r="AN636" s="357"/>
      <c r="AO636" s="357"/>
      <c r="AP636" s="357"/>
      <c r="AQ636" s="357"/>
      <c r="AR636" s="357"/>
      <c r="AS636" s="256">
        <f>SUM(AE636:AR636)</f>
        <v>0</v>
      </c>
    </row>
    <row r="637" spans="1:45" ht="15.5" hidden="1" outlineLevel="1">
      <c r="A637" s="454"/>
      <c r="B637" s="254" t="s">
        <v>309</v>
      </c>
      <c r="C637" s="251" t="s">
        <v>163</v>
      </c>
      <c r="D637" s="255"/>
      <c r="E637" s="255"/>
      <c r="F637" s="255"/>
      <c r="G637" s="255"/>
      <c r="H637" s="255"/>
      <c r="I637" s="255"/>
      <c r="J637" s="255"/>
      <c r="K637" s="255"/>
      <c r="L637" s="255"/>
      <c r="M637" s="255"/>
      <c r="N637" s="255"/>
      <c r="O637" s="255"/>
      <c r="P637" s="255"/>
      <c r="Q637" s="255">
        <v>3</v>
      </c>
      <c r="R637" s="255"/>
      <c r="S637" s="255"/>
      <c r="T637" s="255"/>
      <c r="U637" s="255"/>
      <c r="V637" s="255"/>
      <c r="W637" s="255"/>
      <c r="X637" s="255"/>
      <c r="Y637" s="255"/>
      <c r="Z637" s="255"/>
      <c r="AA637" s="255"/>
      <c r="AB637" s="255"/>
      <c r="AC637" s="255"/>
      <c r="AD637" s="255"/>
      <c r="AE637" s="353">
        <v>0</v>
      </c>
      <c r="AF637" s="353">
        <v>0</v>
      </c>
      <c r="AG637" s="353">
        <v>0</v>
      </c>
      <c r="AH637" s="353">
        <v>0</v>
      </c>
      <c r="AI637" s="353">
        <v>0</v>
      </c>
      <c r="AJ637" s="353">
        <v>0</v>
      </c>
      <c r="AK637" s="353">
        <v>0</v>
      </c>
      <c r="AL637" s="353">
        <v>0</v>
      </c>
      <c r="AM637" s="353">
        <v>0</v>
      </c>
      <c r="AN637" s="353">
        <f t="shared" ref="AN637:AR637" si="277">AN636</f>
        <v>0</v>
      </c>
      <c r="AO637" s="353">
        <f t="shared" si="277"/>
        <v>0</v>
      </c>
      <c r="AP637" s="353">
        <f t="shared" si="277"/>
        <v>0</v>
      </c>
      <c r="AQ637" s="353">
        <f t="shared" si="277"/>
        <v>0</v>
      </c>
      <c r="AR637" s="353">
        <f t="shared" si="277"/>
        <v>0</v>
      </c>
      <c r="AS637" s="270"/>
    </row>
    <row r="638" spans="1:45" ht="15.5" hidden="1" outlineLevel="1">
      <c r="A638" s="45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58"/>
      <c r="AF638" s="359"/>
      <c r="AG638" s="358"/>
      <c r="AH638" s="358"/>
      <c r="AI638" s="358"/>
      <c r="AJ638" s="358"/>
      <c r="AK638" s="358"/>
      <c r="AL638" s="358"/>
      <c r="AM638" s="358"/>
      <c r="AN638" s="358"/>
      <c r="AO638" s="358"/>
      <c r="AP638" s="358"/>
      <c r="AQ638" s="358"/>
      <c r="AR638" s="358"/>
      <c r="AS638" s="272"/>
    </row>
    <row r="639" spans="1:45" ht="15.5" hidden="1" outlineLevel="1">
      <c r="A639" s="45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56"/>
      <c r="AF639" s="356"/>
      <c r="AG639" s="356"/>
      <c r="AH639" s="356"/>
      <c r="AI639" s="356"/>
      <c r="AJ639" s="356"/>
      <c r="AK639" s="356"/>
      <c r="AL639" s="356"/>
      <c r="AM639" s="356"/>
      <c r="AN639" s="356"/>
      <c r="AO639" s="356"/>
      <c r="AP639" s="356"/>
      <c r="AQ639" s="356"/>
      <c r="AR639" s="356"/>
      <c r="AS639" s="252"/>
    </row>
    <row r="640" spans="1:45" ht="31" hidden="1" outlineLevel="1">
      <c r="A640" s="454">
        <v>11</v>
      </c>
      <c r="B640" s="370"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68"/>
      <c r="AF640" s="352"/>
      <c r="AG640" s="352"/>
      <c r="AH640" s="352"/>
      <c r="AI640" s="352"/>
      <c r="AJ640" s="352"/>
      <c r="AK640" s="352"/>
      <c r="AL640" s="357"/>
      <c r="AM640" s="357"/>
      <c r="AN640" s="357"/>
      <c r="AO640" s="357"/>
      <c r="AP640" s="357"/>
      <c r="AQ640" s="357"/>
      <c r="AR640" s="357"/>
      <c r="AS640" s="256">
        <f>SUM(AE640:AR640)</f>
        <v>0</v>
      </c>
    </row>
    <row r="641" spans="1:46" ht="15.5" hidden="1" outlineLevel="1">
      <c r="A641" s="454"/>
      <c r="B641" s="254" t="s">
        <v>309</v>
      </c>
      <c r="C641" s="251" t="s">
        <v>163</v>
      </c>
      <c r="D641" s="255"/>
      <c r="E641" s="255"/>
      <c r="F641" s="255"/>
      <c r="G641" s="255"/>
      <c r="H641" s="255"/>
      <c r="I641" s="255"/>
      <c r="J641" s="255"/>
      <c r="K641" s="255"/>
      <c r="L641" s="255"/>
      <c r="M641" s="255"/>
      <c r="N641" s="255"/>
      <c r="O641" s="255"/>
      <c r="P641" s="255"/>
      <c r="Q641" s="255">
        <v>12</v>
      </c>
      <c r="R641" s="255"/>
      <c r="S641" s="255"/>
      <c r="T641" s="255"/>
      <c r="U641" s="255"/>
      <c r="V641" s="255"/>
      <c r="W641" s="255"/>
      <c r="X641" s="255"/>
      <c r="Y641" s="255"/>
      <c r="Z641" s="255"/>
      <c r="AA641" s="255"/>
      <c r="AB641" s="255"/>
      <c r="AC641" s="255"/>
      <c r="AD641" s="255"/>
      <c r="AE641" s="353">
        <v>0</v>
      </c>
      <c r="AF641" s="353">
        <v>0</v>
      </c>
      <c r="AG641" s="353">
        <v>0</v>
      </c>
      <c r="AH641" s="353">
        <v>0</v>
      </c>
      <c r="AI641" s="353">
        <v>0</v>
      </c>
      <c r="AJ641" s="353">
        <v>0</v>
      </c>
      <c r="AK641" s="353">
        <v>0</v>
      </c>
      <c r="AL641" s="353">
        <v>0</v>
      </c>
      <c r="AM641" s="353">
        <v>0</v>
      </c>
      <c r="AN641" s="353">
        <f t="shared" ref="AN641:AR641" si="278">AN640</f>
        <v>0</v>
      </c>
      <c r="AO641" s="353">
        <f t="shared" si="278"/>
        <v>0</v>
      </c>
      <c r="AP641" s="353">
        <f t="shared" si="278"/>
        <v>0</v>
      </c>
      <c r="AQ641" s="353">
        <f t="shared" si="278"/>
        <v>0</v>
      </c>
      <c r="AR641" s="353">
        <f t="shared" si="278"/>
        <v>0</v>
      </c>
      <c r="AS641" s="257"/>
    </row>
    <row r="642" spans="1:46" ht="15.5" hidden="1" outlineLevel="1">
      <c r="A642" s="45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54"/>
      <c r="AF642" s="363"/>
      <c r="AG642" s="363"/>
      <c r="AH642" s="363"/>
      <c r="AI642" s="363"/>
      <c r="AJ642" s="363"/>
      <c r="AK642" s="363"/>
      <c r="AL642" s="363"/>
      <c r="AM642" s="363"/>
      <c r="AN642" s="363"/>
      <c r="AO642" s="363"/>
      <c r="AP642" s="363"/>
      <c r="AQ642" s="363"/>
      <c r="AR642" s="363"/>
      <c r="AS642" s="266"/>
    </row>
    <row r="643" spans="1:46" ht="31" hidden="1" outlineLevel="1">
      <c r="A643" s="454">
        <v>12</v>
      </c>
      <c r="B643" s="370"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52"/>
      <c r="AF643" s="352"/>
      <c r="AG643" s="352"/>
      <c r="AH643" s="352"/>
      <c r="AI643" s="352"/>
      <c r="AJ643" s="352"/>
      <c r="AK643" s="352"/>
      <c r="AL643" s="357"/>
      <c r="AM643" s="357"/>
      <c r="AN643" s="357"/>
      <c r="AO643" s="357"/>
      <c r="AP643" s="357"/>
      <c r="AQ643" s="357"/>
      <c r="AR643" s="357"/>
      <c r="AS643" s="256">
        <f>SUM(AE643:AR643)</f>
        <v>0</v>
      </c>
    </row>
    <row r="644" spans="1:46" ht="15.5" hidden="1" outlineLevel="1">
      <c r="A644" s="454"/>
      <c r="B644" s="254" t="s">
        <v>309</v>
      </c>
      <c r="C644" s="251" t="s">
        <v>163</v>
      </c>
      <c r="D644" s="255"/>
      <c r="E644" s="255"/>
      <c r="F644" s="255"/>
      <c r="G644" s="255"/>
      <c r="H644" s="255"/>
      <c r="I644" s="255"/>
      <c r="J644" s="255"/>
      <c r="K644" s="255"/>
      <c r="L644" s="255"/>
      <c r="M644" s="255"/>
      <c r="N644" s="255"/>
      <c r="O644" s="255"/>
      <c r="P644" s="255"/>
      <c r="Q644" s="255">
        <v>12</v>
      </c>
      <c r="R644" s="255"/>
      <c r="S644" s="255"/>
      <c r="T644" s="255"/>
      <c r="U644" s="255"/>
      <c r="V644" s="255"/>
      <c r="W644" s="255"/>
      <c r="X644" s="255"/>
      <c r="Y644" s="255"/>
      <c r="Z644" s="255"/>
      <c r="AA644" s="255"/>
      <c r="AB644" s="255"/>
      <c r="AC644" s="255"/>
      <c r="AD644" s="255"/>
      <c r="AE644" s="353">
        <v>0</v>
      </c>
      <c r="AF644" s="353">
        <v>0</v>
      </c>
      <c r="AG644" s="353">
        <v>0</v>
      </c>
      <c r="AH644" s="353">
        <v>0</v>
      </c>
      <c r="AI644" s="353">
        <v>0</v>
      </c>
      <c r="AJ644" s="353">
        <v>0</v>
      </c>
      <c r="AK644" s="353">
        <v>0</v>
      </c>
      <c r="AL644" s="353">
        <v>0</v>
      </c>
      <c r="AM644" s="353">
        <v>0</v>
      </c>
      <c r="AN644" s="353">
        <f t="shared" ref="AN644:AR644" si="279">AN643</f>
        <v>0</v>
      </c>
      <c r="AO644" s="353">
        <f t="shared" si="279"/>
        <v>0</v>
      </c>
      <c r="AP644" s="353">
        <f t="shared" si="279"/>
        <v>0</v>
      </c>
      <c r="AQ644" s="353">
        <f t="shared" si="279"/>
        <v>0</v>
      </c>
      <c r="AR644" s="353">
        <f t="shared" si="279"/>
        <v>0</v>
      </c>
      <c r="AS644" s="257"/>
    </row>
    <row r="645" spans="1:46" ht="15.5" hidden="1" outlineLevel="1">
      <c r="A645" s="45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64"/>
      <c r="AF645" s="364"/>
      <c r="AG645" s="354"/>
      <c r="AH645" s="354"/>
      <c r="AI645" s="354"/>
      <c r="AJ645" s="354"/>
      <c r="AK645" s="354"/>
      <c r="AL645" s="354"/>
      <c r="AM645" s="354"/>
      <c r="AN645" s="354"/>
      <c r="AO645" s="354"/>
      <c r="AP645" s="354"/>
      <c r="AQ645" s="354"/>
      <c r="AR645" s="354"/>
      <c r="AS645" s="266"/>
    </row>
    <row r="646" spans="1:46" ht="31" hidden="1" outlineLevel="1">
      <c r="A646" s="454">
        <v>13</v>
      </c>
      <c r="B646" s="370"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52"/>
      <c r="AF646" s="352"/>
      <c r="AG646" s="352"/>
      <c r="AH646" s="352"/>
      <c r="AI646" s="352"/>
      <c r="AJ646" s="352"/>
      <c r="AK646" s="352"/>
      <c r="AL646" s="357"/>
      <c r="AM646" s="357"/>
      <c r="AN646" s="357"/>
      <c r="AO646" s="357"/>
      <c r="AP646" s="357"/>
      <c r="AQ646" s="357"/>
      <c r="AR646" s="357"/>
      <c r="AS646" s="256">
        <f>SUM(AE646:AR646)</f>
        <v>0</v>
      </c>
    </row>
    <row r="647" spans="1:46" ht="15.5" hidden="1" outlineLevel="1">
      <c r="A647" s="454"/>
      <c r="B647" s="254" t="s">
        <v>309</v>
      </c>
      <c r="C647" s="251" t="s">
        <v>163</v>
      </c>
      <c r="D647" s="255"/>
      <c r="E647" s="255"/>
      <c r="F647" s="255"/>
      <c r="G647" s="255"/>
      <c r="H647" s="255"/>
      <c r="I647" s="255"/>
      <c r="J647" s="255"/>
      <c r="K647" s="255"/>
      <c r="L647" s="255"/>
      <c r="M647" s="255"/>
      <c r="N647" s="255"/>
      <c r="O647" s="255"/>
      <c r="P647" s="255"/>
      <c r="Q647" s="255">
        <v>12</v>
      </c>
      <c r="R647" s="255"/>
      <c r="S647" s="255"/>
      <c r="T647" s="255"/>
      <c r="U647" s="255"/>
      <c r="V647" s="255"/>
      <c r="W647" s="255"/>
      <c r="X647" s="255"/>
      <c r="Y647" s="255"/>
      <c r="Z647" s="255"/>
      <c r="AA647" s="255"/>
      <c r="AB647" s="255"/>
      <c r="AC647" s="255"/>
      <c r="AD647" s="255"/>
      <c r="AE647" s="353">
        <v>0</v>
      </c>
      <c r="AF647" s="353">
        <v>0</v>
      </c>
      <c r="AG647" s="353">
        <v>0</v>
      </c>
      <c r="AH647" s="353">
        <v>0</v>
      </c>
      <c r="AI647" s="353">
        <v>0</v>
      </c>
      <c r="AJ647" s="353">
        <v>0</v>
      </c>
      <c r="AK647" s="353">
        <v>0</v>
      </c>
      <c r="AL647" s="353">
        <v>0</v>
      </c>
      <c r="AM647" s="353">
        <v>0</v>
      </c>
      <c r="AN647" s="353">
        <f t="shared" ref="AN647:AR647" si="280">AN646</f>
        <v>0</v>
      </c>
      <c r="AO647" s="353">
        <f t="shared" si="280"/>
        <v>0</v>
      </c>
      <c r="AP647" s="353">
        <f t="shared" si="280"/>
        <v>0</v>
      </c>
      <c r="AQ647" s="353">
        <f t="shared" si="280"/>
        <v>0</v>
      </c>
      <c r="AR647" s="353">
        <f t="shared" si="280"/>
        <v>0</v>
      </c>
      <c r="AS647" s="266"/>
    </row>
    <row r="648" spans="1:46" ht="15.5" hidden="1" outlineLevel="1">
      <c r="A648" s="45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54"/>
      <c r="AF648" s="354"/>
      <c r="AG648" s="354"/>
      <c r="AH648" s="354"/>
      <c r="AI648" s="354"/>
      <c r="AJ648" s="354"/>
      <c r="AK648" s="354"/>
      <c r="AL648" s="354"/>
      <c r="AM648" s="354"/>
      <c r="AN648" s="354"/>
      <c r="AO648" s="354"/>
      <c r="AP648" s="354"/>
      <c r="AQ648" s="354"/>
      <c r="AR648" s="354"/>
      <c r="AS648" s="266"/>
    </row>
    <row r="649" spans="1:46" ht="15.5" hidden="1" outlineLevel="1">
      <c r="A649" s="45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56"/>
      <c r="AF649" s="356"/>
      <c r="AG649" s="356"/>
      <c r="AH649" s="356"/>
      <c r="AI649" s="356"/>
      <c r="AJ649" s="356"/>
      <c r="AK649" s="356"/>
      <c r="AL649" s="356"/>
      <c r="AM649" s="356"/>
      <c r="AN649" s="356"/>
      <c r="AO649" s="356"/>
      <c r="AP649" s="356"/>
      <c r="AQ649" s="356"/>
      <c r="AR649" s="356"/>
      <c r="AS649" s="252"/>
    </row>
    <row r="650" spans="1:46" ht="15.5" hidden="1" outlineLevel="1">
      <c r="A650" s="45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52"/>
      <c r="AF650" s="352"/>
      <c r="AG650" s="352"/>
      <c r="AH650" s="352"/>
      <c r="AI650" s="352"/>
      <c r="AJ650" s="352"/>
      <c r="AK650" s="352"/>
      <c r="AL650" s="352"/>
      <c r="AM650" s="352"/>
      <c r="AN650" s="352"/>
      <c r="AO650" s="352"/>
      <c r="AP650" s="352"/>
      <c r="AQ650" s="352"/>
      <c r="AR650" s="352"/>
      <c r="AS650" s="256">
        <f>SUM(AE650:AR650)</f>
        <v>0</v>
      </c>
    </row>
    <row r="651" spans="1:46" ht="15.5" hidden="1" outlineLevel="1">
      <c r="A651" s="454"/>
      <c r="B651" s="254" t="s">
        <v>309</v>
      </c>
      <c r="C651" s="251" t="s">
        <v>163</v>
      </c>
      <c r="D651" s="255"/>
      <c r="E651" s="255"/>
      <c r="F651" s="255"/>
      <c r="G651" s="255"/>
      <c r="H651" s="255"/>
      <c r="I651" s="255"/>
      <c r="J651" s="255"/>
      <c r="K651" s="255"/>
      <c r="L651" s="255"/>
      <c r="M651" s="255"/>
      <c r="N651" s="255"/>
      <c r="O651" s="255"/>
      <c r="P651" s="255"/>
      <c r="Q651" s="255">
        <v>12</v>
      </c>
      <c r="R651" s="255"/>
      <c r="S651" s="255"/>
      <c r="T651" s="255"/>
      <c r="U651" s="255"/>
      <c r="V651" s="255"/>
      <c r="W651" s="255"/>
      <c r="X651" s="255"/>
      <c r="Y651" s="255"/>
      <c r="Z651" s="255"/>
      <c r="AA651" s="255"/>
      <c r="AB651" s="255"/>
      <c r="AC651" s="255"/>
      <c r="AD651" s="255"/>
      <c r="AE651" s="353">
        <v>0</v>
      </c>
      <c r="AF651" s="353">
        <v>0</v>
      </c>
      <c r="AG651" s="353">
        <v>0</v>
      </c>
      <c r="AH651" s="353">
        <v>0</v>
      </c>
      <c r="AI651" s="353">
        <v>0</v>
      </c>
      <c r="AJ651" s="353">
        <v>0</v>
      </c>
      <c r="AK651" s="353">
        <v>0</v>
      </c>
      <c r="AL651" s="353">
        <v>0</v>
      </c>
      <c r="AM651" s="353">
        <v>0</v>
      </c>
      <c r="AN651" s="353">
        <f t="shared" ref="AN651:AR651" si="281">AN650</f>
        <v>0</v>
      </c>
      <c r="AO651" s="353">
        <f t="shared" si="281"/>
        <v>0</v>
      </c>
      <c r="AP651" s="353">
        <f t="shared" si="281"/>
        <v>0</v>
      </c>
      <c r="AQ651" s="353">
        <f t="shared" si="281"/>
        <v>0</v>
      </c>
      <c r="AR651" s="353">
        <f t="shared" si="281"/>
        <v>0</v>
      </c>
      <c r="AS651" s="442"/>
      <c r="AT651" s="534"/>
    </row>
    <row r="652" spans="1:46" ht="15.5" hidden="1" outlineLevel="1">
      <c r="A652" s="454"/>
      <c r="B652" s="274"/>
      <c r="C652" s="265"/>
      <c r="D652" s="251"/>
      <c r="E652" s="251"/>
      <c r="F652" s="251"/>
      <c r="G652" s="251"/>
      <c r="H652" s="251"/>
      <c r="I652" s="251"/>
      <c r="J652" s="251"/>
      <c r="K652" s="251"/>
      <c r="L652" s="251"/>
      <c r="M652" s="251"/>
      <c r="N652" s="251"/>
      <c r="O652" s="251"/>
      <c r="P652" s="251"/>
      <c r="Q652" s="405"/>
      <c r="R652" s="251"/>
      <c r="S652" s="251"/>
      <c r="T652" s="251"/>
      <c r="U652" s="251"/>
      <c r="V652" s="251"/>
      <c r="W652" s="251"/>
      <c r="X652" s="251"/>
      <c r="Y652" s="251"/>
      <c r="Z652" s="251"/>
      <c r="AA652" s="251"/>
      <c r="AB652" s="251"/>
      <c r="AC652" s="251"/>
      <c r="AD652" s="251"/>
      <c r="AE652" s="354"/>
      <c r="AF652" s="354"/>
      <c r="AG652" s="354"/>
      <c r="AH652" s="354"/>
      <c r="AI652" s="354"/>
      <c r="AJ652" s="354"/>
      <c r="AK652" s="354"/>
      <c r="AL652" s="354"/>
      <c r="AM652" s="354"/>
      <c r="AN652" s="354"/>
      <c r="AO652" s="354"/>
      <c r="AP652" s="354"/>
      <c r="AQ652" s="354"/>
      <c r="AR652" s="354"/>
      <c r="AS652" s="261"/>
      <c r="AT652" s="534"/>
    </row>
    <row r="653" spans="1:46" s="243" customFormat="1" ht="15.5" hidden="1" outlineLevel="1">
      <c r="A653" s="45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54"/>
      <c r="AF653" s="354"/>
      <c r="AG653" s="354"/>
      <c r="AH653" s="354"/>
      <c r="AI653" s="354"/>
      <c r="AJ653" s="354"/>
      <c r="AK653" s="358"/>
      <c r="AL653" s="358"/>
      <c r="AM653" s="358"/>
      <c r="AN653" s="358"/>
      <c r="AO653" s="358"/>
      <c r="AP653" s="358"/>
      <c r="AQ653" s="358"/>
      <c r="AR653" s="358"/>
      <c r="AS653" s="443"/>
      <c r="AT653" s="535"/>
    </row>
    <row r="654" spans="1:46" ht="15.5" hidden="1" outlineLevel="1">
      <c r="A654" s="454">
        <v>15</v>
      </c>
      <c r="B654" s="254" t="s">
        <v>492</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52"/>
      <c r="AF654" s="352"/>
      <c r="AG654" s="352"/>
      <c r="AH654" s="352"/>
      <c r="AI654" s="352"/>
      <c r="AJ654" s="352"/>
      <c r="AK654" s="352"/>
      <c r="AL654" s="352"/>
      <c r="AM654" s="352"/>
      <c r="AN654" s="352"/>
      <c r="AO654" s="352"/>
      <c r="AP654" s="352"/>
      <c r="AQ654" s="352"/>
      <c r="AR654" s="352"/>
      <c r="AS654" s="256">
        <f>SUM(AE654:AR654)</f>
        <v>0</v>
      </c>
    </row>
    <row r="655" spans="1:46" ht="15.5" hidden="1" outlineLevel="1">
      <c r="A655" s="454"/>
      <c r="B655" s="254" t="s">
        <v>309</v>
      </c>
      <c r="C655" s="251" t="s">
        <v>163</v>
      </c>
      <c r="D655" s="255"/>
      <c r="E655" s="255"/>
      <c r="F655" s="255"/>
      <c r="G655" s="255"/>
      <c r="H655" s="255"/>
      <c r="I655" s="255"/>
      <c r="J655" s="255"/>
      <c r="K655" s="255"/>
      <c r="L655" s="255"/>
      <c r="M655" s="255"/>
      <c r="N655" s="255"/>
      <c r="O655" s="255"/>
      <c r="P655" s="255"/>
      <c r="Q655" s="255">
        <v>0</v>
      </c>
      <c r="R655" s="255"/>
      <c r="S655" s="255"/>
      <c r="T655" s="255"/>
      <c r="U655" s="255"/>
      <c r="V655" s="255"/>
      <c r="W655" s="255"/>
      <c r="X655" s="255"/>
      <c r="Y655" s="255"/>
      <c r="Z655" s="255"/>
      <c r="AA655" s="255"/>
      <c r="AB655" s="255"/>
      <c r="AC655" s="255"/>
      <c r="AD655" s="255"/>
      <c r="AE655" s="353">
        <v>0</v>
      </c>
      <c r="AF655" s="353">
        <v>0</v>
      </c>
      <c r="AG655" s="353">
        <v>0</v>
      </c>
      <c r="AH655" s="353">
        <v>0</v>
      </c>
      <c r="AI655" s="353">
        <v>0</v>
      </c>
      <c r="AJ655" s="353">
        <v>0</v>
      </c>
      <c r="AK655" s="353">
        <v>0</v>
      </c>
      <c r="AL655" s="353">
        <v>0</v>
      </c>
      <c r="AM655" s="353">
        <v>0</v>
      </c>
      <c r="AN655" s="353">
        <f t="shared" ref="AN655:AR655" si="282">AN654</f>
        <v>0</v>
      </c>
      <c r="AO655" s="353">
        <f t="shared" si="282"/>
        <v>0</v>
      </c>
      <c r="AP655" s="353">
        <f t="shared" si="282"/>
        <v>0</v>
      </c>
      <c r="AQ655" s="353">
        <f t="shared" si="282"/>
        <v>0</v>
      </c>
      <c r="AR655" s="353">
        <f t="shared" si="282"/>
        <v>0</v>
      </c>
      <c r="AS655" s="257"/>
    </row>
    <row r="656" spans="1:46" ht="15.5" hidden="1" outlineLevel="1">
      <c r="A656" s="45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54"/>
      <c r="AF656" s="354"/>
      <c r="AG656" s="354"/>
      <c r="AH656" s="354"/>
      <c r="AI656" s="354"/>
      <c r="AJ656" s="354"/>
      <c r="AK656" s="354"/>
      <c r="AL656" s="354"/>
      <c r="AM656" s="354"/>
      <c r="AN656" s="354"/>
      <c r="AO656" s="354"/>
      <c r="AP656" s="354"/>
      <c r="AQ656" s="354"/>
      <c r="AR656" s="354"/>
      <c r="AS656" s="266"/>
    </row>
    <row r="657" spans="1:45" s="243" customFormat="1" ht="15.5" hidden="1" outlineLevel="1">
      <c r="A657" s="454">
        <v>16</v>
      </c>
      <c r="B657" s="283" t="s">
        <v>488</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52"/>
      <c r="AF657" s="352"/>
      <c r="AG657" s="352"/>
      <c r="AH657" s="352"/>
      <c r="AI657" s="352"/>
      <c r="AJ657" s="352"/>
      <c r="AK657" s="352"/>
      <c r="AL657" s="352"/>
      <c r="AM657" s="352"/>
      <c r="AN657" s="352"/>
      <c r="AO657" s="352"/>
      <c r="AP657" s="352"/>
      <c r="AQ657" s="352"/>
      <c r="AR657" s="352"/>
      <c r="AS657" s="256">
        <f>SUM(AE657:AR657)</f>
        <v>0</v>
      </c>
    </row>
    <row r="658" spans="1:45" s="243" customFormat="1" ht="15.5" hidden="1" outlineLevel="1">
      <c r="A658" s="454"/>
      <c r="B658" s="254" t="s">
        <v>309</v>
      </c>
      <c r="C658" s="251" t="s">
        <v>163</v>
      </c>
      <c r="D658" s="255"/>
      <c r="E658" s="255"/>
      <c r="F658" s="255"/>
      <c r="G658" s="255"/>
      <c r="H658" s="255"/>
      <c r="I658" s="255"/>
      <c r="J658" s="255"/>
      <c r="K658" s="255"/>
      <c r="L658" s="255"/>
      <c r="M658" s="255"/>
      <c r="N658" s="255"/>
      <c r="O658" s="255"/>
      <c r="P658" s="255"/>
      <c r="Q658" s="255">
        <v>0</v>
      </c>
      <c r="R658" s="255"/>
      <c r="S658" s="255"/>
      <c r="T658" s="255"/>
      <c r="U658" s="255"/>
      <c r="V658" s="255"/>
      <c r="W658" s="255"/>
      <c r="X658" s="255"/>
      <c r="Y658" s="255"/>
      <c r="Z658" s="255"/>
      <c r="AA658" s="255"/>
      <c r="AB658" s="255"/>
      <c r="AC658" s="255"/>
      <c r="AD658" s="255"/>
      <c r="AE658" s="353">
        <v>0</v>
      </c>
      <c r="AF658" s="353">
        <v>0</v>
      </c>
      <c r="AG658" s="353">
        <v>0</v>
      </c>
      <c r="AH658" s="353">
        <v>0</v>
      </c>
      <c r="AI658" s="353">
        <v>0</v>
      </c>
      <c r="AJ658" s="353">
        <v>0</v>
      </c>
      <c r="AK658" s="353">
        <v>0</v>
      </c>
      <c r="AL658" s="353">
        <v>0</v>
      </c>
      <c r="AM658" s="353">
        <v>0</v>
      </c>
      <c r="AN658" s="353">
        <f t="shared" ref="AN658:AR658" si="283">AN657</f>
        <v>0</v>
      </c>
      <c r="AO658" s="353">
        <f t="shared" si="283"/>
        <v>0</v>
      </c>
      <c r="AP658" s="353">
        <f t="shared" si="283"/>
        <v>0</v>
      </c>
      <c r="AQ658" s="353">
        <f t="shared" si="283"/>
        <v>0</v>
      </c>
      <c r="AR658" s="353">
        <f t="shared" si="283"/>
        <v>0</v>
      </c>
      <c r="AS658" s="257"/>
    </row>
    <row r="659" spans="1:45" s="243" customFormat="1" ht="15.5" hidden="1" outlineLevel="1">
      <c r="A659" s="45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54"/>
      <c r="AF659" s="354"/>
      <c r="AG659" s="354"/>
      <c r="AH659" s="354"/>
      <c r="AI659" s="354"/>
      <c r="AJ659" s="354"/>
      <c r="AK659" s="358"/>
      <c r="AL659" s="358"/>
      <c r="AM659" s="358"/>
      <c r="AN659" s="358"/>
      <c r="AO659" s="358"/>
      <c r="AP659" s="358"/>
      <c r="AQ659" s="358"/>
      <c r="AR659" s="358"/>
      <c r="AS659" s="272"/>
    </row>
    <row r="660" spans="1:45" ht="15.5" hidden="1" outlineLevel="1">
      <c r="A660" s="454"/>
      <c r="B660" s="44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56"/>
      <c r="AF660" s="356"/>
      <c r="AG660" s="356"/>
      <c r="AH660" s="356"/>
      <c r="AI660" s="356"/>
      <c r="AJ660" s="356"/>
      <c r="AK660" s="356"/>
      <c r="AL660" s="356"/>
      <c r="AM660" s="356"/>
      <c r="AN660" s="356"/>
      <c r="AO660" s="356"/>
      <c r="AP660" s="356"/>
      <c r="AQ660" s="356"/>
      <c r="AR660" s="356"/>
      <c r="AS660" s="252"/>
    </row>
    <row r="661" spans="1:45" ht="15.5" hidden="1" outlineLevel="1">
      <c r="A661" s="454">
        <v>17</v>
      </c>
      <c r="B661" s="370"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68"/>
      <c r="AF661" s="352"/>
      <c r="AG661" s="352"/>
      <c r="AH661" s="352"/>
      <c r="AI661" s="352"/>
      <c r="AJ661" s="352"/>
      <c r="AK661" s="352"/>
      <c r="AL661" s="357"/>
      <c r="AM661" s="357"/>
      <c r="AN661" s="357"/>
      <c r="AO661" s="357"/>
      <c r="AP661" s="357"/>
      <c r="AQ661" s="357"/>
      <c r="AR661" s="357"/>
      <c r="AS661" s="256">
        <f>SUM(AE661:AR661)</f>
        <v>0</v>
      </c>
    </row>
    <row r="662" spans="1:45" ht="15.5" hidden="1" outlineLevel="1">
      <c r="A662" s="454"/>
      <c r="B662" s="254" t="s">
        <v>309</v>
      </c>
      <c r="C662" s="251" t="s">
        <v>163</v>
      </c>
      <c r="D662" s="255"/>
      <c r="E662" s="255"/>
      <c r="F662" s="255"/>
      <c r="G662" s="255"/>
      <c r="H662" s="255"/>
      <c r="I662" s="255"/>
      <c r="J662" s="255"/>
      <c r="K662" s="255"/>
      <c r="L662" s="255"/>
      <c r="M662" s="255"/>
      <c r="N662" s="255"/>
      <c r="O662" s="255"/>
      <c r="P662" s="255"/>
      <c r="Q662" s="255">
        <v>12</v>
      </c>
      <c r="R662" s="255"/>
      <c r="S662" s="255"/>
      <c r="T662" s="255"/>
      <c r="U662" s="255"/>
      <c r="V662" s="255"/>
      <c r="W662" s="255"/>
      <c r="X662" s="255"/>
      <c r="Y662" s="255"/>
      <c r="Z662" s="255"/>
      <c r="AA662" s="255"/>
      <c r="AB662" s="255"/>
      <c r="AC662" s="255"/>
      <c r="AD662" s="255"/>
      <c r="AE662" s="353">
        <v>0</v>
      </c>
      <c r="AF662" s="353">
        <v>0</v>
      </c>
      <c r="AG662" s="353">
        <v>0</v>
      </c>
      <c r="AH662" s="353">
        <v>0</v>
      </c>
      <c r="AI662" s="353">
        <v>0</v>
      </c>
      <c r="AJ662" s="353">
        <v>0</v>
      </c>
      <c r="AK662" s="353">
        <v>0</v>
      </c>
      <c r="AL662" s="353">
        <v>0</v>
      </c>
      <c r="AM662" s="353">
        <v>0</v>
      </c>
      <c r="AN662" s="353">
        <f t="shared" ref="AN662:AR662" si="284">AN661</f>
        <v>0</v>
      </c>
      <c r="AO662" s="353">
        <f t="shared" si="284"/>
        <v>0</v>
      </c>
      <c r="AP662" s="353">
        <f t="shared" si="284"/>
        <v>0</v>
      </c>
      <c r="AQ662" s="353">
        <f t="shared" si="284"/>
        <v>0</v>
      </c>
      <c r="AR662" s="353">
        <f t="shared" si="284"/>
        <v>0</v>
      </c>
      <c r="AS662" s="266"/>
    </row>
    <row r="663" spans="1:45" ht="15.5" hidden="1" outlineLevel="1">
      <c r="A663" s="45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64"/>
      <c r="AF663" s="367"/>
      <c r="AG663" s="367"/>
      <c r="AH663" s="367"/>
      <c r="AI663" s="367"/>
      <c r="AJ663" s="367"/>
      <c r="AK663" s="367"/>
      <c r="AL663" s="367"/>
      <c r="AM663" s="367"/>
      <c r="AN663" s="367"/>
      <c r="AO663" s="367"/>
      <c r="AP663" s="367"/>
      <c r="AQ663" s="367"/>
      <c r="AR663" s="367"/>
      <c r="AS663" s="266"/>
    </row>
    <row r="664" spans="1:45" ht="15.5" hidden="1" outlineLevel="1">
      <c r="A664" s="454">
        <v>18</v>
      </c>
      <c r="B664" s="370"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68"/>
      <c r="AF664" s="352"/>
      <c r="AG664" s="352"/>
      <c r="AH664" s="352"/>
      <c r="AI664" s="352"/>
      <c r="AJ664" s="352"/>
      <c r="AK664" s="352"/>
      <c r="AL664" s="357"/>
      <c r="AM664" s="357"/>
      <c r="AN664" s="357"/>
      <c r="AO664" s="357"/>
      <c r="AP664" s="357"/>
      <c r="AQ664" s="357"/>
      <c r="AR664" s="357"/>
      <c r="AS664" s="256">
        <f>SUM(AE664:AR664)</f>
        <v>0</v>
      </c>
    </row>
    <row r="665" spans="1:45" ht="15.5" hidden="1" outlineLevel="1">
      <c r="A665" s="454"/>
      <c r="B665" s="254" t="s">
        <v>309</v>
      </c>
      <c r="C665" s="251" t="s">
        <v>163</v>
      </c>
      <c r="D665" s="255"/>
      <c r="E665" s="255"/>
      <c r="F665" s="255"/>
      <c r="G665" s="255"/>
      <c r="H665" s="255"/>
      <c r="I665" s="255"/>
      <c r="J665" s="255"/>
      <c r="K665" s="255"/>
      <c r="L665" s="255"/>
      <c r="M665" s="255"/>
      <c r="N665" s="255"/>
      <c r="O665" s="255"/>
      <c r="P665" s="255"/>
      <c r="Q665" s="255">
        <v>12</v>
      </c>
      <c r="R665" s="255"/>
      <c r="S665" s="255"/>
      <c r="T665" s="255"/>
      <c r="U665" s="255"/>
      <c r="V665" s="255"/>
      <c r="W665" s="255"/>
      <c r="X665" s="255"/>
      <c r="Y665" s="255"/>
      <c r="Z665" s="255"/>
      <c r="AA665" s="255"/>
      <c r="AB665" s="255"/>
      <c r="AC665" s="255"/>
      <c r="AD665" s="255"/>
      <c r="AE665" s="353">
        <v>0</v>
      </c>
      <c r="AF665" s="353">
        <v>0</v>
      </c>
      <c r="AG665" s="353">
        <v>0</v>
      </c>
      <c r="AH665" s="353">
        <v>0</v>
      </c>
      <c r="AI665" s="353">
        <v>0</v>
      </c>
      <c r="AJ665" s="353">
        <v>0</v>
      </c>
      <c r="AK665" s="353">
        <v>0</v>
      </c>
      <c r="AL665" s="353">
        <v>0</v>
      </c>
      <c r="AM665" s="353">
        <v>0</v>
      </c>
      <c r="AN665" s="353">
        <f t="shared" ref="AN665:AR665" si="285">AN664</f>
        <v>0</v>
      </c>
      <c r="AO665" s="353">
        <f t="shared" si="285"/>
        <v>0</v>
      </c>
      <c r="AP665" s="353">
        <f t="shared" si="285"/>
        <v>0</v>
      </c>
      <c r="AQ665" s="353">
        <f t="shared" si="285"/>
        <v>0</v>
      </c>
      <c r="AR665" s="353">
        <f t="shared" si="285"/>
        <v>0</v>
      </c>
      <c r="AS665" s="266"/>
    </row>
    <row r="666" spans="1:45" ht="15.5" hidden="1" outlineLevel="1">
      <c r="A666" s="45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65"/>
      <c r="AF666" s="366"/>
      <c r="AG666" s="366"/>
      <c r="AH666" s="366"/>
      <c r="AI666" s="366"/>
      <c r="AJ666" s="366"/>
      <c r="AK666" s="366"/>
      <c r="AL666" s="366"/>
      <c r="AM666" s="366"/>
      <c r="AN666" s="366"/>
      <c r="AO666" s="366"/>
      <c r="AP666" s="366"/>
      <c r="AQ666" s="366"/>
      <c r="AR666" s="366"/>
      <c r="AS666" s="257"/>
    </row>
    <row r="667" spans="1:45" ht="15.5" hidden="1" outlineLevel="1">
      <c r="A667" s="454">
        <v>19</v>
      </c>
      <c r="B667" s="370"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68"/>
      <c r="AF667" s="352"/>
      <c r="AG667" s="352"/>
      <c r="AH667" s="352"/>
      <c r="AI667" s="352"/>
      <c r="AJ667" s="352"/>
      <c r="AK667" s="352"/>
      <c r="AL667" s="357"/>
      <c r="AM667" s="357"/>
      <c r="AN667" s="357"/>
      <c r="AO667" s="357"/>
      <c r="AP667" s="357"/>
      <c r="AQ667" s="357"/>
      <c r="AR667" s="357"/>
      <c r="AS667" s="256">
        <f>SUM(AE667:AR667)</f>
        <v>0</v>
      </c>
    </row>
    <row r="668" spans="1:45" ht="15.5" hidden="1" outlineLevel="1">
      <c r="A668" s="454"/>
      <c r="B668" s="254" t="s">
        <v>309</v>
      </c>
      <c r="C668" s="251" t="s">
        <v>163</v>
      </c>
      <c r="D668" s="255"/>
      <c r="E668" s="255"/>
      <c r="F668" s="255"/>
      <c r="G668" s="255"/>
      <c r="H668" s="255"/>
      <c r="I668" s="255"/>
      <c r="J668" s="255"/>
      <c r="K668" s="255"/>
      <c r="L668" s="255"/>
      <c r="M668" s="255"/>
      <c r="N668" s="255"/>
      <c r="O668" s="255"/>
      <c r="P668" s="255"/>
      <c r="Q668" s="255">
        <v>12</v>
      </c>
      <c r="R668" s="255"/>
      <c r="S668" s="255"/>
      <c r="T668" s="255"/>
      <c r="U668" s="255"/>
      <c r="V668" s="255"/>
      <c r="W668" s="255"/>
      <c r="X668" s="255"/>
      <c r="Y668" s="255"/>
      <c r="Z668" s="255"/>
      <c r="AA668" s="255"/>
      <c r="AB668" s="255"/>
      <c r="AC668" s="255"/>
      <c r="AD668" s="255"/>
      <c r="AE668" s="353">
        <v>0</v>
      </c>
      <c r="AF668" s="353">
        <v>0</v>
      </c>
      <c r="AG668" s="353">
        <v>0</v>
      </c>
      <c r="AH668" s="353">
        <v>0</v>
      </c>
      <c r="AI668" s="353">
        <v>0</v>
      </c>
      <c r="AJ668" s="353">
        <v>0</v>
      </c>
      <c r="AK668" s="353">
        <v>0</v>
      </c>
      <c r="AL668" s="353">
        <v>0</v>
      </c>
      <c r="AM668" s="353">
        <v>0</v>
      </c>
      <c r="AN668" s="353">
        <f t="shared" ref="AN668:AR668" si="286">AN667</f>
        <v>0</v>
      </c>
      <c r="AO668" s="353">
        <f t="shared" si="286"/>
        <v>0</v>
      </c>
      <c r="AP668" s="353">
        <f t="shared" si="286"/>
        <v>0</v>
      </c>
      <c r="AQ668" s="353">
        <f t="shared" si="286"/>
        <v>0</v>
      </c>
      <c r="AR668" s="353">
        <f t="shared" si="286"/>
        <v>0</v>
      </c>
      <c r="AS668" s="257"/>
    </row>
    <row r="669" spans="1:45" ht="15.5" hidden="1" outlineLevel="1">
      <c r="A669" s="45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54"/>
      <c r="AF669" s="354"/>
      <c r="AG669" s="354"/>
      <c r="AH669" s="354"/>
      <c r="AI669" s="354"/>
      <c r="AJ669" s="354"/>
      <c r="AK669" s="354"/>
      <c r="AL669" s="354"/>
      <c r="AM669" s="354"/>
      <c r="AN669" s="354"/>
      <c r="AO669" s="354"/>
      <c r="AP669" s="354"/>
      <c r="AQ669" s="354"/>
      <c r="AR669" s="354"/>
      <c r="AS669" s="266"/>
    </row>
    <row r="670" spans="1:45" ht="15.5" hidden="1" outlineLevel="1">
      <c r="A670" s="454">
        <v>20</v>
      </c>
      <c r="B670" s="370"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68"/>
      <c r="AF670" s="352"/>
      <c r="AG670" s="352"/>
      <c r="AH670" s="352"/>
      <c r="AI670" s="352"/>
      <c r="AJ670" s="352"/>
      <c r="AK670" s="352"/>
      <c r="AL670" s="357"/>
      <c r="AM670" s="357"/>
      <c r="AN670" s="357"/>
      <c r="AO670" s="357"/>
      <c r="AP670" s="357"/>
      <c r="AQ670" s="357"/>
      <c r="AR670" s="357"/>
      <c r="AS670" s="256">
        <f>SUM(AE670:AR670)</f>
        <v>0</v>
      </c>
    </row>
    <row r="671" spans="1:45" ht="15.5" hidden="1" outlineLevel="1">
      <c r="A671" s="454"/>
      <c r="B671" s="254" t="s">
        <v>309</v>
      </c>
      <c r="C671" s="251" t="s">
        <v>163</v>
      </c>
      <c r="D671" s="255"/>
      <c r="E671" s="255"/>
      <c r="F671" s="255"/>
      <c r="G671" s="255"/>
      <c r="H671" s="255"/>
      <c r="I671" s="255"/>
      <c r="J671" s="255"/>
      <c r="K671" s="255"/>
      <c r="L671" s="255"/>
      <c r="M671" s="255"/>
      <c r="N671" s="255"/>
      <c r="O671" s="255"/>
      <c r="P671" s="255"/>
      <c r="Q671" s="255">
        <v>12</v>
      </c>
      <c r="R671" s="255"/>
      <c r="S671" s="255"/>
      <c r="T671" s="255"/>
      <c r="U671" s="255"/>
      <c r="V671" s="255"/>
      <c r="W671" s="255"/>
      <c r="X671" s="255"/>
      <c r="Y671" s="255"/>
      <c r="Z671" s="255"/>
      <c r="AA671" s="255"/>
      <c r="AB671" s="255"/>
      <c r="AC671" s="255"/>
      <c r="AD671" s="255"/>
      <c r="AE671" s="353">
        <v>0</v>
      </c>
      <c r="AF671" s="353">
        <v>0</v>
      </c>
      <c r="AG671" s="353">
        <v>0</v>
      </c>
      <c r="AH671" s="353">
        <v>0</v>
      </c>
      <c r="AI671" s="353">
        <v>0</v>
      </c>
      <c r="AJ671" s="353">
        <v>0</v>
      </c>
      <c r="AK671" s="353">
        <v>0</v>
      </c>
      <c r="AL671" s="353">
        <v>0</v>
      </c>
      <c r="AM671" s="353">
        <v>0</v>
      </c>
      <c r="AN671" s="353">
        <f t="shared" ref="AN671:AR671" si="287">AN670</f>
        <v>0</v>
      </c>
      <c r="AO671" s="353">
        <f t="shared" si="287"/>
        <v>0</v>
      </c>
      <c r="AP671" s="353">
        <f t="shared" si="287"/>
        <v>0</v>
      </c>
      <c r="AQ671" s="353">
        <f t="shared" si="287"/>
        <v>0</v>
      </c>
      <c r="AR671" s="353">
        <f t="shared" si="287"/>
        <v>0</v>
      </c>
      <c r="AS671" s="266"/>
    </row>
    <row r="672" spans="1:45" ht="15.5" hidden="1" outlineLevel="1">
      <c r="A672" s="45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54"/>
      <c r="AF672" s="354"/>
      <c r="AG672" s="354"/>
      <c r="AH672" s="354"/>
      <c r="AI672" s="354"/>
      <c r="AJ672" s="354"/>
      <c r="AK672" s="354"/>
      <c r="AL672" s="354"/>
      <c r="AM672" s="354"/>
      <c r="AN672" s="354"/>
      <c r="AO672" s="354"/>
      <c r="AP672" s="354"/>
      <c r="AQ672" s="354"/>
      <c r="AR672" s="354"/>
      <c r="AS672" s="266"/>
    </row>
    <row r="673" spans="1:45" ht="15.5" hidden="1" outlineLevel="1">
      <c r="A673" s="454"/>
      <c r="B673" s="44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64"/>
      <c r="AF673" s="367"/>
      <c r="AG673" s="367"/>
      <c r="AH673" s="367"/>
      <c r="AI673" s="367"/>
      <c r="AJ673" s="367"/>
      <c r="AK673" s="367"/>
      <c r="AL673" s="367"/>
      <c r="AM673" s="367"/>
      <c r="AN673" s="367"/>
      <c r="AO673" s="367"/>
      <c r="AP673" s="367"/>
      <c r="AQ673" s="367"/>
      <c r="AR673" s="367"/>
      <c r="AS673" s="266"/>
    </row>
    <row r="674" spans="1:45" ht="15.5" hidden="1" outlineLevel="1">
      <c r="A674" s="454"/>
      <c r="B674" s="43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64"/>
      <c r="AF674" s="367"/>
      <c r="AG674" s="367"/>
      <c r="AH674" s="367"/>
      <c r="AI674" s="367"/>
      <c r="AJ674" s="367"/>
      <c r="AK674" s="367"/>
      <c r="AL674" s="367"/>
      <c r="AM674" s="367"/>
      <c r="AN674" s="367"/>
      <c r="AO674" s="367"/>
      <c r="AP674" s="367"/>
      <c r="AQ674" s="367"/>
      <c r="AR674" s="367"/>
      <c r="AS674" s="266"/>
    </row>
    <row r="675" spans="1:45" ht="15.5" hidden="1" outlineLevel="1">
      <c r="A675" s="454">
        <v>21</v>
      </c>
      <c r="B675" s="370" t="s">
        <v>113</v>
      </c>
      <c r="C675" s="251" t="s">
        <v>1219</v>
      </c>
      <c r="D675" s="255">
        <v>6817427.917358798</v>
      </c>
      <c r="E675" s="255">
        <v>5485916.9129024511</v>
      </c>
      <c r="F675" s="255">
        <v>5485916.9129024511</v>
      </c>
      <c r="G675" s="255">
        <v>5485916.9129024511</v>
      </c>
      <c r="H675" s="255">
        <v>5485916.9129024511</v>
      </c>
      <c r="I675" s="255">
        <v>5485916.9129024511</v>
      </c>
      <c r="J675" s="255">
        <v>5485916.9129024511</v>
      </c>
      <c r="K675" s="255">
        <v>5485850.9832348665</v>
      </c>
      <c r="L675" s="255">
        <v>5485850.9832348665</v>
      </c>
      <c r="M675" s="255">
        <v>5471188.6960900789</v>
      </c>
      <c r="N675" s="255">
        <v>5356146.3561622556</v>
      </c>
      <c r="O675" s="255">
        <v>5355088.1702810675</v>
      </c>
      <c r="P675" s="255">
        <v>5355088.1702810675</v>
      </c>
      <c r="Q675" s="255"/>
      <c r="R675" s="255">
        <v>586.72524581902007</v>
      </c>
      <c r="S675" s="255">
        <v>475.95517217256537</v>
      </c>
      <c r="T675" s="255">
        <v>475.95517217256537</v>
      </c>
      <c r="U675" s="255">
        <v>475.95517217256537</v>
      </c>
      <c r="V675" s="255">
        <v>475.95517217256537</v>
      </c>
      <c r="W675" s="255">
        <v>475.95517217256537</v>
      </c>
      <c r="X675" s="255">
        <v>475.95517217256537</v>
      </c>
      <c r="Y675" s="255">
        <v>475.95517217256537</v>
      </c>
      <c r="Z675" s="255">
        <v>475.95517217256537</v>
      </c>
      <c r="AA675" s="255">
        <v>474.76802381526625</v>
      </c>
      <c r="AB675" s="255">
        <v>445.54591040482472</v>
      </c>
      <c r="AC675" s="255">
        <v>445.54591040482472</v>
      </c>
      <c r="AD675" s="255">
        <v>445.54591040482472</v>
      </c>
      <c r="AE675" s="368">
        <v>1</v>
      </c>
      <c r="AF675" s="352"/>
      <c r="AG675" s="352"/>
      <c r="AH675" s="352"/>
      <c r="AI675" s="352"/>
      <c r="AJ675" s="352"/>
      <c r="AK675" s="352"/>
      <c r="AL675" s="357"/>
      <c r="AM675" s="357"/>
      <c r="AN675" s="357"/>
      <c r="AO675" s="357"/>
      <c r="AP675" s="357"/>
      <c r="AQ675" s="357"/>
      <c r="AR675" s="357"/>
      <c r="AS675" s="256">
        <f>SUM(AE675:AR675)</f>
        <v>1</v>
      </c>
    </row>
    <row r="676" spans="1:45" ht="15.5" hidden="1" outlineLevel="1">
      <c r="A676" s="454"/>
      <c r="B676" s="254" t="s">
        <v>309</v>
      </c>
      <c r="C676" s="251" t="s">
        <v>1220</v>
      </c>
      <c r="D676" s="255"/>
      <c r="E676" s="255"/>
      <c r="F676" s="255"/>
      <c r="G676" s="255"/>
      <c r="H676" s="255"/>
      <c r="I676" s="255"/>
      <c r="J676" s="255"/>
      <c r="K676" s="255"/>
      <c r="L676" s="255"/>
      <c r="M676" s="255"/>
      <c r="N676" s="255"/>
      <c r="O676" s="255"/>
      <c r="P676" s="255"/>
      <c r="Q676" s="255"/>
      <c r="R676" s="255"/>
      <c r="S676" s="255"/>
      <c r="T676" s="255"/>
      <c r="U676" s="255"/>
      <c r="V676" s="255"/>
      <c r="W676" s="255"/>
      <c r="X676" s="255"/>
      <c r="Y676" s="255"/>
      <c r="Z676" s="255"/>
      <c r="AA676" s="255"/>
      <c r="AB676" s="255"/>
      <c r="AC676" s="255"/>
      <c r="AD676" s="255"/>
      <c r="AE676" s="353">
        <v>1</v>
      </c>
      <c r="AF676" s="353">
        <v>0</v>
      </c>
      <c r="AG676" s="353">
        <v>0</v>
      </c>
      <c r="AH676" s="353">
        <v>0</v>
      </c>
      <c r="AI676" s="353">
        <v>0</v>
      </c>
      <c r="AJ676" s="353">
        <v>0</v>
      </c>
      <c r="AK676" s="353">
        <v>0</v>
      </c>
      <c r="AL676" s="353">
        <v>0</v>
      </c>
      <c r="AM676" s="353">
        <v>0</v>
      </c>
      <c r="AN676" s="353">
        <f t="shared" ref="AN676:AR676" si="288">AN675</f>
        <v>0</v>
      </c>
      <c r="AO676" s="353">
        <f t="shared" si="288"/>
        <v>0</v>
      </c>
      <c r="AP676" s="353">
        <f t="shared" si="288"/>
        <v>0</v>
      </c>
      <c r="AQ676" s="353">
        <f t="shared" si="288"/>
        <v>0</v>
      </c>
      <c r="AR676" s="353">
        <f t="shared" si="288"/>
        <v>0</v>
      </c>
      <c r="AS676" s="266"/>
    </row>
    <row r="677" spans="1:45" ht="15.5" hidden="1" outlineLevel="1">
      <c r="A677" s="45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64"/>
      <c r="AF677" s="367"/>
      <c r="AG677" s="367"/>
      <c r="AH677" s="367"/>
      <c r="AI677" s="367"/>
      <c r="AJ677" s="367"/>
      <c r="AK677" s="367"/>
      <c r="AL677" s="367"/>
      <c r="AM677" s="367"/>
      <c r="AN677" s="367"/>
      <c r="AO677" s="367"/>
      <c r="AP677" s="367"/>
      <c r="AQ677" s="367"/>
      <c r="AR677" s="367"/>
      <c r="AS677" s="266"/>
    </row>
    <row r="678" spans="1:45" ht="15.5" hidden="1" outlineLevel="1">
      <c r="A678" s="454">
        <v>22</v>
      </c>
      <c r="B678" s="370" t="s">
        <v>114</v>
      </c>
      <c r="C678" s="251" t="s">
        <v>1219</v>
      </c>
      <c r="D678" s="255">
        <v>941792.33098861005</v>
      </c>
      <c r="E678" s="255">
        <v>941792.33098861005</v>
      </c>
      <c r="F678" s="255">
        <v>941792.33098861005</v>
      </c>
      <c r="G678" s="255">
        <v>941792.33098861005</v>
      </c>
      <c r="H678" s="255">
        <v>941792.33098861005</v>
      </c>
      <c r="I678" s="255">
        <v>941792.33098861005</v>
      </c>
      <c r="J678" s="255">
        <v>941792.33098861005</v>
      </c>
      <c r="K678" s="255">
        <v>941792.33098861005</v>
      </c>
      <c r="L678" s="255">
        <v>941792.33098861005</v>
      </c>
      <c r="M678" s="255">
        <v>941792.33098861005</v>
      </c>
      <c r="N678" s="255">
        <v>941792.33098861005</v>
      </c>
      <c r="O678" s="255">
        <v>941792.33098861005</v>
      </c>
      <c r="P678" s="255">
        <v>941792.33098861005</v>
      </c>
      <c r="Q678" s="255"/>
      <c r="R678" s="255">
        <v>490.57101119453785</v>
      </c>
      <c r="S678" s="255">
        <v>490.57101119453785</v>
      </c>
      <c r="T678" s="255">
        <v>490.57101119453785</v>
      </c>
      <c r="U678" s="255">
        <v>490.57101119453785</v>
      </c>
      <c r="V678" s="255">
        <v>490.57101119453785</v>
      </c>
      <c r="W678" s="255">
        <v>490.57101119453785</v>
      </c>
      <c r="X678" s="255">
        <v>490.57101119453785</v>
      </c>
      <c r="Y678" s="255">
        <v>490.57101119453785</v>
      </c>
      <c r="Z678" s="255">
        <v>490.57101119453785</v>
      </c>
      <c r="AA678" s="255">
        <v>490.57101119453785</v>
      </c>
      <c r="AB678" s="255">
        <v>490.57101119453785</v>
      </c>
      <c r="AC678" s="255">
        <v>490.57101119453785</v>
      </c>
      <c r="AD678" s="255">
        <v>490.57101119453785</v>
      </c>
      <c r="AE678" s="368">
        <v>1</v>
      </c>
      <c r="AF678" s="352"/>
      <c r="AG678" s="352"/>
      <c r="AH678" s="352"/>
      <c r="AI678" s="352"/>
      <c r="AJ678" s="352"/>
      <c r="AK678" s="352"/>
      <c r="AL678" s="357"/>
      <c r="AM678" s="357"/>
      <c r="AN678" s="357"/>
      <c r="AO678" s="357"/>
      <c r="AP678" s="357"/>
      <c r="AQ678" s="357"/>
      <c r="AR678" s="357"/>
      <c r="AS678" s="256">
        <f>SUM(AE678:AR678)</f>
        <v>1</v>
      </c>
    </row>
    <row r="679" spans="1:45" ht="15.5" hidden="1" outlineLevel="1">
      <c r="A679" s="454"/>
      <c r="B679" s="254" t="s">
        <v>309</v>
      </c>
      <c r="C679" s="251" t="s">
        <v>1220</v>
      </c>
      <c r="D679" s="255">
        <v>68782.18163639016</v>
      </c>
      <c r="E679" s="255">
        <f>E678*$D$679/$D$678</f>
        <v>68782.18163639016</v>
      </c>
      <c r="F679" s="255">
        <f t="shared" ref="F679:P679" si="289">F678*$D$679/$D$678</f>
        <v>68782.18163639016</v>
      </c>
      <c r="G679" s="255">
        <f t="shared" si="289"/>
        <v>68782.18163639016</v>
      </c>
      <c r="H679" s="255">
        <f t="shared" si="289"/>
        <v>68782.18163639016</v>
      </c>
      <c r="I679" s="255">
        <f t="shared" si="289"/>
        <v>68782.18163639016</v>
      </c>
      <c r="J679" s="255">
        <f t="shared" si="289"/>
        <v>68782.18163639016</v>
      </c>
      <c r="K679" s="255">
        <f t="shared" si="289"/>
        <v>68782.18163639016</v>
      </c>
      <c r="L679" s="255">
        <f t="shared" si="289"/>
        <v>68782.18163639016</v>
      </c>
      <c r="M679" s="255">
        <f t="shared" si="289"/>
        <v>68782.18163639016</v>
      </c>
      <c r="N679" s="255">
        <f t="shared" si="289"/>
        <v>68782.18163639016</v>
      </c>
      <c r="O679" s="255">
        <f t="shared" si="289"/>
        <v>68782.18163639016</v>
      </c>
      <c r="P679" s="255">
        <f t="shared" si="289"/>
        <v>68782.18163639016</v>
      </c>
      <c r="Q679" s="255"/>
      <c r="R679" s="255">
        <v>35.828009304461375</v>
      </c>
      <c r="S679" s="255">
        <f>S678*$R$679/$R$678</f>
        <v>35.828009304461375</v>
      </c>
      <c r="T679" s="255">
        <f t="shared" ref="T679:AD679" si="290">T678*$R$679/$R$678</f>
        <v>35.828009304461375</v>
      </c>
      <c r="U679" s="255">
        <f t="shared" si="290"/>
        <v>35.828009304461375</v>
      </c>
      <c r="V679" s="255">
        <f t="shared" si="290"/>
        <v>35.828009304461375</v>
      </c>
      <c r="W679" s="255">
        <f t="shared" si="290"/>
        <v>35.828009304461375</v>
      </c>
      <c r="X679" s="255">
        <f t="shared" si="290"/>
        <v>35.828009304461375</v>
      </c>
      <c r="Y679" s="255">
        <f t="shared" si="290"/>
        <v>35.828009304461375</v>
      </c>
      <c r="Z679" s="255">
        <f t="shared" si="290"/>
        <v>35.828009304461375</v>
      </c>
      <c r="AA679" s="255">
        <f t="shared" si="290"/>
        <v>35.828009304461375</v>
      </c>
      <c r="AB679" s="255">
        <f t="shared" si="290"/>
        <v>35.828009304461375</v>
      </c>
      <c r="AC679" s="255">
        <f t="shared" si="290"/>
        <v>35.828009304461375</v>
      </c>
      <c r="AD679" s="255">
        <f t="shared" si="290"/>
        <v>35.828009304461375</v>
      </c>
      <c r="AE679" s="353">
        <v>1</v>
      </c>
      <c r="AF679" s="353">
        <v>0</v>
      </c>
      <c r="AG679" s="353">
        <v>0</v>
      </c>
      <c r="AH679" s="353">
        <v>0</v>
      </c>
      <c r="AI679" s="353">
        <v>0</v>
      </c>
      <c r="AJ679" s="353">
        <v>0</v>
      </c>
      <c r="AK679" s="353">
        <v>0</v>
      </c>
      <c r="AL679" s="353">
        <v>0</v>
      </c>
      <c r="AM679" s="353">
        <v>0</v>
      </c>
      <c r="AN679" s="353">
        <f t="shared" ref="AN679:AR679" si="291">AN678</f>
        <v>0</v>
      </c>
      <c r="AO679" s="353">
        <f t="shared" si="291"/>
        <v>0</v>
      </c>
      <c r="AP679" s="353">
        <f t="shared" si="291"/>
        <v>0</v>
      </c>
      <c r="AQ679" s="353">
        <f t="shared" si="291"/>
        <v>0</v>
      </c>
      <c r="AR679" s="353">
        <f t="shared" si="291"/>
        <v>0</v>
      </c>
      <c r="AS679" s="266"/>
    </row>
    <row r="680" spans="1:45" ht="15.5" hidden="1" outlineLevel="1">
      <c r="A680" s="45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64"/>
      <c r="AF680" s="367"/>
      <c r="AG680" s="367"/>
      <c r="AH680" s="367"/>
      <c r="AI680" s="367"/>
      <c r="AJ680" s="367"/>
      <c r="AK680" s="367"/>
      <c r="AL680" s="367"/>
      <c r="AM680" s="367"/>
      <c r="AN680" s="367"/>
      <c r="AO680" s="367"/>
      <c r="AP680" s="367"/>
      <c r="AQ680" s="367"/>
      <c r="AR680" s="367"/>
      <c r="AS680" s="266"/>
    </row>
    <row r="681" spans="1:45" ht="15.5" hidden="1" outlineLevel="1">
      <c r="A681" s="454">
        <v>23</v>
      </c>
      <c r="B681" s="370" t="s">
        <v>115</v>
      </c>
      <c r="C681" s="251" t="s">
        <v>1219</v>
      </c>
      <c r="D681" s="255">
        <v>434050.36131461099</v>
      </c>
      <c r="E681" s="255">
        <v>434050.36131461099</v>
      </c>
      <c r="F681" s="255">
        <v>434050.36131461099</v>
      </c>
      <c r="G681" s="255">
        <v>434050.36131461099</v>
      </c>
      <c r="H681" s="255">
        <v>434050.36131461099</v>
      </c>
      <c r="I681" s="255">
        <v>434050.36131461099</v>
      </c>
      <c r="J681" s="255">
        <v>434050.36131461099</v>
      </c>
      <c r="K681" s="255">
        <v>434050.36131461099</v>
      </c>
      <c r="L681" s="255">
        <v>434050.36131461099</v>
      </c>
      <c r="M681" s="255">
        <v>434050.36131461099</v>
      </c>
      <c r="N681" s="255">
        <v>428672.15006217256</v>
      </c>
      <c r="O681" s="255">
        <v>428672.15006217256</v>
      </c>
      <c r="P681" s="255">
        <v>428672.15006217256</v>
      </c>
      <c r="Q681" s="255"/>
      <c r="R681" s="255">
        <v>72.982529226199603</v>
      </c>
      <c r="S681" s="255">
        <v>72.982529226199603</v>
      </c>
      <c r="T681" s="255">
        <v>72.982529226199603</v>
      </c>
      <c r="U681" s="255">
        <v>72.982529226199603</v>
      </c>
      <c r="V681" s="255">
        <v>72.982529226199603</v>
      </c>
      <c r="W681" s="255">
        <v>72.982529226199603</v>
      </c>
      <c r="X681" s="255">
        <v>72.982529226199603</v>
      </c>
      <c r="Y681" s="255">
        <v>72.982529226199603</v>
      </c>
      <c r="Z681" s="255">
        <v>72.982529226199603</v>
      </c>
      <c r="AA681" s="255">
        <v>72.982529226199603</v>
      </c>
      <c r="AB681" s="255">
        <v>72.982529226199603</v>
      </c>
      <c r="AC681" s="255">
        <v>72.982529226199603</v>
      </c>
      <c r="AD681" s="255">
        <v>72.982529226199603</v>
      </c>
      <c r="AE681" s="368">
        <v>1</v>
      </c>
      <c r="AF681" s="352"/>
      <c r="AG681" s="352"/>
      <c r="AH681" s="352"/>
      <c r="AI681" s="352"/>
      <c r="AJ681" s="352"/>
      <c r="AK681" s="352"/>
      <c r="AL681" s="357"/>
      <c r="AM681" s="357"/>
      <c r="AN681" s="357"/>
      <c r="AO681" s="357"/>
      <c r="AP681" s="357"/>
      <c r="AQ681" s="357"/>
      <c r="AR681" s="357"/>
      <c r="AS681" s="256">
        <f>SUM(AE681:AR681)</f>
        <v>1</v>
      </c>
    </row>
    <row r="682" spans="1:45" ht="15.5" hidden="1" outlineLevel="1">
      <c r="A682" s="454"/>
      <c r="B682" s="254" t="s">
        <v>309</v>
      </c>
      <c r="C682" s="251" t="s">
        <v>1220</v>
      </c>
      <c r="D682" s="255"/>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c r="AA682" s="255"/>
      <c r="AB682" s="255"/>
      <c r="AC682" s="255"/>
      <c r="AD682" s="255"/>
      <c r="AE682" s="353">
        <v>1</v>
      </c>
      <c r="AF682" s="353">
        <v>0</v>
      </c>
      <c r="AG682" s="353">
        <v>0</v>
      </c>
      <c r="AH682" s="353">
        <v>0</v>
      </c>
      <c r="AI682" s="353">
        <v>0</v>
      </c>
      <c r="AJ682" s="353">
        <v>0</v>
      </c>
      <c r="AK682" s="353">
        <v>0</v>
      </c>
      <c r="AL682" s="353">
        <v>0</v>
      </c>
      <c r="AM682" s="353">
        <v>0</v>
      </c>
      <c r="AN682" s="353">
        <f t="shared" ref="AN682:AR682" si="292">AN681</f>
        <v>0</v>
      </c>
      <c r="AO682" s="353">
        <f t="shared" si="292"/>
        <v>0</v>
      </c>
      <c r="AP682" s="353">
        <f t="shared" si="292"/>
        <v>0</v>
      </c>
      <c r="AQ682" s="353">
        <f t="shared" si="292"/>
        <v>0</v>
      </c>
      <c r="AR682" s="353">
        <f t="shared" si="292"/>
        <v>0</v>
      </c>
      <c r="AS682" s="266"/>
    </row>
    <row r="683" spans="1:45" ht="15.5" hidden="1" outlineLevel="1">
      <c r="A683" s="454"/>
      <c r="B683" s="372"/>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64"/>
      <c r="AF683" s="367"/>
      <c r="AG683" s="367"/>
      <c r="AH683" s="367"/>
      <c r="AI683" s="367"/>
      <c r="AJ683" s="367"/>
      <c r="AK683" s="367"/>
      <c r="AL683" s="367"/>
      <c r="AM683" s="367"/>
      <c r="AN683" s="367"/>
      <c r="AO683" s="367"/>
      <c r="AP683" s="367"/>
      <c r="AQ683" s="367"/>
      <c r="AR683" s="367"/>
      <c r="AS683" s="266"/>
    </row>
    <row r="684" spans="1:45" ht="15.5" hidden="1" outlineLevel="1">
      <c r="A684" s="454">
        <v>24</v>
      </c>
      <c r="B684" s="370" t="s">
        <v>116</v>
      </c>
      <c r="C684" s="251" t="s">
        <v>1219</v>
      </c>
      <c r="D684" s="255">
        <v>94466.620387146046</v>
      </c>
      <c r="E684" s="255">
        <v>94466.620387146046</v>
      </c>
      <c r="F684" s="255">
        <v>94466.620387146046</v>
      </c>
      <c r="G684" s="255">
        <v>94466.620387146046</v>
      </c>
      <c r="H684" s="255">
        <v>94466.620387146046</v>
      </c>
      <c r="I684" s="255">
        <v>94466.620387146046</v>
      </c>
      <c r="J684" s="255">
        <v>94466.620387146046</v>
      </c>
      <c r="K684" s="255">
        <v>94466.620387146046</v>
      </c>
      <c r="L684" s="255">
        <v>94466.620387146046</v>
      </c>
      <c r="M684" s="255">
        <v>94453.785482221414</v>
      </c>
      <c r="N684" s="255">
        <v>71154.198848585787</v>
      </c>
      <c r="O684" s="255">
        <v>70931.903588035566</v>
      </c>
      <c r="P684" s="255">
        <v>69578.019596398706</v>
      </c>
      <c r="Q684" s="255"/>
      <c r="R684" s="255">
        <v>12.929129129129125</v>
      </c>
      <c r="S684" s="255">
        <v>12.929129129129125</v>
      </c>
      <c r="T684" s="255">
        <v>12.929129129129125</v>
      </c>
      <c r="U684" s="255">
        <v>12.929129129129125</v>
      </c>
      <c r="V684" s="255">
        <v>12.929129129129125</v>
      </c>
      <c r="W684" s="255">
        <v>12.929129129129125</v>
      </c>
      <c r="X684" s="255">
        <v>12.929129129129125</v>
      </c>
      <c r="Y684" s="255">
        <v>12.929129129129125</v>
      </c>
      <c r="Z684" s="255">
        <v>12.929129129129125</v>
      </c>
      <c r="AA684" s="255">
        <v>12.929129129129125</v>
      </c>
      <c r="AB684" s="255">
        <v>3.3173423423423416</v>
      </c>
      <c r="AC684" s="255">
        <v>3.3173423423423416</v>
      </c>
      <c r="AD684" s="255">
        <v>3.1472222222222213</v>
      </c>
      <c r="AE684" s="368">
        <v>1</v>
      </c>
      <c r="AF684" s="352"/>
      <c r="AG684" s="352"/>
      <c r="AH684" s="352"/>
      <c r="AI684" s="352"/>
      <c r="AJ684" s="352"/>
      <c r="AK684" s="352"/>
      <c r="AL684" s="357"/>
      <c r="AM684" s="357"/>
      <c r="AN684" s="357"/>
      <c r="AO684" s="357"/>
      <c r="AP684" s="357"/>
      <c r="AQ684" s="357"/>
      <c r="AR684" s="357"/>
      <c r="AS684" s="256">
        <f>SUM(AE684:AR684)</f>
        <v>1</v>
      </c>
    </row>
    <row r="685" spans="1:45" ht="15.5" hidden="1" outlineLevel="1">
      <c r="A685" s="454"/>
      <c r="B685" s="254" t="s">
        <v>309</v>
      </c>
      <c r="C685" s="251" t="s">
        <v>1220</v>
      </c>
      <c r="D685" s="255"/>
      <c r="E685" s="255"/>
      <c r="F685" s="255"/>
      <c r="G685" s="255"/>
      <c r="H685" s="255"/>
      <c r="I685" s="255"/>
      <c r="J685" s="255"/>
      <c r="K685" s="255"/>
      <c r="L685" s="255"/>
      <c r="M685" s="255"/>
      <c r="N685" s="255"/>
      <c r="O685" s="255"/>
      <c r="P685" s="255"/>
      <c r="Q685" s="255"/>
      <c r="R685" s="255"/>
      <c r="S685" s="255"/>
      <c r="T685" s="255"/>
      <c r="U685" s="255"/>
      <c r="V685" s="255"/>
      <c r="W685" s="255"/>
      <c r="X685" s="255"/>
      <c r="Y685" s="255"/>
      <c r="Z685" s="255"/>
      <c r="AA685" s="255"/>
      <c r="AB685" s="255"/>
      <c r="AC685" s="255"/>
      <c r="AD685" s="255"/>
      <c r="AE685" s="353">
        <v>1</v>
      </c>
      <c r="AF685" s="353">
        <v>0</v>
      </c>
      <c r="AG685" s="353">
        <v>0</v>
      </c>
      <c r="AH685" s="353">
        <v>0</v>
      </c>
      <c r="AI685" s="353">
        <v>0</v>
      </c>
      <c r="AJ685" s="353">
        <v>0</v>
      </c>
      <c r="AK685" s="353">
        <v>0</v>
      </c>
      <c r="AL685" s="353">
        <v>0</v>
      </c>
      <c r="AM685" s="353">
        <v>0</v>
      </c>
      <c r="AN685" s="353">
        <f t="shared" ref="AN685:AR685" si="293">AN684</f>
        <v>0</v>
      </c>
      <c r="AO685" s="353">
        <f t="shared" si="293"/>
        <v>0</v>
      </c>
      <c r="AP685" s="353">
        <f t="shared" si="293"/>
        <v>0</v>
      </c>
      <c r="AQ685" s="353">
        <f t="shared" si="293"/>
        <v>0</v>
      </c>
      <c r="AR685" s="353">
        <f t="shared" si="293"/>
        <v>0</v>
      </c>
      <c r="AS685" s="266"/>
    </row>
    <row r="686" spans="1:45" ht="15.5" hidden="1" outlineLevel="1">
      <c r="A686" s="45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54"/>
      <c r="AF686" s="367"/>
      <c r="AG686" s="367"/>
      <c r="AH686" s="367"/>
      <c r="AI686" s="367"/>
      <c r="AJ686" s="367"/>
      <c r="AK686" s="367"/>
      <c r="AL686" s="367"/>
      <c r="AM686" s="367"/>
      <c r="AN686" s="367"/>
      <c r="AO686" s="367"/>
      <c r="AP686" s="367"/>
      <c r="AQ686" s="367"/>
      <c r="AR686" s="367"/>
      <c r="AS686" s="266"/>
    </row>
    <row r="687" spans="1:45" ht="15.5" hidden="1" outlineLevel="1">
      <c r="A687" s="45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54"/>
      <c r="AF687" s="367"/>
      <c r="AG687" s="367"/>
      <c r="AH687" s="367"/>
      <c r="AI687" s="367"/>
      <c r="AJ687" s="367"/>
      <c r="AK687" s="367"/>
      <c r="AL687" s="367"/>
      <c r="AM687" s="367"/>
      <c r="AN687" s="367"/>
      <c r="AO687" s="367"/>
      <c r="AP687" s="367"/>
      <c r="AQ687" s="367"/>
      <c r="AR687" s="367"/>
      <c r="AS687" s="266"/>
    </row>
    <row r="688" spans="1:45" ht="15.5" hidden="1" outlineLevel="1">
      <c r="A688" s="454">
        <v>25</v>
      </c>
      <c r="B688" s="370" t="s">
        <v>117</v>
      </c>
      <c r="C688" s="251" t="s">
        <v>1219</v>
      </c>
      <c r="D688" s="255">
        <v>250843.82495485316</v>
      </c>
      <c r="E688" s="255">
        <v>250843.82495485316</v>
      </c>
      <c r="F688" s="255">
        <v>250843.82495485316</v>
      </c>
      <c r="G688" s="255">
        <v>250843.82495485316</v>
      </c>
      <c r="H688" s="255">
        <v>250843.82495485316</v>
      </c>
      <c r="I688" s="255">
        <v>250843.82495485316</v>
      </c>
      <c r="J688" s="255">
        <v>250843.82495485316</v>
      </c>
      <c r="K688" s="255">
        <v>250843.82495485316</v>
      </c>
      <c r="L688" s="255">
        <v>250843.82495485316</v>
      </c>
      <c r="M688" s="255">
        <v>216648.89984317159</v>
      </c>
      <c r="N688" s="255">
        <v>0</v>
      </c>
      <c r="O688" s="255">
        <v>0</v>
      </c>
      <c r="P688" s="255">
        <v>0</v>
      </c>
      <c r="Q688" s="255">
        <v>12</v>
      </c>
      <c r="R688" s="255">
        <v>11.136058450463596</v>
      </c>
      <c r="S688" s="255">
        <v>11.136058450463596</v>
      </c>
      <c r="T688" s="255">
        <v>11.136058450463596</v>
      </c>
      <c r="U688" s="255">
        <v>11.136058450463596</v>
      </c>
      <c r="V688" s="255">
        <v>11.136058450463596</v>
      </c>
      <c r="W688" s="255">
        <v>11.136058450463596</v>
      </c>
      <c r="X688" s="255">
        <v>11.136058450463596</v>
      </c>
      <c r="Y688" s="255">
        <v>11.136058450463596</v>
      </c>
      <c r="Z688" s="255">
        <v>11.136058450463596</v>
      </c>
      <c r="AA688" s="255">
        <v>9.6100059961408064</v>
      </c>
      <c r="AB688" s="255">
        <v>0</v>
      </c>
      <c r="AC688" s="255">
        <v>0</v>
      </c>
      <c r="AD688" s="255">
        <v>0</v>
      </c>
      <c r="AE688" s="368"/>
      <c r="AF688" s="352"/>
      <c r="AG688" s="352">
        <v>0.41666666666666663</v>
      </c>
      <c r="AH688" s="352">
        <v>0.58333333333333337</v>
      </c>
      <c r="AI688" s="352"/>
      <c r="AJ688" s="352"/>
      <c r="AK688" s="352"/>
      <c r="AL688" s="357"/>
      <c r="AM688" s="357"/>
      <c r="AN688" s="357"/>
      <c r="AO688" s="357"/>
      <c r="AP688" s="357"/>
      <c r="AQ688" s="357"/>
      <c r="AR688" s="357"/>
      <c r="AS688" s="256">
        <f>SUM(AE688:AR688)</f>
        <v>1</v>
      </c>
    </row>
    <row r="689" spans="1:45" ht="15.5" hidden="1" outlineLevel="1">
      <c r="A689" s="454"/>
      <c r="B689" s="254" t="s">
        <v>309</v>
      </c>
      <c r="C689" s="251" t="s">
        <v>1220</v>
      </c>
      <c r="D689" s="255">
        <v>533160.21106780239</v>
      </c>
      <c r="E689" s="255">
        <f>E688*$D$689/$D$688</f>
        <v>533160.21106780239</v>
      </c>
      <c r="F689" s="255">
        <f t="shared" ref="F689:P689" si="294">F688*$D$689/$D$688</f>
        <v>533160.21106780239</v>
      </c>
      <c r="G689" s="255">
        <f t="shared" si="294"/>
        <v>533160.21106780239</v>
      </c>
      <c r="H689" s="255">
        <f t="shared" si="294"/>
        <v>533160.21106780239</v>
      </c>
      <c r="I689" s="255">
        <f t="shared" si="294"/>
        <v>533160.21106780239</v>
      </c>
      <c r="J689" s="255">
        <f t="shared" si="294"/>
        <v>533160.21106780239</v>
      </c>
      <c r="K689" s="255">
        <f t="shared" si="294"/>
        <v>533160.21106780239</v>
      </c>
      <c r="L689" s="255">
        <f t="shared" si="294"/>
        <v>533160.21106780239</v>
      </c>
      <c r="M689" s="255">
        <f t="shared" si="294"/>
        <v>460480.03449469706</v>
      </c>
      <c r="N689" s="255">
        <f t="shared" si="294"/>
        <v>0</v>
      </c>
      <c r="O689" s="255">
        <f t="shared" si="294"/>
        <v>0</v>
      </c>
      <c r="P689" s="255">
        <f t="shared" si="294"/>
        <v>0</v>
      </c>
      <c r="Q689" s="255">
        <v>12</v>
      </c>
      <c r="R689" s="255">
        <v>23.669322037252261</v>
      </c>
      <c r="S689" s="255">
        <f>S688*$R$689/$R$688</f>
        <v>23.669322037252261</v>
      </c>
      <c r="T689" s="255">
        <f t="shared" ref="T689:AD689" si="295">T688*$R$689/$R$688</f>
        <v>23.669322037252261</v>
      </c>
      <c r="U689" s="255">
        <f t="shared" si="295"/>
        <v>23.669322037252261</v>
      </c>
      <c r="V689" s="255">
        <f t="shared" si="295"/>
        <v>23.669322037252261</v>
      </c>
      <c r="W689" s="255">
        <f t="shared" si="295"/>
        <v>23.669322037252261</v>
      </c>
      <c r="X689" s="255">
        <f t="shared" si="295"/>
        <v>23.669322037252261</v>
      </c>
      <c r="Y689" s="255">
        <f t="shared" si="295"/>
        <v>23.669322037252261</v>
      </c>
      <c r="Z689" s="255">
        <f t="shared" si="295"/>
        <v>23.669322037252261</v>
      </c>
      <c r="AA689" s="255">
        <f t="shared" si="295"/>
        <v>20.425748276591765</v>
      </c>
      <c r="AB689" s="255">
        <f t="shared" si="295"/>
        <v>0</v>
      </c>
      <c r="AC689" s="255">
        <f t="shared" si="295"/>
        <v>0</v>
      </c>
      <c r="AD689" s="255">
        <f t="shared" si="295"/>
        <v>0</v>
      </c>
      <c r="AE689" s="353">
        <v>0</v>
      </c>
      <c r="AF689" s="353">
        <v>0</v>
      </c>
      <c r="AG689" s="353">
        <v>0.41666666666666663</v>
      </c>
      <c r="AH689" s="353">
        <v>0.58333333333333337</v>
      </c>
      <c r="AI689" s="353">
        <v>0</v>
      </c>
      <c r="AJ689" s="353">
        <v>0</v>
      </c>
      <c r="AK689" s="353">
        <v>0</v>
      </c>
      <c r="AL689" s="353">
        <v>0</v>
      </c>
      <c r="AM689" s="353">
        <v>0</v>
      </c>
      <c r="AN689" s="353">
        <f t="shared" ref="AN689:AR690" si="296">AN687</f>
        <v>0</v>
      </c>
      <c r="AO689" s="353">
        <f t="shared" si="296"/>
        <v>0</v>
      </c>
      <c r="AP689" s="353">
        <f t="shared" si="296"/>
        <v>0</v>
      </c>
      <c r="AQ689" s="353">
        <f t="shared" si="296"/>
        <v>0</v>
      </c>
      <c r="AR689" s="353">
        <f t="shared" si="296"/>
        <v>0</v>
      </c>
      <c r="AS689" s="266"/>
    </row>
    <row r="690" spans="1:45" ht="15.5" hidden="1" outlineLevel="1">
      <c r="A690" s="454"/>
      <c r="B690" s="254" t="s">
        <v>309</v>
      </c>
      <c r="C690" s="251" t="s">
        <v>1221</v>
      </c>
      <c r="D690" s="255">
        <v>65333.666666666701</v>
      </c>
      <c r="E690" s="255">
        <f>E688*$D$690/$D$688</f>
        <v>65333.666666666701</v>
      </c>
      <c r="F690" s="255">
        <f t="shared" ref="F690:P690" si="297">F688*$D$690/$D$688</f>
        <v>65333.666666666701</v>
      </c>
      <c r="G690" s="255">
        <f t="shared" si="297"/>
        <v>65333.666666666701</v>
      </c>
      <c r="H690" s="255">
        <f t="shared" si="297"/>
        <v>65333.666666666701</v>
      </c>
      <c r="I690" s="255">
        <f t="shared" si="297"/>
        <v>65333.666666666701</v>
      </c>
      <c r="J690" s="255">
        <f t="shared" si="297"/>
        <v>65333.666666666701</v>
      </c>
      <c r="K690" s="255">
        <f t="shared" si="297"/>
        <v>65333.666666666701</v>
      </c>
      <c r="L690" s="255">
        <f t="shared" si="297"/>
        <v>65333.666666666701</v>
      </c>
      <c r="M690" s="255">
        <f t="shared" si="297"/>
        <v>56427.408602150572</v>
      </c>
      <c r="N690" s="255">
        <f t="shared" si="297"/>
        <v>0</v>
      </c>
      <c r="O690" s="255">
        <f t="shared" si="297"/>
        <v>0</v>
      </c>
      <c r="P690" s="255">
        <f t="shared" si="297"/>
        <v>0</v>
      </c>
      <c r="Q690" s="255">
        <v>12</v>
      </c>
      <c r="R690" s="255">
        <v>2.903225806451613</v>
      </c>
      <c r="S690" s="255">
        <f>S688*$R$690/$R$688</f>
        <v>2.903225806451613</v>
      </c>
      <c r="T690" s="255">
        <f t="shared" ref="T690:AD690" si="298">T688*$R$690/$R$688</f>
        <v>2.903225806451613</v>
      </c>
      <c r="U690" s="255">
        <f t="shared" si="298"/>
        <v>2.903225806451613</v>
      </c>
      <c r="V690" s="255">
        <f t="shared" si="298"/>
        <v>2.903225806451613</v>
      </c>
      <c r="W690" s="255">
        <f t="shared" si="298"/>
        <v>2.903225806451613</v>
      </c>
      <c r="X690" s="255">
        <f t="shared" si="298"/>
        <v>2.903225806451613</v>
      </c>
      <c r="Y690" s="255">
        <f t="shared" si="298"/>
        <v>2.903225806451613</v>
      </c>
      <c r="Z690" s="255">
        <f t="shared" si="298"/>
        <v>2.903225806451613</v>
      </c>
      <c r="AA690" s="255">
        <f t="shared" si="298"/>
        <v>2.5053763440860215</v>
      </c>
      <c r="AB690" s="255">
        <f t="shared" si="298"/>
        <v>0</v>
      </c>
      <c r="AC690" s="255">
        <f t="shared" si="298"/>
        <v>0</v>
      </c>
      <c r="AD690" s="255">
        <f t="shared" si="298"/>
        <v>0</v>
      </c>
      <c r="AE690" s="353"/>
      <c r="AF690" s="353">
        <v>1</v>
      </c>
      <c r="AG690" s="353"/>
      <c r="AH690" s="353"/>
      <c r="AI690" s="353"/>
      <c r="AJ690" s="353"/>
      <c r="AK690" s="353"/>
      <c r="AL690" s="353"/>
      <c r="AM690" s="353"/>
      <c r="AN690" s="353">
        <f t="shared" si="296"/>
        <v>0</v>
      </c>
      <c r="AO690" s="353">
        <f t="shared" si="296"/>
        <v>0</v>
      </c>
      <c r="AP690" s="353">
        <f t="shared" si="296"/>
        <v>0</v>
      </c>
      <c r="AQ690" s="353">
        <f t="shared" si="296"/>
        <v>0</v>
      </c>
      <c r="AR690" s="353">
        <f t="shared" si="296"/>
        <v>0</v>
      </c>
      <c r="AS690" s="266"/>
    </row>
    <row r="691" spans="1:45" ht="15.5" hidden="1" outlineLevel="1">
      <c r="A691" s="45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54"/>
      <c r="AF691" s="367"/>
      <c r="AG691" s="367"/>
      <c r="AH691" s="367"/>
      <c r="AI691" s="367"/>
      <c r="AJ691" s="367"/>
      <c r="AK691" s="367"/>
      <c r="AL691" s="367"/>
      <c r="AM691" s="367"/>
      <c r="AN691" s="367"/>
      <c r="AO691" s="367"/>
      <c r="AP691" s="367"/>
      <c r="AQ691" s="367"/>
      <c r="AR691" s="367"/>
      <c r="AS691" s="266"/>
    </row>
    <row r="692" spans="1:45" ht="15.5" hidden="1" outlineLevel="1">
      <c r="A692" s="454">
        <v>26</v>
      </c>
      <c r="B692" s="370" t="s">
        <v>1222</v>
      </c>
      <c r="C692" s="251" t="s">
        <v>1219</v>
      </c>
      <c r="D692" s="255">
        <v>7863557.8588664215</v>
      </c>
      <c r="E692" s="255">
        <v>7863557.8588664215</v>
      </c>
      <c r="F692" s="255">
        <v>7863557.8588664215</v>
      </c>
      <c r="G692" s="255">
        <v>7863557.8588664215</v>
      </c>
      <c r="H692" s="255">
        <v>7863557.8588664215</v>
      </c>
      <c r="I692" s="255">
        <v>7577674.8317111414</v>
      </c>
      <c r="J692" s="255">
        <v>7577674.8317111414</v>
      </c>
      <c r="K692" s="255">
        <v>7577674.8317111414</v>
      </c>
      <c r="L692" s="255">
        <v>7520758.2831461551</v>
      </c>
      <c r="M692" s="255">
        <v>7520758.2831461551</v>
      </c>
      <c r="N692" s="255">
        <v>7398019.1561932685</v>
      </c>
      <c r="O692" s="255">
        <v>6932354.8055363055</v>
      </c>
      <c r="P692" s="255">
        <v>2854842.6710876985</v>
      </c>
      <c r="Q692" s="255">
        <v>12</v>
      </c>
      <c r="R692" s="255">
        <v>597.52468079462449</v>
      </c>
      <c r="S692" s="255">
        <v>597.52468079462449</v>
      </c>
      <c r="T692" s="255">
        <v>597.52468079462449</v>
      </c>
      <c r="U692" s="255">
        <v>597.52468079462449</v>
      </c>
      <c r="V692" s="255">
        <v>597.52468079462449</v>
      </c>
      <c r="W692" s="255">
        <v>597.52468079462449</v>
      </c>
      <c r="X692" s="255">
        <v>597.52468079462449</v>
      </c>
      <c r="Y692" s="255">
        <v>597.52468079462449</v>
      </c>
      <c r="Z692" s="255">
        <v>597.52468079462449</v>
      </c>
      <c r="AA692" s="255">
        <v>597.52468079462449</v>
      </c>
      <c r="AB692" s="255">
        <v>597.52468079462449</v>
      </c>
      <c r="AC692" s="255">
        <v>597.52468079462449</v>
      </c>
      <c r="AD692" s="255">
        <v>597.52468079462449</v>
      </c>
      <c r="AE692" s="368"/>
      <c r="AF692" s="352">
        <v>7.7832633045772523E-2</v>
      </c>
      <c r="AG692" s="352">
        <v>0.61305163569589449</v>
      </c>
      <c r="AH692" s="352">
        <v>0.25100297399253507</v>
      </c>
      <c r="AI692" s="352">
        <v>2.4730045308476879E-2</v>
      </c>
      <c r="AJ692" s="352"/>
      <c r="AK692" s="352"/>
      <c r="AL692" s="357"/>
      <c r="AM692" s="357"/>
      <c r="AN692" s="357"/>
      <c r="AO692" s="357"/>
      <c r="AP692" s="357"/>
      <c r="AQ692" s="357"/>
      <c r="AR692" s="357"/>
      <c r="AS692" s="256">
        <f>SUM(AE692:AR692)</f>
        <v>0.96661728804267888</v>
      </c>
    </row>
    <row r="693" spans="1:45" ht="15.5" hidden="1" outlineLevel="1">
      <c r="A693" s="454"/>
      <c r="B693" s="254" t="s">
        <v>309</v>
      </c>
      <c r="C693" s="251" t="s">
        <v>1220</v>
      </c>
      <c r="D693" s="255">
        <v>5550948.6236479962</v>
      </c>
      <c r="E693" s="255">
        <f>E692*$D$693/$D$692</f>
        <v>5550948.6236479962</v>
      </c>
      <c r="F693" s="255">
        <f t="shared" ref="F693:P693" si="299">F692*$D$693/$D$692</f>
        <v>5550948.6236479962</v>
      </c>
      <c r="G693" s="255">
        <f t="shared" si="299"/>
        <v>5550948.6236479962</v>
      </c>
      <c r="H693" s="255">
        <f t="shared" si="299"/>
        <v>5550948.6236479962</v>
      </c>
      <c r="I693" s="255">
        <f t="shared" si="299"/>
        <v>5349141.4996217368</v>
      </c>
      <c r="J693" s="255">
        <f t="shared" si="299"/>
        <v>5349141.4996217368</v>
      </c>
      <c r="K693" s="255">
        <f t="shared" si="299"/>
        <v>5349141.4996217368</v>
      </c>
      <c r="L693" s="255">
        <f t="shared" si="299"/>
        <v>5308963.65104606</v>
      </c>
      <c r="M693" s="255">
        <f t="shared" si="299"/>
        <v>5308963.65104606</v>
      </c>
      <c r="N693" s="255">
        <f t="shared" si="299"/>
        <v>5222321.1159423506</v>
      </c>
      <c r="O693" s="255">
        <f t="shared" si="299"/>
        <v>4893604.9123161938</v>
      </c>
      <c r="P693" s="255">
        <f t="shared" si="299"/>
        <v>2015256.3610805913</v>
      </c>
      <c r="Q693" s="255">
        <v>12</v>
      </c>
      <c r="R693" s="255">
        <v>421.79746928583921</v>
      </c>
      <c r="S693" s="255">
        <f>S692*$R$693/$R$692</f>
        <v>421.79746928583921</v>
      </c>
      <c r="T693" s="255">
        <f t="shared" ref="T693:AD693" si="300">T692*$R$693/$R$692</f>
        <v>421.79746928583921</v>
      </c>
      <c r="U693" s="255">
        <f t="shared" si="300"/>
        <v>421.79746928583921</v>
      </c>
      <c r="V693" s="255">
        <f t="shared" si="300"/>
        <v>421.79746928583921</v>
      </c>
      <c r="W693" s="255">
        <f t="shared" si="300"/>
        <v>421.79746928583921</v>
      </c>
      <c r="X693" s="255">
        <f t="shared" si="300"/>
        <v>421.79746928583921</v>
      </c>
      <c r="Y693" s="255">
        <f t="shared" si="300"/>
        <v>421.79746928583921</v>
      </c>
      <c r="Z693" s="255">
        <f t="shared" si="300"/>
        <v>421.79746928583921</v>
      </c>
      <c r="AA693" s="255">
        <f t="shared" si="300"/>
        <v>421.79746928583921</v>
      </c>
      <c r="AB693" s="255">
        <f t="shared" si="300"/>
        <v>421.79746928583921</v>
      </c>
      <c r="AC693" s="255">
        <f t="shared" si="300"/>
        <v>421.79746928583921</v>
      </c>
      <c r="AD693" s="255">
        <f t="shared" si="300"/>
        <v>421.79746928583921</v>
      </c>
      <c r="AE693" s="353">
        <v>0</v>
      </c>
      <c r="AF693" s="353">
        <v>7.7832633045772523E-2</v>
      </c>
      <c r="AG693" s="353">
        <v>0.61305163569589449</v>
      </c>
      <c r="AH693" s="353">
        <v>0.25100297399253507</v>
      </c>
      <c r="AI693" s="353">
        <v>2.4730045308476879E-2</v>
      </c>
      <c r="AJ693" s="353">
        <v>0</v>
      </c>
      <c r="AK693" s="353">
        <v>0</v>
      </c>
      <c r="AL693" s="353">
        <v>0</v>
      </c>
      <c r="AM693" s="353">
        <v>0</v>
      </c>
      <c r="AN693" s="353">
        <f t="shared" ref="AN693:AR694" si="301">AN691</f>
        <v>0</v>
      </c>
      <c r="AO693" s="353">
        <f t="shared" si="301"/>
        <v>0</v>
      </c>
      <c r="AP693" s="353">
        <f t="shared" si="301"/>
        <v>0</v>
      </c>
      <c r="AQ693" s="353">
        <f t="shared" si="301"/>
        <v>0</v>
      </c>
      <c r="AR693" s="353">
        <f t="shared" si="301"/>
        <v>0</v>
      </c>
      <c r="AS693" s="266"/>
    </row>
    <row r="694" spans="1:45" ht="15.5" hidden="1" outlineLevel="1">
      <c r="A694" s="454"/>
      <c r="B694" s="254" t="s">
        <v>309</v>
      </c>
      <c r="C694" s="251" t="s">
        <v>1221</v>
      </c>
      <c r="D694" s="255">
        <v>-4834556.7163862474</v>
      </c>
      <c r="E694" s="255">
        <f>E692*$D$694/$D$692</f>
        <v>-4834556.7163862474</v>
      </c>
      <c r="F694" s="255">
        <f t="shared" ref="F694:P694" si="302">F692*$D$694/$D$692</f>
        <v>-4834556.7163862474</v>
      </c>
      <c r="G694" s="255">
        <f t="shared" si="302"/>
        <v>-4834556.7163862474</v>
      </c>
      <c r="H694" s="255">
        <f t="shared" si="302"/>
        <v>-4834556.7163862474</v>
      </c>
      <c r="I694" s="255">
        <f t="shared" si="302"/>
        <v>-4658794.3281848291</v>
      </c>
      <c r="J694" s="255">
        <f t="shared" si="302"/>
        <v>-4658794.3281848291</v>
      </c>
      <c r="K694" s="255">
        <f t="shared" si="302"/>
        <v>-4658794.3281848291</v>
      </c>
      <c r="L694" s="255">
        <f t="shared" si="302"/>
        <v>-4623801.7348731244</v>
      </c>
      <c r="M694" s="255">
        <f t="shared" si="302"/>
        <v>-4623801.7348731244</v>
      </c>
      <c r="N694" s="255">
        <f t="shared" si="302"/>
        <v>-4548341.0742887547</v>
      </c>
      <c r="O694" s="255">
        <f t="shared" si="302"/>
        <v>-4262048.183150189</v>
      </c>
      <c r="P694" s="255">
        <f t="shared" si="302"/>
        <v>-1755172.2842823609</v>
      </c>
      <c r="Q694" s="255">
        <v>12</v>
      </c>
      <c r="R694" s="255">
        <v>49.075091417192098</v>
      </c>
      <c r="S694" s="255">
        <f>S692*$R$694/$R$692</f>
        <v>49.075091417192098</v>
      </c>
      <c r="T694" s="255">
        <f t="shared" ref="T694:AD694" si="303">T692*$R$694/$R$692</f>
        <v>49.075091417192098</v>
      </c>
      <c r="U694" s="255">
        <f t="shared" si="303"/>
        <v>49.075091417192098</v>
      </c>
      <c r="V694" s="255">
        <f t="shared" si="303"/>
        <v>49.075091417192098</v>
      </c>
      <c r="W694" s="255">
        <f t="shared" si="303"/>
        <v>49.075091417192098</v>
      </c>
      <c r="X694" s="255">
        <f t="shared" si="303"/>
        <v>49.075091417192098</v>
      </c>
      <c r="Y694" s="255">
        <f t="shared" si="303"/>
        <v>49.075091417192098</v>
      </c>
      <c r="Z694" s="255">
        <f t="shared" si="303"/>
        <v>49.075091417192098</v>
      </c>
      <c r="AA694" s="255">
        <f t="shared" si="303"/>
        <v>49.075091417192098</v>
      </c>
      <c r="AB694" s="255">
        <f t="shared" si="303"/>
        <v>49.075091417192098</v>
      </c>
      <c r="AC694" s="255">
        <f t="shared" si="303"/>
        <v>49.075091417192098</v>
      </c>
      <c r="AD694" s="255">
        <f t="shared" si="303"/>
        <v>49.075091417192098</v>
      </c>
      <c r="AE694" s="353"/>
      <c r="AF694" s="353">
        <v>-7.7757168897448609E-4</v>
      </c>
      <c r="AG694" s="353">
        <v>0.96601491411548179</v>
      </c>
      <c r="AH694" s="353"/>
      <c r="AI694" s="353"/>
      <c r="AJ694" s="353"/>
      <c r="AK694" s="353"/>
      <c r="AL694" s="353"/>
      <c r="AM694" s="353"/>
      <c r="AN694" s="353">
        <f t="shared" si="301"/>
        <v>0</v>
      </c>
      <c r="AO694" s="353">
        <f t="shared" si="301"/>
        <v>0</v>
      </c>
      <c r="AP694" s="353">
        <f t="shared" si="301"/>
        <v>0</v>
      </c>
      <c r="AQ694" s="353">
        <f t="shared" si="301"/>
        <v>0</v>
      </c>
      <c r="AR694" s="353">
        <f t="shared" si="301"/>
        <v>0</v>
      </c>
      <c r="AS694" s="266"/>
    </row>
    <row r="695" spans="1:45" ht="15.5" hidden="1" outlineLevel="1">
      <c r="A695" s="45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54"/>
      <c r="AF695" s="367"/>
      <c r="AG695" s="367"/>
      <c r="AH695" s="367"/>
      <c r="AI695" s="367"/>
      <c r="AJ695" s="367"/>
      <c r="AK695" s="367"/>
      <c r="AL695" s="367"/>
      <c r="AM695" s="367"/>
      <c r="AN695" s="367"/>
      <c r="AO695" s="367"/>
      <c r="AP695" s="367"/>
      <c r="AQ695" s="367"/>
      <c r="AR695" s="367"/>
      <c r="AS695" s="266"/>
    </row>
    <row r="696" spans="1:45" ht="15.5" hidden="1" outlineLevel="1">
      <c r="A696" s="454">
        <v>27</v>
      </c>
      <c r="B696" s="370" t="s">
        <v>119</v>
      </c>
      <c r="C696" s="251" t="s">
        <v>1219</v>
      </c>
      <c r="D696" s="255">
        <v>655082.24927522067</v>
      </c>
      <c r="E696" s="255">
        <v>655082.24927522067</v>
      </c>
      <c r="F696" s="255">
        <v>630077.28812036198</v>
      </c>
      <c r="G696" s="255">
        <v>614091.23013127653</v>
      </c>
      <c r="H696" s="255">
        <v>570597.67787966784</v>
      </c>
      <c r="I696" s="255">
        <v>467428.35464449209</v>
      </c>
      <c r="J696" s="255">
        <v>395046.16327600367</v>
      </c>
      <c r="K696" s="255">
        <v>317552.32448724838</v>
      </c>
      <c r="L696" s="255">
        <v>254345.82052505491</v>
      </c>
      <c r="M696" s="255">
        <v>200109.70082044238</v>
      </c>
      <c r="N696" s="255">
        <v>155976.18015995173</v>
      </c>
      <c r="O696" s="255">
        <v>105452.59899573702</v>
      </c>
      <c r="P696" s="255">
        <v>71119.256217727321</v>
      </c>
      <c r="Q696" s="255">
        <v>12</v>
      </c>
      <c r="R696" s="255">
        <v>101.14771765717495</v>
      </c>
      <c r="S696" s="255">
        <v>101.14771765717495</v>
      </c>
      <c r="T696" s="255">
        <v>99.529833547729623</v>
      </c>
      <c r="U696" s="255">
        <v>98.151635973016923</v>
      </c>
      <c r="V696" s="255">
        <v>93.657513446779888</v>
      </c>
      <c r="W696" s="255">
        <v>82.811697750127834</v>
      </c>
      <c r="X696" s="255">
        <v>72.205568588208422</v>
      </c>
      <c r="Y696" s="255">
        <v>59.562103881061553</v>
      </c>
      <c r="Z696" s="255">
        <v>48.17699348126105</v>
      </c>
      <c r="AA696" s="255">
        <v>37.391099418292164</v>
      </c>
      <c r="AB696" s="255">
        <v>27.68379476162016</v>
      </c>
      <c r="AC696" s="255">
        <v>18.515784808096598</v>
      </c>
      <c r="AD696" s="255">
        <v>12.463699806097386</v>
      </c>
      <c r="AE696" s="368"/>
      <c r="AF696" s="352">
        <v>0.298971693190617</v>
      </c>
      <c r="AG696" s="352">
        <v>0.67609236577361165</v>
      </c>
      <c r="AH696" s="352"/>
      <c r="AI696" s="352"/>
      <c r="AJ696" s="352"/>
      <c r="AK696" s="352"/>
      <c r="AL696" s="357"/>
      <c r="AM696" s="357"/>
      <c r="AN696" s="357"/>
      <c r="AO696" s="357"/>
      <c r="AP696" s="357"/>
      <c r="AQ696" s="357"/>
      <c r="AR696" s="357"/>
      <c r="AS696" s="256">
        <f>SUM(AE696:AR696)</f>
        <v>0.97506405896422865</v>
      </c>
    </row>
    <row r="697" spans="1:45" ht="15.5" hidden="1" outlineLevel="1">
      <c r="A697" s="454"/>
      <c r="B697" s="254" t="s">
        <v>309</v>
      </c>
      <c r="C697" s="251" t="s">
        <v>1220</v>
      </c>
      <c r="D697" s="255">
        <v>134738.3855787752</v>
      </c>
      <c r="E697" s="255">
        <f>E696*$D$697/$D$696</f>
        <v>134738.3855787752</v>
      </c>
      <c r="F697" s="255">
        <f t="shared" ref="F697:P697" si="304">F696*$D$697/$D$696</f>
        <v>129595.3243812031</v>
      </c>
      <c r="G697" s="255">
        <f t="shared" si="304"/>
        <v>126307.28589809481</v>
      </c>
      <c r="H697" s="255">
        <f t="shared" si="304"/>
        <v>117361.46112578324</v>
      </c>
      <c r="I697" s="255">
        <f t="shared" si="304"/>
        <v>96141.426436486974</v>
      </c>
      <c r="J697" s="255">
        <f t="shared" si="304"/>
        <v>81253.739248451617</v>
      </c>
      <c r="K697" s="255">
        <f t="shared" si="304"/>
        <v>65314.680081070648</v>
      </c>
      <c r="L697" s="255">
        <f t="shared" si="304"/>
        <v>52314.263245830734</v>
      </c>
      <c r="M697" s="255">
        <f t="shared" si="304"/>
        <v>41158.889676875267</v>
      </c>
      <c r="N697" s="255">
        <f t="shared" si="304"/>
        <v>32081.435158330183</v>
      </c>
      <c r="O697" s="255">
        <f t="shared" si="304"/>
        <v>21689.662572130132</v>
      </c>
      <c r="P697" s="255">
        <f t="shared" si="304"/>
        <v>14627.924626170023</v>
      </c>
      <c r="Q697" s="255">
        <v>12</v>
      </c>
      <c r="R697" s="255">
        <v>20.80422755643891</v>
      </c>
      <c r="S697" s="255">
        <f>S696*$R$697/$R$696</f>
        <v>20.80422755643891</v>
      </c>
      <c r="T697" s="255">
        <f t="shared" ref="T697:AD697" si="305">T696*$R$697/$R$696</f>
        <v>20.471458513770752</v>
      </c>
      <c r="U697" s="255">
        <f t="shared" si="305"/>
        <v>20.187988588534914</v>
      </c>
      <c r="V697" s="255">
        <f t="shared" si="305"/>
        <v>19.26363013667892</v>
      </c>
      <c r="W697" s="255">
        <f t="shared" si="305"/>
        <v>17.032845072866454</v>
      </c>
      <c r="X697" s="255">
        <f t="shared" si="305"/>
        <v>14.851359126486308</v>
      </c>
      <c r="Y697" s="255">
        <f t="shared" si="305"/>
        <v>12.250830681931443</v>
      </c>
      <c r="Z697" s="255">
        <f t="shared" si="305"/>
        <v>9.9091226038962574</v>
      </c>
      <c r="AA697" s="255">
        <f t="shared" si="305"/>
        <v>7.6906623194418726</v>
      </c>
      <c r="AB697" s="255">
        <f t="shared" si="305"/>
        <v>5.6940480634329242</v>
      </c>
      <c r="AC697" s="255">
        <f t="shared" si="305"/>
        <v>3.8083568216466959</v>
      </c>
      <c r="AD697" s="255">
        <f t="shared" si="305"/>
        <v>2.5635541064806238</v>
      </c>
      <c r="AE697" s="353">
        <v>0</v>
      </c>
      <c r="AF697" s="353">
        <v>0.298971693190617</v>
      </c>
      <c r="AG697" s="353">
        <v>0.67609236577361165</v>
      </c>
      <c r="AH697" s="353">
        <v>0</v>
      </c>
      <c r="AI697" s="353">
        <v>0</v>
      </c>
      <c r="AJ697" s="353">
        <v>0</v>
      </c>
      <c r="AK697" s="353">
        <v>0</v>
      </c>
      <c r="AL697" s="353">
        <v>0</v>
      </c>
      <c r="AM697" s="353">
        <v>0</v>
      </c>
      <c r="AN697" s="353">
        <f t="shared" ref="AN697:AR697" si="306">AN696</f>
        <v>0</v>
      </c>
      <c r="AO697" s="353">
        <f t="shared" si="306"/>
        <v>0</v>
      </c>
      <c r="AP697" s="353">
        <f t="shared" si="306"/>
        <v>0</v>
      </c>
      <c r="AQ697" s="353">
        <f t="shared" si="306"/>
        <v>0</v>
      </c>
      <c r="AR697" s="353">
        <f t="shared" si="306"/>
        <v>0</v>
      </c>
      <c r="AS697" s="266"/>
    </row>
    <row r="698" spans="1:45" ht="15.5" hidden="1" outlineLevel="1">
      <c r="A698" s="45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54"/>
      <c r="AF698" s="367"/>
      <c r="AG698" s="367"/>
      <c r="AH698" s="367"/>
      <c r="AI698" s="367"/>
      <c r="AJ698" s="367"/>
      <c r="AK698" s="367"/>
      <c r="AL698" s="367"/>
      <c r="AM698" s="367"/>
      <c r="AN698" s="367"/>
      <c r="AO698" s="367"/>
      <c r="AP698" s="367"/>
      <c r="AQ698" s="367"/>
      <c r="AR698" s="367"/>
      <c r="AS698" s="266"/>
    </row>
    <row r="699" spans="1:45" ht="31" hidden="1" outlineLevel="1">
      <c r="A699" s="454">
        <v>28</v>
      </c>
      <c r="B699" s="370" t="s">
        <v>120</v>
      </c>
      <c r="C699" s="251" t="s">
        <v>1219</v>
      </c>
      <c r="D699" s="255">
        <v>116822.15590867111</v>
      </c>
      <c r="E699" s="255">
        <v>116822.15590867111</v>
      </c>
      <c r="F699" s="255">
        <v>116822.15590867111</v>
      </c>
      <c r="G699" s="255">
        <v>116822.15590867111</v>
      </c>
      <c r="H699" s="255">
        <v>116822.15590867111</v>
      </c>
      <c r="I699" s="255">
        <v>116822.15590867111</v>
      </c>
      <c r="J699" s="255">
        <v>116822.15590867111</v>
      </c>
      <c r="K699" s="255">
        <v>116822.15590867111</v>
      </c>
      <c r="L699" s="255">
        <v>116822.15590867111</v>
      </c>
      <c r="M699" s="255">
        <v>116822.15590867111</v>
      </c>
      <c r="N699" s="255">
        <v>116822.15590867111</v>
      </c>
      <c r="O699" s="255">
        <v>116822.15590867111</v>
      </c>
      <c r="P699" s="255">
        <v>116822.15590867111</v>
      </c>
      <c r="Q699" s="255">
        <v>12</v>
      </c>
      <c r="R699" s="255">
        <v>11.523387189106552</v>
      </c>
      <c r="S699" s="255">
        <v>11.523387189106552</v>
      </c>
      <c r="T699" s="255">
        <v>11.523387189106552</v>
      </c>
      <c r="U699" s="255">
        <v>11.523387189106552</v>
      </c>
      <c r="V699" s="255">
        <v>11.523387189106552</v>
      </c>
      <c r="W699" s="255">
        <v>11.523387189106552</v>
      </c>
      <c r="X699" s="255">
        <v>11.523387189106552</v>
      </c>
      <c r="Y699" s="255">
        <v>11.523387189106552</v>
      </c>
      <c r="Z699" s="255">
        <v>11.523387189106552</v>
      </c>
      <c r="AA699" s="255">
        <v>11.523387189106552</v>
      </c>
      <c r="AB699" s="255">
        <v>11.523387189106552</v>
      </c>
      <c r="AC699" s="255">
        <v>11.523387189106552</v>
      </c>
      <c r="AD699" s="255">
        <v>11.523387189106552</v>
      </c>
      <c r="AE699" s="368"/>
      <c r="AF699" s="352"/>
      <c r="AG699" s="352">
        <v>1</v>
      </c>
      <c r="AH699" s="352"/>
      <c r="AI699" s="352"/>
      <c r="AJ699" s="352"/>
      <c r="AK699" s="352"/>
      <c r="AL699" s="357"/>
      <c r="AM699" s="357"/>
      <c r="AN699" s="357"/>
      <c r="AO699" s="357"/>
      <c r="AP699" s="357"/>
      <c r="AQ699" s="357"/>
      <c r="AR699" s="357"/>
      <c r="AS699" s="256">
        <f>SUM(AE699:AR699)</f>
        <v>1</v>
      </c>
    </row>
    <row r="700" spans="1:45" ht="15.5" hidden="1" outlineLevel="1">
      <c r="A700" s="454"/>
      <c r="B700" s="254" t="s">
        <v>309</v>
      </c>
      <c r="C700" s="251" t="s">
        <v>1220</v>
      </c>
      <c r="D700" s="255">
        <v>165656.7344518993</v>
      </c>
      <c r="E700" s="255">
        <f>E699*$D$700/$D$699</f>
        <v>165656.7344518993</v>
      </c>
      <c r="F700" s="255">
        <f t="shared" ref="F700:P700" si="307">F699*$D$700/$D$699</f>
        <v>165656.7344518993</v>
      </c>
      <c r="G700" s="255">
        <f t="shared" si="307"/>
        <v>165656.7344518993</v>
      </c>
      <c r="H700" s="255">
        <f t="shared" si="307"/>
        <v>165656.7344518993</v>
      </c>
      <c r="I700" s="255">
        <f t="shared" si="307"/>
        <v>165656.7344518993</v>
      </c>
      <c r="J700" s="255">
        <f t="shared" si="307"/>
        <v>165656.7344518993</v>
      </c>
      <c r="K700" s="255">
        <f t="shared" si="307"/>
        <v>165656.7344518993</v>
      </c>
      <c r="L700" s="255">
        <f t="shared" si="307"/>
        <v>165656.7344518993</v>
      </c>
      <c r="M700" s="255">
        <f t="shared" si="307"/>
        <v>165656.7344518993</v>
      </c>
      <c r="N700" s="255">
        <f t="shared" si="307"/>
        <v>165656.7344518993</v>
      </c>
      <c r="O700" s="255">
        <f t="shared" si="307"/>
        <v>165656.7344518993</v>
      </c>
      <c r="P700" s="255">
        <f t="shared" si="307"/>
        <v>165656.7344518993</v>
      </c>
      <c r="Q700" s="255">
        <v>12</v>
      </c>
      <c r="R700" s="255">
        <v>16.34045080510753</v>
      </c>
      <c r="S700" s="255">
        <f>S699*$R$700/$R$699</f>
        <v>16.34045080510753</v>
      </c>
      <c r="T700" s="255">
        <f t="shared" ref="T700:AD700" si="308">T699*$R$700/$R$699</f>
        <v>16.34045080510753</v>
      </c>
      <c r="U700" s="255">
        <f t="shared" si="308"/>
        <v>16.34045080510753</v>
      </c>
      <c r="V700" s="255">
        <f t="shared" si="308"/>
        <v>16.34045080510753</v>
      </c>
      <c r="W700" s="255">
        <f t="shared" si="308"/>
        <v>16.34045080510753</v>
      </c>
      <c r="X700" s="255">
        <f t="shared" si="308"/>
        <v>16.34045080510753</v>
      </c>
      <c r="Y700" s="255">
        <f t="shared" si="308"/>
        <v>16.34045080510753</v>
      </c>
      <c r="Z700" s="255">
        <f t="shared" si="308"/>
        <v>16.34045080510753</v>
      </c>
      <c r="AA700" s="255">
        <f t="shared" si="308"/>
        <v>16.34045080510753</v>
      </c>
      <c r="AB700" s="255">
        <f t="shared" si="308"/>
        <v>16.34045080510753</v>
      </c>
      <c r="AC700" s="255">
        <f t="shared" si="308"/>
        <v>16.34045080510753</v>
      </c>
      <c r="AD700" s="255">
        <f t="shared" si="308"/>
        <v>16.34045080510753</v>
      </c>
      <c r="AE700" s="353">
        <v>0</v>
      </c>
      <c r="AF700" s="353">
        <v>0</v>
      </c>
      <c r="AG700" s="353">
        <v>1</v>
      </c>
      <c r="AH700" s="353">
        <v>0</v>
      </c>
      <c r="AI700" s="353">
        <v>0</v>
      </c>
      <c r="AJ700" s="353">
        <v>0</v>
      </c>
      <c r="AK700" s="353">
        <v>0</v>
      </c>
      <c r="AL700" s="353">
        <v>0</v>
      </c>
      <c r="AM700" s="353">
        <v>0</v>
      </c>
      <c r="AN700" s="353">
        <f t="shared" ref="AN700:AR701" si="309">AN698</f>
        <v>0</v>
      </c>
      <c r="AO700" s="353">
        <f t="shared" si="309"/>
        <v>0</v>
      </c>
      <c r="AP700" s="353">
        <f t="shared" si="309"/>
        <v>0</v>
      </c>
      <c r="AQ700" s="353">
        <f t="shared" si="309"/>
        <v>0</v>
      </c>
      <c r="AR700" s="353">
        <f t="shared" si="309"/>
        <v>0</v>
      </c>
      <c r="AS700" s="266"/>
    </row>
    <row r="701" spans="1:45" ht="15.5" hidden="1" outlineLevel="1">
      <c r="A701" s="454"/>
      <c r="B701" s="254" t="s">
        <v>309</v>
      </c>
      <c r="C701" s="251" t="s">
        <v>1221</v>
      </c>
      <c r="D701" s="255">
        <v>25006.823308392388</v>
      </c>
      <c r="E701" s="255">
        <f>E699*$D$701/$D$699</f>
        <v>25006.823308392388</v>
      </c>
      <c r="F701" s="255">
        <f t="shared" ref="F701:P701" si="310">F699*$D$701/$D$699</f>
        <v>25006.823308392388</v>
      </c>
      <c r="G701" s="255">
        <f t="shared" si="310"/>
        <v>25006.823308392388</v>
      </c>
      <c r="H701" s="255">
        <f t="shared" si="310"/>
        <v>25006.823308392388</v>
      </c>
      <c r="I701" s="255">
        <f t="shared" si="310"/>
        <v>25006.823308392388</v>
      </c>
      <c r="J701" s="255">
        <f t="shared" si="310"/>
        <v>25006.823308392388</v>
      </c>
      <c r="K701" s="255">
        <f t="shared" si="310"/>
        <v>25006.823308392388</v>
      </c>
      <c r="L701" s="255">
        <f t="shared" si="310"/>
        <v>25006.823308392388</v>
      </c>
      <c r="M701" s="255">
        <f t="shared" si="310"/>
        <v>25006.823308392388</v>
      </c>
      <c r="N701" s="255">
        <f t="shared" si="310"/>
        <v>25006.823308392388</v>
      </c>
      <c r="O701" s="255">
        <f t="shared" si="310"/>
        <v>25006.823308392388</v>
      </c>
      <c r="P701" s="255">
        <f t="shared" si="310"/>
        <v>25006.823308392388</v>
      </c>
      <c r="Q701" s="255">
        <v>12</v>
      </c>
      <c r="R701" s="255">
        <v>7.3689488910318239</v>
      </c>
      <c r="S701" s="255">
        <f>S699*$R$701/$R$699</f>
        <v>7.3689488910318239</v>
      </c>
      <c r="T701" s="255">
        <f t="shared" ref="T701:AD701" si="311">T699*$R$701/$R$699</f>
        <v>7.3689488910318239</v>
      </c>
      <c r="U701" s="255">
        <f t="shared" si="311"/>
        <v>7.3689488910318239</v>
      </c>
      <c r="V701" s="255">
        <f t="shared" si="311"/>
        <v>7.3689488910318239</v>
      </c>
      <c r="W701" s="255">
        <f t="shared" si="311"/>
        <v>7.3689488910318239</v>
      </c>
      <c r="X701" s="255">
        <f t="shared" si="311"/>
        <v>7.3689488910318239</v>
      </c>
      <c r="Y701" s="255">
        <f t="shared" si="311"/>
        <v>7.3689488910318239</v>
      </c>
      <c r="Z701" s="255">
        <f t="shared" si="311"/>
        <v>7.3689488910318239</v>
      </c>
      <c r="AA701" s="255">
        <f t="shared" si="311"/>
        <v>7.3689488910318239</v>
      </c>
      <c r="AB701" s="255">
        <f t="shared" si="311"/>
        <v>7.3689488910318239</v>
      </c>
      <c r="AC701" s="255">
        <f t="shared" si="311"/>
        <v>7.3689488910318239</v>
      </c>
      <c r="AD701" s="255">
        <f t="shared" si="311"/>
        <v>7.3689488910318239</v>
      </c>
      <c r="AE701" s="353"/>
      <c r="AF701" s="353"/>
      <c r="AG701" s="353">
        <v>1</v>
      </c>
      <c r="AH701" s="353"/>
      <c r="AI701" s="353"/>
      <c r="AJ701" s="353"/>
      <c r="AK701" s="353"/>
      <c r="AL701" s="353"/>
      <c r="AM701" s="353"/>
      <c r="AN701" s="353">
        <f t="shared" si="309"/>
        <v>0</v>
      </c>
      <c r="AO701" s="353">
        <f t="shared" si="309"/>
        <v>0</v>
      </c>
      <c r="AP701" s="353">
        <f t="shared" si="309"/>
        <v>0</v>
      </c>
      <c r="AQ701" s="353">
        <f t="shared" si="309"/>
        <v>0</v>
      </c>
      <c r="AR701" s="353">
        <f t="shared" si="309"/>
        <v>0</v>
      </c>
      <c r="AS701" s="266"/>
    </row>
    <row r="702" spans="1:45" ht="15.5" hidden="1" outlineLevel="1">
      <c r="A702" s="45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54"/>
      <c r="AF702" s="367"/>
      <c r="AG702" s="367"/>
      <c r="AH702" s="367"/>
      <c r="AI702" s="367"/>
      <c r="AJ702" s="367"/>
      <c r="AK702" s="367"/>
      <c r="AL702" s="367"/>
      <c r="AM702" s="367"/>
      <c r="AN702" s="367"/>
      <c r="AO702" s="367"/>
      <c r="AP702" s="367"/>
      <c r="AQ702" s="367"/>
      <c r="AR702" s="367"/>
      <c r="AS702" s="266"/>
    </row>
    <row r="703" spans="1:45" ht="15.5" hidden="1" outlineLevel="1">
      <c r="A703" s="454">
        <v>29</v>
      </c>
      <c r="B703" s="370" t="s">
        <v>1223</v>
      </c>
      <c r="C703" s="251" t="s">
        <v>1219</v>
      </c>
      <c r="D703" s="255">
        <v>3116044.0306518078</v>
      </c>
      <c r="E703" s="255">
        <v>3116044.0306518078</v>
      </c>
      <c r="F703" s="255">
        <v>3116044.0306518078</v>
      </c>
      <c r="G703" s="255">
        <v>3116044.0306518078</v>
      </c>
      <c r="H703" s="255">
        <v>3116044.0306518078</v>
      </c>
      <c r="I703" s="255">
        <v>3116044.0306518078</v>
      </c>
      <c r="J703" s="255">
        <v>3116044.0306518078</v>
      </c>
      <c r="K703" s="255">
        <v>3116044.0306518078</v>
      </c>
      <c r="L703" s="255">
        <v>2996207.7690474228</v>
      </c>
      <c r="M703" s="255">
        <v>2996207.7690474228</v>
      </c>
      <c r="N703" s="255">
        <v>2976141.9054045063</v>
      </c>
      <c r="O703" s="255">
        <v>2976141.9054045063</v>
      </c>
      <c r="P703" s="255">
        <v>508492.76171565341</v>
      </c>
      <c r="Q703" s="255">
        <v>12</v>
      </c>
      <c r="R703" s="255">
        <v>545.55808258630645</v>
      </c>
      <c r="S703" s="255">
        <v>545.55808258630645</v>
      </c>
      <c r="T703" s="255">
        <v>545.55808258630645</v>
      </c>
      <c r="U703" s="255">
        <v>545.55808258630645</v>
      </c>
      <c r="V703" s="255">
        <v>545.55808258630645</v>
      </c>
      <c r="W703" s="255">
        <v>545.55808258630645</v>
      </c>
      <c r="X703" s="255">
        <v>545.55808258630645</v>
      </c>
      <c r="Y703" s="255">
        <v>545.55808258630645</v>
      </c>
      <c r="Z703" s="255">
        <v>525.60725302894321</v>
      </c>
      <c r="AA703" s="255">
        <v>525.60725302894321</v>
      </c>
      <c r="AB703" s="255">
        <v>523.13546883599543</v>
      </c>
      <c r="AC703" s="255">
        <v>523.13546883599543</v>
      </c>
      <c r="AD703" s="255">
        <v>63.20705293394748</v>
      </c>
      <c r="AE703" s="368"/>
      <c r="AF703" s="352">
        <v>0.14004865925769322</v>
      </c>
      <c r="AG703" s="352">
        <v>0.57696408424011225</v>
      </c>
      <c r="AH703" s="352">
        <v>0.17799613866236341</v>
      </c>
      <c r="AI703" s="352">
        <v>8.1903803484070295E-2</v>
      </c>
      <c r="AJ703" s="352"/>
      <c r="AK703" s="352"/>
      <c r="AL703" s="357"/>
      <c r="AM703" s="357"/>
      <c r="AN703" s="357"/>
      <c r="AO703" s="357"/>
      <c r="AP703" s="357"/>
      <c r="AQ703" s="357"/>
      <c r="AR703" s="357"/>
      <c r="AS703" s="256">
        <f>SUM(AE703:AR703)</f>
        <v>0.97691268564423928</v>
      </c>
    </row>
    <row r="704" spans="1:45" ht="15.5" hidden="1" outlineLevel="1">
      <c r="A704" s="454"/>
      <c r="B704" s="254" t="s">
        <v>309</v>
      </c>
      <c r="C704" s="251" t="s">
        <v>1220</v>
      </c>
      <c r="D704" s="255">
        <v>23103278.823424377</v>
      </c>
      <c r="E704" s="255">
        <f>E703*$D$704/$D$703</f>
        <v>23103278.823424373</v>
      </c>
      <c r="F704" s="255">
        <f t="shared" ref="F704:P704" si="312">F703*$D$704/$D$703</f>
        <v>23103278.823424373</v>
      </c>
      <c r="G704" s="255">
        <f t="shared" si="312"/>
        <v>23103278.823424373</v>
      </c>
      <c r="H704" s="255">
        <f t="shared" si="312"/>
        <v>23103278.823424373</v>
      </c>
      <c r="I704" s="255">
        <f t="shared" si="312"/>
        <v>23103278.823424373</v>
      </c>
      <c r="J704" s="255">
        <f t="shared" si="312"/>
        <v>23103278.823424373</v>
      </c>
      <c r="K704" s="255">
        <f t="shared" si="312"/>
        <v>23103278.823424373</v>
      </c>
      <c r="L704" s="255">
        <f t="shared" si="312"/>
        <v>22214777.076411579</v>
      </c>
      <c r="M704" s="255">
        <f t="shared" si="312"/>
        <v>22214777.076411579</v>
      </c>
      <c r="N704" s="255">
        <f t="shared" si="312"/>
        <v>22066002.78502965</v>
      </c>
      <c r="O704" s="255">
        <f t="shared" si="312"/>
        <v>22066002.78502965</v>
      </c>
      <c r="P704" s="255">
        <f t="shared" si="312"/>
        <v>3770116.8334108684</v>
      </c>
      <c r="Q704" s="255">
        <v>12</v>
      </c>
      <c r="R704" s="255">
        <v>4044.93016542122</v>
      </c>
      <c r="S704" s="255">
        <f>S703*$R$704/$R$703</f>
        <v>4044.93016542122</v>
      </c>
      <c r="T704" s="255">
        <f t="shared" ref="T704:AD704" si="313">T703*$R$704/$R$703</f>
        <v>4044.93016542122</v>
      </c>
      <c r="U704" s="255">
        <f t="shared" si="313"/>
        <v>4044.93016542122</v>
      </c>
      <c r="V704" s="255">
        <f t="shared" si="313"/>
        <v>4044.93016542122</v>
      </c>
      <c r="W704" s="255">
        <f t="shared" si="313"/>
        <v>4044.93016542122</v>
      </c>
      <c r="X704" s="255">
        <f t="shared" si="313"/>
        <v>4044.93016542122</v>
      </c>
      <c r="Y704" s="255">
        <f t="shared" si="313"/>
        <v>4044.93016542122</v>
      </c>
      <c r="Z704" s="255">
        <f t="shared" si="313"/>
        <v>3897.0087710223215</v>
      </c>
      <c r="AA704" s="255">
        <f t="shared" si="313"/>
        <v>3897.0087710223215</v>
      </c>
      <c r="AB704" s="255">
        <f t="shared" si="313"/>
        <v>3878.682226583519</v>
      </c>
      <c r="AC704" s="255">
        <f t="shared" si="313"/>
        <v>3878.682226583519</v>
      </c>
      <c r="AD704" s="255">
        <f t="shared" si="313"/>
        <v>468.63592207792777</v>
      </c>
      <c r="AE704" s="353">
        <v>0</v>
      </c>
      <c r="AF704" s="353">
        <v>0.14004865925769322</v>
      </c>
      <c r="AG704" s="353">
        <v>0.57696408424011225</v>
      </c>
      <c r="AH704" s="353">
        <v>0.17799613866236341</v>
      </c>
      <c r="AI704" s="353">
        <v>8.1903803484070295E-2</v>
      </c>
      <c r="AJ704" s="353">
        <v>0</v>
      </c>
      <c r="AK704" s="353">
        <v>0</v>
      </c>
      <c r="AL704" s="353">
        <v>0</v>
      </c>
      <c r="AM704" s="353">
        <v>0</v>
      </c>
      <c r="AN704" s="353">
        <f t="shared" ref="AN704:AR705" si="314">AN702</f>
        <v>0</v>
      </c>
      <c r="AO704" s="353">
        <f t="shared" si="314"/>
        <v>0</v>
      </c>
      <c r="AP704" s="353">
        <f t="shared" si="314"/>
        <v>0</v>
      </c>
      <c r="AQ704" s="353">
        <f t="shared" si="314"/>
        <v>0</v>
      </c>
      <c r="AR704" s="353">
        <f t="shared" si="314"/>
        <v>0</v>
      </c>
      <c r="AS704" s="266"/>
    </row>
    <row r="705" spans="1:45" ht="15.5" hidden="1" outlineLevel="1">
      <c r="A705" s="454"/>
      <c r="B705" s="254" t="s">
        <v>309</v>
      </c>
      <c r="C705" s="251" t="s">
        <v>1221</v>
      </c>
      <c r="D705" s="255">
        <v>424751.74006442924</v>
      </c>
      <c r="E705" s="255">
        <f>E703*$D$705/$D$703</f>
        <v>424751.74006442918</v>
      </c>
      <c r="F705" s="255">
        <f t="shared" ref="F705:P705" si="315">F703*$D$705/$D$703</f>
        <v>424751.74006442918</v>
      </c>
      <c r="G705" s="255">
        <f t="shared" si="315"/>
        <v>424751.74006442918</v>
      </c>
      <c r="H705" s="255">
        <f t="shared" si="315"/>
        <v>424751.74006442918</v>
      </c>
      <c r="I705" s="255">
        <f t="shared" si="315"/>
        <v>424751.74006442918</v>
      </c>
      <c r="J705" s="255">
        <f t="shared" si="315"/>
        <v>424751.74006442918</v>
      </c>
      <c r="K705" s="255">
        <f t="shared" si="315"/>
        <v>424751.74006442918</v>
      </c>
      <c r="L705" s="255">
        <f t="shared" si="315"/>
        <v>408416.71394201869</v>
      </c>
      <c r="M705" s="255">
        <f t="shared" si="315"/>
        <v>408416.71394201869</v>
      </c>
      <c r="N705" s="255">
        <f t="shared" si="315"/>
        <v>405681.51173871686</v>
      </c>
      <c r="O705" s="255">
        <f t="shared" si="315"/>
        <v>405681.51173871686</v>
      </c>
      <c r="P705" s="255">
        <f t="shared" si="315"/>
        <v>69313.264903933989</v>
      </c>
      <c r="Q705" s="255">
        <v>12</v>
      </c>
      <c r="R705" s="255">
        <v>86.42866242121849</v>
      </c>
      <c r="S705" s="255">
        <f>S703*$R$705/$R$703</f>
        <v>86.42866242121849</v>
      </c>
      <c r="T705" s="255">
        <f t="shared" ref="T705:AD705" si="316">T703*$R$705/$R$703</f>
        <v>86.42866242121849</v>
      </c>
      <c r="U705" s="255">
        <f t="shared" si="316"/>
        <v>86.42866242121849</v>
      </c>
      <c r="V705" s="255">
        <f t="shared" si="316"/>
        <v>86.42866242121849</v>
      </c>
      <c r="W705" s="255">
        <f t="shared" si="316"/>
        <v>86.42866242121849</v>
      </c>
      <c r="X705" s="255">
        <f t="shared" si="316"/>
        <v>86.42866242121849</v>
      </c>
      <c r="Y705" s="255">
        <f t="shared" si="316"/>
        <v>86.42866242121849</v>
      </c>
      <c r="Z705" s="255">
        <f t="shared" si="316"/>
        <v>83.26800259804773</v>
      </c>
      <c r="AA705" s="255">
        <f t="shared" si="316"/>
        <v>83.26800259804773</v>
      </c>
      <c r="AB705" s="255">
        <f t="shared" si="316"/>
        <v>82.876416425265489</v>
      </c>
      <c r="AC705" s="255">
        <f t="shared" si="316"/>
        <v>82.876416425265489</v>
      </c>
      <c r="AD705" s="255">
        <f t="shared" si="316"/>
        <v>10.013417846859618</v>
      </c>
      <c r="AE705" s="353"/>
      <c r="AF705" s="353">
        <v>0.50730571401398039</v>
      </c>
      <c r="AG705" s="353">
        <v>0.21723194041423385</v>
      </c>
      <c r="AH705" s="353"/>
      <c r="AI705" s="353">
        <v>0.12335381398244852</v>
      </c>
      <c r="AJ705" s="353"/>
      <c r="AK705" s="353"/>
      <c r="AL705" s="353"/>
      <c r="AM705" s="353"/>
      <c r="AN705" s="353">
        <f t="shared" si="314"/>
        <v>0</v>
      </c>
      <c r="AO705" s="353">
        <f t="shared" si="314"/>
        <v>0</v>
      </c>
      <c r="AP705" s="353">
        <f t="shared" si="314"/>
        <v>0</v>
      </c>
      <c r="AQ705" s="353">
        <f t="shared" si="314"/>
        <v>0</v>
      </c>
      <c r="AR705" s="353">
        <f t="shared" si="314"/>
        <v>0</v>
      </c>
      <c r="AS705" s="266"/>
    </row>
    <row r="706" spans="1:45" ht="15.5" hidden="1" outlineLevel="1">
      <c r="A706" s="454"/>
      <c r="B706" s="254"/>
      <c r="C706" s="251"/>
      <c r="D706" s="251"/>
      <c r="E706" s="251"/>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251"/>
      <c r="AD706" s="251"/>
      <c r="AE706" s="354"/>
      <c r="AF706" s="367"/>
      <c r="AG706" s="367"/>
      <c r="AH706" s="367"/>
      <c r="AI706" s="367"/>
      <c r="AJ706" s="367"/>
      <c r="AK706" s="367"/>
      <c r="AL706" s="367"/>
      <c r="AM706" s="367"/>
      <c r="AN706" s="367"/>
      <c r="AO706" s="367"/>
      <c r="AP706" s="367"/>
      <c r="AQ706" s="367"/>
      <c r="AR706" s="367"/>
      <c r="AS706" s="266"/>
    </row>
    <row r="707" spans="1:45" ht="31" hidden="1" outlineLevel="1">
      <c r="A707" s="454">
        <v>30</v>
      </c>
      <c r="B707" s="370" t="s">
        <v>122</v>
      </c>
      <c r="C707" s="251" t="s">
        <v>25</v>
      </c>
      <c r="D707" s="255"/>
      <c r="E707" s="255"/>
      <c r="F707" s="255"/>
      <c r="G707" s="255"/>
      <c r="H707" s="255"/>
      <c r="I707" s="255"/>
      <c r="J707" s="255"/>
      <c r="K707" s="255"/>
      <c r="L707" s="255"/>
      <c r="M707" s="255"/>
      <c r="N707" s="255"/>
      <c r="O707" s="255"/>
      <c r="P707" s="255"/>
      <c r="Q707" s="255">
        <v>12</v>
      </c>
      <c r="R707" s="255"/>
      <c r="S707" s="255"/>
      <c r="T707" s="255"/>
      <c r="U707" s="255"/>
      <c r="V707" s="255"/>
      <c r="W707" s="255"/>
      <c r="X707" s="255"/>
      <c r="Y707" s="255"/>
      <c r="Z707" s="255"/>
      <c r="AA707" s="255"/>
      <c r="AB707" s="255"/>
      <c r="AC707" s="255"/>
      <c r="AD707" s="255"/>
      <c r="AE707" s="368"/>
      <c r="AF707" s="352"/>
      <c r="AG707" s="352"/>
      <c r="AH707" s="352"/>
      <c r="AI707" s="352"/>
      <c r="AJ707" s="352"/>
      <c r="AK707" s="352"/>
      <c r="AL707" s="357"/>
      <c r="AM707" s="357"/>
      <c r="AN707" s="357"/>
      <c r="AO707" s="357"/>
      <c r="AP707" s="357"/>
      <c r="AQ707" s="357"/>
      <c r="AR707" s="357"/>
      <c r="AS707" s="256">
        <f>SUM(AE707:AR707)</f>
        <v>0</v>
      </c>
    </row>
    <row r="708" spans="1:45" ht="15.5" hidden="1" outlineLevel="1">
      <c r="A708" s="454"/>
      <c r="B708" s="254" t="s">
        <v>309</v>
      </c>
      <c r="C708" s="251" t="s">
        <v>163</v>
      </c>
      <c r="D708" s="255"/>
      <c r="E708" s="255"/>
      <c r="F708" s="255"/>
      <c r="G708" s="255"/>
      <c r="H708" s="255"/>
      <c r="I708" s="255"/>
      <c r="J708" s="255"/>
      <c r="K708" s="255"/>
      <c r="L708" s="255"/>
      <c r="M708" s="255"/>
      <c r="N708" s="255"/>
      <c r="O708" s="255"/>
      <c r="P708" s="255"/>
      <c r="Q708" s="255">
        <v>12</v>
      </c>
      <c r="R708" s="255"/>
      <c r="S708" s="255"/>
      <c r="T708" s="255"/>
      <c r="U708" s="255"/>
      <c r="V708" s="255"/>
      <c r="W708" s="255"/>
      <c r="X708" s="255"/>
      <c r="Y708" s="255"/>
      <c r="Z708" s="255"/>
      <c r="AA708" s="255"/>
      <c r="AB708" s="255"/>
      <c r="AC708" s="255"/>
      <c r="AD708" s="255"/>
      <c r="AE708" s="353">
        <v>0</v>
      </c>
      <c r="AF708" s="353">
        <v>0</v>
      </c>
      <c r="AG708" s="353">
        <v>0</v>
      </c>
      <c r="AH708" s="353">
        <v>0</v>
      </c>
      <c r="AI708" s="353">
        <v>0</v>
      </c>
      <c r="AJ708" s="353">
        <v>0</v>
      </c>
      <c r="AK708" s="353">
        <v>0</v>
      </c>
      <c r="AL708" s="353">
        <v>0</v>
      </c>
      <c r="AM708" s="353">
        <v>0</v>
      </c>
      <c r="AN708" s="353">
        <f t="shared" ref="AN708:AR708" si="317">AN707</f>
        <v>0</v>
      </c>
      <c r="AO708" s="353">
        <f t="shared" si="317"/>
        <v>0</v>
      </c>
      <c r="AP708" s="353">
        <f t="shared" si="317"/>
        <v>0</v>
      </c>
      <c r="AQ708" s="353">
        <f t="shared" si="317"/>
        <v>0</v>
      </c>
      <c r="AR708" s="353">
        <f t="shared" si="317"/>
        <v>0</v>
      </c>
      <c r="AS708" s="266"/>
    </row>
    <row r="709" spans="1:45" ht="15.5" hidden="1" outlineLevel="1">
      <c r="A709" s="454"/>
      <c r="B709" s="254"/>
      <c r="C709" s="251"/>
      <c r="D709" s="251"/>
      <c r="E709" s="251"/>
      <c r="F709" s="251"/>
      <c r="G709" s="251"/>
      <c r="H709" s="251"/>
      <c r="I709" s="251"/>
      <c r="J709" s="251"/>
      <c r="K709" s="251"/>
      <c r="L709" s="251"/>
      <c r="M709" s="251"/>
      <c r="N709" s="251"/>
      <c r="O709" s="251"/>
      <c r="P709" s="251"/>
      <c r="Q709" s="251"/>
      <c r="R709" s="251"/>
      <c r="S709" s="251"/>
      <c r="T709" s="251"/>
      <c r="U709" s="251"/>
      <c r="V709" s="251"/>
      <c r="W709" s="251"/>
      <c r="X709" s="251"/>
      <c r="Y709" s="251"/>
      <c r="Z709" s="251"/>
      <c r="AA709" s="251"/>
      <c r="AB709" s="251"/>
      <c r="AC709" s="251"/>
      <c r="AD709" s="251"/>
      <c r="AE709" s="354"/>
      <c r="AF709" s="367"/>
      <c r="AG709" s="367"/>
      <c r="AH709" s="367"/>
      <c r="AI709" s="367"/>
      <c r="AJ709" s="367"/>
      <c r="AK709" s="367"/>
      <c r="AL709" s="367"/>
      <c r="AM709" s="367"/>
      <c r="AN709" s="367"/>
      <c r="AO709" s="367"/>
      <c r="AP709" s="367"/>
      <c r="AQ709" s="367"/>
      <c r="AR709" s="367"/>
      <c r="AS709" s="266"/>
    </row>
    <row r="710" spans="1:45" ht="15.5" hidden="1" outlineLevel="1">
      <c r="A710" s="454">
        <v>31</v>
      </c>
      <c r="B710" s="370" t="s">
        <v>1224</v>
      </c>
      <c r="C710" s="251" t="s">
        <v>1219</v>
      </c>
      <c r="D710" s="255">
        <v>0</v>
      </c>
      <c r="E710" s="255"/>
      <c r="F710" s="255"/>
      <c r="G710" s="255"/>
      <c r="H710" s="255"/>
      <c r="I710" s="255"/>
      <c r="J710" s="255"/>
      <c r="K710" s="255"/>
      <c r="L710" s="255"/>
      <c r="M710" s="255"/>
      <c r="N710" s="255"/>
      <c r="O710" s="255"/>
      <c r="P710" s="255"/>
      <c r="Q710" s="255">
        <v>12</v>
      </c>
      <c r="R710" s="255"/>
      <c r="S710" s="255"/>
      <c r="T710" s="255"/>
      <c r="U710" s="255"/>
      <c r="V710" s="255"/>
      <c r="W710" s="255"/>
      <c r="X710" s="255"/>
      <c r="Y710" s="255"/>
      <c r="Z710" s="255"/>
      <c r="AA710" s="255"/>
      <c r="AB710" s="255"/>
      <c r="AC710" s="255"/>
      <c r="AD710" s="255"/>
      <c r="AE710" s="368"/>
      <c r="AF710" s="352"/>
      <c r="AG710" s="352"/>
      <c r="AH710" s="352"/>
      <c r="AI710" s="352"/>
      <c r="AJ710" s="352">
        <v>1</v>
      </c>
      <c r="AK710" s="352"/>
      <c r="AL710" s="357"/>
      <c r="AM710" s="357"/>
      <c r="AN710" s="357"/>
      <c r="AO710" s="357"/>
      <c r="AP710" s="357"/>
      <c r="AQ710" s="357"/>
      <c r="AR710" s="357"/>
      <c r="AS710" s="256">
        <f>SUM(AE710:AR710)</f>
        <v>1</v>
      </c>
    </row>
    <row r="711" spans="1:45" ht="15.5" hidden="1" outlineLevel="1">
      <c r="A711" s="454"/>
      <c r="B711" s="254" t="s">
        <v>309</v>
      </c>
      <c r="C711" s="251" t="s">
        <v>1220</v>
      </c>
      <c r="D711" s="255">
        <v>9164653.7598350737</v>
      </c>
      <c r="E711" s="255">
        <v>9164653.7598350737</v>
      </c>
      <c r="F711" s="255">
        <v>9164653.7598350737</v>
      </c>
      <c r="G711" s="255">
        <v>9164653.7598350737</v>
      </c>
      <c r="H711" s="255">
        <v>9164653.7598350737</v>
      </c>
      <c r="I711" s="255">
        <v>9164653.7598350737</v>
      </c>
      <c r="J711" s="255">
        <v>9164653.7598350737</v>
      </c>
      <c r="K711" s="255">
        <v>9164653.7598350737</v>
      </c>
      <c r="L711" s="255">
        <v>9164653.7598350737</v>
      </c>
      <c r="M711" s="255">
        <v>9164653.7598350737</v>
      </c>
      <c r="N711" s="255">
        <v>9164653.7598350737</v>
      </c>
      <c r="O711" s="255">
        <v>9164653.7598350737</v>
      </c>
      <c r="P711" s="255"/>
      <c r="Q711" s="255">
        <v>12</v>
      </c>
      <c r="R711" s="255">
        <f>-('8.  Streetlighting'!F39+'8.  Streetlighting'!F118+'8.  Streetlighting'!F195)/12</f>
        <v>1571.8821804125002</v>
      </c>
      <c r="S711" s="255">
        <f>-('8.  Streetlighting'!F40+'8.  Streetlighting'!F119+'8.  Streetlighting'!F196)/12</f>
        <v>1714.7805604500002</v>
      </c>
      <c r="T711" s="255">
        <f>$S$711</f>
        <v>1714.7805604500002</v>
      </c>
      <c r="U711" s="255">
        <f t="shared" ref="U711:AC711" si="318">$S$711</f>
        <v>1714.7805604500002</v>
      </c>
      <c r="V711" s="255">
        <f t="shared" si="318"/>
        <v>1714.7805604500002</v>
      </c>
      <c r="W711" s="255">
        <f t="shared" si="318"/>
        <v>1714.7805604500002</v>
      </c>
      <c r="X711" s="255">
        <f t="shared" si="318"/>
        <v>1714.7805604500002</v>
      </c>
      <c r="Y711" s="255">
        <f t="shared" si="318"/>
        <v>1714.7805604500002</v>
      </c>
      <c r="Z711" s="255">
        <f t="shared" si="318"/>
        <v>1714.7805604500002</v>
      </c>
      <c r="AA711" s="255">
        <f t="shared" si="318"/>
        <v>1714.7805604500002</v>
      </c>
      <c r="AB711" s="255">
        <f t="shared" si="318"/>
        <v>1714.7805604500002</v>
      </c>
      <c r="AC711" s="255">
        <f t="shared" si="318"/>
        <v>1714.7805604500002</v>
      </c>
      <c r="AD711" s="255"/>
      <c r="AE711" s="353">
        <v>0</v>
      </c>
      <c r="AF711" s="353">
        <v>0</v>
      </c>
      <c r="AG711" s="353">
        <v>0</v>
      </c>
      <c r="AH711" s="353">
        <v>0</v>
      </c>
      <c r="AI711" s="353">
        <v>0</v>
      </c>
      <c r="AJ711" s="353">
        <v>1</v>
      </c>
      <c r="AK711" s="353">
        <v>0</v>
      </c>
      <c r="AL711" s="353">
        <v>0</v>
      </c>
      <c r="AM711" s="353">
        <v>0</v>
      </c>
      <c r="AN711" s="353">
        <f t="shared" ref="AN711:AR711" si="319">AN710</f>
        <v>0</v>
      </c>
      <c r="AO711" s="353">
        <f t="shared" si="319"/>
        <v>0</v>
      </c>
      <c r="AP711" s="353">
        <f t="shared" si="319"/>
        <v>0</v>
      </c>
      <c r="AQ711" s="353">
        <f t="shared" si="319"/>
        <v>0</v>
      </c>
      <c r="AR711" s="353">
        <f t="shared" si="319"/>
        <v>0</v>
      </c>
      <c r="AS711" s="266"/>
    </row>
    <row r="712" spans="1:45" ht="15.5" hidden="1" outlineLevel="1">
      <c r="A712" s="454"/>
      <c r="B712" s="370"/>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54"/>
      <c r="AF712" s="367"/>
      <c r="AG712" s="367"/>
      <c r="AH712" s="367"/>
      <c r="AI712" s="367"/>
      <c r="AJ712" s="367"/>
      <c r="AK712" s="367"/>
      <c r="AL712" s="367"/>
      <c r="AM712" s="367"/>
      <c r="AN712" s="367"/>
      <c r="AO712" s="367"/>
      <c r="AP712" s="367"/>
      <c r="AQ712" s="367"/>
      <c r="AR712" s="367"/>
      <c r="AS712" s="266"/>
    </row>
    <row r="713" spans="1:45" ht="15.5" hidden="1" outlineLevel="1">
      <c r="A713" s="454">
        <v>32</v>
      </c>
      <c r="B713" s="370" t="s">
        <v>124</v>
      </c>
      <c r="C713" s="251" t="s">
        <v>1219</v>
      </c>
      <c r="D713" s="255">
        <v>43518.616880485177</v>
      </c>
      <c r="E713" s="255">
        <v>32810.690729113026</v>
      </c>
      <c r="F713" s="255">
        <v>16794.420382453154</v>
      </c>
      <c r="G713" s="255">
        <v>16652.41439227833</v>
      </c>
      <c r="H713" s="255">
        <v>16652.41439227833</v>
      </c>
      <c r="I713" s="255">
        <v>11597.693765755346</v>
      </c>
      <c r="J713" s="255">
        <v>11597.693765755346</v>
      </c>
      <c r="K713" s="255">
        <v>11597.693765755346</v>
      </c>
      <c r="L713" s="255">
        <v>9280.5773824060325</v>
      </c>
      <c r="M713" s="255">
        <v>7931.4842127242073</v>
      </c>
      <c r="N713" s="255">
        <v>4984.6967330021498</v>
      </c>
      <c r="O713" s="255">
        <v>4084.8661302957867</v>
      </c>
      <c r="P713" s="255">
        <v>2278.7319756373481</v>
      </c>
      <c r="Q713" s="255">
        <v>12</v>
      </c>
      <c r="R713" s="255">
        <v>4</v>
      </c>
      <c r="S713" s="255">
        <v>3.4551083591331269</v>
      </c>
      <c r="T713" s="255">
        <v>2.6068111455108358</v>
      </c>
      <c r="U713" s="255">
        <v>1.5665634674922602</v>
      </c>
      <c r="V713" s="255">
        <v>1.5665634674922602</v>
      </c>
      <c r="W713" s="255">
        <v>0.88544891640866874</v>
      </c>
      <c r="X713" s="255">
        <v>0.88544891640866874</v>
      </c>
      <c r="Y713" s="255">
        <v>0.88544891640866874</v>
      </c>
      <c r="Z713" s="255">
        <v>0.79876160990712075</v>
      </c>
      <c r="AA713" s="255">
        <v>0.59442724458204332</v>
      </c>
      <c r="AB713" s="255">
        <v>0.18575851393188855</v>
      </c>
      <c r="AC713" s="255">
        <v>9.9071207430340563E-2</v>
      </c>
      <c r="AD713" s="255">
        <v>9.2879256965944276E-2</v>
      </c>
      <c r="AE713" s="368"/>
      <c r="AF713" s="352"/>
      <c r="AG713" s="352"/>
      <c r="AH713" s="352"/>
      <c r="AI713" s="352">
        <v>1</v>
      </c>
      <c r="AJ713" s="352"/>
      <c r="AK713" s="352"/>
      <c r="AL713" s="357"/>
      <c r="AM713" s="357"/>
      <c r="AN713" s="357"/>
      <c r="AO713" s="357"/>
      <c r="AP713" s="357"/>
      <c r="AQ713" s="357"/>
      <c r="AR713" s="357"/>
      <c r="AS713" s="256">
        <f>SUM(AE713:AR713)</f>
        <v>1</v>
      </c>
    </row>
    <row r="714" spans="1:45" ht="15.5" hidden="1" outlineLevel="1">
      <c r="A714" s="454"/>
      <c r="B714" s="254" t="s">
        <v>309</v>
      </c>
      <c r="C714" s="251" t="s">
        <v>1220</v>
      </c>
      <c r="D714" s="255"/>
      <c r="E714" s="255"/>
      <c r="F714" s="255"/>
      <c r="G714" s="255"/>
      <c r="H714" s="255"/>
      <c r="I714" s="255"/>
      <c r="J714" s="255"/>
      <c r="K714" s="255"/>
      <c r="L714" s="255"/>
      <c r="M714" s="255"/>
      <c r="N714" s="255"/>
      <c r="O714" s="255"/>
      <c r="P714" s="255"/>
      <c r="Q714" s="255">
        <v>12</v>
      </c>
      <c r="R714" s="255"/>
      <c r="S714" s="255"/>
      <c r="T714" s="255"/>
      <c r="U714" s="255"/>
      <c r="V714" s="255"/>
      <c r="W714" s="255"/>
      <c r="X714" s="255"/>
      <c r="Y714" s="255"/>
      <c r="Z714" s="255"/>
      <c r="AA714" s="255"/>
      <c r="AB714" s="255"/>
      <c r="AC714" s="255"/>
      <c r="AD714" s="255"/>
      <c r="AE714" s="353">
        <v>0</v>
      </c>
      <c r="AF714" s="353">
        <v>0</v>
      </c>
      <c r="AG714" s="353">
        <v>0</v>
      </c>
      <c r="AH714" s="353">
        <v>0</v>
      </c>
      <c r="AI714" s="353">
        <v>1</v>
      </c>
      <c r="AJ714" s="353">
        <v>0</v>
      </c>
      <c r="AK714" s="353">
        <v>0</v>
      </c>
      <c r="AL714" s="353">
        <v>0</v>
      </c>
      <c r="AM714" s="353">
        <v>0</v>
      </c>
      <c r="AN714" s="353">
        <f t="shared" ref="AN714:AR714" si="320">AN713</f>
        <v>0</v>
      </c>
      <c r="AO714" s="353">
        <f t="shared" si="320"/>
        <v>0</v>
      </c>
      <c r="AP714" s="353">
        <f t="shared" si="320"/>
        <v>0</v>
      </c>
      <c r="AQ714" s="353">
        <f t="shared" si="320"/>
        <v>0</v>
      </c>
      <c r="AR714" s="353">
        <f t="shared" si="320"/>
        <v>0</v>
      </c>
      <c r="AS714" s="266"/>
    </row>
    <row r="715" spans="1:45" ht="15.5" hidden="1" outlineLevel="1">
      <c r="A715" s="454"/>
      <c r="B715" s="370"/>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54"/>
      <c r="AF715" s="367"/>
      <c r="AG715" s="367"/>
      <c r="AH715" s="367"/>
      <c r="AI715" s="367"/>
      <c r="AJ715" s="367"/>
      <c r="AK715" s="367"/>
      <c r="AL715" s="367"/>
      <c r="AM715" s="367"/>
      <c r="AN715" s="367"/>
      <c r="AO715" s="367"/>
      <c r="AP715" s="367"/>
      <c r="AQ715" s="367"/>
      <c r="AR715" s="367"/>
      <c r="AS715" s="266"/>
    </row>
    <row r="716" spans="1:45" ht="15.5" hidden="1" outlineLevel="1">
      <c r="A716" s="45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54"/>
      <c r="AF716" s="367"/>
      <c r="AG716" s="367"/>
      <c r="AH716" s="367"/>
      <c r="AI716" s="367"/>
      <c r="AJ716" s="367"/>
      <c r="AK716" s="367"/>
      <c r="AL716" s="367"/>
      <c r="AM716" s="367"/>
      <c r="AN716" s="367"/>
      <c r="AO716" s="367"/>
      <c r="AP716" s="367"/>
      <c r="AQ716" s="367"/>
      <c r="AR716" s="367"/>
      <c r="AS716" s="266"/>
    </row>
    <row r="717" spans="1:45" ht="15.5" hidden="1" outlineLevel="1">
      <c r="A717" s="454">
        <v>33</v>
      </c>
      <c r="B717" s="370" t="s">
        <v>125</v>
      </c>
      <c r="C717" s="251" t="s">
        <v>1219</v>
      </c>
      <c r="D717" s="255">
        <v>453267.75249999727</v>
      </c>
      <c r="E717" s="255">
        <v>453267.75249999727</v>
      </c>
      <c r="F717" s="255">
        <v>453267.75249999727</v>
      </c>
      <c r="G717" s="255">
        <v>407963.25494732324</v>
      </c>
      <c r="H717" s="255">
        <v>374996.35055616789</v>
      </c>
      <c r="I717" s="255">
        <v>368775.76343868993</v>
      </c>
      <c r="J717" s="255">
        <v>368775.76343868993</v>
      </c>
      <c r="K717" s="255">
        <v>368648.47399011697</v>
      </c>
      <c r="L717" s="255">
        <v>366935.50301006029</v>
      </c>
      <c r="M717" s="255">
        <v>364049.94849700329</v>
      </c>
      <c r="N717" s="255">
        <v>333619.92199837608</v>
      </c>
      <c r="O717" s="255">
        <v>312242.81591575523</v>
      </c>
      <c r="P717" s="255">
        <v>292778.40343545424</v>
      </c>
      <c r="Q717" s="255">
        <v>0</v>
      </c>
      <c r="R717" s="255">
        <v>44.589953821557089</v>
      </c>
      <c r="S717" s="255">
        <v>44.589953821557089</v>
      </c>
      <c r="T717" s="255">
        <v>44.589953821557089</v>
      </c>
      <c r="U717" s="255">
        <v>38.158710481909431</v>
      </c>
      <c r="V717" s="255">
        <v>33.626215175872034</v>
      </c>
      <c r="W717" s="255">
        <v>33.626215175872034</v>
      </c>
      <c r="X717" s="255">
        <v>33.626215175872034</v>
      </c>
      <c r="Y717" s="255">
        <v>33.626215175872034</v>
      </c>
      <c r="Z717" s="255">
        <v>33.564965239303959</v>
      </c>
      <c r="AA717" s="255">
        <v>33.503715302735891</v>
      </c>
      <c r="AB717" s="255">
        <v>28.664970313858131</v>
      </c>
      <c r="AC717" s="255">
        <v>27.684971328768963</v>
      </c>
      <c r="AD717" s="255">
        <v>27.256221772792454</v>
      </c>
      <c r="AE717" s="368"/>
      <c r="AF717" s="352">
        <v>0.14212700729612721</v>
      </c>
      <c r="AG717" s="352">
        <v>0.87658384071087714</v>
      </c>
      <c r="AH717" s="352"/>
      <c r="AI717" s="352"/>
      <c r="AJ717" s="352"/>
      <c r="AK717" s="352"/>
      <c r="AL717" s="357"/>
      <c r="AM717" s="357"/>
      <c r="AN717" s="357"/>
      <c r="AO717" s="357"/>
      <c r="AP717" s="357"/>
      <c r="AQ717" s="357"/>
      <c r="AR717" s="357"/>
      <c r="AS717" s="256">
        <f>SUM(AE717:AR717)</f>
        <v>1.0187108480070044</v>
      </c>
    </row>
    <row r="718" spans="1:45" ht="15.5" hidden="1" outlineLevel="1">
      <c r="A718" s="454"/>
      <c r="B718" s="254" t="s">
        <v>309</v>
      </c>
      <c r="C718" s="251" t="s">
        <v>1220</v>
      </c>
      <c r="D718" s="255"/>
      <c r="E718" s="255"/>
      <c r="F718" s="255"/>
      <c r="G718" s="255"/>
      <c r="H718" s="255"/>
      <c r="I718" s="255"/>
      <c r="J718" s="255"/>
      <c r="K718" s="255"/>
      <c r="L718" s="255"/>
      <c r="M718" s="255"/>
      <c r="N718" s="255"/>
      <c r="O718" s="255"/>
      <c r="P718" s="255"/>
      <c r="Q718" s="255">
        <v>0</v>
      </c>
      <c r="R718" s="255"/>
      <c r="S718" s="255"/>
      <c r="T718" s="255"/>
      <c r="U718" s="255"/>
      <c r="V718" s="255"/>
      <c r="W718" s="255"/>
      <c r="X718" s="255"/>
      <c r="Y718" s="255"/>
      <c r="Z718" s="255"/>
      <c r="AA718" s="255"/>
      <c r="AB718" s="255"/>
      <c r="AC718" s="255"/>
      <c r="AD718" s="255"/>
      <c r="AE718" s="353">
        <v>0</v>
      </c>
      <c r="AF718" s="353">
        <v>0.14212700729612721</v>
      </c>
      <c r="AG718" s="353">
        <v>0.87658384071087714</v>
      </c>
      <c r="AH718" s="353">
        <v>0</v>
      </c>
      <c r="AI718" s="353">
        <v>0</v>
      </c>
      <c r="AJ718" s="353">
        <v>0</v>
      </c>
      <c r="AK718" s="353">
        <v>0</v>
      </c>
      <c r="AL718" s="353">
        <v>0</v>
      </c>
      <c r="AM718" s="353">
        <v>0</v>
      </c>
      <c r="AN718" s="353">
        <f t="shared" ref="AN718:AR718" si="321">AN717</f>
        <v>0</v>
      </c>
      <c r="AO718" s="353">
        <f t="shared" si="321"/>
        <v>0</v>
      </c>
      <c r="AP718" s="353">
        <f t="shared" si="321"/>
        <v>0</v>
      </c>
      <c r="AQ718" s="353">
        <f t="shared" si="321"/>
        <v>0</v>
      </c>
      <c r="AR718" s="353">
        <f t="shared" si="321"/>
        <v>0</v>
      </c>
      <c r="AS718" s="266"/>
    </row>
    <row r="719" spans="1:45" ht="15.5" hidden="1" outlineLevel="1">
      <c r="A719" s="454"/>
      <c r="B719" s="370"/>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54"/>
      <c r="AF719" s="367"/>
      <c r="AG719" s="367"/>
      <c r="AH719" s="367"/>
      <c r="AI719" s="367"/>
      <c r="AJ719" s="367"/>
      <c r="AK719" s="367"/>
      <c r="AL719" s="367"/>
      <c r="AM719" s="367"/>
      <c r="AN719" s="367"/>
      <c r="AO719" s="367"/>
      <c r="AP719" s="367"/>
      <c r="AQ719" s="367"/>
      <c r="AR719" s="367"/>
      <c r="AS719" s="266"/>
    </row>
    <row r="720" spans="1:45" ht="15.5" hidden="1" outlineLevel="1">
      <c r="A720" s="454">
        <v>34</v>
      </c>
      <c r="B720" s="370" t="s">
        <v>1225</v>
      </c>
      <c r="C720" s="251" t="s">
        <v>1219</v>
      </c>
      <c r="D720" s="255">
        <v>182977.34290650234</v>
      </c>
      <c r="E720" s="255">
        <v>182977.34290650234</v>
      </c>
      <c r="F720" s="255">
        <v>182977.34290650234</v>
      </c>
      <c r="G720" s="255">
        <v>182977.34290650234</v>
      </c>
      <c r="H720" s="255">
        <v>182977.34290650234</v>
      </c>
      <c r="I720" s="255">
        <v>182977.34290650234</v>
      </c>
      <c r="J720" s="255">
        <v>182977.34290650234</v>
      </c>
      <c r="K720" s="255">
        <v>182977.34290650234</v>
      </c>
      <c r="L720" s="255">
        <v>182977.34290650234</v>
      </c>
      <c r="M720" s="255">
        <v>182977.34290650234</v>
      </c>
      <c r="N720" s="255">
        <v>0</v>
      </c>
      <c r="O720" s="255">
        <v>0</v>
      </c>
      <c r="P720" s="255">
        <v>0</v>
      </c>
      <c r="Q720" s="255">
        <v>0</v>
      </c>
      <c r="R720" s="255"/>
      <c r="S720" s="255"/>
      <c r="T720" s="255"/>
      <c r="U720" s="255"/>
      <c r="V720" s="255"/>
      <c r="W720" s="255"/>
      <c r="X720" s="255"/>
      <c r="Y720" s="255"/>
      <c r="Z720" s="255"/>
      <c r="AA720" s="255"/>
      <c r="AB720" s="255"/>
      <c r="AC720" s="255"/>
      <c r="AD720" s="255"/>
      <c r="AE720" s="368">
        <v>1</v>
      </c>
      <c r="AF720" s="352"/>
      <c r="AG720" s="352"/>
      <c r="AH720" s="352"/>
      <c r="AI720" s="352"/>
      <c r="AJ720" s="352"/>
      <c r="AK720" s="352"/>
      <c r="AL720" s="357"/>
      <c r="AM720" s="357"/>
      <c r="AN720" s="357"/>
      <c r="AO720" s="357"/>
      <c r="AP720" s="357"/>
      <c r="AQ720" s="357"/>
      <c r="AR720" s="357"/>
      <c r="AS720" s="256">
        <f>SUM(AE720:AR720)</f>
        <v>1</v>
      </c>
    </row>
    <row r="721" spans="1:45" ht="15.5" hidden="1" outlineLevel="1">
      <c r="A721" s="454"/>
      <c r="B721" s="254" t="s">
        <v>309</v>
      </c>
      <c r="C721" s="251" t="s">
        <v>1220</v>
      </c>
      <c r="D721" s="255"/>
      <c r="E721" s="255"/>
      <c r="F721" s="255"/>
      <c r="G721" s="255"/>
      <c r="H721" s="255"/>
      <c r="I721" s="255"/>
      <c r="J721" s="255"/>
      <c r="K721" s="255"/>
      <c r="L721" s="255"/>
      <c r="M721" s="255"/>
      <c r="N721" s="255"/>
      <c r="O721" s="255"/>
      <c r="P721" s="255"/>
      <c r="Q721" s="255">
        <v>0</v>
      </c>
      <c r="R721" s="255"/>
      <c r="S721" s="255"/>
      <c r="T721" s="255"/>
      <c r="U721" s="255"/>
      <c r="V721" s="255"/>
      <c r="W721" s="255"/>
      <c r="X721" s="255"/>
      <c r="Y721" s="255"/>
      <c r="Z721" s="255"/>
      <c r="AA721" s="255"/>
      <c r="AB721" s="255"/>
      <c r="AC721" s="255"/>
      <c r="AD721" s="255"/>
      <c r="AE721" s="353">
        <v>1</v>
      </c>
      <c r="AF721" s="353">
        <v>0</v>
      </c>
      <c r="AG721" s="353">
        <v>0</v>
      </c>
      <c r="AH721" s="353">
        <v>0</v>
      </c>
      <c r="AI721" s="353">
        <v>0</v>
      </c>
      <c r="AJ721" s="353">
        <v>0</v>
      </c>
      <c r="AK721" s="353">
        <v>0</v>
      </c>
      <c r="AL721" s="353">
        <v>0</v>
      </c>
      <c r="AM721" s="353">
        <v>0</v>
      </c>
      <c r="AN721" s="353">
        <f t="shared" ref="AN721:AR721" si="322">AN720</f>
        <v>0</v>
      </c>
      <c r="AO721" s="353">
        <f t="shared" si="322"/>
        <v>0</v>
      </c>
      <c r="AP721" s="353">
        <f t="shared" si="322"/>
        <v>0</v>
      </c>
      <c r="AQ721" s="353">
        <f t="shared" si="322"/>
        <v>0</v>
      </c>
      <c r="AR721" s="353">
        <f t="shared" si="322"/>
        <v>0</v>
      </c>
      <c r="AS721" s="266"/>
    </row>
    <row r="722" spans="1:45" ht="15.5" hidden="1" outlineLevel="1">
      <c r="A722" s="454"/>
      <c r="B722" s="370"/>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54"/>
      <c r="AF722" s="367"/>
      <c r="AG722" s="367"/>
      <c r="AH722" s="367"/>
      <c r="AI722" s="367"/>
      <c r="AJ722" s="367"/>
      <c r="AK722" s="367"/>
      <c r="AL722" s="367"/>
      <c r="AM722" s="367"/>
      <c r="AN722" s="367"/>
      <c r="AO722" s="367"/>
      <c r="AP722" s="367"/>
      <c r="AQ722" s="367"/>
      <c r="AR722" s="367"/>
      <c r="AS722" s="266"/>
    </row>
    <row r="723" spans="1:45" ht="15.5" hidden="1" outlineLevel="1">
      <c r="A723" s="454">
        <v>35</v>
      </c>
      <c r="B723" s="370" t="s">
        <v>127</v>
      </c>
      <c r="C723" s="251" t="s">
        <v>25</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68"/>
      <c r="AF723" s="352"/>
      <c r="AG723" s="352"/>
      <c r="AH723" s="352"/>
      <c r="AI723" s="352"/>
      <c r="AJ723" s="352"/>
      <c r="AK723" s="352"/>
      <c r="AL723" s="357"/>
      <c r="AM723" s="357"/>
      <c r="AN723" s="357"/>
      <c r="AO723" s="357"/>
      <c r="AP723" s="357"/>
      <c r="AQ723" s="357"/>
      <c r="AR723" s="357"/>
      <c r="AS723" s="256">
        <f>SUM(AE723:AR723)</f>
        <v>0</v>
      </c>
    </row>
    <row r="724" spans="1:45" ht="15.5" hidden="1" outlineLevel="1">
      <c r="A724" s="454"/>
      <c r="B724" s="254" t="s">
        <v>309</v>
      </c>
      <c r="C724" s="251" t="s">
        <v>163</v>
      </c>
      <c r="D724" s="255"/>
      <c r="E724" s="255"/>
      <c r="F724" s="255"/>
      <c r="G724" s="255"/>
      <c r="H724" s="255"/>
      <c r="I724" s="255"/>
      <c r="J724" s="255"/>
      <c r="K724" s="255"/>
      <c r="L724" s="255"/>
      <c r="M724" s="255"/>
      <c r="N724" s="255"/>
      <c r="O724" s="255"/>
      <c r="P724" s="255"/>
      <c r="Q724" s="255">
        <v>0</v>
      </c>
      <c r="R724" s="255"/>
      <c r="S724" s="255"/>
      <c r="T724" s="255"/>
      <c r="U724" s="255"/>
      <c r="V724" s="255"/>
      <c r="W724" s="255"/>
      <c r="X724" s="255"/>
      <c r="Y724" s="255"/>
      <c r="Z724" s="255"/>
      <c r="AA724" s="255"/>
      <c r="AB724" s="255"/>
      <c r="AC724" s="255"/>
      <c r="AD724" s="255"/>
      <c r="AE724" s="353">
        <v>0</v>
      </c>
      <c r="AF724" s="353">
        <v>0</v>
      </c>
      <c r="AG724" s="353">
        <v>0</v>
      </c>
      <c r="AH724" s="353">
        <v>0</v>
      </c>
      <c r="AI724" s="353">
        <v>0</v>
      </c>
      <c r="AJ724" s="353">
        <v>0</v>
      </c>
      <c r="AK724" s="353">
        <v>0</v>
      </c>
      <c r="AL724" s="353">
        <v>0</v>
      </c>
      <c r="AM724" s="353">
        <v>0</v>
      </c>
      <c r="AN724" s="353">
        <f t="shared" ref="AN724:AR724" si="323">AN723</f>
        <v>0</v>
      </c>
      <c r="AO724" s="353">
        <f t="shared" si="323"/>
        <v>0</v>
      </c>
      <c r="AP724" s="353">
        <f t="shared" si="323"/>
        <v>0</v>
      </c>
      <c r="AQ724" s="353">
        <f t="shared" si="323"/>
        <v>0</v>
      </c>
      <c r="AR724" s="353">
        <f t="shared" si="323"/>
        <v>0</v>
      </c>
      <c r="AS724" s="266"/>
    </row>
    <row r="725" spans="1:45" ht="15.5" hidden="1" outlineLevel="1">
      <c r="A725" s="454"/>
      <c r="B725" s="373"/>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54"/>
      <c r="AF725" s="367"/>
      <c r="AG725" s="367"/>
      <c r="AH725" s="367"/>
      <c r="AI725" s="367"/>
      <c r="AJ725" s="367"/>
      <c r="AK725" s="367"/>
      <c r="AL725" s="367"/>
      <c r="AM725" s="367"/>
      <c r="AN725" s="367"/>
      <c r="AO725" s="367"/>
      <c r="AP725" s="367"/>
      <c r="AQ725" s="367"/>
      <c r="AR725" s="367"/>
      <c r="AS725" s="266"/>
    </row>
    <row r="726" spans="1:45" ht="15.5" hidden="1" outlineLevel="1">
      <c r="A726" s="45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54"/>
      <c r="AF726" s="367"/>
      <c r="AG726" s="367"/>
      <c r="AH726" s="367"/>
      <c r="AI726" s="367"/>
      <c r="AJ726" s="367"/>
      <c r="AK726" s="367"/>
      <c r="AL726" s="367"/>
      <c r="AM726" s="367"/>
      <c r="AN726" s="367"/>
      <c r="AO726" s="367"/>
      <c r="AP726" s="367"/>
      <c r="AQ726" s="367"/>
      <c r="AR726" s="367"/>
      <c r="AS726" s="266"/>
    </row>
    <row r="727" spans="1:45" ht="46.5" hidden="1" outlineLevel="1">
      <c r="A727" s="454">
        <v>36</v>
      </c>
      <c r="B727" s="370" t="s">
        <v>128</v>
      </c>
      <c r="C727" s="251" t="s">
        <v>25</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68"/>
      <c r="AF727" s="352"/>
      <c r="AG727" s="352"/>
      <c r="AH727" s="352"/>
      <c r="AI727" s="352"/>
      <c r="AJ727" s="352"/>
      <c r="AK727" s="352"/>
      <c r="AL727" s="357"/>
      <c r="AM727" s="357"/>
      <c r="AN727" s="357"/>
      <c r="AO727" s="357"/>
      <c r="AP727" s="357"/>
      <c r="AQ727" s="357"/>
      <c r="AR727" s="357"/>
      <c r="AS727" s="256">
        <f>SUM(AE727:AR727)</f>
        <v>0</v>
      </c>
    </row>
    <row r="728" spans="1:45" ht="15.5" hidden="1" outlineLevel="1">
      <c r="A728" s="454"/>
      <c r="B728" s="254" t="s">
        <v>309</v>
      </c>
      <c r="C728" s="251" t="s">
        <v>163</v>
      </c>
      <c r="D728" s="255"/>
      <c r="E728" s="255"/>
      <c r="F728" s="255"/>
      <c r="G728" s="255"/>
      <c r="H728" s="255"/>
      <c r="I728" s="255"/>
      <c r="J728" s="255"/>
      <c r="K728" s="255"/>
      <c r="L728" s="255"/>
      <c r="M728" s="255"/>
      <c r="N728" s="255"/>
      <c r="O728" s="255"/>
      <c r="P728" s="255"/>
      <c r="Q728" s="255">
        <v>12</v>
      </c>
      <c r="R728" s="255"/>
      <c r="S728" s="255"/>
      <c r="T728" s="255"/>
      <c r="U728" s="255"/>
      <c r="V728" s="255"/>
      <c r="W728" s="255"/>
      <c r="X728" s="255"/>
      <c r="Y728" s="255"/>
      <c r="Z728" s="255"/>
      <c r="AA728" s="255"/>
      <c r="AB728" s="255"/>
      <c r="AC728" s="255"/>
      <c r="AD728" s="255"/>
      <c r="AE728" s="353">
        <v>0</v>
      </c>
      <c r="AF728" s="353">
        <v>0</v>
      </c>
      <c r="AG728" s="353">
        <v>0</v>
      </c>
      <c r="AH728" s="353">
        <v>0</v>
      </c>
      <c r="AI728" s="353">
        <v>0</v>
      </c>
      <c r="AJ728" s="353">
        <v>0</v>
      </c>
      <c r="AK728" s="353">
        <v>0</v>
      </c>
      <c r="AL728" s="353">
        <v>0</v>
      </c>
      <c r="AM728" s="353">
        <v>0</v>
      </c>
      <c r="AN728" s="353">
        <f t="shared" ref="AN728:AR728" si="324">AN727</f>
        <v>0</v>
      </c>
      <c r="AO728" s="353">
        <f t="shared" si="324"/>
        <v>0</v>
      </c>
      <c r="AP728" s="353">
        <f t="shared" si="324"/>
        <v>0</v>
      </c>
      <c r="AQ728" s="353">
        <f t="shared" si="324"/>
        <v>0</v>
      </c>
      <c r="AR728" s="353">
        <f t="shared" si="324"/>
        <v>0</v>
      </c>
      <c r="AS728" s="266"/>
    </row>
    <row r="729" spans="1:45" ht="15.5" hidden="1" outlineLevel="1">
      <c r="A729" s="454"/>
      <c r="B729" s="370"/>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54"/>
      <c r="AF729" s="367"/>
      <c r="AG729" s="367"/>
      <c r="AH729" s="367"/>
      <c r="AI729" s="367"/>
      <c r="AJ729" s="367"/>
      <c r="AK729" s="367"/>
      <c r="AL729" s="367"/>
      <c r="AM729" s="367"/>
      <c r="AN729" s="367"/>
      <c r="AO729" s="367"/>
      <c r="AP729" s="367"/>
      <c r="AQ729" s="367"/>
      <c r="AR729" s="367"/>
      <c r="AS729" s="266"/>
    </row>
    <row r="730" spans="1:45" ht="15.5" hidden="1" outlineLevel="1">
      <c r="A730" s="454">
        <v>37</v>
      </c>
      <c r="B730" s="370" t="s">
        <v>129</v>
      </c>
      <c r="C730" s="251" t="s">
        <v>25</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68"/>
      <c r="AF730" s="352"/>
      <c r="AG730" s="352"/>
      <c r="AH730" s="352"/>
      <c r="AI730" s="352"/>
      <c r="AJ730" s="352"/>
      <c r="AK730" s="352"/>
      <c r="AL730" s="357"/>
      <c r="AM730" s="357"/>
      <c r="AN730" s="357"/>
      <c r="AO730" s="357"/>
      <c r="AP730" s="357"/>
      <c r="AQ730" s="357"/>
      <c r="AR730" s="357"/>
      <c r="AS730" s="256">
        <f>SUM(AE730:AR730)</f>
        <v>0</v>
      </c>
    </row>
    <row r="731" spans="1:45" ht="15.5" hidden="1" outlineLevel="1">
      <c r="A731" s="454"/>
      <c r="B731" s="254" t="s">
        <v>309</v>
      </c>
      <c r="C731" s="251" t="s">
        <v>163</v>
      </c>
      <c r="D731" s="255"/>
      <c r="E731" s="255"/>
      <c r="F731" s="255"/>
      <c r="G731" s="255"/>
      <c r="H731" s="255"/>
      <c r="I731" s="255"/>
      <c r="J731" s="255"/>
      <c r="K731" s="255"/>
      <c r="L731" s="255"/>
      <c r="M731" s="255"/>
      <c r="N731" s="255"/>
      <c r="O731" s="255"/>
      <c r="P731" s="255"/>
      <c r="Q731" s="255">
        <v>12</v>
      </c>
      <c r="R731" s="255"/>
      <c r="S731" s="255"/>
      <c r="T731" s="255"/>
      <c r="U731" s="255"/>
      <c r="V731" s="255"/>
      <c r="W731" s="255"/>
      <c r="X731" s="255"/>
      <c r="Y731" s="255"/>
      <c r="Z731" s="255"/>
      <c r="AA731" s="255"/>
      <c r="AB731" s="255"/>
      <c r="AC731" s="255"/>
      <c r="AD731" s="255"/>
      <c r="AE731" s="353">
        <v>0</v>
      </c>
      <c r="AF731" s="353">
        <v>0</v>
      </c>
      <c r="AG731" s="353">
        <v>0</v>
      </c>
      <c r="AH731" s="353">
        <v>0</v>
      </c>
      <c r="AI731" s="353">
        <v>0</v>
      </c>
      <c r="AJ731" s="353">
        <v>0</v>
      </c>
      <c r="AK731" s="353">
        <v>0</v>
      </c>
      <c r="AL731" s="353">
        <v>0</v>
      </c>
      <c r="AM731" s="353">
        <v>0</v>
      </c>
      <c r="AN731" s="353">
        <f t="shared" ref="AN731:AR731" si="325">AN730</f>
        <v>0</v>
      </c>
      <c r="AO731" s="353">
        <f t="shared" si="325"/>
        <v>0</v>
      </c>
      <c r="AP731" s="353">
        <f t="shared" si="325"/>
        <v>0</v>
      </c>
      <c r="AQ731" s="353">
        <f t="shared" si="325"/>
        <v>0</v>
      </c>
      <c r="AR731" s="353">
        <f t="shared" si="325"/>
        <v>0</v>
      </c>
      <c r="AS731" s="266"/>
    </row>
    <row r="732" spans="1:45" ht="15.5" hidden="1" outlineLevel="1">
      <c r="A732" s="454"/>
      <c r="B732" s="370"/>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54"/>
      <c r="AF732" s="367"/>
      <c r="AG732" s="367"/>
      <c r="AH732" s="367"/>
      <c r="AI732" s="367"/>
      <c r="AJ732" s="367"/>
      <c r="AK732" s="367"/>
      <c r="AL732" s="367"/>
      <c r="AM732" s="367"/>
      <c r="AN732" s="367"/>
      <c r="AO732" s="367"/>
      <c r="AP732" s="367"/>
      <c r="AQ732" s="367"/>
      <c r="AR732" s="367"/>
      <c r="AS732" s="266"/>
    </row>
    <row r="733" spans="1:45" ht="15.5" hidden="1" outlineLevel="1">
      <c r="A733" s="454">
        <v>38</v>
      </c>
      <c r="B733" s="370" t="s">
        <v>130</v>
      </c>
      <c r="C733" s="251" t="s">
        <v>25</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68"/>
      <c r="AF733" s="352"/>
      <c r="AG733" s="352"/>
      <c r="AH733" s="352"/>
      <c r="AI733" s="352"/>
      <c r="AJ733" s="352"/>
      <c r="AK733" s="352"/>
      <c r="AL733" s="357"/>
      <c r="AM733" s="357"/>
      <c r="AN733" s="357"/>
      <c r="AO733" s="357"/>
      <c r="AP733" s="357"/>
      <c r="AQ733" s="357"/>
      <c r="AR733" s="357"/>
      <c r="AS733" s="256">
        <f>SUM(AE733:AR733)</f>
        <v>0</v>
      </c>
    </row>
    <row r="734" spans="1:45" ht="15.5" hidden="1" outlineLevel="1">
      <c r="A734" s="454"/>
      <c r="B734" s="254" t="s">
        <v>309</v>
      </c>
      <c r="C734" s="251" t="s">
        <v>163</v>
      </c>
      <c r="D734" s="255"/>
      <c r="E734" s="255"/>
      <c r="F734" s="255"/>
      <c r="G734" s="255"/>
      <c r="H734" s="255"/>
      <c r="I734" s="255"/>
      <c r="J734" s="255"/>
      <c r="K734" s="255"/>
      <c r="L734" s="255"/>
      <c r="M734" s="255"/>
      <c r="N734" s="255"/>
      <c r="O734" s="255"/>
      <c r="P734" s="255"/>
      <c r="Q734" s="255">
        <v>12</v>
      </c>
      <c r="R734" s="255"/>
      <c r="S734" s="255"/>
      <c r="T734" s="255"/>
      <c r="U734" s="255"/>
      <c r="V734" s="255"/>
      <c r="W734" s="255"/>
      <c r="X734" s="255"/>
      <c r="Y734" s="255"/>
      <c r="Z734" s="255"/>
      <c r="AA734" s="255"/>
      <c r="AB734" s="255"/>
      <c r="AC734" s="255"/>
      <c r="AD734" s="255"/>
      <c r="AE734" s="353">
        <v>0</v>
      </c>
      <c r="AF734" s="353">
        <v>0</v>
      </c>
      <c r="AG734" s="353">
        <v>0</v>
      </c>
      <c r="AH734" s="353">
        <v>0</v>
      </c>
      <c r="AI734" s="353">
        <v>0</v>
      </c>
      <c r="AJ734" s="353">
        <v>0</v>
      </c>
      <c r="AK734" s="353">
        <v>0</v>
      </c>
      <c r="AL734" s="353">
        <v>0</v>
      </c>
      <c r="AM734" s="353">
        <v>0</v>
      </c>
      <c r="AN734" s="353">
        <f t="shared" ref="AN734:AR734" si="326">AN733</f>
        <v>0</v>
      </c>
      <c r="AO734" s="353">
        <f t="shared" si="326"/>
        <v>0</v>
      </c>
      <c r="AP734" s="353">
        <f t="shared" si="326"/>
        <v>0</v>
      </c>
      <c r="AQ734" s="353">
        <f t="shared" si="326"/>
        <v>0</v>
      </c>
      <c r="AR734" s="353">
        <f t="shared" si="326"/>
        <v>0</v>
      </c>
      <c r="AS734" s="266"/>
    </row>
    <row r="735" spans="1:45" ht="15.5" hidden="1" outlineLevel="1">
      <c r="A735" s="454"/>
      <c r="B735" s="370"/>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54"/>
      <c r="AF735" s="367"/>
      <c r="AG735" s="367"/>
      <c r="AH735" s="367"/>
      <c r="AI735" s="367"/>
      <c r="AJ735" s="367"/>
      <c r="AK735" s="367"/>
      <c r="AL735" s="367"/>
      <c r="AM735" s="367"/>
      <c r="AN735" s="367"/>
      <c r="AO735" s="367"/>
      <c r="AP735" s="367"/>
      <c r="AQ735" s="367"/>
      <c r="AR735" s="367"/>
      <c r="AS735" s="266"/>
    </row>
    <row r="736" spans="1:45" ht="15.5" hidden="1" outlineLevel="1">
      <c r="A736" s="454">
        <v>39</v>
      </c>
      <c r="B736" s="370" t="s">
        <v>131</v>
      </c>
      <c r="C736" s="251" t="s">
        <v>25</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68"/>
      <c r="AF736" s="352"/>
      <c r="AG736" s="352"/>
      <c r="AH736" s="352"/>
      <c r="AI736" s="352"/>
      <c r="AJ736" s="352"/>
      <c r="AK736" s="352"/>
      <c r="AL736" s="357"/>
      <c r="AM736" s="357"/>
      <c r="AN736" s="357"/>
      <c r="AO736" s="357"/>
      <c r="AP736" s="357"/>
      <c r="AQ736" s="357"/>
      <c r="AR736" s="357"/>
      <c r="AS736" s="256">
        <f>SUM(AE736:AR736)</f>
        <v>0</v>
      </c>
    </row>
    <row r="737" spans="1:45" ht="15.5" hidden="1" outlineLevel="1">
      <c r="A737" s="454"/>
      <c r="B737" s="254" t="s">
        <v>309</v>
      </c>
      <c r="C737" s="251" t="s">
        <v>163</v>
      </c>
      <c r="D737" s="255"/>
      <c r="E737" s="255"/>
      <c r="F737" s="255"/>
      <c r="G737" s="255"/>
      <c r="H737" s="255"/>
      <c r="I737" s="255"/>
      <c r="J737" s="255"/>
      <c r="K737" s="255"/>
      <c r="L737" s="255"/>
      <c r="M737" s="255"/>
      <c r="N737" s="255"/>
      <c r="O737" s="255"/>
      <c r="P737" s="255"/>
      <c r="Q737" s="255">
        <v>12</v>
      </c>
      <c r="R737" s="255"/>
      <c r="S737" s="255"/>
      <c r="T737" s="255"/>
      <c r="U737" s="255"/>
      <c r="V737" s="255"/>
      <c r="W737" s="255"/>
      <c r="X737" s="255"/>
      <c r="Y737" s="255"/>
      <c r="Z737" s="255"/>
      <c r="AA737" s="255"/>
      <c r="AB737" s="255"/>
      <c r="AC737" s="255"/>
      <c r="AD737" s="255"/>
      <c r="AE737" s="353">
        <v>0</v>
      </c>
      <c r="AF737" s="353">
        <v>0</v>
      </c>
      <c r="AG737" s="353">
        <v>0</v>
      </c>
      <c r="AH737" s="353">
        <v>0</v>
      </c>
      <c r="AI737" s="353">
        <v>0</v>
      </c>
      <c r="AJ737" s="353">
        <v>0</v>
      </c>
      <c r="AK737" s="353">
        <v>0</v>
      </c>
      <c r="AL737" s="353">
        <v>0</v>
      </c>
      <c r="AM737" s="353">
        <v>0</v>
      </c>
      <c r="AN737" s="353">
        <f t="shared" ref="AN737:AR737" si="327">AN736</f>
        <v>0</v>
      </c>
      <c r="AO737" s="353">
        <f t="shared" si="327"/>
        <v>0</v>
      </c>
      <c r="AP737" s="353">
        <f t="shared" si="327"/>
        <v>0</v>
      </c>
      <c r="AQ737" s="353">
        <f t="shared" si="327"/>
        <v>0</v>
      </c>
      <c r="AR737" s="353">
        <f t="shared" si="327"/>
        <v>0</v>
      </c>
      <c r="AS737" s="266"/>
    </row>
    <row r="738" spans="1:45" ht="15.5" hidden="1" outlineLevel="1">
      <c r="A738" s="454"/>
      <c r="B738" s="370"/>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54"/>
      <c r="AF738" s="367"/>
      <c r="AG738" s="367"/>
      <c r="AH738" s="367"/>
      <c r="AI738" s="367"/>
      <c r="AJ738" s="367"/>
      <c r="AK738" s="367"/>
      <c r="AL738" s="367"/>
      <c r="AM738" s="367"/>
      <c r="AN738" s="367"/>
      <c r="AO738" s="367"/>
      <c r="AP738" s="367"/>
      <c r="AQ738" s="367"/>
      <c r="AR738" s="367"/>
      <c r="AS738" s="266"/>
    </row>
    <row r="739" spans="1:45" ht="31" hidden="1" outlineLevel="1">
      <c r="A739" s="454">
        <v>40</v>
      </c>
      <c r="B739" s="370" t="s">
        <v>132</v>
      </c>
      <c r="C739" s="251" t="s">
        <v>25</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68"/>
      <c r="AF739" s="352"/>
      <c r="AG739" s="352"/>
      <c r="AH739" s="352"/>
      <c r="AI739" s="352"/>
      <c r="AJ739" s="352"/>
      <c r="AK739" s="352"/>
      <c r="AL739" s="357"/>
      <c r="AM739" s="357"/>
      <c r="AN739" s="357"/>
      <c r="AO739" s="357"/>
      <c r="AP739" s="357"/>
      <c r="AQ739" s="357"/>
      <c r="AR739" s="357"/>
      <c r="AS739" s="256">
        <f>SUM(AE739:AR739)</f>
        <v>0</v>
      </c>
    </row>
    <row r="740" spans="1:45" ht="15.5" hidden="1" outlineLevel="1">
      <c r="A740" s="454"/>
      <c r="B740" s="254" t="s">
        <v>309</v>
      </c>
      <c r="C740" s="251" t="s">
        <v>163</v>
      </c>
      <c r="D740" s="255"/>
      <c r="E740" s="255"/>
      <c r="F740" s="255"/>
      <c r="G740" s="255"/>
      <c r="H740" s="255"/>
      <c r="I740" s="255"/>
      <c r="J740" s="255"/>
      <c r="K740" s="255"/>
      <c r="L740" s="255"/>
      <c r="M740" s="255"/>
      <c r="N740" s="255"/>
      <c r="O740" s="255"/>
      <c r="P740" s="255"/>
      <c r="Q740" s="255">
        <v>12</v>
      </c>
      <c r="R740" s="255"/>
      <c r="S740" s="255"/>
      <c r="T740" s="255"/>
      <c r="U740" s="255"/>
      <c r="V740" s="255"/>
      <c r="W740" s="255"/>
      <c r="X740" s="255"/>
      <c r="Y740" s="255"/>
      <c r="Z740" s="255"/>
      <c r="AA740" s="255"/>
      <c r="AB740" s="255"/>
      <c r="AC740" s="255"/>
      <c r="AD740" s="255"/>
      <c r="AE740" s="353">
        <v>0</v>
      </c>
      <c r="AF740" s="353">
        <v>0</v>
      </c>
      <c r="AG740" s="353">
        <v>0</v>
      </c>
      <c r="AH740" s="353">
        <v>0</v>
      </c>
      <c r="AI740" s="353">
        <v>0</v>
      </c>
      <c r="AJ740" s="353">
        <v>0</v>
      </c>
      <c r="AK740" s="353">
        <v>0</v>
      </c>
      <c r="AL740" s="353">
        <v>0</v>
      </c>
      <c r="AM740" s="353">
        <v>0</v>
      </c>
      <c r="AN740" s="353">
        <f t="shared" ref="AN740:AR740" si="328">AN739</f>
        <v>0</v>
      </c>
      <c r="AO740" s="353">
        <f t="shared" si="328"/>
        <v>0</v>
      </c>
      <c r="AP740" s="353">
        <f t="shared" si="328"/>
        <v>0</v>
      </c>
      <c r="AQ740" s="353">
        <f t="shared" si="328"/>
        <v>0</v>
      </c>
      <c r="AR740" s="353">
        <f t="shared" si="328"/>
        <v>0</v>
      </c>
      <c r="AS740" s="266"/>
    </row>
    <row r="741" spans="1:45" ht="15.5" hidden="1" outlineLevel="1">
      <c r="A741" s="454"/>
      <c r="B741" s="370"/>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54"/>
      <c r="AF741" s="367"/>
      <c r="AG741" s="367"/>
      <c r="AH741" s="367"/>
      <c r="AI741" s="367"/>
      <c r="AJ741" s="367"/>
      <c r="AK741" s="367"/>
      <c r="AL741" s="367"/>
      <c r="AM741" s="367"/>
      <c r="AN741" s="367"/>
      <c r="AO741" s="367"/>
      <c r="AP741" s="367"/>
      <c r="AQ741" s="367"/>
      <c r="AR741" s="367"/>
      <c r="AS741" s="266"/>
    </row>
    <row r="742" spans="1:45" ht="31" hidden="1" outlineLevel="1">
      <c r="A742" s="454">
        <v>41</v>
      </c>
      <c r="B742" s="370" t="s">
        <v>133</v>
      </c>
      <c r="C742" s="251" t="s">
        <v>25</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68"/>
      <c r="AF742" s="352"/>
      <c r="AG742" s="352"/>
      <c r="AH742" s="352"/>
      <c r="AI742" s="352"/>
      <c r="AJ742" s="352"/>
      <c r="AK742" s="352"/>
      <c r="AL742" s="357"/>
      <c r="AM742" s="357"/>
      <c r="AN742" s="357"/>
      <c r="AO742" s="357"/>
      <c r="AP742" s="357"/>
      <c r="AQ742" s="357"/>
      <c r="AR742" s="357"/>
      <c r="AS742" s="256">
        <f>SUM(AE742:AR742)</f>
        <v>0</v>
      </c>
    </row>
    <row r="743" spans="1:45" ht="15.5" hidden="1" outlineLevel="1">
      <c r="A743" s="454"/>
      <c r="B743" s="254" t="s">
        <v>309</v>
      </c>
      <c r="C743" s="251" t="s">
        <v>163</v>
      </c>
      <c r="D743" s="255"/>
      <c r="E743" s="255"/>
      <c r="F743" s="255"/>
      <c r="G743" s="255"/>
      <c r="H743" s="255"/>
      <c r="I743" s="255"/>
      <c r="J743" s="255"/>
      <c r="K743" s="255"/>
      <c r="L743" s="255"/>
      <c r="M743" s="255"/>
      <c r="N743" s="255"/>
      <c r="O743" s="255"/>
      <c r="P743" s="255"/>
      <c r="Q743" s="255">
        <v>12</v>
      </c>
      <c r="R743" s="255"/>
      <c r="S743" s="255"/>
      <c r="T743" s="255"/>
      <c r="U743" s="255"/>
      <c r="V743" s="255"/>
      <c r="W743" s="255"/>
      <c r="X743" s="255"/>
      <c r="Y743" s="255"/>
      <c r="Z743" s="255"/>
      <c r="AA743" s="255"/>
      <c r="AB743" s="255"/>
      <c r="AC743" s="255"/>
      <c r="AD743" s="255"/>
      <c r="AE743" s="353">
        <v>0</v>
      </c>
      <c r="AF743" s="353">
        <v>0</v>
      </c>
      <c r="AG743" s="353">
        <v>0</v>
      </c>
      <c r="AH743" s="353">
        <v>0</v>
      </c>
      <c r="AI743" s="353">
        <v>0</v>
      </c>
      <c r="AJ743" s="353">
        <v>0</v>
      </c>
      <c r="AK743" s="353">
        <v>0</v>
      </c>
      <c r="AL743" s="353">
        <v>0</v>
      </c>
      <c r="AM743" s="353">
        <v>0</v>
      </c>
      <c r="AN743" s="353">
        <f t="shared" ref="AN743:AR743" si="329">AN742</f>
        <v>0</v>
      </c>
      <c r="AO743" s="353">
        <f t="shared" si="329"/>
        <v>0</v>
      </c>
      <c r="AP743" s="353">
        <f t="shared" si="329"/>
        <v>0</v>
      </c>
      <c r="AQ743" s="353">
        <f t="shared" si="329"/>
        <v>0</v>
      </c>
      <c r="AR743" s="353">
        <f t="shared" si="329"/>
        <v>0</v>
      </c>
      <c r="AS743" s="266"/>
    </row>
    <row r="744" spans="1:45" ht="15.5" hidden="1" outlineLevel="1">
      <c r="A744" s="454"/>
      <c r="B744" s="370"/>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54"/>
      <c r="AF744" s="367"/>
      <c r="AG744" s="367"/>
      <c r="AH744" s="367"/>
      <c r="AI744" s="367"/>
      <c r="AJ744" s="367"/>
      <c r="AK744" s="367"/>
      <c r="AL744" s="367"/>
      <c r="AM744" s="367"/>
      <c r="AN744" s="367"/>
      <c r="AO744" s="367"/>
      <c r="AP744" s="367"/>
      <c r="AQ744" s="367"/>
      <c r="AR744" s="367"/>
      <c r="AS744" s="266"/>
    </row>
    <row r="745" spans="1:45" ht="31" hidden="1" outlineLevel="1">
      <c r="A745" s="454">
        <v>42</v>
      </c>
      <c r="B745" s="370" t="s">
        <v>134</v>
      </c>
      <c r="C745" s="251" t="s">
        <v>25</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68"/>
      <c r="AF745" s="352"/>
      <c r="AG745" s="352"/>
      <c r="AH745" s="352"/>
      <c r="AI745" s="352"/>
      <c r="AJ745" s="352"/>
      <c r="AK745" s="352"/>
      <c r="AL745" s="357"/>
      <c r="AM745" s="357"/>
      <c r="AN745" s="357"/>
      <c r="AO745" s="357"/>
      <c r="AP745" s="357"/>
      <c r="AQ745" s="357"/>
      <c r="AR745" s="357"/>
      <c r="AS745" s="256">
        <f>SUM(AE745:AR745)</f>
        <v>0</v>
      </c>
    </row>
    <row r="746" spans="1:45" ht="15.5" hidden="1" outlineLevel="1">
      <c r="A746" s="454"/>
      <c r="B746" s="254" t="s">
        <v>309</v>
      </c>
      <c r="C746" s="251" t="s">
        <v>163</v>
      </c>
      <c r="D746" s="255"/>
      <c r="E746" s="255"/>
      <c r="F746" s="255"/>
      <c r="G746" s="255"/>
      <c r="H746" s="255"/>
      <c r="I746" s="255"/>
      <c r="J746" s="255"/>
      <c r="K746" s="255"/>
      <c r="L746" s="255"/>
      <c r="M746" s="255"/>
      <c r="N746" s="255"/>
      <c r="O746" s="255"/>
      <c r="P746" s="255"/>
      <c r="Q746" s="405"/>
      <c r="R746" s="255"/>
      <c r="S746" s="255"/>
      <c r="T746" s="255"/>
      <c r="U746" s="255"/>
      <c r="V746" s="255"/>
      <c r="W746" s="255"/>
      <c r="X746" s="255"/>
      <c r="Y746" s="255"/>
      <c r="Z746" s="255"/>
      <c r="AA746" s="255"/>
      <c r="AB746" s="255"/>
      <c r="AC746" s="255"/>
      <c r="AD746" s="255"/>
      <c r="AE746" s="353">
        <v>0</v>
      </c>
      <c r="AF746" s="353">
        <v>0</v>
      </c>
      <c r="AG746" s="353">
        <v>0</v>
      </c>
      <c r="AH746" s="353">
        <v>0</v>
      </c>
      <c r="AI746" s="353">
        <v>0</v>
      </c>
      <c r="AJ746" s="353">
        <v>0</v>
      </c>
      <c r="AK746" s="353">
        <v>0</v>
      </c>
      <c r="AL746" s="353">
        <v>0</v>
      </c>
      <c r="AM746" s="353">
        <v>0</v>
      </c>
      <c r="AN746" s="353">
        <f t="shared" ref="AN746:AR746" si="330">AN745</f>
        <v>0</v>
      </c>
      <c r="AO746" s="353">
        <f t="shared" si="330"/>
        <v>0</v>
      </c>
      <c r="AP746" s="353">
        <f t="shared" si="330"/>
        <v>0</v>
      </c>
      <c r="AQ746" s="353">
        <f t="shared" si="330"/>
        <v>0</v>
      </c>
      <c r="AR746" s="353">
        <f t="shared" si="330"/>
        <v>0</v>
      </c>
      <c r="AS746" s="266"/>
    </row>
    <row r="747" spans="1:45" ht="15.5" hidden="1" outlineLevel="1">
      <c r="A747" s="454"/>
      <c r="B747" s="370"/>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54"/>
      <c r="AF747" s="367"/>
      <c r="AG747" s="367"/>
      <c r="AH747" s="367"/>
      <c r="AI747" s="367"/>
      <c r="AJ747" s="367"/>
      <c r="AK747" s="367"/>
      <c r="AL747" s="367"/>
      <c r="AM747" s="367"/>
      <c r="AN747" s="367"/>
      <c r="AO747" s="367"/>
      <c r="AP747" s="367"/>
      <c r="AQ747" s="367"/>
      <c r="AR747" s="367"/>
      <c r="AS747" s="266"/>
    </row>
    <row r="748" spans="1:45" ht="15.5" hidden="1" outlineLevel="1">
      <c r="A748" s="454">
        <v>43</v>
      </c>
      <c r="B748" s="370" t="s">
        <v>135</v>
      </c>
      <c r="C748" s="251" t="s">
        <v>25</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68"/>
      <c r="AF748" s="352"/>
      <c r="AG748" s="352"/>
      <c r="AH748" s="352"/>
      <c r="AI748" s="352"/>
      <c r="AJ748" s="352"/>
      <c r="AK748" s="352"/>
      <c r="AL748" s="357"/>
      <c r="AM748" s="357"/>
      <c r="AN748" s="357"/>
      <c r="AO748" s="357"/>
      <c r="AP748" s="357"/>
      <c r="AQ748" s="357"/>
      <c r="AR748" s="357"/>
      <c r="AS748" s="256">
        <f>SUM(AE748:AR748)</f>
        <v>0</v>
      </c>
    </row>
    <row r="749" spans="1:45" ht="15.5" hidden="1" outlineLevel="1">
      <c r="A749" s="454"/>
      <c r="B749" s="254" t="s">
        <v>309</v>
      </c>
      <c r="C749" s="251" t="s">
        <v>163</v>
      </c>
      <c r="D749" s="255"/>
      <c r="E749" s="255"/>
      <c r="F749" s="255"/>
      <c r="G749" s="255"/>
      <c r="H749" s="255"/>
      <c r="I749" s="255"/>
      <c r="J749" s="255"/>
      <c r="K749" s="255"/>
      <c r="L749" s="255"/>
      <c r="M749" s="255"/>
      <c r="N749" s="255"/>
      <c r="O749" s="255"/>
      <c r="P749" s="255"/>
      <c r="Q749" s="255">
        <v>12</v>
      </c>
      <c r="R749" s="255"/>
      <c r="S749" s="255"/>
      <c r="T749" s="255"/>
      <c r="U749" s="255"/>
      <c r="V749" s="255"/>
      <c r="W749" s="255"/>
      <c r="X749" s="255"/>
      <c r="Y749" s="255"/>
      <c r="Z749" s="255"/>
      <c r="AA749" s="255"/>
      <c r="AB749" s="255"/>
      <c r="AC749" s="255"/>
      <c r="AD749" s="255"/>
      <c r="AE749" s="353">
        <v>0</v>
      </c>
      <c r="AF749" s="353">
        <v>0</v>
      </c>
      <c r="AG749" s="353">
        <v>0</v>
      </c>
      <c r="AH749" s="353">
        <v>0</v>
      </c>
      <c r="AI749" s="353">
        <v>0</v>
      </c>
      <c r="AJ749" s="353">
        <v>0</v>
      </c>
      <c r="AK749" s="353">
        <v>0</v>
      </c>
      <c r="AL749" s="353">
        <v>0</v>
      </c>
      <c r="AM749" s="353">
        <v>0</v>
      </c>
      <c r="AN749" s="353">
        <f t="shared" ref="AN749:AR749" si="331">AN748</f>
        <v>0</v>
      </c>
      <c r="AO749" s="353">
        <f t="shared" si="331"/>
        <v>0</v>
      </c>
      <c r="AP749" s="353">
        <f t="shared" si="331"/>
        <v>0</v>
      </c>
      <c r="AQ749" s="353">
        <f t="shared" si="331"/>
        <v>0</v>
      </c>
      <c r="AR749" s="353">
        <f t="shared" si="331"/>
        <v>0</v>
      </c>
      <c r="AS749" s="266"/>
    </row>
    <row r="750" spans="1:45" ht="15.5" hidden="1" outlineLevel="1">
      <c r="A750" s="454"/>
      <c r="B750" s="370"/>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54"/>
      <c r="AF750" s="367"/>
      <c r="AG750" s="367"/>
      <c r="AH750" s="367"/>
      <c r="AI750" s="367"/>
      <c r="AJ750" s="367"/>
      <c r="AK750" s="367"/>
      <c r="AL750" s="367"/>
      <c r="AM750" s="367"/>
      <c r="AN750" s="367"/>
      <c r="AO750" s="367"/>
      <c r="AP750" s="367"/>
      <c r="AQ750" s="367"/>
      <c r="AR750" s="367"/>
      <c r="AS750" s="266"/>
    </row>
    <row r="751" spans="1:45" ht="31" hidden="1" outlineLevel="1">
      <c r="A751" s="454">
        <v>44</v>
      </c>
      <c r="B751" s="370" t="s">
        <v>136</v>
      </c>
      <c r="C751" s="251" t="s">
        <v>25</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68"/>
      <c r="AF751" s="352"/>
      <c r="AG751" s="352"/>
      <c r="AH751" s="352"/>
      <c r="AI751" s="352"/>
      <c r="AJ751" s="352"/>
      <c r="AK751" s="352"/>
      <c r="AL751" s="357"/>
      <c r="AM751" s="357"/>
      <c r="AN751" s="357"/>
      <c r="AO751" s="357"/>
      <c r="AP751" s="357"/>
      <c r="AQ751" s="357"/>
      <c r="AR751" s="357"/>
      <c r="AS751" s="256">
        <f>SUM(AE751:AR751)</f>
        <v>0</v>
      </c>
    </row>
    <row r="752" spans="1:45" ht="15.5" hidden="1" outlineLevel="1">
      <c r="A752" s="454"/>
      <c r="B752" s="254" t="s">
        <v>309</v>
      </c>
      <c r="C752" s="251" t="s">
        <v>163</v>
      </c>
      <c r="D752" s="255"/>
      <c r="E752" s="255"/>
      <c r="F752" s="255"/>
      <c r="G752" s="255"/>
      <c r="H752" s="255"/>
      <c r="I752" s="255"/>
      <c r="J752" s="255"/>
      <c r="K752" s="255"/>
      <c r="L752" s="255"/>
      <c r="M752" s="255"/>
      <c r="N752" s="255"/>
      <c r="O752" s="255"/>
      <c r="P752" s="255"/>
      <c r="Q752" s="255">
        <v>12</v>
      </c>
      <c r="R752" s="255"/>
      <c r="S752" s="255"/>
      <c r="T752" s="255"/>
      <c r="U752" s="255"/>
      <c r="V752" s="255"/>
      <c r="W752" s="255"/>
      <c r="X752" s="255"/>
      <c r="Y752" s="255"/>
      <c r="Z752" s="255"/>
      <c r="AA752" s="255"/>
      <c r="AB752" s="255"/>
      <c r="AC752" s="255"/>
      <c r="AD752" s="255"/>
      <c r="AE752" s="353">
        <v>0</v>
      </c>
      <c r="AF752" s="353">
        <v>0</v>
      </c>
      <c r="AG752" s="353">
        <v>0</v>
      </c>
      <c r="AH752" s="353">
        <v>0</v>
      </c>
      <c r="AI752" s="353">
        <v>0</v>
      </c>
      <c r="AJ752" s="353">
        <v>0</v>
      </c>
      <c r="AK752" s="353">
        <v>0</v>
      </c>
      <c r="AL752" s="353">
        <v>0</v>
      </c>
      <c r="AM752" s="353">
        <v>0</v>
      </c>
      <c r="AN752" s="353">
        <f t="shared" ref="AN752:AR752" si="332">AN751</f>
        <v>0</v>
      </c>
      <c r="AO752" s="353">
        <f t="shared" si="332"/>
        <v>0</v>
      </c>
      <c r="AP752" s="353">
        <f t="shared" si="332"/>
        <v>0</v>
      </c>
      <c r="AQ752" s="353">
        <f t="shared" si="332"/>
        <v>0</v>
      </c>
      <c r="AR752" s="353">
        <f t="shared" si="332"/>
        <v>0</v>
      </c>
      <c r="AS752" s="266"/>
    </row>
    <row r="753" spans="1:45" ht="15.5" hidden="1" outlineLevel="1">
      <c r="A753" s="454"/>
      <c r="B753" s="370"/>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54"/>
      <c r="AF753" s="367"/>
      <c r="AG753" s="367"/>
      <c r="AH753" s="367"/>
      <c r="AI753" s="367"/>
      <c r="AJ753" s="367"/>
      <c r="AK753" s="367"/>
      <c r="AL753" s="367"/>
      <c r="AM753" s="367"/>
      <c r="AN753" s="367"/>
      <c r="AO753" s="367"/>
      <c r="AP753" s="367"/>
      <c r="AQ753" s="367"/>
      <c r="AR753" s="367"/>
      <c r="AS753" s="266"/>
    </row>
    <row r="754" spans="1:45" ht="31" hidden="1" outlineLevel="1">
      <c r="A754" s="454">
        <v>45</v>
      </c>
      <c r="B754" s="370" t="s">
        <v>137</v>
      </c>
      <c r="C754" s="251" t="s">
        <v>25</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68"/>
      <c r="AF754" s="352"/>
      <c r="AG754" s="352"/>
      <c r="AH754" s="352"/>
      <c r="AI754" s="352"/>
      <c r="AJ754" s="352"/>
      <c r="AK754" s="352"/>
      <c r="AL754" s="357"/>
      <c r="AM754" s="357"/>
      <c r="AN754" s="357"/>
      <c r="AO754" s="357"/>
      <c r="AP754" s="357"/>
      <c r="AQ754" s="357"/>
      <c r="AR754" s="357"/>
      <c r="AS754" s="256">
        <f>SUM(AE754:AR754)</f>
        <v>0</v>
      </c>
    </row>
    <row r="755" spans="1:45" ht="15.5" hidden="1" outlineLevel="1">
      <c r="A755" s="454"/>
      <c r="B755" s="254" t="s">
        <v>309</v>
      </c>
      <c r="C755" s="251" t="s">
        <v>163</v>
      </c>
      <c r="D755" s="255"/>
      <c r="E755" s="255"/>
      <c r="F755" s="255"/>
      <c r="G755" s="255"/>
      <c r="H755" s="255"/>
      <c r="I755" s="255"/>
      <c r="J755" s="255"/>
      <c r="K755" s="255"/>
      <c r="L755" s="255"/>
      <c r="M755" s="255"/>
      <c r="N755" s="255"/>
      <c r="O755" s="255"/>
      <c r="P755" s="255"/>
      <c r="Q755" s="255">
        <v>12</v>
      </c>
      <c r="R755" s="255"/>
      <c r="S755" s="255"/>
      <c r="T755" s="255"/>
      <c r="U755" s="255"/>
      <c r="V755" s="255"/>
      <c r="W755" s="255"/>
      <c r="X755" s="255"/>
      <c r="Y755" s="255"/>
      <c r="Z755" s="255"/>
      <c r="AA755" s="255"/>
      <c r="AB755" s="255"/>
      <c r="AC755" s="255"/>
      <c r="AD755" s="255"/>
      <c r="AE755" s="353">
        <v>0</v>
      </c>
      <c r="AF755" s="353">
        <v>0</v>
      </c>
      <c r="AG755" s="353">
        <v>0</v>
      </c>
      <c r="AH755" s="353">
        <v>0</v>
      </c>
      <c r="AI755" s="353">
        <v>0</v>
      </c>
      <c r="AJ755" s="353">
        <v>0</v>
      </c>
      <c r="AK755" s="353">
        <v>0</v>
      </c>
      <c r="AL755" s="353">
        <v>0</v>
      </c>
      <c r="AM755" s="353">
        <v>0</v>
      </c>
      <c r="AN755" s="353">
        <f t="shared" ref="AN755:AR755" si="333">AN754</f>
        <v>0</v>
      </c>
      <c r="AO755" s="353">
        <f t="shared" si="333"/>
        <v>0</v>
      </c>
      <c r="AP755" s="353">
        <f t="shared" si="333"/>
        <v>0</v>
      </c>
      <c r="AQ755" s="353">
        <f t="shared" si="333"/>
        <v>0</v>
      </c>
      <c r="AR755" s="353">
        <f t="shared" si="333"/>
        <v>0</v>
      </c>
      <c r="AS755" s="266"/>
    </row>
    <row r="756" spans="1:45" ht="15.5" hidden="1" outlineLevel="1">
      <c r="A756" s="454"/>
      <c r="B756" s="370"/>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54"/>
      <c r="AF756" s="367"/>
      <c r="AG756" s="367"/>
      <c r="AH756" s="367"/>
      <c r="AI756" s="367"/>
      <c r="AJ756" s="367"/>
      <c r="AK756" s="367"/>
      <c r="AL756" s="367"/>
      <c r="AM756" s="367"/>
      <c r="AN756" s="367"/>
      <c r="AO756" s="367"/>
      <c r="AP756" s="367"/>
      <c r="AQ756" s="367"/>
      <c r="AR756" s="367"/>
      <c r="AS756" s="266"/>
    </row>
    <row r="757" spans="1:45" ht="31" hidden="1" outlineLevel="1">
      <c r="A757" s="454">
        <v>46</v>
      </c>
      <c r="B757" s="370" t="s">
        <v>138</v>
      </c>
      <c r="C757" s="251" t="s">
        <v>25</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68"/>
      <c r="AF757" s="352"/>
      <c r="AG757" s="352"/>
      <c r="AH757" s="352"/>
      <c r="AI757" s="352"/>
      <c r="AJ757" s="352"/>
      <c r="AK757" s="352"/>
      <c r="AL757" s="357"/>
      <c r="AM757" s="357"/>
      <c r="AN757" s="357"/>
      <c r="AO757" s="357"/>
      <c r="AP757" s="357"/>
      <c r="AQ757" s="357"/>
      <c r="AR757" s="357"/>
      <c r="AS757" s="256">
        <f>SUM(AE757:AR757)</f>
        <v>0</v>
      </c>
    </row>
    <row r="758" spans="1:45" ht="15.5" hidden="1" outlineLevel="1">
      <c r="A758" s="454"/>
      <c r="B758" s="254" t="s">
        <v>309</v>
      </c>
      <c r="C758" s="251" t="s">
        <v>163</v>
      </c>
      <c r="D758" s="255"/>
      <c r="E758" s="255"/>
      <c r="F758" s="255"/>
      <c r="G758" s="255"/>
      <c r="H758" s="255"/>
      <c r="I758" s="255"/>
      <c r="J758" s="255"/>
      <c r="K758" s="255"/>
      <c r="L758" s="255"/>
      <c r="M758" s="255"/>
      <c r="N758" s="255"/>
      <c r="O758" s="255"/>
      <c r="P758" s="255"/>
      <c r="Q758" s="255">
        <v>12</v>
      </c>
      <c r="R758" s="255"/>
      <c r="S758" s="255"/>
      <c r="T758" s="255"/>
      <c r="U758" s="255"/>
      <c r="V758" s="255"/>
      <c r="W758" s="255"/>
      <c r="X758" s="255"/>
      <c r="Y758" s="255"/>
      <c r="Z758" s="255"/>
      <c r="AA758" s="255"/>
      <c r="AB758" s="255"/>
      <c r="AC758" s="255"/>
      <c r="AD758" s="255"/>
      <c r="AE758" s="353">
        <v>0</v>
      </c>
      <c r="AF758" s="353">
        <v>0</v>
      </c>
      <c r="AG758" s="353">
        <v>0</v>
      </c>
      <c r="AH758" s="353">
        <v>0</v>
      </c>
      <c r="AI758" s="353">
        <v>0</v>
      </c>
      <c r="AJ758" s="353">
        <v>0</v>
      </c>
      <c r="AK758" s="353">
        <v>0</v>
      </c>
      <c r="AL758" s="353">
        <v>0</v>
      </c>
      <c r="AM758" s="353">
        <v>0</v>
      </c>
      <c r="AN758" s="353">
        <f t="shared" ref="AN758:AR758" si="334">AN757</f>
        <v>0</v>
      </c>
      <c r="AO758" s="353">
        <f t="shared" si="334"/>
        <v>0</v>
      </c>
      <c r="AP758" s="353">
        <f t="shared" si="334"/>
        <v>0</v>
      </c>
      <c r="AQ758" s="353">
        <f t="shared" si="334"/>
        <v>0</v>
      </c>
      <c r="AR758" s="353">
        <f t="shared" si="334"/>
        <v>0</v>
      </c>
      <c r="AS758" s="266"/>
    </row>
    <row r="759" spans="1:45" ht="15.5" hidden="1" outlineLevel="1">
      <c r="A759" s="454"/>
      <c r="B759" s="370"/>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54"/>
      <c r="AF759" s="367"/>
      <c r="AG759" s="367"/>
      <c r="AH759" s="367"/>
      <c r="AI759" s="367"/>
      <c r="AJ759" s="367"/>
      <c r="AK759" s="367"/>
      <c r="AL759" s="367"/>
      <c r="AM759" s="367"/>
      <c r="AN759" s="367"/>
      <c r="AO759" s="367"/>
      <c r="AP759" s="367"/>
      <c r="AQ759" s="367"/>
      <c r="AR759" s="367"/>
      <c r="AS759" s="266"/>
    </row>
    <row r="760" spans="1:45" ht="31" hidden="1" outlineLevel="1">
      <c r="A760" s="454">
        <v>47</v>
      </c>
      <c r="B760" s="370" t="s">
        <v>139</v>
      </c>
      <c r="C760" s="251" t="s">
        <v>25</v>
      </c>
      <c r="D760" s="255"/>
      <c r="E760" s="255"/>
      <c r="F760" s="255"/>
      <c r="G760" s="255"/>
      <c r="H760" s="255"/>
      <c r="I760" s="255"/>
      <c r="J760" s="255"/>
      <c r="K760" s="255"/>
      <c r="L760" s="255"/>
      <c r="M760" s="255"/>
      <c r="N760" s="255"/>
      <c r="O760" s="255"/>
      <c r="P760" s="255"/>
      <c r="Q760" s="255">
        <v>12</v>
      </c>
      <c r="R760" s="255"/>
      <c r="S760" s="255"/>
      <c r="T760" s="255"/>
      <c r="U760" s="255"/>
      <c r="V760" s="255"/>
      <c r="W760" s="255"/>
      <c r="X760" s="255"/>
      <c r="Y760" s="255"/>
      <c r="Z760" s="255"/>
      <c r="AA760" s="255"/>
      <c r="AB760" s="255"/>
      <c r="AC760" s="255"/>
      <c r="AD760" s="255"/>
      <c r="AE760" s="368"/>
      <c r="AF760" s="352"/>
      <c r="AG760" s="352"/>
      <c r="AH760" s="352"/>
      <c r="AI760" s="352"/>
      <c r="AJ760" s="352"/>
      <c r="AK760" s="352"/>
      <c r="AL760" s="357"/>
      <c r="AM760" s="357"/>
      <c r="AN760" s="357"/>
      <c r="AO760" s="357"/>
      <c r="AP760" s="357"/>
      <c r="AQ760" s="357"/>
      <c r="AR760" s="357"/>
      <c r="AS760" s="256">
        <f>SUM(AE760:AR760)</f>
        <v>0</v>
      </c>
    </row>
    <row r="761" spans="1:45" ht="15.5" hidden="1" outlineLevel="1">
      <c r="A761" s="454"/>
      <c r="B761" s="254" t="s">
        <v>309</v>
      </c>
      <c r="C761" s="251" t="s">
        <v>163</v>
      </c>
      <c r="D761" s="255"/>
      <c r="E761" s="255"/>
      <c r="F761" s="255"/>
      <c r="G761" s="255"/>
      <c r="H761" s="255"/>
      <c r="I761" s="255"/>
      <c r="J761" s="255"/>
      <c r="K761" s="255"/>
      <c r="L761" s="255"/>
      <c r="M761" s="255"/>
      <c r="N761" s="255"/>
      <c r="O761" s="255"/>
      <c r="P761" s="255"/>
      <c r="Q761" s="255">
        <v>12</v>
      </c>
      <c r="R761" s="255"/>
      <c r="S761" s="255"/>
      <c r="T761" s="255"/>
      <c r="U761" s="255"/>
      <c r="V761" s="255"/>
      <c r="W761" s="255"/>
      <c r="X761" s="255"/>
      <c r="Y761" s="255"/>
      <c r="Z761" s="255"/>
      <c r="AA761" s="255"/>
      <c r="AB761" s="255"/>
      <c r="AC761" s="255"/>
      <c r="AD761" s="255"/>
      <c r="AE761" s="353">
        <v>0</v>
      </c>
      <c r="AF761" s="353">
        <v>0</v>
      </c>
      <c r="AG761" s="353">
        <v>0</v>
      </c>
      <c r="AH761" s="353">
        <v>0</v>
      </c>
      <c r="AI761" s="353">
        <v>0</v>
      </c>
      <c r="AJ761" s="353">
        <v>0</v>
      </c>
      <c r="AK761" s="353">
        <v>0</v>
      </c>
      <c r="AL761" s="353">
        <v>0</v>
      </c>
      <c r="AM761" s="353">
        <v>0</v>
      </c>
      <c r="AN761" s="353">
        <f t="shared" ref="AN761:AR761" si="335">AN760</f>
        <v>0</v>
      </c>
      <c r="AO761" s="353">
        <f t="shared" si="335"/>
        <v>0</v>
      </c>
      <c r="AP761" s="353">
        <f t="shared" si="335"/>
        <v>0</v>
      </c>
      <c r="AQ761" s="353">
        <f t="shared" si="335"/>
        <v>0</v>
      </c>
      <c r="AR761" s="353">
        <f t="shared" si="335"/>
        <v>0</v>
      </c>
      <c r="AS761" s="266"/>
    </row>
    <row r="762" spans="1:45" ht="15.5" hidden="1" outlineLevel="1">
      <c r="A762" s="454"/>
      <c r="B762" s="370"/>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54"/>
      <c r="AF762" s="367"/>
      <c r="AG762" s="367"/>
      <c r="AH762" s="367"/>
      <c r="AI762" s="367"/>
      <c r="AJ762" s="367"/>
      <c r="AK762" s="367"/>
      <c r="AL762" s="367"/>
      <c r="AM762" s="367"/>
      <c r="AN762" s="367"/>
      <c r="AO762" s="367"/>
      <c r="AP762" s="367"/>
      <c r="AQ762" s="367"/>
      <c r="AR762" s="367"/>
      <c r="AS762" s="266"/>
    </row>
    <row r="763" spans="1:45" ht="31" hidden="1" outlineLevel="1">
      <c r="A763" s="454">
        <v>48</v>
      </c>
      <c r="B763" s="370" t="s">
        <v>140</v>
      </c>
      <c r="C763" s="251" t="s">
        <v>25</v>
      </c>
      <c r="D763" s="255"/>
      <c r="E763" s="255"/>
      <c r="F763" s="255"/>
      <c r="G763" s="255"/>
      <c r="H763" s="255"/>
      <c r="I763" s="255"/>
      <c r="J763" s="255"/>
      <c r="K763" s="255"/>
      <c r="L763" s="255"/>
      <c r="M763" s="255"/>
      <c r="N763" s="255"/>
      <c r="O763" s="255"/>
      <c r="P763" s="255"/>
      <c r="Q763" s="255">
        <v>12</v>
      </c>
      <c r="R763" s="255"/>
      <c r="S763" s="255"/>
      <c r="T763" s="255"/>
      <c r="U763" s="255"/>
      <c r="V763" s="255"/>
      <c r="W763" s="255"/>
      <c r="X763" s="255"/>
      <c r="Y763" s="255"/>
      <c r="Z763" s="255"/>
      <c r="AA763" s="255"/>
      <c r="AB763" s="255"/>
      <c r="AC763" s="255"/>
      <c r="AD763" s="255"/>
      <c r="AE763" s="368"/>
      <c r="AF763" s="352"/>
      <c r="AG763" s="352"/>
      <c r="AH763" s="352"/>
      <c r="AI763" s="352"/>
      <c r="AJ763" s="352"/>
      <c r="AK763" s="352"/>
      <c r="AL763" s="357"/>
      <c r="AM763" s="357"/>
      <c r="AN763" s="357"/>
      <c r="AO763" s="357"/>
      <c r="AP763" s="357"/>
      <c r="AQ763" s="357"/>
      <c r="AR763" s="357"/>
      <c r="AS763" s="256">
        <f>SUM(AE763:AR763)</f>
        <v>0</v>
      </c>
    </row>
    <row r="764" spans="1:45" ht="15.5" hidden="1" outlineLevel="1">
      <c r="A764" s="454"/>
      <c r="B764" s="254" t="s">
        <v>309</v>
      </c>
      <c r="C764" s="251" t="s">
        <v>163</v>
      </c>
      <c r="D764" s="255"/>
      <c r="E764" s="255"/>
      <c r="F764" s="255"/>
      <c r="G764" s="255"/>
      <c r="H764" s="255"/>
      <c r="I764" s="255"/>
      <c r="J764" s="255"/>
      <c r="K764" s="255"/>
      <c r="L764" s="255"/>
      <c r="M764" s="255"/>
      <c r="N764" s="255"/>
      <c r="O764" s="255"/>
      <c r="P764" s="255"/>
      <c r="Q764" s="255">
        <v>12</v>
      </c>
      <c r="R764" s="255"/>
      <c r="S764" s="255"/>
      <c r="T764" s="255"/>
      <c r="U764" s="255"/>
      <c r="V764" s="255"/>
      <c r="W764" s="255"/>
      <c r="X764" s="255"/>
      <c r="Y764" s="255"/>
      <c r="Z764" s="255"/>
      <c r="AA764" s="255"/>
      <c r="AB764" s="255"/>
      <c r="AC764" s="255"/>
      <c r="AD764" s="255"/>
      <c r="AE764" s="353">
        <v>0</v>
      </c>
      <c r="AF764" s="353">
        <v>0</v>
      </c>
      <c r="AG764" s="353">
        <v>0</v>
      </c>
      <c r="AH764" s="353">
        <v>0</v>
      </c>
      <c r="AI764" s="353">
        <v>0</v>
      </c>
      <c r="AJ764" s="353">
        <v>0</v>
      </c>
      <c r="AK764" s="353">
        <v>0</v>
      </c>
      <c r="AL764" s="353">
        <v>0</v>
      </c>
      <c r="AM764" s="353">
        <v>0</v>
      </c>
      <c r="AN764" s="353">
        <f t="shared" ref="AN764:AR764" si="336">AN763</f>
        <v>0</v>
      </c>
      <c r="AO764" s="353">
        <f t="shared" si="336"/>
        <v>0</v>
      </c>
      <c r="AP764" s="353">
        <f t="shared" si="336"/>
        <v>0</v>
      </c>
      <c r="AQ764" s="353">
        <f t="shared" si="336"/>
        <v>0</v>
      </c>
      <c r="AR764" s="353">
        <f t="shared" si="336"/>
        <v>0</v>
      </c>
      <c r="AS764" s="266"/>
    </row>
    <row r="765" spans="1:45" ht="15.5" hidden="1" outlineLevel="1">
      <c r="A765" s="454"/>
      <c r="B765" s="370"/>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54"/>
      <c r="AF765" s="367"/>
      <c r="AG765" s="367"/>
      <c r="AH765" s="367"/>
      <c r="AI765" s="367"/>
      <c r="AJ765" s="367"/>
      <c r="AK765" s="367"/>
      <c r="AL765" s="367"/>
      <c r="AM765" s="367"/>
      <c r="AN765" s="367"/>
      <c r="AO765" s="367"/>
      <c r="AP765" s="367"/>
      <c r="AQ765" s="367"/>
      <c r="AR765" s="367"/>
      <c r="AS765" s="266"/>
    </row>
    <row r="766" spans="1:45" ht="31" hidden="1" outlineLevel="1">
      <c r="A766" s="454">
        <v>49</v>
      </c>
      <c r="B766" s="370" t="s">
        <v>141</v>
      </c>
      <c r="C766" s="251" t="s">
        <v>25</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68"/>
      <c r="AF766" s="352"/>
      <c r="AG766" s="352"/>
      <c r="AH766" s="352"/>
      <c r="AI766" s="352"/>
      <c r="AJ766" s="352"/>
      <c r="AK766" s="352"/>
      <c r="AL766" s="357"/>
      <c r="AM766" s="357"/>
      <c r="AN766" s="357"/>
      <c r="AO766" s="357"/>
      <c r="AP766" s="357"/>
      <c r="AQ766" s="357"/>
      <c r="AR766" s="357"/>
      <c r="AS766" s="256">
        <f>SUM(AE766:AR766)</f>
        <v>0</v>
      </c>
    </row>
    <row r="767" spans="1:45" ht="15.5" hidden="1" outlineLevel="1">
      <c r="A767" s="454"/>
      <c r="B767" s="254" t="s">
        <v>309</v>
      </c>
      <c r="C767" s="251" t="s">
        <v>163</v>
      </c>
      <c r="D767" s="255"/>
      <c r="E767" s="255"/>
      <c r="F767" s="255"/>
      <c r="G767" s="255"/>
      <c r="H767" s="255"/>
      <c r="I767" s="255"/>
      <c r="J767" s="255"/>
      <c r="K767" s="255"/>
      <c r="L767" s="255"/>
      <c r="M767" s="255"/>
      <c r="N767" s="255"/>
      <c r="O767" s="255"/>
      <c r="P767" s="255"/>
      <c r="Q767" s="255">
        <v>12</v>
      </c>
      <c r="R767" s="255"/>
      <c r="S767" s="255"/>
      <c r="T767" s="255"/>
      <c r="U767" s="255"/>
      <c r="V767" s="255"/>
      <c r="W767" s="255"/>
      <c r="X767" s="255"/>
      <c r="Y767" s="255"/>
      <c r="Z767" s="255"/>
      <c r="AA767" s="255"/>
      <c r="AB767" s="255"/>
      <c r="AC767" s="255"/>
      <c r="AD767" s="255"/>
      <c r="AE767" s="353">
        <v>0</v>
      </c>
      <c r="AF767" s="353">
        <v>0</v>
      </c>
      <c r="AG767" s="353">
        <v>0</v>
      </c>
      <c r="AH767" s="353">
        <v>0</v>
      </c>
      <c r="AI767" s="353">
        <v>0</v>
      </c>
      <c r="AJ767" s="353">
        <v>0</v>
      </c>
      <c r="AK767" s="353">
        <v>0</v>
      </c>
      <c r="AL767" s="353">
        <v>0</v>
      </c>
      <c r="AM767" s="353">
        <v>0</v>
      </c>
      <c r="AN767" s="353">
        <f t="shared" ref="AN767:AR767" si="337">AN766</f>
        <v>0</v>
      </c>
      <c r="AO767" s="353">
        <f t="shared" si="337"/>
        <v>0</v>
      </c>
      <c r="AP767" s="353">
        <f t="shared" si="337"/>
        <v>0</v>
      </c>
      <c r="AQ767" s="353">
        <f t="shared" si="337"/>
        <v>0</v>
      </c>
      <c r="AR767" s="353">
        <f t="shared" si="337"/>
        <v>0</v>
      </c>
      <c r="AS767" s="266"/>
    </row>
    <row r="768" spans="1:45" ht="15.5" hidden="1" outlineLevel="1">
      <c r="A768" s="45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54"/>
      <c r="AF768" s="354"/>
      <c r="AG768" s="354"/>
      <c r="AH768" s="354"/>
      <c r="AI768" s="354"/>
      <c r="AJ768" s="354"/>
      <c r="AK768" s="354"/>
      <c r="AL768" s="354"/>
      <c r="AM768" s="354"/>
      <c r="AN768" s="354"/>
      <c r="AO768" s="354"/>
      <c r="AP768" s="354"/>
      <c r="AQ768" s="354"/>
      <c r="AR768" s="354"/>
      <c r="AS768" s="266"/>
    </row>
    <row r="769" spans="2:46" ht="15.5" collapsed="1">
      <c r="B769" s="285" t="s">
        <v>310</v>
      </c>
      <c r="C769" s="287"/>
      <c r="D769" s="287">
        <f>SUM(D608:D767)</f>
        <v>55393311.07600157</v>
      </c>
      <c r="E769" s="287">
        <f t="shared" ref="E769:P769" si="338">SUM(E608:E767)</f>
        <v>54046852.792043887</v>
      </c>
      <c r="F769" s="287">
        <f t="shared" si="338"/>
        <v>54000688.499344803</v>
      </c>
      <c r="G769" s="287">
        <f t="shared" si="338"/>
        <v>53935967.899329759</v>
      </c>
      <c r="H769" s="287">
        <f t="shared" si="338"/>
        <v>53850561.617914684</v>
      </c>
      <c r="I769" s="287">
        <f t="shared" si="338"/>
        <v>53402969.189266086</v>
      </c>
      <c r="J769" s="287">
        <f t="shared" si="338"/>
        <v>53315699.310709566</v>
      </c>
      <c r="K769" s="287">
        <f t="shared" si="338"/>
        <v>53222072.983726017</v>
      </c>
      <c r="L769" s="287">
        <f t="shared" si="338"/>
        <v>52055061.136996627</v>
      </c>
      <c r="M769" s="287">
        <f t="shared" si="338"/>
        <v>51854931.831475697</v>
      </c>
      <c r="N769" s="287">
        <f t="shared" si="338"/>
        <v>50402227.580499418</v>
      </c>
      <c r="O769" s="287">
        <f t="shared" si="338"/>
        <v>49809663.77665475</v>
      </c>
      <c r="P769" s="287">
        <f t="shared" si="338"/>
        <v>15032102.376510315</v>
      </c>
      <c r="Q769" s="287"/>
      <c r="R769" s="287">
        <f>SUM(R608:R767)</f>
        <v>8761.0831121978317</v>
      </c>
      <c r="S769" s="287">
        <f t="shared" ref="S769:AD769" si="339">SUM(S608:S767)</f>
        <v>8792.4083395730959</v>
      </c>
      <c r="T769" s="287">
        <f t="shared" si="339"/>
        <v>8789.6093892073623</v>
      </c>
      <c r="U769" s="287">
        <f t="shared" si="339"/>
        <v>8780.4762306897483</v>
      </c>
      <c r="V769" s="287">
        <f t="shared" si="339"/>
        <v>8770.5252544056166</v>
      </c>
      <c r="W769" s="287">
        <f t="shared" si="339"/>
        <v>8756.7675390940694</v>
      </c>
      <c r="X769" s="287">
        <f t="shared" si="339"/>
        <v>8743.9799239857693</v>
      </c>
      <c r="Y769" s="287">
        <f t="shared" si="339"/>
        <v>8728.7359308340674</v>
      </c>
      <c r="Z769" s="287">
        <f t="shared" si="339"/>
        <v>8543.8282913337298</v>
      </c>
      <c r="AA769" s="287">
        <f t="shared" si="339"/>
        <v>8524.2037286497634</v>
      </c>
      <c r="AB769" s="287">
        <f t="shared" si="339"/>
        <v>8414.6874503989748</v>
      </c>
      <c r="AC769" s="287">
        <f t="shared" si="339"/>
        <v>8402.5670629120759</v>
      </c>
      <c r="AD769" s="287">
        <f t="shared" si="339"/>
        <v>2737.0468341323053</v>
      </c>
      <c r="AE769" s="287">
        <f>IF(AE606="kWh",SUMPRODUCT(D608:D767,AE608:AE767))</f>
        <v>8561202.5353049524</v>
      </c>
      <c r="AF769" s="287">
        <f>IF(AF606="kWh",SUMPRODUCT(D608:D767,AF608:AF767))</f>
        <v>5301194.8404576341</v>
      </c>
      <c r="AG769" s="287">
        <f>IF(AG606="kw",SUMPRODUCT(Q608:Q767,R608:R767,AG608:AG767),SUMPRODUCT(D608:D767,AG608:AG767))</f>
        <v>41661.745245667124</v>
      </c>
      <c r="AH769" s="287">
        <f>IF(AH606="kw",SUMPRODUCT(Q608:Q767,R608:R767,AH608:AH767),SUMPRODUCT(D608:D767,AH608:AH767))</f>
        <v>13118.942549577518</v>
      </c>
      <c r="AI769" s="287">
        <f>IF(AI606="kw",SUMPRODUCT(Q608:Q767,R608:R767,AI608:AI767),SUMPRODUCT(D608:D767,AI608:AI767))</f>
        <v>4990.1716255587044</v>
      </c>
      <c r="AJ769" s="287">
        <f>IF(AJ606="kw",SUMPRODUCT(Q608:Q767,R608:R767,AJ608:AJ767),SUMPRODUCT(D608:D767,AJ608:AJ767))</f>
        <v>18862.586164950004</v>
      </c>
      <c r="AK769" s="287">
        <f>IF(AK606="kw",SUMPRODUCT(Q608:Q767,R608:R767,AK608:AK767),SUMPRODUCT(D608:D767,AK608:AK767))</f>
        <v>0</v>
      </c>
      <c r="AL769" s="287">
        <f>IF(AL606="kw",SUMPRODUCT(Q608:Q767,R608:R767,AL608:AL767),SUMPRODUCT(D608:D767,AL608:AL767))</f>
        <v>0</v>
      </c>
      <c r="AM769" s="287">
        <f>IF(AM606="kw",SUMPRODUCT(Q608:Q767,R608:R767,AM608:AM767),SUMPRODUCT(D608:D767,AM608:AM767))</f>
        <v>0</v>
      </c>
      <c r="AN769" s="287">
        <f>IF(AN606="kw",SUMPRODUCT(Q608:Q767,R608:R767,AN608:AN767),SUMPRODUCT(D608:D767,AN608:AN767))</f>
        <v>0</v>
      </c>
      <c r="AO769" s="287">
        <f>IF(AO606="kw",SUMPRODUCT(Q608:Q767,R608:R767,AO608:AO767),SUMPRODUCT(D608:D767,AO608:AO767))</f>
        <v>0</v>
      </c>
      <c r="AP769" s="287">
        <f>IF(AP606="kw",SUMPRODUCT(Q608:Q767,R608:R767,AP608:AP767),SUMPRODUCT(D608:D767,AP608:AP767))</f>
        <v>0</v>
      </c>
      <c r="AQ769" s="287">
        <f>IF(AQ606="kw",SUMPRODUCT(Q608:Q767,R608:R767,AQ608:AQ767),SUMPRODUCT(D608:D767,AQ608:AQ767))</f>
        <v>0</v>
      </c>
      <c r="AR769" s="287">
        <f>IF(AR606="kw",SUMPRODUCT(Q608:Q767,R608:R767,AR608:AR767),SUMPRODUCT(D608:D767,AR608:AR767))</f>
        <v>0</v>
      </c>
      <c r="AS769" s="288"/>
    </row>
    <row r="770" spans="2:46" ht="15.5">
      <c r="B770" s="334" t="s">
        <v>311</v>
      </c>
      <c r="C770" s="335"/>
      <c r="D770" s="335"/>
      <c r="E770" s="335"/>
      <c r="F770" s="335"/>
      <c r="G770" s="335"/>
      <c r="H770" s="335"/>
      <c r="I770" s="335"/>
      <c r="J770" s="335"/>
      <c r="K770" s="335"/>
      <c r="L770" s="335"/>
      <c r="M770" s="335"/>
      <c r="N770" s="335"/>
      <c r="O770" s="335"/>
      <c r="P770" s="335"/>
      <c r="Q770" s="335"/>
      <c r="R770" s="335"/>
      <c r="S770" s="335"/>
      <c r="T770" s="335"/>
      <c r="U770" s="335"/>
      <c r="V770" s="335"/>
      <c r="W770" s="335"/>
      <c r="X770" s="335"/>
      <c r="Y770" s="335"/>
      <c r="Z770" s="335"/>
      <c r="AA770" s="335"/>
      <c r="AB770" s="335"/>
      <c r="AC770" s="335"/>
      <c r="AD770" s="335"/>
      <c r="AE770" s="335">
        <f>HLOOKUP(AE605,'2. LRAMVA Threshold'!$B$42:$Q$60,10,FALSE)</f>
        <v>0</v>
      </c>
      <c r="AF770" s="335">
        <f>HLOOKUP(AF605,'2. LRAMVA Threshold'!$B$42:$Q$53,10,FALSE)</f>
        <v>0</v>
      </c>
      <c r="AG770" s="335">
        <f>HLOOKUP(AG415,'2. LRAMVA Threshold'!$B$42:$Q$53,10,FALSE)</f>
        <v>0</v>
      </c>
      <c r="AH770" s="335">
        <f>HLOOKUP(AH415,'2. LRAMVA Threshold'!$B$42:$Q$53,10,FALSE)</f>
        <v>0</v>
      </c>
      <c r="AI770" s="335">
        <f>HLOOKUP(AI415,'2. LRAMVA Threshold'!$B$42:$Q$53,10,FALSE)</f>
        <v>0</v>
      </c>
      <c r="AJ770" s="335">
        <f>HLOOKUP(AJ415,'2. LRAMVA Threshold'!$B$42:$Q$53,10,FALSE)</f>
        <v>0</v>
      </c>
      <c r="AK770" s="335">
        <f>HLOOKUP(AK415,'2. LRAMVA Threshold'!$B$42:$Q$53,10,FALSE)</f>
        <v>0</v>
      </c>
      <c r="AL770" s="335">
        <f>HLOOKUP(AL415,'2. LRAMVA Threshold'!$B$42:$Q$53,10,FALSE)</f>
        <v>0</v>
      </c>
      <c r="AM770" s="335">
        <f>HLOOKUP(AM415,'2. LRAMVA Threshold'!$B$42:$Q$53,10,FALSE)</f>
        <v>0</v>
      </c>
      <c r="AN770" s="335">
        <f>HLOOKUP(AN415,'2. LRAMVA Threshold'!$B$42:$Q$53,10,FALSE)</f>
        <v>0</v>
      </c>
      <c r="AO770" s="335">
        <f>HLOOKUP(AO415,'2. LRAMVA Threshold'!$B$42:$Q$53,10,FALSE)</f>
        <v>0</v>
      </c>
      <c r="AP770" s="335">
        <f>HLOOKUP(AP415,'2. LRAMVA Threshold'!$B$42:$Q$53,10,FALSE)</f>
        <v>0</v>
      </c>
      <c r="AQ770" s="335">
        <f>HLOOKUP(AQ415,'2. LRAMVA Threshold'!$B$42:$Q$53,10,FALSE)</f>
        <v>0</v>
      </c>
      <c r="AR770" s="335">
        <f>HLOOKUP(AR415,'2. LRAMVA Threshold'!$B$42:$Q$53,10,FALSE)</f>
        <v>0</v>
      </c>
      <c r="AS770" s="384"/>
    </row>
    <row r="771" spans="2:46" ht="15.5">
      <c r="B771" s="337"/>
      <c r="C771" s="374"/>
      <c r="D771" s="375"/>
      <c r="E771" s="375"/>
      <c r="F771" s="375"/>
      <c r="G771" s="375"/>
      <c r="H771" s="375"/>
      <c r="I771" s="375"/>
      <c r="J771" s="375"/>
      <c r="K771" s="375"/>
      <c r="L771" s="375"/>
      <c r="M771" s="375"/>
      <c r="N771" s="339"/>
      <c r="O771" s="339"/>
      <c r="P771" s="339"/>
      <c r="Q771" s="375"/>
      <c r="R771" s="376"/>
      <c r="S771" s="375"/>
      <c r="T771" s="375"/>
      <c r="U771" s="375"/>
      <c r="V771" s="377"/>
      <c r="W771" s="377"/>
      <c r="X771" s="377"/>
      <c r="Y771" s="377"/>
      <c r="Z771" s="375"/>
      <c r="AA771" s="375"/>
      <c r="AB771" s="339"/>
      <c r="AC771" s="339"/>
      <c r="AD771" s="339"/>
      <c r="AE771" s="378"/>
      <c r="AF771" s="378"/>
      <c r="AG771" s="378"/>
      <c r="AH771" s="378"/>
      <c r="AI771" s="378"/>
      <c r="AJ771" s="378"/>
      <c r="AK771" s="378"/>
      <c r="AL771" s="342"/>
      <c r="AM771" s="342"/>
      <c r="AN771" s="342"/>
      <c r="AO771" s="342"/>
      <c r="AP771" s="342"/>
      <c r="AQ771" s="342"/>
      <c r="AR771" s="342"/>
      <c r="AS771" s="343"/>
    </row>
    <row r="772" spans="2:46" ht="15.5">
      <c r="B772" s="283" t="s">
        <v>312</v>
      </c>
      <c r="C772" s="295"/>
      <c r="D772" s="295"/>
      <c r="E772" s="321"/>
      <c r="F772" s="321"/>
      <c r="G772" s="321"/>
      <c r="H772" s="321"/>
      <c r="I772" s="321"/>
      <c r="J772" s="321"/>
      <c r="K772" s="321"/>
      <c r="L772" s="321"/>
      <c r="M772" s="321"/>
      <c r="N772" s="321"/>
      <c r="O772" s="321"/>
      <c r="P772" s="321"/>
      <c r="Q772" s="321"/>
      <c r="R772" s="251"/>
      <c r="S772" s="297"/>
      <c r="T772" s="297"/>
      <c r="U772" s="297"/>
      <c r="V772" s="296"/>
      <c r="W772" s="296"/>
      <c r="X772" s="296"/>
      <c r="Y772" s="296"/>
      <c r="Z772" s="297"/>
      <c r="AA772" s="297"/>
      <c r="AB772" s="297"/>
      <c r="AC772" s="297"/>
      <c r="AD772" s="297"/>
      <c r="AE772" s="714">
        <f>HLOOKUP(AE$35,'3.  Distribution Rates'!$C$122:$P$135,10,FALSE)</f>
        <v>0</v>
      </c>
      <c r="AF772" s="714">
        <f>HLOOKUP(AF$35,'3.  Distribution Rates'!$C$122:$P$135,10,FALSE)</f>
        <v>0</v>
      </c>
      <c r="AG772" s="298">
        <f>HLOOKUP(AG$35,'3.  Distribution Rates'!$C$122:$P$135,10,FALSE)</f>
        <v>0</v>
      </c>
      <c r="AH772" s="298">
        <f>HLOOKUP(AH$35,'3.  Distribution Rates'!$C$122:$P$135,10,FALSE)</f>
        <v>0</v>
      </c>
      <c r="AI772" s="298">
        <f>HLOOKUP(AI$35,'3.  Distribution Rates'!$C$122:$P$135,10,FALSE)</f>
        <v>0</v>
      </c>
      <c r="AJ772" s="298">
        <f>HLOOKUP(AJ$35,'3.  Distribution Rates'!$C$122:$P$135,10,FALSE)</f>
        <v>0</v>
      </c>
      <c r="AK772" s="298">
        <f>HLOOKUP(AK$35,'3.  Distribution Rates'!$C$122:$P$135,10,FALSE)</f>
        <v>0</v>
      </c>
      <c r="AL772" s="298">
        <f>HLOOKUP(AL$35,'3.  Distribution Rates'!$C$122:$P$135,10,FALSE)</f>
        <v>0</v>
      </c>
      <c r="AM772" s="298">
        <f>HLOOKUP(AM$35,'3.  Distribution Rates'!$C$122:$P$135,10,FALSE)</f>
        <v>0</v>
      </c>
      <c r="AN772" s="298">
        <f>HLOOKUP(AN$35,'3.  Distribution Rates'!$C$122:$P$135,10,FALSE)</f>
        <v>0</v>
      </c>
      <c r="AO772" s="298">
        <f>HLOOKUP(AO$35,'3.  Distribution Rates'!$C$122:$P$135,10,FALSE)</f>
        <v>0</v>
      </c>
      <c r="AP772" s="298">
        <f>HLOOKUP(AP$35,'3.  Distribution Rates'!$C$122:$P$135,10,FALSE)</f>
        <v>0</v>
      </c>
      <c r="AQ772" s="298">
        <f>HLOOKUP(AQ$35,'3.  Distribution Rates'!$C$122:$P$135,10,FALSE)</f>
        <v>0</v>
      </c>
      <c r="AR772" s="298">
        <f>HLOOKUP(AR$35,'3.  Distribution Rates'!$C$122:$P$135,10,FALSE)</f>
        <v>0</v>
      </c>
      <c r="AS772" s="303"/>
      <c r="AT772" s="385"/>
    </row>
    <row r="773" spans="2:46" ht="15.5">
      <c r="B773" s="283" t="s">
        <v>313</v>
      </c>
      <c r="C773" s="300"/>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23">
        <f>'4.  2011-2014 LRAM'!AM141*AE772</f>
        <v>0</v>
      </c>
      <c r="AF773" s="323">
        <f>'4.  2011-2014 LRAM'!AN141*AF772</f>
        <v>0</v>
      </c>
      <c r="AG773" s="323">
        <f>'4.  2011-2014 LRAM'!AO141*AG772</f>
        <v>0</v>
      </c>
      <c r="AH773" s="323">
        <f>'4.  2011-2014 LRAM'!AP141*AH772</f>
        <v>0</v>
      </c>
      <c r="AI773" s="323">
        <f>'4.  2011-2014 LRAM'!AQ141*AI772</f>
        <v>0</v>
      </c>
      <c r="AJ773" s="323">
        <f>'4.  2011-2014 LRAM'!AR141*AJ772</f>
        <v>0</v>
      </c>
      <c r="AK773" s="323">
        <f>'4.  2011-2014 LRAM'!AS141*AK772</f>
        <v>0</v>
      </c>
      <c r="AL773" s="323">
        <f>'4.  2011-2014 LRAM'!AT141*AL772</f>
        <v>0</v>
      </c>
      <c r="AM773" s="323">
        <f>'4.  2011-2014 LRAM'!AU141*AM772</f>
        <v>0</v>
      </c>
      <c r="AN773" s="323">
        <f>'4.  2011-2014 LRAM'!AV141*AN772</f>
        <v>0</v>
      </c>
      <c r="AO773" s="323">
        <f>'4.  2011-2014 LRAM'!AW141*AO772</f>
        <v>0</v>
      </c>
      <c r="AP773" s="323">
        <f>'4.  2011-2014 LRAM'!AX141*AP772</f>
        <v>0</v>
      </c>
      <c r="AQ773" s="323">
        <f>'4.  2011-2014 LRAM'!AY141*AQ772</f>
        <v>0</v>
      </c>
      <c r="AR773" s="323">
        <f>'4.  2011-2014 LRAM'!AZ141*AR772</f>
        <v>0</v>
      </c>
      <c r="AS773" s="533">
        <f t="shared" ref="AS773:AS779" si="340">SUM(AE773:AR773)</f>
        <v>0</v>
      </c>
      <c r="AT773" s="385"/>
    </row>
    <row r="774" spans="2:46" ht="15.5">
      <c r="B774" s="283" t="s">
        <v>314</v>
      </c>
      <c r="C774" s="300"/>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23">
        <f>'4.  2011-2014 LRAM'!AM280*AE772</f>
        <v>0</v>
      </c>
      <c r="AF774" s="323">
        <f>'4.  2011-2014 LRAM'!AN280*AF772</f>
        <v>0</v>
      </c>
      <c r="AG774" s="323">
        <f>'4.  2011-2014 LRAM'!AO280*AG772</f>
        <v>0</v>
      </c>
      <c r="AH774" s="323">
        <f>'4.  2011-2014 LRAM'!AP280*AH772</f>
        <v>0</v>
      </c>
      <c r="AI774" s="323">
        <f>'4.  2011-2014 LRAM'!AQ280*AI772</f>
        <v>0</v>
      </c>
      <c r="AJ774" s="323">
        <f>'4.  2011-2014 LRAM'!AR280*AJ772</f>
        <v>0</v>
      </c>
      <c r="AK774" s="323">
        <f>'4.  2011-2014 LRAM'!AS280*AK772</f>
        <v>0</v>
      </c>
      <c r="AL774" s="323">
        <f>'4.  2011-2014 LRAM'!AT280*AL772</f>
        <v>0</v>
      </c>
      <c r="AM774" s="323">
        <f>'4.  2011-2014 LRAM'!AU280*AM772</f>
        <v>0</v>
      </c>
      <c r="AN774" s="323">
        <f>'4.  2011-2014 LRAM'!AV280*AN772</f>
        <v>0</v>
      </c>
      <c r="AO774" s="323">
        <f>'4.  2011-2014 LRAM'!AW280*AO772</f>
        <v>0</v>
      </c>
      <c r="AP774" s="323">
        <f>'4.  2011-2014 LRAM'!AX280*AP772</f>
        <v>0</v>
      </c>
      <c r="AQ774" s="323">
        <f>'4.  2011-2014 LRAM'!AY280*AQ772</f>
        <v>0</v>
      </c>
      <c r="AR774" s="323">
        <f>'4.  2011-2014 LRAM'!AZ280*AR772</f>
        <v>0</v>
      </c>
      <c r="AS774" s="533">
        <f t="shared" si="340"/>
        <v>0</v>
      </c>
      <c r="AT774" s="385"/>
    </row>
    <row r="775" spans="2:46" ht="15.5">
      <c r="B775" s="283" t="s">
        <v>315</v>
      </c>
      <c r="C775" s="300"/>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23">
        <f>'4.  2011-2014 LRAM'!AM416*AE772</f>
        <v>0</v>
      </c>
      <c r="AF775" s="323">
        <f>'4.  2011-2014 LRAM'!AN416*AF772</f>
        <v>0</v>
      </c>
      <c r="AG775" s="323">
        <f>'4.  2011-2014 LRAM'!AO416*AG772</f>
        <v>0</v>
      </c>
      <c r="AH775" s="323">
        <f>'4.  2011-2014 LRAM'!AP416*AH772</f>
        <v>0</v>
      </c>
      <c r="AI775" s="323">
        <f>'4.  2011-2014 LRAM'!AQ416*AI772</f>
        <v>0</v>
      </c>
      <c r="AJ775" s="323">
        <f>'4.  2011-2014 LRAM'!AR416*AJ772</f>
        <v>0</v>
      </c>
      <c r="AK775" s="323">
        <f>'4.  2011-2014 LRAM'!AS416*AK772</f>
        <v>0</v>
      </c>
      <c r="AL775" s="323">
        <f>'4.  2011-2014 LRAM'!AT416*AL772</f>
        <v>0</v>
      </c>
      <c r="AM775" s="323">
        <f>'4.  2011-2014 LRAM'!AU416*AM772</f>
        <v>0</v>
      </c>
      <c r="AN775" s="323">
        <f>'4.  2011-2014 LRAM'!AV416*AN772</f>
        <v>0</v>
      </c>
      <c r="AO775" s="323">
        <f>'4.  2011-2014 LRAM'!AW416*AO772</f>
        <v>0</v>
      </c>
      <c r="AP775" s="323">
        <f>'4.  2011-2014 LRAM'!AX416*AP772</f>
        <v>0</v>
      </c>
      <c r="AQ775" s="323">
        <f>'4.  2011-2014 LRAM'!AY416*AQ772</f>
        <v>0</v>
      </c>
      <c r="AR775" s="323">
        <f>'4.  2011-2014 LRAM'!AZ416*AR772</f>
        <v>0</v>
      </c>
      <c r="AS775" s="533">
        <f t="shared" si="340"/>
        <v>0</v>
      </c>
      <c r="AT775" s="385"/>
    </row>
    <row r="776" spans="2:46" ht="15.5">
      <c r="B776" s="283" t="s">
        <v>316</v>
      </c>
      <c r="C776" s="300"/>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23">
        <f>'4.  2011-2014 LRAM'!AM553*AE772</f>
        <v>0</v>
      </c>
      <c r="AF776" s="323">
        <f>'4.  2011-2014 LRAM'!AN553*AF772</f>
        <v>0</v>
      </c>
      <c r="AG776" s="323">
        <f>'4.  2011-2014 LRAM'!AO553*AG772</f>
        <v>0</v>
      </c>
      <c r="AH776" s="323">
        <f>'4.  2011-2014 LRAM'!AP553*AH772</f>
        <v>0</v>
      </c>
      <c r="AI776" s="323">
        <f>'4.  2011-2014 LRAM'!AQ553*AI772</f>
        <v>0</v>
      </c>
      <c r="AJ776" s="323">
        <f>'4.  2011-2014 LRAM'!AR553*AJ772</f>
        <v>0</v>
      </c>
      <c r="AK776" s="323">
        <f>'4.  2011-2014 LRAM'!AS553*AK772</f>
        <v>0</v>
      </c>
      <c r="AL776" s="323">
        <f>'4.  2011-2014 LRAM'!AT553*AL772</f>
        <v>0</v>
      </c>
      <c r="AM776" s="323">
        <f>'4.  2011-2014 LRAM'!AU553*AM772</f>
        <v>0</v>
      </c>
      <c r="AN776" s="323">
        <f>'4.  2011-2014 LRAM'!AV553*AN772</f>
        <v>0</v>
      </c>
      <c r="AO776" s="323">
        <f>'4.  2011-2014 LRAM'!AW553*AO772</f>
        <v>0</v>
      </c>
      <c r="AP776" s="323">
        <f>'4.  2011-2014 LRAM'!AX553*AP772</f>
        <v>0</v>
      </c>
      <c r="AQ776" s="323">
        <f>'4.  2011-2014 LRAM'!AY553*AQ772</f>
        <v>0</v>
      </c>
      <c r="AR776" s="323">
        <f>'4.  2011-2014 LRAM'!AZ553*AR772</f>
        <v>0</v>
      </c>
      <c r="AS776" s="533">
        <f t="shared" si="340"/>
        <v>0</v>
      </c>
      <c r="AT776" s="385"/>
    </row>
    <row r="777" spans="2:46" ht="15.5">
      <c r="B777" s="283" t="s">
        <v>317</v>
      </c>
      <c r="C777" s="300"/>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23">
        <f>AE210*AE772</f>
        <v>0</v>
      </c>
      <c r="AF777" s="323">
        <f t="shared" ref="AF777:AR777" si="341">AF210*AF772</f>
        <v>0</v>
      </c>
      <c r="AG777" s="323">
        <f t="shared" si="341"/>
        <v>0</v>
      </c>
      <c r="AH777" s="323">
        <f t="shared" si="341"/>
        <v>0</v>
      </c>
      <c r="AI777" s="323">
        <f t="shared" si="341"/>
        <v>0</v>
      </c>
      <c r="AJ777" s="323">
        <f t="shared" si="341"/>
        <v>0</v>
      </c>
      <c r="AK777" s="323">
        <f t="shared" si="341"/>
        <v>0</v>
      </c>
      <c r="AL777" s="323">
        <f t="shared" si="341"/>
        <v>0</v>
      </c>
      <c r="AM777" s="323">
        <f t="shared" si="341"/>
        <v>0</v>
      </c>
      <c r="AN777" s="323">
        <f t="shared" si="341"/>
        <v>0</v>
      </c>
      <c r="AO777" s="323">
        <f t="shared" si="341"/>
        <v>0</v>
      </c>
      <c r="AP777" s="323">
        <f t="shared" si="341"/>
        <v>0</v>
      </c>
      <c r="AQ777" s="323">
        <f t="shared" si="341"/>
        <v>0</v>
      </c>
      <c r="AR777" s="323">
        <f t="shared" si="341"/>
        <v>0</v>
      </c>
      <c r="AS777" s="533">
        <f t="shared" si="340"/>
        <v>0</v>
      </c>
      <c r="AT777" s="385"/>
    </row>
    <row r="778" spans="2:46" ht="15.5">
      <c r="B778" s="283" t="s">
        <v>318</v>
      </c>
      <c r="C778" s="300"/>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23">
        <f>AE400*AE772</f>
        <v>0</v>
      </c>
      <c r="AF778" s="323">
        <f t="shared" ref="AF778:AR778" si="342">AF400*AF772</f>
        <v>0</v>
      </c>
      <c r="AG778" s="323">
        <f t="shared" si="342"/>
        <v>0</v>
      </c>
      <c r="AH778" s="323">
        <f t="shared" si="342"/>
        <v>0</v>
      </c>
      <c r="AI778" s="323">
        <f t="shared" si="342"/>
        <v>0</v>
      </c>
      <c r="AJ778" s="323">
        <f t="shared" si="342"/>
        <v>0</v>
      </c>
      <c r="AK778" s="323">
        <f t="shared" si="342"/>
        <v>0</v>
      </c>
      <c r="AL778" s="323">
        <f t="shared" si="342"/>
        <v>0</v>
      </c>
      <c r="AM778" s="323">
        <f t="shared" si="342"/>
        <v>0</v>
      </c>
      <c r="AN778" s="323">
        <f t="shared" si="342"/>
        <v>0</v>
      </c>
      <c r="AO778" s="323">
        <f t="shared" si="342"/>
        <v>0</v>
      </c>
      <c r="AP778" s="323">
        <f t="shared" si="342"/>
        <v>0</v>
      </c>
      <c r="AQ778" s="323">
        <f t="shared" si="342"/>
        <v>0</v>
      </c>
      <c r="AR778" s="323">
        <f t="shared" si="342"/>
        <v>0</v>
      </c>
      <c r="AS778" s="533">
        <f t="shared" si="340"/>
        <v>0</v>
      </c>
      <c r="AT778" s="385"/>
    </row>
    <row r="779" spans="2:46" ht="15.5">
      <c r="B779" s="283" t="s">
        <v>319</v>
      </c>
      <c r="C779" s="300"/>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23">
        <f>AE590*AE772</f>
        <v>0</v>
      </c>
      <c r="AF779" s="323">
        <f t="shared" ref="AF779:AR779" si="343">AF590*AF772</f>
        <v>0</v>
      </c>
      <c r="AG779" s="323">
        <f t="shared" si="343"/>
        <v>0</v>
      </c>
      <c r="AH779" s="323">
        <f t="shared" si="343"/>
        <v>0</v>
      </c>
      <c r="AI779" s="323">
        <f t="shared" si="343"/>
        <v>0</v>
      </c>
      <c r="AJ779" s="323">
        <f t="shared" si="343"/>
        <v>0</v>
      </c>
      <c r="AK779" s="323">
        <f t="shared" si="343"/>
        <v>0</v>
      </c>
      <c r="AL779" s="323">
        <f t="shared" si="343"/>
        <v>0</v>
      </c>
      <c r="AM779" s="323">
        <f t="shared" si="343"/>
        <v>0</v>
      </c>
      <c r="AN779" s="323">
        <f t="shared" si="343"/>
        <v>0</v>
      </c>
      <c r="AO779" s="323">
        <f t="shared" si="343"/>
        <v>0</v>
      </c>
      <c r="AP779" s="323">
        <f t="shared" si="343"/>
        <v>0</v>
      </c>
      <c r="AQ779" s="323">
        <f t="shared" si="343"/>
        <v>0</v>
      </c>
      <c r="AR779" s="323">
        <f t="shared" si="343"/>
        <v>0</v>
      </c>
      <c r="AS779" s="533">
        <f t="shared" si="340"/>
        <v>0</v>
      </c>
      <c r="AT779" s="385"/>
    </row>
    <row r="780" spans="2:46" ht="15.5">
      <c r="B780" s="283" t="s">
        <v>320</v>
      </c>
      <c r="C780" s="300"/>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23">
        <f>AE769*AE772</f>
        <v>0</v>
      </c>
      <c r="AF780" s="323">
        <f t="shared" ref="AF780:AR780" si="344">AF769*AF772</f>
        <v>0</v>
      </c>
      <c r="AG780" s="323">
        <f t="shared" si="344"/>
        <v>0</v>
      </c>
      <c r="AH780" s="323">
        <f t="shared" si="344"/>
        <v>0</v>
      </c>
      <c r="AI780" s="323">
        <f t="shared" si="344"/>
        <v>0</v>
      </c>
      <c r="AJ780" s="323">
        <f t="shared" si="344"/>
        <v>0</v>
      </c>
      <c r="AK780" s="323">
        <f t="shared" si="344"/>
        <v>0</v>
      </c>
      <c r="AL780" s="323">
        <f t="shared" si="344"/>
        <v>0</v>
      </c>
      <c r="AM780" s="323">
        <f t="shared" si="344"/>
        <v>0</v>
      </c>
      <c r="AN780" s="323">
        <f t="shared" si="344"/>
        <v>0</v>
      </c>
      <c r="AO780" s="323">
        <f t="shared" si="344"/>
        <v>0</v>
      </c>
      <c r="AP780" s="323">
        <f t="shared" si="344"/>
        <v>0</v>
      </c>
      <c r="AQ780" s="323">
        <f t="shared" si="344"/>
        <v>0</v>
      </c>
      <c r="AR780" s="323">
        <f t="shared" si="344"/>
        <v>0</v>
      </c>
      <c r="AS780" s="533">
        <f>SUM(AE780:AR780)</f>
        <v>0</v>
      </c>
      <c r="AT780" s="385"/>
    </row>
    <row r="781" spans="2:46" ht="15.5">
      <c r="B781" s="304" t="s">
        <v>321</v>
      </c>
      <c r="C781" s="300"/>
      <c r="D781" s="263"/>
      <c r="E781" s="292"/>
      <c r="F781" s="292"/>
      <c r="G781" s="292"/>
      <c r="H781" s="292"/>
      <c r="I781" s="292"/>
      <c r="J781" s="292"/>
      <c r="K781" s="292"/>
      <c r="L781" s="292"/>
      <c r="M781" s="292"/>
      <c r="N781" s="292"/>
      <c r="O781" s="292"/>
      <c r="P781" s="292"/>
      <c r="Q781" s="292"/>
      <c r="R781" s="260"/>
      <c r="S781" s="292"/>
      <c r="T781" s="292"/>
      <c r="U781" s="292"/>
      <c r="V781" s="263"/>
      <c r="W781" s="263"/>
      <c r="X781" s="263"/>
      <c r="Y781" s="263"/>
      <c r="Z781" s="292"/>
      <c r="AA781" s="292"/>
      <c r="AB781" s="292"/>
      <c r="AC781" s="292"/>
      <c r="AD781" s="292"/>
      <c r="AE781" s="301">
        <f>SUM(AE773:AE780)</f>
        <v>0</v>
      </c>
      <c r="AF781" s="301">
        <f>SUM(AF773:AF780)</f>
        <v>0</v>
      </c>
      <c r="AG781" s="301">
        <f t="shared" ref="AG781:AK781" si="345">SUM(AG773:AG780)</f>
        <v>0</v>
      </c>
      <c r="AH781" s="301">
        <f t="shared" si="345"/>
        <v>0</v>
      </c>
      <c r="AI781" s="301">
        <f t="shared" si="345"/>
        <v>0</v>
      </c>
      <c r="AJ781" s="301">
        <f t="shared" si="345"/>
        <v>0</v>
      </c>
      <c r="AK781" s="301">
        <f t="shared" si="345"/>
        <v>0</v>
      </c>
      <c r="AL781" s="301">
        <f t="shared" ref="AL781:AR781" si="346">SUM(AL773:AL780)</f>
        <v>0</v>
      </c>
      <c r="AM781" s="301">
        <f t="shared" si="346"/>
        <v>0</v>
      </c>
      <c r="AN781" s="301">
        <f t="shared" si="346"/>
        <v>0</v>
      </c>
      <c r="AO781" s="301">
        <f t="shared" si="346"/>
        <v>0</v>
      </c>
      <c r="AP781" s="301">
        <f t="shared" si="346"/>
        <v>0</v>
      </c>
      <c r="AQ781" s="301">
        <f t="shared" si="346"/>
        <v>0</v>
      </c>
      <c r="AR781" s="301">
        <f t="shared" si="346"/>
        <v>0</v>
      </c>
      <c r="AS781" s="350">
        <f>SUM(AS773:AS780)</f>
        <v>0</v>
      </c>
      <c r="AT781" s="385"/>
    </row>
    <row r="782" spans="2:46" ht="15.5">
      <c r="B782" s="304" t="s">
        <v>322</v>
      </c>
      <c r="C782" s="300"/>
      <c r="D782" s="305"/>
      <c r="E782" s="292"/>
      <c r="F782" s="292"/>
      <c r="G782" s="292"/>
      <c r="H782" s="292"/>
      <c r="I782" s="292"/>
      <c r="J782" s="292"/>
      <c r="K782" s="292"/>
      <c r="L782" s="292"/>
      <c r="M782" s="292"/>
      <c r="N782" s="292"/>
      <c r="O782" s="292"/>
      <c r="P782" s="292"/>
      <c r="Q782" s="292"/>
      <c r="R782" s="260"/>
      <c r="S782" s="292"/>
      <c r="T782" s="292"/>
      <c r="U782" s="292"/>
      <c r="V782" s="263"/>
      <c r="W782" s="263"/>
      <c r="X782" s="263"/>
      <c r="Y782" s="263"/>
      <c r="Z782" s="292"/>
      <c r="AA782" s="292"/>
      <c r="AB782" s="292"/>
      <c r="AC782" s="292"/>
      <c r="AD782" s="292"/>
      <c r="AE782" s="302">
        <f>AE770*AE772</f>
        <v>0</v>
      </c>
      <c r="AF782" s="302">
        <f t="shared" ref="AF782:AK782" si="347">AF770*AF772</f>
        <v>0</v>
      </c>
      <c r="AG782" s="302">
        <f t="shared" si="347"/>
        <v>0</v>
      </c>
      <c r="AH782" s="302">
        <f t="shared" si="347"/>
        <v>0</v>
      </c>
      <c r="AI782" s="302">
        <f t="shared" si="347"/>
        <v>0</v>
      </c>
      <c r="AJ782" s="302">
        <f t="shared" si="347"/>
        <v>0</v>
      </c>
      <c r="AK782" s="302">
        <f t="shared" si="347"/>
        <v>0</v>
      </c>
      <c r="AL782" s="302">
        <f t="shared" ref="AL782:AR782" si="348">AL770*AL772</f>
        <v>0</v>
      </c>
      <c r="AM782" s="302">
        <f t="shared" si="348"/>
        <v>0</v>
      </c>
      <c r="AN782" s="302">
        <f t="shared" si="348"/>
        <v>0</v>
      </c>
      <c r="AO782" s="302">
        <f t="shared" si="348"/>
        <v>0</v>
      </c>
      <c r="AP782" s="302">
        <f t="shared" si="348"/>
        <v>0</v>
      </c>
      <c r="AQ782" s="302">
        <f t="shared" si="348"/>
        <v>0</v>
      </c>
      <c r="AR782" s="302">
        <f t="shared" si="348"/>
        <v>0</v>
      </c>
      <c r="AS782" s="350">
        <f>SUM(AE782:AR782)</f>
        <v>0</v>
      </c>
      <c r="AT782" s="385"/>
    </row>
    <row r="783" spans="2:46" ht="15.5">
      <c r="B783" s="304" t="s">
        <v>323</v>
      </c>
      <c r="C783" s="300"/>
      <c r="D783" s="305"/>
      <c r="E783" s="292"/>
      <c r="F783" s="292"/>
      <c r="G783" s="292"/>
      <c r="H783" s="292"/>
      <c r="I783" s="292"/>
      <c r="J783" s="292"/>
      <c r="K783" s="292"/>
      <c r="L783" s="292"/>
      <c r="M783" s="292"/>
      <c r="N783" s="292"/>
      <c r="O783" s="292"/>
      <c r="P783" s="292"/>
      <c r="Q783" s="292"/>
      <c r="R783" s="260"/>
      <c r="S783" s="292"/>
      <c r="T783" s="292"/>
      <c r="U783" s="292"/>
      <c r="V783" s="305"/>
      <c r="W783" s="305"/>
      <c r="X783" s="305"/>
      <c r="Y783" s="305"/>
      <c r="Z783" s="292"/>
      <c r="AA783" s="292"/>
      <c r="AB783" s="292"/>
      <c r="AC783" s="292"/>
      <c r="AD783" s="292"/>
      <c r="AE783" s="306"/>
      <c r="AF783" s="306"/>
      <c r="AG783" s="306"/>
      <c r="AH783" s="306"/>
      <c r="AI783" s="306"/>
      <c r="AJ783" s="306"/>
      <c r="AK783" s="306"/>
      <c r="AL783" s="306"/>
      <c r="AM783" s="306"/>
      <c r="AN783" s="306"/>
      <c r="AO783" s="306"/>
      <c r="AP783" s="306"/>
      <c r="AQ783" s="306"/>
      <c r="AR783" s="306"/>
      <c r="AS783" s="350">
        <f>AS781-AS782</f>
        <v>0</v>
      </c>
      <c r="AT783" s="385"/>
    </row>
    <row r="784" spans="2:46" ht="15.5">
      <c r="B784" s="283"/>
      <c r="C784" s="305"/>
      <c r="D784" s="305"/>
      <c r="E784" s="292"/>
      <c r="F784" s="292"/>
      <c r="G784" s="292"/>
      <c r="H784" s="292"/>
      <c r="I784" s="292"/>
      <c r="J784" s="292"/>
      <c r="K784" s="292"/>
      <c r="L784" s="292"/>
      <c r="M784" s="292"/>
      <c r="N784" s="292"/>
      <c r="O784" s="292"/>
      <c r="P784" s="292"/>
      <c r="Q784" s="292"/>
      <c r="R784" s="260"/>
      <c r="S784" s="292"/>
      <c r="T784" s="292"/>
      <c r="U784" s="292"/>
      <c r="V784" s="305"/>
      <c r="W784" s="300"/>
      <c r="X784" s="305"/>
      <c r="Y784" s="305"/>
      <c r="Z784" s="292"/>
      <c r="AA784" s="292"/>
      <c r="AB784" s="292"/>
      <c r="AC784" s="292"/>
      <c r="AD784" s="292"/>
      <c r="AE784" s="307"/>
      <c r="AF784" s="307"/>
      <c r="AG784" s="307"/>
      <c r="AH784" s="307"/>
      <c r="AI784" s="307"/>
      <c r="AJ784" s="307"/>
      <c r="AK784" s="307"/>
      <c r="AL784" s="307"/>
      <c r="AM784" s="307"/>
      <c r="AN784" s="307"/>
      <c r="AO784" s="307"/>
      <c r="AP784" s="307"/>
      <c r="AQ784" s="307"/>
      <c r="AR784" s="307"/>
      <c r="AS784" s="303"/>
      <c r="AT784" s="385"/>
    </row>
    <row r="785" spans="1:45" ht="15.5">
      <c r="B785" s="381" t="s">
        <v>324</v>
      </c>
      <c r="C785" s="264"/>
      <c r="D785" s="240"/>
      <c r="E785" s="240"/>
      <c r="F785" s="240"/>
      <c r="G785" s="240"/>
      <c r="H785" s="240"/>
      <c r="I785" s="240"/>
      <c r="J785" s="240"/>
      <c r="K785" s="240"/>
      <c r="L785" s="240"/>
      <c r="M785" s="240"/>
      <c r="N785" s="240"/>
      <c r="O785" s="240"/>
      <c r="P785" s="240"/>
      <c r="Q785" s="240"/>
      <c r="R785" s="311"/>
      <c r="S785" s="240"/>
      <c r="T785" s="240"/>
      <c r="U785" s="240"/>
      <c r="V785" s="264"/>
      <c r="W785" s="243"/>
      <c r="X785" s="243"/>
      <c r="Y785" s="240"/>
      <c r="Z785" s="240"/>
      <c r="AA785" s="243"/>
      <c r="AB785" s="243"/>
      <c r="AC785" s="243"/>
      <c r="AD785" s="243"/>
      <c r="AE785" s="251">
        <f>SUMPRODUCT($E$608:$E$763,AE608:AE763)</f>
        <v>7225452.1774986489</v>
      </c>
      <c r="AF785" s="251">
        <f>SUMPRODUCT($E$608:$E$763,AF608:AF763)</f>
        <v>5301194.8404576341</v>
      </c>
      <c r="AG785" s="251">
        <f>IF(AG606="kw",SUMPRODUCT($Q$608:$Q$763,$S$608:$S$763,AG608:AG763),SUMPRODUCT($E$608:$E$763,AG608:AG763))</f>
        <v>41661.745245667124</v>
      </c>
      <c r="AH785" s="251">
        <f t="shared" ref="AH785:AR785" si="349">IF(AH606="kw",SUMPRODUCT($Q$608:$Q$763,$S$608:$S$763,AH608:AH763),SUMPRODUCT($E$608:$E$763,AH608:AH763))</f>
        <v>13118.942549577518</v>
      </c>
      <c r="AI785" s="251">
        <f t="shared" si="349"/>
        <v>4983.6329258683018</v>
      </c>
      <c r="AJ785" s="251">
        <f t="shared" si="349"/>
        <v>20577.366725400003</v>
      </c>
      <c r="AK785" s="251">
        <f t="shared" si="349"/>
        <v>0</v>
      </c>
      <c r="AL785" s="251">
        <f t="shared" si="349"/>
        <v>0</v>
      </c>
      <c r="AM785" s="251">
        <f t="shared" si="349"/>
        <v>0</v>
      </c>
      <c r="AN785" s="251">
        <f t="shared" si="349"/>
        <v>0</v>
      </c>
      <c r="AO785" s="251">
        <f t="shared" si="349"/>
        <v>0</v>
      </c>
      <c r="AP785" s="251">
        <f t="shared" si="349"/>
        <v>0</v>
      </c>
      <c r="AQ785" s="251">
        <f t="shared" si="349"/>
        <v>0</v>
      </c>
      <c r="AR785" s="251">
        <f t="shared" si="349"/>
        <v>0</v>
      </c>
      <c r="AS785" s="294"/>
    </row>
    <row r="786" spans="1:45" ht="15.5">
      <c r="B786" s="381" t="s">
        <v>325</v>
      </c>
      <c r="C786" s="264"/>
      <c r="D786" s="240"/>
      <c r="E786" s="240"/>
      <c r="F786" s="240"/>
      <c r="G786" s="240"/>
      <c r="H786" s="240"/>
      <c r="I786" s="240"/>
      <c r="J786" s="240"/>
      <c r="K786" s="240"/>
      <c r="L786" s="240"/>
      <c r="M786" s="240"/>
      <c r="N786" s="240"/>
      <c r="O786" s="240"/>
      <c r="P786" s="240"/>
      <c r="Q786" s="240"/>
      <c r="R786" s="311"/>
      <c r="S786" s="240"/>
      <c r="T786" s="240"/>
      <c r="U786" s="240"/>
      <c r="V786" s="264"/>
      <c r="W786" s="243"/>
      <c r="X786" s="243"/>
      <c r="Y786" s="240"/>
      <c r="Z786" s="240"/>
      <c r="AA786" s="243"/>
      <c r="AB786" s="243"/>
      <c r="AC786" s="243"/>
      <c r="AD786" s="243"/>
      <c r="AE786" s="251">
        <f>SUMPRODUCT($F$608:$F$763,AE608:AE763)</f>
        <v>7225452.1774986489</v>
      </c>
      <c r="AF786" s="251">
        <f>SUMPRODUCT($F$608:$F$763,AF608:AF763)</f>
        <v>5292181.4351685792</v>
      </c>
      <c r="AG786" s="251">
        <f>IF(AG606="kw",SUMPRODUCT($Q$608:$Q$763,$T$608:$T$763,AG608:AG763),SUMPRODUCT($F$608:$F$763,AG608:AG763))</f>
        <v>41645.919385214132</v>
      </c>
      <c r="AH786" s="251">
        <f t="shared" ref="AH786:AR786" si="350">IF(AH606="kw",SUMPRODUCT($Q$608:$Q$763,$T$608:$T$763,AH608:AH763),SUMPRODUCT($F$608:$F$763,AH608:AH763))</f>
        <v>13118.942549577518</v>
      </c>
      <c r="AI786" s="251">
        <f t="shared" si="350"/>
        <v>4973.4533593048345</v>
      </c>
      <c r="AJ786" s="251">
        <f t="shared" si="350"/>
        <v>20577.366725400003</v>
      </c>
      <c r="AK786" s="251">
        <f t="shared" si="350"/>
        <v>0</v>
      </c>
      <c r="AL786" s="251">
        <f t="shared" si="350"/>
        <v>0</v>
      </c>
      <c r="AM786" s="251">
        <f t="shared" si="350"/>
        <v>0</v>
      </c>
      <c r="AN786" s="251">
        <f t="shared" si="350"/>
        <v>0</v>
      </c>
      <c r="AO786" s="251">
        <f t="shared" si="350"/>
        <v>0</v>
      </c>
      <c r="AP786" s="251">
        <f t="shared" si="350"/>
        <v>0</v>
      </c>
      <c r="AQ786" s="251">
        <f t="shared" si="350"/>
        <v>0</v>
      </c>
      <c r="AR786" s="251">
        <f t="shared" si="350"/>
        <v>0</v>
      </c>
      <c r="AS786" s="294"/>
    </row>
    <row r="787" spans="1:45" ht="15.5">
      <c r="B787" s="381" t="s">
        <v>832</v>
      </c>
      <c r="C787" s="264"/>
      <c r="D787" s="240"/>
      <c r="E787" s="240"/>
      <c r="F787" s="240"/>
      <c r="G787" s="240"/>
      <c r="H787" s="240"/>
      <c r="I787" s="240"/>
      <c r="J787" s="240"/>
      <c r="K787" s="240"/>
      <c r="L787" s="240"/>
      <c r="M787" s="240"/>
      <c r="N787" s="240"/>
      <c r="O787" s="240"/>
      <c r="P787" s="240"/>
      <c r="Q787" s="240"/>
      <c r="R787" s="311"/>
      <c r="S787" s="240"/>
      <c r="T787" s="240"/>
      <c r="U787" s="240"/>
      <c r="V787" s="264"/>
      <c r="W787" s="243"/>
      <c r="X787" s="243"/>
      <c r="Y787" s="240"/>
      <c r="Z787" s="240"/>
      <c r="AA787" s="243"/>
      <c r="AB787" s="243"/>
      <c r="AC787" s="243"/>
      <c r="AD787" s="243"/>
      <c r="AE787" s="251">
        <f>SUMPRODUCT($G$608:$G$763,AE608:AE763)</f>
        <v>7225452.1774986489</v>
      </c>
      <c r="AF787" s="251">
        <f>SUMPRODUCT($G$608:$G$763,AF608:AF763)</f>
        <v>5279980.0332573522</v>
      </c>
      <c r="AG787" s="251">
        <f>IF(AG606="kw",SUMPRODUCT($Q$608:$Q$763,$U$608:$U$763,AG608:AG763),SUMPRODUCT($G$608:$G$763,AG608:AG763))</f>
        <v>41632.438096680104</v>
      </c>
      <c r="AH787" s="251">
        <f t="shared" ref="AH787:AR787" si="351">IF(AH606="kw",SUMPRODUCT($Q$608:$Q$763,$U$608:$U$763,AH608:AH763),SUMPRODUCT($G$608:$G$763,AH608:AH763))</f>
        <v>13118.942549577518</v>
      </c>
      <c r="AI787" s="251">
        <f t="shared" si="351"/>
        <v>4960.9703871686115</v>
      </c>
      <c r="AJ787" s="251">
        <f t="shared" si="351"/>
        <v>20577.366725400003</v>
      </c>
      <c r="AK787" s="251">
        <f t="shared" si="351"/>
        <v>0</v>
      </c>
      <c r="AL787" s="251">
        <f t="shared" si="351"/>
        <v>0</v>
      </c>
      <c r="AM787" s="251">
        <f t="shared" si="351"/>
        <v>0</v>
      </c>
      <c r="AN787" s="251">
        <f t="shared" si="351"/>
        <v>0</v>
      </c>
      <c r="AO787" s="251">
        <f t="shared" si="351"/>
        <v>0</v>
      </c>
      <c r="AP787" s="251">
        <f t="shared" si="351"/>
        <v>0</v>
      </c>
      <c r="AQ787" s="251">
        <f t="shared" si="351"/>
        <v>0</v>
      </c>
      <c r="AR787" s="251">
        <f t="shared" si="351"/>
        <v>0</v>
      </c>
      <c r="AS787" s="294"/>
    </row>
    <row r="788" spans="1:45" ht="15.5">
      <c r="B788" s="381" t="s">
        <v>852</v>
      </c>
      <c r="C788" s="264"/>
      <c r="D788" s="240"/>
      <c r="E788" s="240"/>
      <c r="F788" s="240"/>
      <c r="G788" s="240"/>
      <c r="H788" s="240"/>
      <c r="I788" s="240"/>
      <c r="J788" s="240"/>
      <c r="K788" s="240"/>
      <c r="L788" s="240"/>
      <c r="M788" s="240"/>
      <c r="N788" s="240"/>
      <c r="O788" s="240"/>
      <c r="P788" s="240"/>
      <c r="Q788" s="240"/>
      <c r="R788" s="311"/>
      <c r="S788" s="240"/>
      <c r="T788" s="240"/>
      <c r="U788" s="240"/>
      <c r="V788" s="264"/>
      <c r="W788" s="243"/>
      <c r="X788" s="243"/>
      <c r="Y788" s="240"/>
      <c r="Z788" s="240"/>
      <c r="AA788" s="243"/>
      <c r="AB788" s="243"/>
      <c r="AC788" s="243"/>
      <c r="AD788" s="243"/>
      <c r="AE788" s="251">
        <f>SUMPRODUCT($H$608:$H$763,AE608:AE763)</f>
        <v>7225452.1774986489</v>
      </c>
      <c r="AF788" s="251">
        <f>SUMPRODUCT($H$608:$H$763,AF608:AF763)</f>
        <v>5259616.6564577166</v>
      </c>
      <c r="AG788" s="251">
        <f>IF(AG606="kw",SUMPRODUCT($Q$608:$Q$763,$V$608:$V$763,AG608:AG763),SUMPRODUCT($H$608:$H$763,AG608:AG763))</f>
        <v>41588.477373199567</v>
      </c>
      <c r="AH788" s="251">
        <f t="shared" ref="AH788:AR788" si="352">IF(AH606="kw",SUMPRODUCT($Q$608:$Q$763,$V$608:$V$763,AH608:AH763),SUMPRODUCT($H$608:$H$763,AH608:AH763))</f>
        <v>13118.942549577518</v>
      </c>
      <c r="AI788" s="251">
        <f t="shared" si="352"/>
        <v>4960.9703871686115</v>
      </c>
      <c r="AJ788" s="251">
        <f t="shared" si="352"/>
        <v>20577.366725400003</v>
      </c>
      <c r="AK788" s="251">
        <f t="shared" si="352"/>
        <v>0</v>
      </c>
      <c r="AL788" s="251">
        <f t="shared" si="352"/>
        <v>0</v>
      </c>
      <c r="AM788" s="251">
        <f t="shared" si="352"/>
        <v>0</v>
      </c>
      <c r="AN788" s="251">
        <f t="shared" si="352"/>
        <v>0</v>
      </c>
      <c r="AO788" s="251">
        <f t="shared" si="352"/>
        <v>0</v>
      </c>
      <c r="AP788" s="251">
        <f t="shared" si="352"/>
        <v>0</v>
      </c>
      <c r="AQ788" s="251">
        <f t="shared" si="352"/>
        <v>0</v>
      </c>
      <c r="AR788" s="251">
        <f t="shared" si="352"/>
        <v>0</v>
      </c>
      <c r="AS788" s="294"/>
    </row>
    <row r="789" spans="1:45" ht="15.5">
      <c r="B789" s="381" t="s">
        <v>853</v>
      </c>
      <c r="C789" s="264"/>
      <c r="D789" s="240"/>
      <c r="E789" s="240"/>
      <c r="F789" s="240"/>
      <c r="G789" s="240"/>
      <c r="H789" s="240"/>
      <c r="I789" s="240"/>
      <c r="J789" s="240"/>
      <c r="K789" s="240"/>
      <c r="L789" s="240"/>
      <c r="M789" s="240"/>
      <c r="N789" s="240"/>
      <c r="O789" s="240"/>
      <c r="P789" s="240"/>
      <c r="Q789" s="240"/>
      <c r="R789" s="311"/>
      <c r="S789" s="240"/>
      <c r="T789" s="240"/>
      <c r="U789" s="240"/>
      <c r="V789" s="264"/>
      <c r="W789" s="243"/>
      <c r="X789" s="243"/>
      <c r="Y789" s="240"/>
      <c r="Z789" s="240"/>
      <c r="AA789" s="243"/>
      <c r="AB789" s="243"/>
      <c r="AC789" s="243"/>
      <c r="AD789" s="243"/>
      <c r="AE789" s="251">
        <f>SUMPRODUCT($I$608:$I$763,AE608:AE763)</f>
        <v>7225452.1774986489</v>
      </c>
      <c r="AF789" s="251">
        <f>SUMPRODUCT($I$608:$I$763,AF608:AF763)</f>
        <v>5183448.7696395097</v>
      </c>
      <c r="AG789" s="251">
        <f>IF(AG606="kw",SUMPRODUCT($Q$608:$Q$763,$W$608:$W$763,AG608:AG763),SUMPRODUCT($I$608:$I$763,AG608:AG763))</f>
        <v>41482.385493866532</v>
      </c>
      <c r="AH789" s="251">
        <f t="shared" ref="AH789:AR789" si="353">IF(AH606="kw",SUMPRODUCT($Q$608:$Q$763,$W$608:$W$763,AH608:AH763),SUMPRODUCT($I$608:$I$763,AH608:AH763))</f>
        <v>13118.942549577518</v>
      </c>
      <c r="AI789" s="251">
        <f t="shared" si="353"/>
        <v>4952.7970125556085</v>
      </c>
      <c r="AJ789" s="251">
        <f t="shared" si="353"/>
        <v>20577.366725400003</v>
      </c>
      <c r="AK789" s="251">
        <f t="shared" si="353"/>
        <v>0</v>
      </c>
      <c r="AL789" s="251">
        <f t="shared" si="353"/>
        <v>0</v>
      </c>
      <c r="AM789" s="251">
        <f t="shared" si="353"/>
        <v>0</v>
      </c>
      <c r="AN789" s="251">
        <f t="shared" si="353"/>
        <v>0</v>
      </c>
      <c r="AO789" s="251">
        <f t="shared" si="353"/>
        <v>0</v>
      </c>
      <c r="AP789" s="251">
        <f t="shared" si="353"/>
        <v>0</v>
      </c>
      <c r="AQ789" s="251">
        <f t="shared" si="353"/>
        <v>0</v>
      </c>
      <c r="AR789" s="251">
        <f t="shared" si="353"/>
        <v>0</v>
      </c>
      <c r="AS789" s="294"/>
    </row>
    <row r="790" spans="1:45" ht="15.5">
      <c r="B790" s="381" t="s">
        <v>854</v>
      </c>
      <c r="C790" s="264"/>
      <c r="D790" s="240"/>
      <c r="E790" s="240"/>
      <c r="F790" s="240"/>
      <c r="G790" s="240"/>
      <c r="H790" s="240"/>
      <c r="I790" s="240"/>
      <c r="J790" s="240"/>
      <c r="K790" s="240"/>
      <c r="L790" s="240"/>
      <c r="M790" s="240"/>
      <c r="N790" s="240"/>
      <c r="O790" s="240"/>
      <c r="P790" s="240"/>
      <c r="Q790" s="240"/>
      <c r="R790" s="311"/>
      <c r="S790" s="240"/>
      <c r="T790" s="240"/>
      <c r="U790" s="240"/>
      <c r="V790" s="264"/>
      <c r="W790" s="243"/>
      <c r="X790" s="243"/>
      <c r="Y790" s="240"/>
      <c r="Z790" s="240"/>
      <c r="AA790" s="243"/>
      <c r="AB790" s="243"/>
      <c r="AC790" s="243"/>
      <c r="AD790" s="243"/>
      <c r="AE790" s="251">
        <f>SUMPRODUCT($J$608:$J$763,AE608:AE763)</f>
        <v>7225452.1774986489</v>
      </c>
      <c r="AF790" s="251">
        <f>SUMPRODUCT($J$608:$J$763,AF608:AF763)</f>
        <v>5157357.5462829266</v>
      </c>
      <c r="AG790" s="251">
        <f>IF(AG606="kw",SUMPRODUCT($Q$608:$Q$763,$X$608:$X$763,AG608:AG763),SUMPRODUCT($J$608:$J$763,AG608:AG763))</f>
        <v>41378.638186452459</v>
      </c>
      <c r="AH790" s="251">
        <f t="shared" ref="AH790:AR790" si="354">IF(AH606="kw",SUMPRODUCT($Q$608:$Q$763,$X$608:$X$763,AH608:AH763),SUMPRODUCT($J$608:$J$763,AH608:AH763))</f>
        <v>13118.942549577518</v>
      </c>
      <c r="AI790" s="251">
        <f t="shared" si="354"/>
        <v>4952.7970125556085</v>
      </c>
      <c r="AJ790" s="251">
        <f t="shared" si="354"/>
        <v>20577.366725400003</v>
      </c>
      <c r="AK790" s="251">
        <f t="shared" si="354"/>
        <v>0</v>
      </c>
      <c r="AL790" s="251">
        <f t="shared" si="354"/>
        <v>0</v>
      </c>
      <c r="AM790" s="251">
        <f t="shared" si="354"/>
        <v>0</v>
      </c>
      <c r="AN790" s="251">
        <f t="shared" si="354"/>
        <v>0</v>
      </c>
      <c r="AO790" s="251">
        <f t="shared" si="354"/>
        <v>0</v>
      </c>
      <c r="AP790" s="251">
        <f t="shared" si="354"/>
        <v>0</v>
      </c>
      <c r="AQ790" s="251">
        <f t="shared" si="354"/>
        <v>0</v>
      </c>
      <c r="AR790" s="251">
        <f t="shared" si="354"/>
        <v>0</v>
      </c>
      <c r="AS790" s="294"/>
    </row>
    <row r="791" spans="1:45" ht="15.5">
      <c r="B791" s="381" t="s">
        <v>855</v>
      </c>
      <c r="C791" s="264"/>
      <c r="D791" s="240"/>
      <c r="E791" s="240"/>
      <c r="F791" s="240"/>
      <c r="G791" s="240"/>
      <c r="H791" s="240"/>
      <c r="I791" s="240"/>
      <c r="J791" s="240"/>
      <c r="K791" s="240"/>
      <c r="L791" s="240"/>
      <c r="M791" s="240"/>
      <c r="N791" s="240"/>
      <c r="O791" s="240"/>
      <c r="P791" s="240"/>
      <c r="Q791" s="240"/>
      <c r="R791" s="311"/>
      <c r="S791" s="240"/>
      <c r="T791" s="240"/>
      <c r="U791" s="240"/>
      <c r="V791" s="264"/>
      <c r="W791" s="243"/>
      <c r="X791" s="243"/>
      <c r="Y791" s="240"/>
      <c r="Z791" s="240"/>
      <c r="AA791" s="243"/>
      <c r="AB791" s="243"/>
      <c r="AC791" s="243"/>
      <c r="AD791" s="243"/>
      <c r="AE791" s="251">
        <f>SUMPRODUCT($K$608:$K$763,AE608:AE763)</f>
        <v>7225386.0379198017</v>
      </c>
      <c r="AF791" s="251">
        <f>SUMPRODUCT($K$608:$K$763,AF608:AF763)</f>
        <v>5129405.6633128878</v>
      </c>
      <c r="AG791" s="251">
        <f>IF(AG606="kw",SUMPRODUCT($Q$608:$Q$763,$Y$608:$Y$763,AG608:AG763),SUMPRODUCT($K$608:$K$763,AG608:AG763))</f>
        <v>41254.962017727208</v>
      </c>
      <c r="AH791" s="251">
        <f t="shared" ref="AH791:AR791" si="355">IF(AH606="kw",SUMPRODUCT($Q$608:$Q$763,$Y$608:$Y$763,AH608:AH763),SUMPRODUCT($K$608:$K$763,AH608:AH763))</f>
        <v>13118.942549577518</v>
      </c>
      <c r="AI791" s="251">
        <f t="shared" si="355"/>
        <v>4952.7970125556085</v>
      </c>
      <c r="AJ791" s="251">
        <f t="shared" si="355"/>
        <v>20577.366725400003</v>
      </c>
      <c r="AK791" s="251">
        <f t="shared" si="355"/>
        <v>0</v>
      </c>
      <c r="AL791" s="251">
        <f t="shared" si="355"/>
        <v>0</v>
      </c>
      <c r="AM791" s="251">
        <f t="shared" si="355"/>
        <v>0</v>
      </c>
      <c r="AN791" s="251">
        <f t="shared" si="355"/>
        <v>0</v>
      </c>
      <c r="AO791" s="251">
        <f t="shared" si="355"/>
        <v>0</v>
      </c>
      <c r="AP791" s="251">
        <f t="shared" si="355"/>
        <v>0</v>
      </c>
      <c r="AQ791" s="251">
        <f t="shared" si="355"/>
        <v>0</v>
      </c>
      <c r="AR791" s="251">
        <f t="shared" si="355"/>
        <v>0</v>
      </c>
      <c r="AS791" s="294"/>
    </row>
    <row r="792" spans="1:45" ht="15.5">
      <c r="B792" s="381" t="s">
        <v>856</v>
      </c>
      <c r="C792" s="264"/>
      <c r="D792" s="240"/>
      <c r="E792" s="240"/>
      <c r="F792" s="240"/>
      <c r="G792" s="240"/>
      <c r="H792" s="240"/>
      <c r="I792" s="240"/>
      <c r="J792" s="240"/>
      <c r="K792" s="240"/>
      <c r="L792" s="240"/>
      <c r="M792" s="240"/>
      <c r="N792" s="240"/>
      <c r="O792" s="240"/>
      <c r="P792" s="240"/>
      <c r="Q792" s="240"/>
      <c r="R792" s="311"/>
      <c r="S792" s="240"/>
      <c r="T792" s="240"/>
      <c r="U792" s="240"/>
      <c r="V792" s="264"/>
      <c r="W792" s="243"/>
      <c r="X792" s="243"/>
      <c r="Y792" s="240"/>
      <c r="Z792" s="240"/>
      <c r="AA792" s="243"/>
      <c r="AB792" s="243"/>
      <c r="AC792" s="243"/>
      <c r="AD792" s="243"/>
      <c r="AE792" s="251">
        <f>SUMPRODUCT($L$608:$L$763,AE608:AE763)</f>
        <v>7225386.0379198017</v>
      </c>
      <c r="AF792" s="251">
        <f>SUMPRODUCT($L$608:$L$763,AF608:AF763)</f>
        <v>4949290.9316210486</v>
      </c>
      <c r="AG792" s="251">
        <f>IF(AG606="kw",SUMPRODUCT($Q$608:$Q$763,$Z$608:$Z$763,AG608:AG763),SUMPRODUCT($L$608:$L$763,AG608:AG763))</f>
        <v>39973.080768808686</v>
      </c>
      <c r="AH792" s="251">
        <f t="shared" ref="AH792:AR792" si="356">IF(AH606="kw",SUMPRODUCT($Q$608:$Q$763,$Z$608:$Z$763,AH608:AH763),SUMPRODUCT($L$608:$L$763,AH608:AH763))</f>
        <v>12760.37525774298</v>
      </c>
      <c r="AI792" s="251">
        <f t="shared" si="356"/>
        <v>4782.0857278547483</v>
      </c>
      <c r="AJ792" s="251">
        <f t="shared" si="356"/>
        <v>20577.366725400003</v>
      </c>
      <c r="AK792" s="251">
        <f t="shared" si="356"/>
        <v>0</v>
      </c>
      <c r="AL792" s="251">
        <f t="shared" si="356"/>
        <v>0</v>
      </c>
      <c r="AM792" s="251">
        <f t="shared" si="356"/>
        <v>0</v>
      </c>
      <c r="AN792" s="251">
        <f t="shared" si="356"/>
        <v>0</v>
      </c>
      <c r="AO792" s="251">
        <f t="shared" si="356"/>
        <v>0</v>
      </c>
      <c r="AP792" s="251">
        <f t="shared" si="356"/>
        <v>0</v>
      </c>
      <c r="AQ792" s="251">
        <f t="shared" si="356"/>
        <v>0</v>
      </c>
      <c r="AR792" s="251">
        <f t="shared" si="356"/>
        <v>0</v>
      </c>
      <c r="AS792" s="294"/>
    </row>
    <row r="793" spans="1:45" ht="15.5">
      <c r="B793" s="382" t="s">
        <v>857</v>
      </c>
      <c r="C793" s="312"/>
      <c r="D793" s="328"/>
      <c r="E793" s="328"/>
      <c r="F793" s="328"/>
      <c r="G793" s="328"/>
      <c r="H793" s="328"/>
      <c r="I793" s="328"/>
      <c r="J793" s="328"/>
      <c r="K793" s="328"/>
      <c r="L793" s="328"/>
      <c r="M793" s="328"/>
      <c r="N793" s="328"/>
      <c r="O793" s="328"/>
      <c r="P793" s="328"/>
      <c r="Q793" s="328"/>
      <c r="R793" s="327"/>
      <c r="S793" s="328"/>
      <c r="T793" s="328"/>
      <c r="U793" s="328"/>
      <c r="V793" s="312"/>
      <c r="W793" s="329"/>
      <c r="X793" s="329"/>
      <c r="Y793" s="328"/>
      <c r="Z793" s="328"/>
      <c r="AA793" s="329"/>
      <c r="AB793" s="329"/>
      <c r="AC793" s="329"/>
      <c r="AD793" s="329"/>
      <c r="AE793" s="284">
        <f>SUMPRODUCT($M$608:$M$763,AE608:AE763)</f>
        <v>7210664.2331044814</v>
      </c>
      <c r="AF793" s="284">
        <f>SUMPRODUCT($M$608:$M$763,AF608:AF763)</f>
        <v>4920424.3528649407</v>
      </c>
      <c r="AG793" s="284">
        <f>IF(AG606="kw",SUMPRODUCT($Q$608:$Q$763,$AA$608:$AA$763,AG608:AG763),SUMPRODUCT($M$608:$M$763,AG608:AG763))</f>
        <v>39843.726901380476</v>
      </c>
      <c r="AH793" s="284">
        <f t="shared" ref="AH793:AR793" si="357">IF(AH606="kw",SUMPRODUCT($Q$608:$Q$763,$AA$608:$AA$763,AH608:AH763),SUMPRODUCT($M$608:$M$763,AH608:AH763))</f>
        <v>12726.987874238097</v>
      </c>
      <c r="AI793" s="284">
        <f t="shared" si="357"/>
        <v>4779.6337154708481</v>
      </c>
      <c r="AJ793" s="284">
        <f t="shared" si="357"/>
        <v>20577.366725400003</v>
      </c>
      <c r="AK793" s="284">
        <f t="shared" si="357"/>
        <v>0</v>
      </c>
      <c r="AL793" s="284">
        <f t="shared" si="357"/>
        <v>0</v>
      </c>
      <c r="AM793" s="284">
        <f t="shared" si="357"/>
        <v>0</v>
      </c>
      <c r="AN793" s="284">
        <f t="shared" si="357"/>
        <v>0</v>
      </c>
      <c r="AO793" s="284">
        <f t="shared" si="357"/>
        <v>0</v>
      </c>
      <c r="AP793" s="284">
        <f t="shared" si="357"/>
        <v>0</v>
      </c>
      <c r="AQ793" s="284">
        <f t="shared" si="357"/>
        <v>0</v>
      </c>
      <c r="AR793" s="284">
        <f t="shared" si="357"/>
        <v>0</v>
      </c>
      <c r="AS793" s="330"/>
    </row>
    <row r="794" spans="1:45" ht="20.25" customHeight="1">
      <c r="B794" s="314" t="s">
        <v>590</v>
      </c>
      <c r="C794" s="331"/>
      <c r="D794" s="332"/>
      <c r="E794" s="332"/>
      <c r="F794" s="332"/>
      <c r="G794" s="332"/>
      <c r="H794" s="332"/>
      <c r="I794" s="332"/>
      <c r="J794" s="332"/>
      <c r="K794" s="332"/>
      <c r="L794" s="332"/>
      <c r="M794" s="332"/>
      <c r="N794" s="332"/>
      <c r="O794" s="332"/>
      <c r="P794" s="332"/>
      <c r="Q794" s="332"/>
      <c r="R794" s="332"/>
      <c r="S794" s="332"/>
      <c r="T794" s="332"/>
      <c r="U794" s="332"/>
      <c r="V794" s="317"/>
      <c r="W794" s="318"/>
      <c r="X794" s="332"/>
      <c r="Y794" s="332"/>
      <c r="Z794" s="332"/>
      <c r="AA794" s="332"/>
      <c r="AB794" s="332"/>
      <c r="AC794" s="332"/>
      <c r="AD794" s="332"/>
      <c r="AE794" s="333"/>
      <c r="AF794" s="333"/>
      <c r="AG794" s="333"/>
      <c r="AH794" s="333"/>
      <c r="AI794" s="333"/>
      <c r="AJ794" s="333"/>
      <c r="AK794" s="333"/>
      <c r="AL794" s="333"/>
      <c r="AM794" s="333"/>
      <c r="AN794" s="333"/>
      <c r="AO794" s="333"/>
      <c r="AP794" s="333"/>
      <c r="AQ794" s="333"/>
      <c r="AR794" s="333"/>
      <c r="AS794" s="333"/>
    </row>
    <row r="797" spans="1:45" ht="15.5">
      <c r="B797" s="241" t="s">
        <v>326</v>
      </c>
      <c r="C797" s="242"/>
      <c r="D797" s="501" t="s">
        <v>523</v>
      </c>
      <c r="E797" s="217"/>
      <c r="F797" s="50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8" t="s">
        <v>211</v>
      </c>
      <c r="C798" s="830" t="s">
        <v>33</v>
      </c>
      <c r="D798" s="244" t="s">
        <v>421</v>
      </c>
      <c r="E798" s="838" t="s">
        <v>209</v>
      </c>
      <c r="F798" s="839"/>
      <c r="G798" s="839"/>
      <c r="H798" s="839"/>
      <c r="I798" s="839"/>
      <c r="J798" s="839"/>
      <c r="K798" s="839"/>
      <c r="L798" s="839"/>
      <c r="M798" s="839"/>
      <c r="N798" s="839"/>
      <c r="O798" s="839"/>
      <c r="P798" s="840"/>
      <c r="Q798" s="830" t="s">
        <v>213</v>
      </c>
      <c r="R798" s="244" t="s">
        <v>422</v>
      </c>
      <c r="S798" s="834" t="s">
        <v>212</v>
      </c>
      <c r="T798" s="835"/>
      <c r="U798" s="835"/>
      <c r="V798" s="835"/>
      <c r="W798" s="835"/>
      <c r="X798" s="835"/>
      <c r="Y798" s="835"/>
      <c r="Z798" s="835"/>
      <c r="AA798" s="835"/>
      <c r="AB798" s="835"/>
      <c r="AC798" s="835"/>
      <c r="AD798" s="841"/>
      <c r="AE798" s="834" t="s">
        <v>242</v>
      </c>
      <c r="AF798" s="835"/>
      <c r="AG798" s="835"/>
      <c r="AH798" s="835"/>
      <c r="AI798" s="835"/>
      <c r="AJ798" s="835"/>
      <c r="AK798" s="835"/>
      <c r="AL798" s="835"/>
      <c r="AM798" s="835"/>
      <c r="AN798" s="835"/>
      <c r="AO798" s="835"/>
      <c r="AP798" s="835"/>
      <c r="AQ798" s="835"/>
      <c r="AR798" s="835"/>
      <c r="AS798" s="836"/>
    </row>
    <row r="799" spans="1:45" ht="65.25" customHeight="1">
      <c r="B799" s="829"/>
      <c r="C799" s="831"/>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37"/>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 50 to 699 kW</v>
      </c>
      <c r="AH799" s="245" t="str">
        <f>'1.  LRAMVA Summary'!$G$53</f>
        <v>GS 700 to 4,999 kW</v>
      </c>
      <c r="AI799" s="245" t="str">
        <f>'1.  LRAMVA Summary'!$H$53</f>
        <v>Large Use</v>
      </c>
      <c r="AJ799" s="245" t="str">
        <f>'1.  LRAMVA Summary'!$I$53</f>
        <v>Street Lighting</v>
      </c>
      <c r="AK799" s="245" t="str">
        <f>'1.  LRAMVA Summary'!$J$53</f>
        <v>Unmetered Scattered Load</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54"/>
      <c r="B800" s="44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v>
      </c>
      <c r="AJ800" s="251" t="str">
        <f>'1.  LRAMVA Summary'!$I$54</f>
        <v>kW</v>
      </c>
      <c r="AK800" s="251" t="str">
        <f>'1.  LRAMVA Summary'!$J$54</f>
        <v>kWh</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5" hidden="1" outlineLevel="1">
      <c r="A801" s="454"/>
      <c r="B801" s="43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62"/>
      <c r="AF801" s="662"/>
      <c r="AG801" s="662"/>
      <c r="AH801" s="662"/>
      <c r="AI801" s="662"/>
      <c r="AJ801" s="662"/>
      <c r="AK801" s="662"/>
      <c r="AL801" s="662"/>
      <c r="AM801" s="662"/>
      <c r="AN801" s="662"/>
      <c r="AO801" s="662"/>
      <c r="AP801" s="662"/>
      <c r="AQ801" s="662"/>
      <c r="AR801" s="662"/>
      <c r="AS801" s="663"/>
    </row>
    <row r="802" spans="1:45" ht="15.5" hidden="1" outlineLevel="1">
      <c r="A802" s="454">
        <v>1</v>
      </c>
      <c r="B802" s="370"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52"/>
      <c r="AF802" s="352"/>
      <c r="AG802" s="352"/>
      <c r="AH802" s="352"/>
      <c r="AI802" s="352"/>
      <c r="AJ802" s="352"/>
      <c r="AK802" s="352"/>
      <c r="AL802" s="352"/>
      <c r="AM802" s="352"/>
      <c r="AN802" s="352"/>
      <c r="AO802" s="352"/>
      <c r="AP802" s="352"/>
      <c r="AQ802" s="352"/>
      <c r="AR802" s="352"/>
      <c r="AS802" s="256">
        <f>SUM(AE802:AR802)</f>
        <v>0</v>
      </c>
    </row>
    <row r="803" spans="1:45" ht="15.5" hidden="1" outlineLevel="1">
      <c r="A803" s="454"/>
      <c r="B803" s="254" t="s">
        <v>341</v>
      </c>
      <c r="C803" s="251" t="s">
        <v>163</v>
      </c>
      <c r="D803" s="255"/>
      <c r="E803" s="255"/>
      <c r="F803" s="255"/>
      <c r="G803" s="255"/>
      <c r="H803" s="255"/>
      <c r="I803" s="255"/>
      <c r="J803" s="255"/>
      <c r="K803" s="255"/>
      <c r="L803" s="255"/>
      <c r="M803" s="255"/>
      <c r="N803" s="255"/>
      <c r="O803" s="255"/>
      <c r="P803" s="255"/>
      <c r="Q803" s="405"/>
      <c r="R803" s="255"/>
      <c r="S803" s="255"/>
      <c r="T803" s="255"/>
      <c r="U803" s="255"/>
      <c r="V803" s="255"/>
      <c r="W803" s="255"/>
      <c r="X803" s="255"/>
      <c r="Y803" s="255"/>
      <c r="Z803" s="255"/>
      <c r="AA803" s="255"/>
      <c r="AB803" s="255"/>
      <c r="AC803" s="255"/>
      <c r="AD803" s="255"/>
      <c r="AE803" s="353">
        <v>0</v>
      </c>
      <c r="AF803" s="353">
        <v>0</v>
      </c>
      <c r="AG803" s="353">
        <v>0</v>
      </c>
      <c r="AH803" s="353">
        <v>0</v>
      </c>
      <c r="AI803" s="353">
        <v>0</v>
      </c>
      <c r="AJ803" s="353">
        <v>0</v>
      </c>
      <c r="AK803" s="353">
        <v>0</v>
      </c>
      <c r="AL803" s="353">
        <f t="shared" ref="AL803:AR803" si="358">AL802</f>
        <v>0</v>
      </c>
      <c r="AM803" s="353">
        <f t="shared" si="358"/>
        <v>0</v>
      </c>
      <c r="AN803" s="353">
        <f t="shared" si="358"/>
        <v>0</v>
      </c>
      <c r="AO803" s="353">
        <f t="shared" si="358"/>
        <v>0</v>
      </c>
      <c r="AP803" s="353">
        <f t="shared" si="358"/>
        <v>0</v>
      </c>
      <c r="AQ803" s="353">
        <f t="shared" si="358"/>
        <v>0</v>
      </c>
      <c r="AR803" s="353">
        <f t="shared" si="358"/>
        <v>0</v>
      </c>
      <c r="AS803" s="257"/>
    </row>
    <row r="804" spans="1:45" ht="15.5" hidden="1" outlineLevel="1">
      <c r="A804" s="454"/>
      <c r="B804" s="258"/>
      <c r="C804" s="259"/>
      <c r="D804" s="259"/>
      <c r="E804" s="259"/>
      <c r="F804" s="259"/>
      <c r="G804" s="259"/>
      <c r="H804" s="259"/>
      <c r="I804" s="259"/>
      <c r="J804" s="641"/>
      <c r="K804" s="259"/>
      <c r="L804" s="259"/>
      <c r="M804" s="259"/>
      <c r="N804" s="259"/>
      <c r="O804" s="259"/>
      <c r="P804" s="259"/>
      <c r="Q804" s="260"/>
      <c r="R804" s="259"/>
      <c r="S804" s="259"/>
      <c r="T804" s="259"/>
      <c r="U804" s="259"/>
      <c r="V804" s="259"/>
      <c r="W804" s="259"/>
      <c r="X804" s="259"/>
      <c r="Y804" s="259"/>
      <c r="Z804" s="259"/>
      <c r="AA804" s="259"/>
      <c r="AB804" s="259"/>
      <c r="AC804" s="259"/>
      <c r="AD804" s="259"/>
      <c r="AE804" s="354"/>
      <c r="AF804" s="355"/>
      <c r="AG804" s="355"/>
      <c r="AH804" s="355"/>
      <c r="AI804" s="355"/>
      <c r="AJ804" s="355"/>
      <c r="AK804" s="355"/>
      <c r="AL804" s="355"/>
      <c r="AM804" s="355"/>
      <c r="AN804" s="355"/>
      <c r="AO804" s="355"/>
      <c r="AP804" s="355"/>
      <c r="AQ804" s="355"/>
      <c r="AR804" s="355"/>
      <c r="AS804" s="262"/>
    </row>
    <row r="805" spans="1:45" ht="15.5" hidden="1" outlineLevel="1">
      <c r="A805" s="454">
        <v>2</v>
      </c>
      <c r="B805" s="370"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52"/>
      <c r="AF805" s="352"/>
      <c r="AG805" s="352"/>
      <c r="AH805" s="352"/>
      <c r="AI805" s="352"/>
      <c r="AJ805" s="352"/>
      <c r="AK805" s="352"/>
      <c r="AL805" s="352"/>
      <c r="AM805" s="352"/>
      <c r="AN805" s="352"/>
      <c r="AO805" s="352"/>
      <c r="AP805" s="352"/>
      <c r="AQ805" s="352"/>
      <c r="AR805" s="352"/>
      <c r="AS805" s="256">
        <f>SUM(AE805:AR805)</f>
        <v>0</v>
      </c>
    </row>
    <row r="806" spans="1:45" ht="15.5" hidden="1" outlineLevel="1">
      <c r="A806" s="454"/>
      <c r="B806" s="254" t="s">
        <v>341</v>
      </c>
      <c r="C806" s="251" t="s">
        <v>163</v>
      </c>
      <c r="D806" s="255"/>
      <c r="E806" s="255"/>
      <c r="F806" s="255"/>
      <c r="G806" s="255"/>
      <c r="H806" s="255"/>
      <c r="I806" s="255"/>
      <c r="J806" s="255"/>
      <c r="K806" s="255"/>
      <c r="L806" s="255"/>
      <c r="M806" s="255"/>
      <c r="N806" s="255"/>
      <c r="O806" s="255"/>
      <c r="P806" s="255"/>
      <c r="Q806" s="405"/>
      <c r="R806" s="255"/>
      <c r="S806" s="255"/>
      <c r="T806" s="255"/>
      <c r="U806" s="255"/>
      <c r="V806" s="255"/>
      <c r="W806" s="255"/>
      <c r="X806" s="255"/>
      <c r="Y806" s="255"/>
      <c r="Z806" s="255"/>
      <c r="AA806" s="255"/>
      <c r="AB806" s="255"/>
      <c r="AC806" s="255"/>
      <c r="AD806" s="255"/>
      <c r="AE806" s="353">
        <v>0</v>
      </c>
      <c r="AF806" s="353">
        <v>0</v>
      </c>
      <c r="AG806" s="353">
        <v>0</v>
      </c>
      <c r="AH806" s="353">
        <v>0</v>
      </c>
      <c r="AI806" s="353">
        <v>0</v>
      </c>
      <c r="AJ806" s="353">
        <v>0</v>
      </c>
      <c r="AK806" s="353">
        <v>0</v>
      </c>
      <c r="AL806" s="353">
        <f t="shared" ref="AL806:AR806" si="359">AL805</f>
        <v>0</v>
      </c>
      <c r="AM806" s="353">
        <f t="shared" si="359"/>
        <v>0</v>
      </c>
      <c r="AN806" s="353">
        <f t="shared" si="359"/>
        <v>0</v>
      </c>
      <c r="AO806" s="353">
        <f t="shared" si="359"/>
        <v>0</v>
      </c>
      <c r="AP806" s="353">
        <f t="shared" si="359"/>
        <v>0</v>
      </c>
      <c r="AQ806" s="353">
        <f t="shared" si="359"/>
        <v>0</v>
      </c>
      <c r="AR806" s="353">
        <f t="shared" si="359"/>
        <v>0</v>
      </c>
      <c r="AS806" s="257"/>
    </row>
    <row r="807" spans="1:45" ht="15.5" hidden="1" outlineLevel="1">
      <c r="A807" s="45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54"/>
      <c r="AF807" s="355"/>
      <c r="AG807" s="355"/>
      <c r="AH807" s="355"/>
      <c r="AI807" s="355"/>
      <c r="AJ807" s="355"/>
      <c r="AK807" s="355"/>
      <c r="AL807" s="355"/>
      <c r="AM807" s="355"/>
      <c r="AN807" s="355"/>
      <c r="AO807" s="355"/>
      <c r="AP807" s="355"/>
      <c r="AQ807" s="355"/>
      <c r="AR807" s="355"/>
      <c r="AS807" s="262"/>
    </row>
    <row r="808" spans="1:45" ht="15.5" hidden="1" outlineLevel="1">
      <c r="A808" s="454">
        <v>3</v>
      </c>
      <c r="B808" s="370"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52"/>
      <c r="AF808" s="352"/>
      <c r="AG808" s="352"/>
      <c r="AH808" s="352"/>
      <c r="AI808" s="352"/>
      <c r="AJ808" s="352"/>
      <c r="AK808" s="352"/>
      <c r="AL808" s="352"/>
      <c r="AM808" s="352"/>
      <c r="AN808" s="352"/>
      <c r="AO808" s="352"/>
      <c r="AP808" s="352"/>
      <c r="AQ808" s="352"/>
      <c r="AR808" s="352"/>
      <c r="AS808" s="256">
        <f>SUM(AE808:AR808)</f>
        <v>0</v>
      </c>
    </row>
    <row r="809" spans="1:45" ht="15.5" hidden="1" outlineLevel="1">
      <c r="A809" s="454"/>
      <c r="B809" s="254" t="s">
        <v>341</v>
      </c>
      <c r="C809" s="251" t="s">
        <v>163</v>
      </c>
      <c r="D809" s="255"/>
      <c r="E809" s="255"/>
      <c r="F809" s="255"/>
      <c r="G809" s="255"/>
      <c r="H809" s="255"/>
      <c r="I809" s="255"/>
      <c r="J809" s="255"/>
      <c r="K809" s="255"/>
      <c r="L809" s="255"/>
      <c r="M809" s="255"/>
      <c r="N809" s="255"/>
      <c r="O809" s="255"/>
      <c r="P809" s="255"/>
      <c r="Q809" s="405"/>
      <c r="R809" s="255"/>
      <c r="S809" s="255"/>
      <c r="T809" s="255"/>
      <c r="U809" s="255"/>
      <c r="V809" s="255"/>
      <c r="W809" s="255"/>
      <c r="X809" s="255"/>
      <c r="Y809" s="255"/>
      <c r="Z809" s="255"/>
      <c r="AA809" s="255"/>
      <c r="AB809" s="255"/>
      <c r="AC809" s="255"/>
      <c r="AD809" s="255"/>
      <c r="AE809" s="353">
        <v>0</v>
      </c>
      <c r="AF809" s="353">
        <v>0</v>
      </c>
      <c r="AG809" s="353">
        <v>0</v>
      </c>
      <c r="AH809" s="353">
        <v>0</v>
      </c>
      <c r="AI809" s="353">
        <v>0</v>
      </c>
      <c r="AJ809" s="353">
        <v>0</v>
      </c>
      <c r="AK809" s="353">
        <v>0</v>
      </c>
      <c r="AL809" s="353">
        <f t="shared" ref="AL809:AR809" si="360">AL808</f>
        <v>0</v>
      </c>
      <c r="AM809" s="353">
        <f t="shared" si="360"/>
        <v>0</v>
      </c>
      <c r="AN809" s="353">
        <f t="shared" si="360"/>
        <v>0</v>
      </c>
      <c r="AO809" s="353">
        <f t="shared" si="360"/>
        <v>0</v>
      </c>
      <c r="AP809" s="353">
        <f t="shared" si="360"/>
        <v>0</v>
      </c>
      <c r="AQ809" s="353">
        <f t="shared" si="360"/>
        <v>0</v>
      </c>
      <c r="AR809" s="353">
        <f t="shared" si="360"/>
        <v>0</v>
      </c>
      <c r="AS809" s="257"/>
    </row>
    <row r="810" spans="1:45" ht="15.5" hidden="1" outlineLevel="1">
      <c r="A810" s="45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54"/>
      <c r="AF810" s="354"/>
      <c r="AG810" s="354"/>
      <c r="AH810" s="354"/>
      <c r="AI810" s="354"/>
      <c r="AJ810" s="354"/>
      <c r="AK810" s="354"/>
      <c r="AL810" s="354"/>
      <c r="AM810" s="354"/>
      <c r="AN810" s="354"/>
      <c r="AO810" s="354"/>
      <c r="AP810" s="354"/>
      <c r="AQ810" s="354"/>
      <c r="AR810" s="354"/>
      <c r="AS810" s="266"/>
    </row>
    <row r="811" spans="1:45" ht="15.5" hidden="1" outlineLevel="1">
      <c r="A811" s="45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57"/>
      <c r="AF811" s="357"/>
      <c r="AG811" s="357"/>
      <c r="AH811" s="357"/>
      <c r="AI811" s="357"/>
      <c r="AJ811" s="357"/>
      <c r="AK811" s="357"/>
      <c r="AL811" s="352"/>
      <c r="AM811" s="352"/>
      <c r="AN811" s="352"/>
      <c r="AO811" s="352"/>
      <c r="AP811" s="352"/>
      <c r="AQ811" s="352"/>
      <c r="AR811" s="352"/>
      <c r="AS811" s="256">
        <f>SUM(AE811:AR811)</f>
        <v>0</v>
      </c>
    </row>
    <row r="812" spans="1:45" ht="15.5" hidden="1" outlineLevel="1">
      <c r="A812" s="454"/>
      <c r="B812" s="254" t="s">
        <v>341</v>
      </c>
      <c r="C812" s="251" t="s">
        <v>163</v>
      </c>
      <c r="D812" s="255"/>
      <c r="E812" s="255"/>
      <c r="F812" s="255"/>
      <c r="G812" s="255"/>
      <c r="H812" s="255"/>
      <c r="I812" s="255"/>
      <c r="J812" s="255"/>
      <c r="K812" s="255"/>
      <c r="L812" s="255"/>
      <c r="M812" s="255"/>
      <c r="N812" s="255"/>
      <c r="O812" s="255"/>
      <c r="P812" s="255"/>
      <c r="Q812" s="405"/>
      <c r="R812" s="255"/>
      <c r="S812" s="255"/>
      <c r="T812" s="255"/>
      <c r="U812" s="255"/>
      <c r="V812" s="255"/>
      <c r="W812" s="255"/>
      <c r="X812" s="255"/>
      <c r="Y812" s="255"/>
      <c r="Z812" s="255"/>
      <c r="AA812" s="255"/>
      <c r="AB812" s="255"/>
      <c r="AC812" s="255"/>
      <c r="AD812" s="255"/>
      <c r="AE812" s="353">
        <v>0</v>
      </c>
      <c r="AF812" s="353">
        <v>0</v>
      </c>
      <c r="AG812" s="353">
        <v>0</v>
      </c>
      <c r="AH812" s="353">
        <v>0</v>
      </c>
      <c r="AI812" s="353">
        <v>0</v>
      </c>
      <c r="AJ812" s="353">
        <v>0</v>
      </c>
      <c r="AK812" s="353">
        <v>0</v>
      </c>
      <c r="AL812" s="353">
        <f t="shared" ref="AL812:AR812" si="361">AL811</f>
        <v>0</v>
      </c>
      <c r="AM812" s="353">
        <f t="shared" si="361"/>
        <v>0</v>
      </c>
      <c r="AN812" s="353">
        <f t="shared" si="361"/>
        <v>0</v>
      </c>
      <c r="AO812" s="353">
        <f t="shared" si="361"/>
        <v>0</v>
      </c>
      <c r="AP812" s="353">
        <f t="shared" si="361"/>
        <v>0</v>
      </c>
      <c r="AQ812" s="353">
        <f t="shared" si="361"/>
        <v>0</v>
      </c>
      <c r="AR812" s="353">
        <f t="shared" si="361"/>
        <v>0</v>
      </c>
      <c r="AS812" s="257"/>
    </row>
    <row r="813" spans="1:45" ht="15.5" hidden="1" outlineLevel="1">
      <c r="A813" s="45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54"/>
      <c r="AF813" s="354"/>
      <c r="AG813" s="354"/>
      <c r="AH813" s="354"/>
      <c r="AI813" s="354"/>
      <c r="AJ813" s="354"/>
      <c r="AK813" s="354"/>
      <c r="AL813" s="354"/>
      <c r="AM813" s="354"/>
      <c r="AN813" s="354"/>
      <c r="AO813" s="354"/>
      <c r="AP813" s="354"/>
      <c r="AQ813" s="354"/>
      <c r="AR813" s="354"/>
      <c r="AS813" s="266"/>
    </row>
    <row r="814" spans="1:45" ht="15.75" hidden="1" customHeight="1" outlineLevel="1">
      <c r="A814" s="454">
        <v>5</v>
      </c>
      <c r="B814" s="370" t="s">
        <v>98</v>
      </c>
      <c r="C814" s="251" t="s">
        <v>25</v>
      </c>
      <c r="D814" s="255"/>
      <c r="E814" s="255"/>
      <c r="F814" s="255"/>
      <c r="G814" s="255"/>
      <c r="H814" s="255"/>
      <c r="I814" s="255"/>
      <c r="J814" s="255"/>
      <c r="K814" s="255"/>
      <c r="L814" s="255"/>
      <c r="M814" s="255"/>
      <c r="N814" s="255"/>
      <c r="O814" s="255"/>
      <c r="P814" s="255"/>
      <c r="Q814" s="251"/>
      <c r="R814" s="255"/>
      <c r="S814" s="255"/>
      <c r="T814" s="255"/>
      <c r="U814" s="255"/>
      <c r="V814" s="255"/>
      <c r="W814" s="255"/>
      <c r="X814" s="255"/>
      <c r="Y814" s="255"/>
      <c r="Z814" s="255"/>
      <c r="AA814" s="255"/>
      <c r="AB814" s="255"/>
      <c r="AC814" s="255"/>
      <c r="AD814" s="255"/>
      <c r="AE814" s="357"/>
      <c r="AF814" s="357"/>
      <c r="AG814" s="357"/>
      <c r="AH814" s="357"/>
      <c r="AI814" s="357"/>
      <c r="AJ814" s="357"/>
      <c r="AK814" s="357"/>
      <c r="AL814" s="352"/>
      <c r="AM814" s="352"/>
      <c r="AN814" s="352"/>
      <c r="AO814" s="352"/>
      <c r="AP814" s="352"/>
      <c r="AQ814" s="352"/>
      <c r="AR814" s="352"/>
      <c r="AS814" s="256">
        <f>SUM(AE814:AR814)</f>
        <v>0</v>
      </c>
    </row>
    <row r="815" spans="1:45" ht="20.25" hidden="1" customHeight="1" outlineLevel="1">
      <c r="A815" s="454"/>
      <c r="B815" s="254" t="s">
        <v>341</v>
      </c>
      <c r="C815" s="251" t="s">
        <v>163</v>
      </c>
      <c r="D815" s="255"/>
      <c r="E815" s="255"/>
      <c r="F815" s="255"/>
      <c r="G815" s="255"/>
      <c r="H815" s="255"/>
      <c r="I815" s="255"/>
      <c r="J815" s="255"/>
      <c r="K815" s="255"/>
      <c r="L815" s="255"/>
      <c r="M815" s="255"/>
      <c r="N815" s="255"/>
      <c r="O815" s="255"/>
      <c r="P815" s="255"/>
      <c r="Q815" s="405"/>
      <c r="R815" s="255"/>
      <c r="S815" s="255"/>
      <c r="T815" s="255"/>
      <c r="U815" s="255"/>
      <c r="V815" s="255"/>
      <c r="W815" s="255"/>
      <c r="X815" s="255"/>
      <c r="Y815" s="255"/>
      <c r="Z815" s="255"/>
      <c r="AA815" s="255"/>
      <c r="AB815" s="255"/>
      <c r="AC815" s="255"/>
      <c r="AD815" s="255"/>
      <c r="AE815" s="353">
        <v>0</v>
      </c>
      <c r="AF815" s="353">
        <v>0</v>
      </c>
      <c r="AG815" s="353">
        <v>0</v>
      </c>
      <c r="AH815" s="353">
        <v>0</v>
      </c>
      <c r="AI815" s="353">
        <v>0</v>
      </c>
      <c r="AJ815" s="353">
        <v>0</v>
      </c>
      <c r="AK815" s="353">
        <v>0</v>
      </c>
      <c r="AL815" s="353">
        <f t="shared" ref="AL815:AR815" si="362">AL814</f>
        <v>0</v>
      </c>
      <c r="AM815" s="353">
        <f t="shared" si="362"/>
        <v>0</v>
      </c>
      <c r="AN815" s="353">
        <f t="shared" si="362"/>
        <v>0</v>
      </c>
      <c r="AO815" s="353">
        <f t="shared" si="362"/>
        <v>0</v>
      </c>
      <c r="AP815" s="353">
        <f t="shared" si="362"/>
        <v>0</v>
      </c>
      <c r="AQ815" s="353">
        <f t="shared" si="362"/>
        <v>0</v>
      </c>
      <c r="AR815" s="353">
        <f t="shared" si="362"/>
        <v>0</v>
      </c>
      <c r="AS815" s="257"/>
    </row>
    <row r="816" spans="1:45" ht="15.5" hidden="1" outlineLevel="1">
      <c r="A816" s="454"/>
      <c r="B816" s="254"/>
      <c r="C816" s="25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4"/>
      <c r="AF816" s="365"/>
      <c r="AG816" s="365"/>
      <c r="AH816" s="365"/>
      <c r="AI816" s="365"/>
      <c r="AJ816" s="365"/>
      <c r="AK816" s="365"/>
      <c r="AL816" s="365"/>
      <c r="AM816" s="365"/>
      <c r="AN816" s="365"/>
      <c r="AO816" s="365"/>
      <c r="AP816" s="365"/>
      <c r="AQ816" s="365"/>
      <c r="AR816" s="365"/>
      <c r="AS816" s="257"/>
    </row>
    <row r="817" spans="1:45" ht="15.5" hidden="1" outlineLevel="1">
      <c r="A817" s="454"/>
      <c r="B817" s="278" t="s">
        <v>495</v>
      </c>
      <c r="C817" s="249"/>
      <c r="D817" s="249"/>
      <c r="E817" s="249"/>
      <c r="F817" s="249"/>
      <c r="G817" s="249"/>
      <c r="H817" s="249"/>
      <c r="I817" s="249"/>
      <c r="J817" s="249"/>
      <c r="K817" s="249"/>
      <c r="L817" s="249"/>
      <c r="M817" s="249"/>
      <c r="N817" s="249"/>
      <c r="O817" s="249"/>
      <c r="P817" s="249"/>
      <c r="Q817" s="250"/>
      <c r="R817" s="249"/>
      <c r="S817" s="249"/>
      <c r="T817" s="249"/>
      <c r="U817" s="249"/>
      <c r="V817" s="249"/>
      <c r="W817" s="249"/>
      <c r="X817" s="249"/>
      <c r="Y817" s="249"/>
      <c r="Z817" s="249"/>
      <c r="AA817" s="249"/>
      <c r="AB817" s="249"/>
      <c r="AC817" s="249"/>
      <c r="AD817" s="249"/>
      <c r="AE817" s="356"/>
      <c r="AF817" s="356"/>
      <c r="AG817" s="356"/>
      <c r="AH817" s="356"/>
      <c r="AI817" s="356"/>
      <c r="AJ817" s="356"/>
      <c r="AK817" s="356"/>
      <c r="AL817" s="356"/>
      <c r="AM817" s="356"/>
      <c r="AN817" s="356"/>
      <c r="AO817" s="356"/>
      <c r="AP817" s="356"/>
      <c r="AQ817" s="356"/>
      <c r="AR817" s="356"/>
      <c r="AS817" s="252"/>
    </row>
    <row r="818" spans="1:45" ht="15.5" hidden="1" outlineLevel="1">
      <c r="A818" s="454">
        <v>6</v>
      </c>
      <c r="B818" s="370" t="s">
        <v>99</v>
      </c>
      <c r="C818" s="251" t="s">
        <v>25</v>
      </c>
      <c r="D818" s="255"/>
      <c r="E818" s="255"/>
      <c r="F818" s="255"/>
      <c r="G818" s="255"/>
      <c r="H818" s="255"/>
      <c r="I818" s="255"/>
      <c r="J818" s="255"/>
      <c r="K818" s="255"/>
      <c r="L818" s="255"/>
      <c r="M818" s="255"/>
      <c r="N818" s="255"/>
      <c r="O818" s="255"/>
      <c r="P818" s="255"/>
      <c r="Q818" s="255">
        <v>12</v>
      </c>
      <c r="R818" s="255"/>
      <c r="S818" s="255"/>
      <c r="T818" s="255"/>
      <c r="U818" s="255"/>
      <c r="V818" s="255"/>
      <c r="W818" s="255"/>
      <c r="X818" s="255"/>
      <c r="Y818" s="255"/>
      <c r="Z818" s="255"/>
      <c r="AA818" s="255"/>
      <c r="AB818" s="255"/>
      <c r="AC818" s="255"/>
      <c r="AD818" s="255"/>
      <c r="AE818" s="357"/>
      <c r="AF818" s="357"/>
      <c r="AG818" s="357"/>
      <c r="AH818" s="357"/>
      <c r="AI818" s="357"/>
      <c r="AJ818" s="357"/>
      <c r="AK818" s="357"/>
      <c r="AL818" s="357"/>
      <c r="AM818" s="357"/>
      <c r="AN818" s="357"/>
      <c r="AO818" s="357"/>
      <c r="AP818" s="357"/>
      <c r="AQ818" s="357"/>
      <c r="AR818" s="357"/>
      <c r="AS818" s="256">
        <f>SUM(AE818:AR818)</f>
        <v>0</v>
      </c>
    </row>
    <row r="819" spans="1:45" ht="15.5" hidden="1" outlineLevel="1">
      <c r="A819" s="454"/>
      <c r="B819" s="254" t="s">
        <v>341</v>
      </c>
      <c r="C819" s="251" t="s">
        <v>163</v>
      </c>
      <c r="D819" s="255"/>
      <c r="E819" s="255"/>
      <c r="F819" s="255"/>
      <c r="G819" s="255"/>
      <c r="H819" s="255"/>
      <c r="I819" s="255"/>
      <c r="J819" s="255"/>
      <c r="K819" s="255"/>
      <c r="L819" s="255"/>
      <c r="M819" s="255"/>
      <c r="N819" s="255"/>
      <c r="O819" s="255"/>
      <c r="P819" s="255"/>
      <c r="Q819" s="255">
        <v>12</v>
      </c>
      <c r="R819" s="255"/>
      <c r="S819" s="255"/>
      <c r="T819" s="255"/>
      <c r="U819" s="255"/>
      <c r="V819" s="255"/>
      <c r="W819" s="255"/>
      <c r="X819" s="255"/>
      <c r="Y819" s="255"/>
      <c r="Z819" s="255"/>
      <c r="AA819" s="255"/>
      <c r="AB819" s="255"/>
      <c r="AC819" s="255"/>
      <c r="AD819" s="255"/>
      <c r="AE819" s="353">
        <v>0</v>
      </c>
      <c r="AF819" s="353">
        <v>0</v>
      </c>
      <c r="AG819" s="353">
        <v>0</v>
      </c>
      <c r="AH819" s="353">
        <v>0</v>
      </c>
      <c r="AI819" s="353">
        <v>0</v>
      </c>
      <c r="AJ819" s="353">
        <v>0</v>
      </c>
      <c r="AK819" s="353">
        <v>0</v>
      </c>
      <c r="AL819" s="353">
        <f t="shared" ref="AL819:AR819" si="363">AL818</f>
        <v>0</v>
      </c>
      <c r="AM819" s="353">
        <f t="shared" si="363"/>
        <v>0</v>
      </c>
      <c r="AN819" s="353">
        <f t="shared" si="363"/>
        <v>0</v>
      </c>
      <c r="AO819" s="353">
        <f t="shared" si="363"/>
        <v>0</v>
      </c>
      <c r="AP819" s="353">
        <f t="shared" si="363"/>
        <v>0</v>
      </c>
      <c r="AQ819" s="353">
        <f t="shared" si="363"/>
        <v>0</v>
      </c>
      <c r="AR819" s="353">
        <f t="shared" si="363"/>
        <v>0</v>
      </c>
      <c r="AS819" s="270"/>
    </row>
    <row r="820" spans="1:45" ht="15.5" hidden="1" outlineLevel="1">
      <c r="A820" s="454"/>
      <c r="B820" s="269"/>
      <c r="C820" s="271"/>
      <c r="D820" s="251"/>
      <c r="E820" s="251"/>
      <c r="F820" s="251"/>
      <c r="G820" s="251"/>
      <c r="H820" s="251"/>
      <c r="I820" s="251"/>
      <c r="J820" s="251"/>
      <c r="K820" s="251"/>
      <c r="L820" s="251"/>
      <c r="M820" s="251"/>
      <c r="N820" s="251"/>
      <c r="O820" s="251"/>
      <c r="P820" s="251"/>
      <c r="Q820" s="251"/>
      <c r="R820" s="251"/>
      <c r="S820" s="251"/>
      <c r="T820" s="251"/>
      <c r="U820" s="251"/>
      <c r="V820" s="251"/>
      <c r="W820" s="251"/>
      <c r="X820" s="251"/>
      <c r="Y820" s="251"/>
      <c r="Z820" s="251"/>
      <c r="AA820" s="251"/>
      <c r="AB820" s="251"/>
      <c r="AC820" s="251"/>
      <c r="AD820" s="251"/>
      <c r="AE820" s="358"/>
      <c r="AF820" s="358"/>
      <c r="AG820" s="358"/>
      <c r="AH820" s="358"/>
      <c r="AI820" s="358"/>
      <c r="AJ820" s="358"/>
      <c r="AK820" s="358"/>
      <c r="AL820" s="358"/>
      <c r="AM820" s="358"/>
      <c r="AN820" s="358"/>
      <c r="AO820" s="358"/>
      <c r="AP820" s="358"/>
      <c r="AQ820" s="358"/>
      <c r="AR820" s="358"/>
      <c r="AS820" s="272"/>
    </row>
    <row r="821" spans="1:45" ht="15.5" hidden="1" outlineLevel="1">
      <c r="A821" s="454">
        <v>7</v>
      </c>
      <c r="B821" s="370" t="s">
        <v>100</v>
      </c>
      <c r="C821" s="251" t="s">
        <v>25</v>
      </c>
      <c r="D821" s="255"/>
      <c r="E821" s="255"/>
      <c r="F821" s="255"/>
      <c r="G821" s="255"/>
      <c r="H821" s="255"/>
      <c r="I821" s="255"/>
      <c r="J821" s="255"/>
      <c r="K821" s="255"/>
      <c r="L821" s="255"/>
      <c r="M821" s="255"/>
      <c r="N821" s="255"/>
      <c r="O821" s="255"/>
      <c r="P821" s="255"/>
      <c r="Q821" s="255">
        <v>12</v>
      </c>
      <c r="R821" s="255"/>
      <c r="S821" s="255"/>
      <c r="T821" s="255"/>
      <c r="U821" s="255"/>
      <c r="V821" s="255"/>
      <c r="W821" s="255"/>
      <c r="X821" s="255"/>
      <c r="Y821" s="255"/>
      <c r="Z821" s="255"/>
      <c r="AA821" s="255"/>
      <c r="AB821" s="255"/>
      <c r="AC821" s="255"/>
      <c r="AD821" s="255"/>
      <c r="AE821" s="357"/>
      <c r="AF821" s="357"/>
      <c r="AG821" s="357"/>
      <c r="AH821" s="357"/>
      <c r="AI821" s="357"/>
      <c r="AJ821" s="357"/>
      <c r="AK821" s="357"/>
      <c r="AL821" s="357"/>
      <c r="AM821" s="357"/>
      <c r="AN821" s="357"/>
      <c r="AO821" s="357"/>
      <c r="AP821" s="357"/>
      <c r="AQ821" s="357"/>
      <c r="AR821" s="357"/>
      <c r="AS821" s="256">
        <f>SUM(AE821:AR821)</f>
        <v>0</v>
      </c>
    </row>
    <row r="822" spans="1:45" ht="15.5" hidden="1" outlineLevel="1">
      <c r="A822" s="454"/>
      <c r="B822" s="254" t="s">
        <v>341</v>
      </c>
      <c r="C822" s="251" t="s">
        <v>163</v>
      </c>
      <c r="D822" s="255"/>
      <c r="E822" s="255"/>
      <c r="F822" s="255"/>
      <c r="G822" s="255"/>
      <c r="H822" s="255"/>
      <c r="I822" s="255"/>
      <c r="J822" s="255"/>
      <c r="K822" s="255"/>
      <c r="L822" s="255"/>
      <c r="M822" s="255"/>
      <c r="N822" s="255"/>
      <c r="O822" s="255"/>
      <c r="P822" s="255"/>
      <c r="Q822" s="255">
        <v>12</v>
      </c>
      <c r="R822" s="255"/>
      <c r="S822" s="255"/>
      <c r="T822" s="255"/>
      <c r="U822" s="255"/>
      <c r="V822" s="255"/>
      <c r="W822" s="255"/>
      <c r="X822" s="255"/>
      <c r="Y822" s="255"/>
      <c r="Z822" s="255"/>
      <c r="AA822" s="255"/>
      <c r="AB822" s="255"/>
      <c r="AC822" s="255"/>
      <c r="AD822" s="255"/>
      <c r="AE822" s="353">
        <v>0</v>
      </c>
      <c r="AF822" s="353">
        <v>0</v>
      </c>
      <c r="AG822" s="353">
        <v>0</v>
      </c>
      <c r="AH822" s="353">
        <v>0</v>
      </c>
      <c r="AI822" s="353">
        <v>0</v>
      </c>
      <c r="AJ822" s="353">
        <v>0</v>
      </c>
      <c r="AK822" s="353">
        <v>0</v>
      </c>
      <c r="AL822" s="353">
        <f t="shared" ref="AL822:AR822" si="364">AL821</f>
        <v>0</v>
      </c>
      <c r="AM822" s="353">
        <f t="shared" si="364"/>
        <v>0</v>
      </c>
      <c r="AN822" s="353">
        <f t="shared" si="364"/>
        <v>0</v>
      </c>
      <c r="AO822" s="353">
        <f t="shared" si="364"/>
        <v>0</v>
      </c>
      <c r="AP822" s="353">
        <f t="shared" si="364"/>
        <v>0</v>
      </c>
      <c r="AQ822" s="353">
        <f t="shared" si="364"/>
        <v>0</v>
      </c>
      <c r="AR822" s="353">
        <f t="shared" si="364"/>
        <v>0</v>
      </c>
      <c r="AS822" s="270"/>
    </row>
    <row r="823" spans="1:45" ht="15.5" hidden="1" outlineLevel="1">
      <c r="A823" s="454"/>
      <c r="B823" s="273"/>
      <c r="C823" s="271"/>
      <c r="D823" s="251"/>
      <c r="E823" s="251"/>
      <c r="F823" s="251"/>
      <c r="G823" s="251"/>
      <c r="H823" s="251"/>
      <c r="I823" s="251"/>
      <c r="J823" s="251"/>
      <c r="K823" s="251"/>
      <c r="L823" s="251"/>
      <c r="M823" s="251"/>
      <c r="N823" s="251"/>
      <c r="O823" s="251"/>
      <c r="P823" s="251"/>
      <c r="Q823" s="251"/>
      <c r="R823" s="251"/>
      <c r="S823" s="251"/>
      <c r="T823" s="251"/>
      <c r="U823" s="251"/>
      <c r="V823" s="251"/>
      <c r="W823" s="251"/>
      <c r="X823" s="251"/>
      <c r="Y823" s="251"/>
      <c r="Z823" s="251"/>
      <c r="AA823" s="251"/>
      <c r="AB823" s="251"/>
      <c r="AC823" s="251"/>
      <c r="AD823" s="251"/>
      <c r="AE823" s="358"/>
      <c r="AF823" s="359"/>
      <c r="AG823" s="358"/>
      <c r="AH823" s="358"/>
      <c r="AI823" s="358"/>
      <c r="AJ823" s="358"/>
      <c r="AK823" s="358"/>
      <c r="AL823" s="358"/>
      <c r="AM823" s="358"/>
      <c r="AN823" s="358"/>
      <c r="AO823" s="358"/>
      <c r="AP823" s="358"/>
      <c r="AQ823" s="358"/>
      <c r="AR823" s="358"/>
      <c r="AS823" s="272"/>
    </row>
    <row r="824" spans="1:45" ht="15.5" hidden="1" outlineLevel="1">
      <c r="A824" s="454">
        <v>8</v>
      </c>
      <c r="B824" s="370" t="s">
        <v>101</v>
      </c>
      <c r="C824" s="251" t="s">
        <v>25</v>
      </c>
      <c r="D824" s="255"/>
      <c r="E824" s="255"/>
      <c r="F824" s="255"/>
      <c r="G824" s="255"/>
      <c r="H824" s="255"/>
      <c r="I824" s="255"/>
      <c r="J824" s="255"/>
      <c r="K824" s="255"/>
      <c r="L824" s="255"/>
      <c r="M824" s="255"/>
      <c r="N824" s="255"/>
      <c r="O824" s="255"/>
      <c r="P824" s="255"/>
      <c r="Q824" s="255">
        <v>12</v>
      </c>
      <c r="R824" s="255"/>
      <c r="S824" s="255"/>
      <c r="T824" s="255"/>
      <c r="U824" s="255"/>
      <c r="V824" s="255"/>
      <c r="W824" s="255"/>
      <c r="X824" s="255"/>
      <c r="Y824" s="255"/>
      <c r="Z824" s="255"/>
      <c r="AA824" s="255"/>
      <c r="AB824" s="255"/>
      <c r="AC824" s="255"/>
      <c r="AD824" s="255"/>
      <c r="AE824" s="357"/>
      <c r="AF824" s="357"/>
      <c r="AG824" s="357"/>
      <c r="AH824" s="357"/>
      <c r="AI824" s="357"/>
      <c r="AJ824" s="357"/>
      <c r="AK824" s="357"/>
      <c r="AL824" s="357"/>
      <c r="AM824" s="357"/>
      <c r="AN824" s="357"/>
      <c r="AO824" s="357"/>
      <c r="AP824" s="357"/>
      <c r="AQ824" s="357"/>
      <c r="AR824" s="357"/>
      <c r="AS824" s="256">
        <f>SUM(AE824:AR824)</f>
        <v>0</v>
      </c>
    </row>
    <row r="825" spans="1:45" ht="15.5" hidden="1" outlineLevel="1">
      <c r="A825" s="454"/>
      <c r="B825" s="254" t="s">
        <v>341</v>
      </c>
      <c r="C825" s="251" t="s">
        <v>163</v>
      </c>
      <c r="D825" s="255"/>
      <c r="E825" s="255"/>
      <c r="F825" s="255"/>
      <c r="G825" s="255"/>
      <c r="H825" s="255"/>
      <c r="I825" s="255"/>
      <c r="J825" s="255"/>
      <c r="K825" s="255"/>
      <c r="L825" s="255"/>
      <c r="M825" s="255"/>
      <c r="N825" s="255"/>
      <c r="O825" s="255"/>
      <c r="P825" s="255"/>
      <c r="Q825" s="255">
        <v>12</v>
      </c>
      <c r="R825" s="255"/>
      <c r="S825" s="255"/>
      <c r="T825" s="255"/>
      <c r="U825" s="255"/>
      <c r="V825" s="255"/>
      <c r="W825" s="255"/>
      <c r="X825" s="255"/>
      <c r="Y825" s="255"/>
      <c r="Z825" s="255"/>
      <c r="AA825" s="255"/>
      <c r="AB825" s="255"/>
      <c r="AC825" s="255"/>
      <c r="AD825" s="255"/>
      <c r="AE825" s="353">
        <v>0</v>
      </c>
      <c r="AF825" s="353">
        <v>0</v>
      </c>
      <c r="AG825" s="353">
        <v>0</v>
      </c>
      <c r="AH825" s="353">
        <v>0</v>
      </c>
      <c r="AI825" s="353">
        <v>0</v>
      </c>
      <c r="AJ825" s="353">
        <v>0</v>
      </c>
      <c r="AK825" s="353">
        <v>0</v>
      </c>
      <c r="AL825" s="353">
        <f t="shared" ref="AL825:AR825" si="365">AL824</f>
        <v>0</v>
      </c>
      <c r="AM825" s="353">
        <f t="shared" si="365"/>
        <v>0</v>
      </c>
      <c r="AN825" s="353">
        <f t="shared" si="365"/>
        <v>0</v>
      </c>
      <c r="AO825" s="353">
        <f t="shared" si="365"/>
        <v>0</v>
      </c>
      <c r="AP825" s="353">
        <f t="shared" si="365"/>
        <v>0</v>
      </c>
      <c r="AQ825" s="353">
        <f t="shared" si="365"/>
        <v>0</v>
      </c>
      <c r="AR825" s="353">
        <f t="shared" si="365"/>
        <v>0</v>
      </c>
      <c r="AS825" s="270"/>
    </row>
    <row r="826" spans="1:45" ht="15.5" hidden="1" outlineLevel="1">
      <c r="A826" s="454"/>
      <c r="B826" s="273"/>
      <c r="C826" s="271"/>
      <c r="D826" s="275"/>
      <c r="E826" s="275"/>
      <c r="F826" s="275"/>
      <c r="G826" s="275"/>
      <c r="H826" s="275"/>
      <c r="I826" s="275"/>
      <c r="J826" s="275"/>
      <c r="K826" s="275"/>
      <c r="L826" s="275"/>
      <c r="M826" s="275"/>
      <c r="N826" s="275"/>
      <c r="O826" s="275"/>
      <c r="P826" s="275"/>
      <c r="Q826" s="251"/>
      <c r="R826" s="275"/>
      <c r="S826" s="275"/>
      <c r="T826" s="275"/>
      <c r="U826" s="275"/>
      <c r="V826" s="275"/>
      <c r="W826" s="275"/>
      <c r="X826" s="275"/>
      <c r="Y826" s="275"/>
      <c r="Z826" s="275"/>
      <c r="AA826" s="275"/>
      <c r="AB826" s="275"/>
      <c r="AC826" s="275"/>
      <c r="AD826" s="275"/>
      <c r="AE826" s="358"/>
      <c r="AF826" s="359"/>
      <c r="AG826" s="358"/>
      <c r="AH826" s="358"/>
      <c r="AI826" s="358"/>
      <c r="AJ826" s="358"/>
      <c r="AK826" s="358"/>
      <c r="AL826" s="358"/>
      <c r="AM826" s="358"/>
      <c r="AN826" s="358"/>
      <c r="AO826" s="358"/>
      <c r="AP826" s="358"/>
      <c r="AQ826" s="358"/>
      <c r="AR826" s="358"/>
      <c r="AS826" s="272"/>
    </row>
    <row r="827" spans="1:45" ht="15.5" hidden="1" outlineLevel="1">
      <c r="A827" s="454">
        <v>9</v>
      </c>
      <c r="B827" s="370" t="s">
        <v>102</v>
      </c>
      <c r="C827" s="251" t="s">
        <v>25</v>
      </c>
      <c r="D827" s="255"/>
      <c r="E827" s="255"/>
      <c r="F827" s="255"/>
      <c r="G827" s="255"/>
      <c r="H827" s="255"/>
      <c r="I827" s="255"/>
      <c r="J827" s="255"/>
      <c r="K827" s="255"/>
      <c r="L827" s="255"/>
      <c r="M827" s="255"/>
      <c r="N827" s="255"/>
      <c r="O827" s="255"/>
      <c r="P827" s="255"/>
      <c r="Q827" s="255">
        <v>12</v>
      </c>
      <c r="R827" s="255"/>
      <c r="S827" s="255"/>
      <c r="T827" s="255"/>
      <c r="U827" s="255"/>
      <c r="V827" s="255"/>
      <c r="W827" s="255"/>
      <c r="X827" s="255"/>
      <c r="Y827" s="255"/>
      <c r="Z827" s="255"/>
      <c r="AA827" s="255"/>
      <c r="AB827" s="255"/>
      <c r="AC827" s="255"/>
      <c r="AD827" s="255"/>
      <c r="AE827" s="357"/>
      <c r="AF827" s="357"/>
      <c r="AG827" s="357"/>
      <c r="AH827" s="357"/>
      <c r="AI827" s="357"/>
      <c r="AJ827" s="357"/>
      <c r="AK827" s="357"/>
      <c r="AL827" s="357"/>
      <c r="AM827" s="357"/>
      <c r="AN827" s="357"/>
      <c r="AO827" s="357"/>
      <c r="AP827" s="357"/>
      <c r="AQ827" s="357"/>
      <c r="AR827" s="357"/>
      <c r="AS827" s="256">
        <f>SUM(AE827:AR827)</f>
        <v>0</v>
      </c>
    </row>
    <row r="828" spans="1:45" ht="15.5" hidden="1" outlineLevel="1">
      <c r="A828" s="454"/>
      <c r="B828" s="254" t="s">
        <v>341</v>
      </c>
      <c r="C828" s="251" t="s">
        <v>163</v>
      </c>
      <c r="D828" s="255"/>
      <c r="E828" s="255"/>
      <c r="F828" s="255"/>
      <c r="G828" s="255"/>
      <c r="H828" s="255"/>
      <c r="I828" s="255"/>
      <c r="J828" s="255"/>
      <c r="K828" s="255"/>
      <c r="L828" s="255"/>
      <c r="M828" s="255"/>
      <c r="N828" s="255"/>
      <c r="O828" s="255"/>
      <c r="P828" s="255"/>
      <c r="Q828" s="255">
        <v>12</v>
      </c>
      <c r="R828" s="255"/>
      <c r="S828" s="255"/>
      <c r="T828" s="255"/>
      <c r="U828" s="255"/>
      <c r="V828" s="255"/>
      <c r="W828" s="255"/>
      <c r="X828" s="255"/>
      <c r="Y828" s="255"/>
      <c r="Z828" s="255"/>
      <c r="AA828" s="255"/>
      <c r="AB828" s="255"/>
      <c r="AC828" s="255"/>
      <c r="AD828" s="255"/>
      <c r="AE828" s="353">
        <v>0</v>
      </c>
      <c r="AF828" s="353">
        <v>0</v>
      </c>
      <c r="AG828" s="353">
        <v>0</v>
      </c>
      <c r="AH828" s="353">
        <v>0</v>
      </c>
      <c r="AI828" s="353">
        <v>0</v>
      </c>
      <c r="AJ828" s="353">
        <v>0</v>
      </c>
      <c r="AK828" s="353">
        <v>0</v>
      </c>
      <c r="AL828" s="353">
        <f t="shared" ref="AL828:AR828" si="366">AL827</f>
        <v>0</v>
      </c>
      <c r="AM828" s="353">
        <f t="shared" si="366"/>
        <v>0</v>
      </c>
      <c r="AN828" s="353">
        <f t="shared" si="366"/>
        <v>0</v>
      </c>
      <c r="AO828" s="353">
        <f t="shared" si="366"/>
        <v>0</v>
      </c>
      <c r="AP828" s="353">
        <f t="shared" si="366"/>
        <v>0</v>
      </c>
      <c r="AQ828" s="353">
        <f t="shared" si="366"/>
        <v>0</v>
      </c>
      <c r="AR828" s="353">
        <f t="shared" si="366"/>
        <v>0</v>
      </c>
      <c r="AS828" s="270"/>
    </row>
    <row r="829" spans="1:45" ht="15.5" hidden="1" outlineLevel="1">
      <c r="A829" s="454"/>
      <c r="B829" s="273"/>
      <c r="C829" s="271"/>
      <c r="D829" s="275"/>
      <c r="E829" s="275"/>
      <c r="F829" s="275"/>
      <c r="G829" s="275"/>
      <c r="H829" s="275"/>
      <c r="I829" s="275"/>
      <c r="J829" s="275"/>
      <c r="K829" s="275"/>
      <c r="L829" s="275"/>
      <c r="M829" s="275"/>
      <c r="N829" s="275"/>
      <c r="O829" s="275"/>
      <c r="P829" s="275"/>
      <c r="Q829" s="251"/>
      <c r="R829" s="275"/>
      <c r="S829" s="275"/>
      <c r="T829" s="275"/>
      <c r="U829" s="275"/>
      <c r="V829" s="275"/>
      <c r="W829" s="275"/>
      <c r="X829" s="275"/>
      <c r="Y829" s="275"/>
      <c r="Z829" s="275"/>
      <c r="AA829" s="275"/>
      <c r="AB829" s="275"/>
      <c r="AC829" s="275"/>
      <c r="AD829" s="275"/>
      <c r="AE829" s="358"/>
      <c r="AF829" s="358"/>
      <c r="AG829" s="358"/>
      <c r="AH829" s="358"/>
      <c r="AI829" s="358"/>
      <c r="AJ829" s="358"/>
      <c r="AK829" s="358"/>
      <c r="AL829" s="358"/>
      <c r="AM829" s="358"/>
      <c r="AN829" s="358"/>
      <c r="AO829" s="358"/>
      <c r="AP829" s="358"/>
      <c r="AQ829" s="358"/>
      <c r="AR829" s="358"/>
      <c r="AS829" s="272"/>
    </row>
    <row r="830" spans="1:45" ht="15.5" hidden="1" outlineLevel="1">
      <c r="A830" s="454">
        <v>10</v>
      </c>
      <c r="B830" s="370" t="s">
        <v>103</v>
      </c>
      <c r="C830" s="251" t="s">
        <v>25</v>
      </c>
      <c r="D830" s="255"/>
      <c r="E830" s="255"/>
      <c r="F830" s="255"/>
      <c r="G830" s="255"/>
      <c r="H830" s="255"/>
      <c r="I830" s="255"/>
      <c r="J830" s="255"/>
      <c r="K830" s="255"/>
      <c r="L830" s="255"/>
      <c r="M830" s="255"/>
      <c r="N830" s="255"/>
      <c r="O830" s="255"/>
      <c r="P830" s="255"/>
      <c r="Q830" s="255">
        <v>3</v>
      </c>
      <c r="R830" s="255"/>
      <c r="S830" s="255"/>
      <c r="T830" s="255"/>
      <c r="U830" s="255"/>
      <c r="V830" s="255"/>
      <c r="W830" s="255"/>
      <c r="X830" s="255"/>
      <c r="Y830" s="255"/>
      <c r="Z830" s="255"/>
      <c r="AA830" s="255"/>
      <c r="AB830" s="255"/>
      <c r="AC830" s="255"/>
      <c r="AD830" s="255"/>
      <c r="AE830" s="357"/>
      <c r="AF830" s="357"/>
      <c r="AG830" s="357"/>
      <c r="AH830" s="357"/>
      <c r="AI830" s="357"/>
      <c r="AJ830" s="357"/>
      <c r="AK830" s="357"/>
      <c r="AL830" s="357"/>
      <c r="AM830" s="357"/>
      <c r="AN830" s="357"/>
      <c r="AO830" s="357"/>
      <c r="AP830" s="357"/>
      <c r="AQ830" s="357"/>
      <c r="AR830" s="357"/>
      <c r="AS830" s="256">
        <f>SUM(AE830:AR830)</f>
        <v>0</v>
      </c>
    </row>
    <row r="831" spans="1:45" ht="15.5" hidden="1" outlineLevel="1">
      <c r="A831" s="454"/>
      <c r="B831" s="254" t="s">
        <v>341</v>
      </c>
      <c r="C831" s="251" t="s">
        <v>163</v>
      </c>
      <c r="D831" s="255"/>
      <c r="E831" s="255"/>
      <c r="F831" s="255"/>
      <c r="G831" s="255"/>
      <c r="H831" s="255"/>
      <c r="I831" s="255"/>
      <c r="J831" s="255"/>
      <c r="K831" s="255"/>
      <c r="L831" s="255"/>
      <c r="M831" s="255"/>
      <c r="N831" s="255"/>
      <c r="O831" s="255"/>
      <c r="P831" s="255"/>
      <c r="Q831" s="255">
        <v>3</v>
      </c>
      <c r="R831" s="255"/>
      <c r="S831" s="255"/>
      <c r="T831" s="255"/>
      <c r="U831" s="255"/>
      <c r="V831" s="255"/>
      <c r="W831" s="255"/>
      <c r="X831" s="255"/>
      <c r="Y831" s="255"/>
      <c r="Z831" s="255"/>
      <c r="AA831" s="255"/>
      <c r="AB831" s="255"/>
      <c r="AC831" s="255"/>
      <c r="AD831" s="255"/>
      <c r="AE831" s="353">
        <v>0</v>
      </c>
      <c r="AF831" s="353">
        <v>0</v>
      </c>
      <c r="AG831" s="353">
        <v>0</v>
      </c>
      <c r="AH831" s="353">
        <v>0</v>
      </c>
      <c r="AI831" s="353">
        <v>0</v>
      </c>
      <c r="AJ831" s="353">
        <v>0</v>
      </c>
      <c r="AK831" s="353">
        <v>0</v>
      </c>
      <c r="AL831" s="353">
        <f t="shared" ref="AL831:AR831" si="367">AL830</f>
        <v>0</v>
      </c>
      <c r="AM831" s="353">
        <f t="shared" si="367"/>
        <v>0</v>
      </c>
      <c r="AN831" s="353">
        <f t="shared" si="367"/>
        <v>0</v>
      </c>
      <c r="AO831" s="353">
        <f t="shared" si="367"/>
        <v>0</v>
      </c>
      <c r="AP831" s="353">
        <f t="shared" si="367"/>
        <v>0</v>
      </c>
      <c r="AQ831" s="353">
        <f t="shared" si="367"/>
        <v>0</v>
      </c>
      <c r="AR831" s="353">
        <f t="shared" si="367"/>
        <v>0</v>
      </c>
      <c r="AS831" s="270"/>
    </row>
    <row r="832" spans="1:45" ht="15.5" hidden="1" outlineLevel="1">
      <c r="A832" s="454"/>
      <c r="B832" s="273"/>
      <c r="C832" s="271"/>
      <c r="D832" s="275"/>
      <c r="E832" s="275"/>
      <c r="F832" s="275"/>
      <c r="G832" s="275"/>
      <c r="H832" s="275"/>
      <c r="I832" s="275"/>
      <c r="J832" s="275"/>
      <c r="K832" s="275"/>
      <c r="L832" s="275"/>
      <c r="M832" s="275"/>
      <c r="N832" s="275"/>
      <c r="O832" s="275"/>
      <c r="P832" s="275"/>
      <c r="Q832" s="251"/>
      <c r="R832" s="275"/>
      <c r="S832" s="275"/>
      <c r="T832" s="275"/>
      <c r="U832" s="275"/>
      <c r="V832" s="275"/>
      <c r="W832" s="275"/>
      <c r="X832" s="275"/>
      <c r="Y832" s="275"/>
      <c r="Z832" s="275"/>
      <c r="AA832" s="275"/>
      <c r="AB832" s="275"/>
      <c r="AC832" s="275"/>
      <c r="AD832" s="275"/>
      <c r="AE832" s="358"/>
      <c r="AF832" s="359"/>
      <c r="AG832" s="358"/>
      <c r="AH832" s="358"/>
      <c r="AI832" s="358"/>
      <c r="AJ832" s="358"/>
      <c r="AK832" s="358"/>
      <c r="AL832" s="358"/>
      <c r="AM832" s="358"/>
      <c r="AN832" s="358"/>
      <c r="AO832" s="358"/>
      <c r="AP832" s="358"/>
      <c r="AQ832" s="358"/>
      <c r="AR832" s="358"/>
      <c r="AS832" s="272"/>
    </row>
    <row r="833" spans="1:45" ht="15.5" hidden="1" outlineLevel="1">
      <c r="A833" s="454"/>
      <c r="B833" s="248" t="s">
        <v>10</v>
      </c>
      <c r="C833" s="249"/>
      <c r="D833" s="249"/>
      <c r="E833" s="249"/>
      <c r="F833" s="249"/>
      <c r="G833" s="249"/>
      <c r="H833" s="249"/>
      <c r="I833" s="249"/>
      <c r="J833" s="249"/>
      <c r="K833" s="249"/>
      <c r="L833" s="249"/>
      <c r="M833" s="249"/>
      <c r="N833" s="249"/>
      <c r="O833" s="249"/>
      <c r="P833" s="249"/>
      <c r="Q833" s="250"/>
      <c r="R833" s="249"/>
      <c r="S833" s="249"/>
      <c r="T833" s="249"/>
      <c r="U833" s="249"/>
      <c r="V833" s="249"/>
      <c r="W833" s="249"/>
      <c r="X833" s="249"/>
      <c r="Y833" s="249"/>
      <c r="Z833" s="249"/>
      <c r="AA833" s="249"/>
      <c r="AB833" s="249"/>
      <c r="AC833" s="249"/>
      <c r="AD833" s="249"/>
      <c r="AE833" s="356"/>
      <c r="AF833" s="356"/>
      <c r="AG833" s="356"/>
      <c r="AH833" s="356"/>
      <c r="AI833" s="356"/>
      <c r="AJ833" s="356"/>
      <c r="AK833" s="356"/>
      <c r="AL833" s="356"/>
      <c r="AM833" s="356"/>
      <c r="AN833" s="356"/>
      <c r="AO833" s="356"/>
      <c r="AP833" s="356"/>
      <c r="AQ833" s="356"/>
      <c r="AR833" s="356"/>
      <c r="AS833" s="252"/>
    </row>
    <row r="834" spans="1:45" ht="31" hidden="1" outlineLevel="1">
      <c r="A834" s="454">
        <v>11</v>
      </c>
      <c r="B834" s="370" t="s">
        <v>104</v>
      </c>
      <c r="C834" s="251" t="s">
        <v>25</v>
      </c>
      <c r="D834" s="255"/>
      <c r="E834" s="255"/>
      <c r="F834" s="255"/>
      <c r="G834" s="255"/>
      <c r="H834" s="255"/>
      <c r="I834" s="255"/>
      <c r="J834" s="255"/>
      <c r="K834" s="255"/>
      <c r="L834" s="255"/>
      <c r="M834" s="255"/>
      <c r="N834" s="255"/>
      <c r="O834" s="255"/>
      <c r="P834" s="255"/>
      <c r="Q834" s="255">
        <v>12</v>
      </c>
      <c r="R834" s="255"/>
      <c r="S834" s="255"/>
      <c r="T834" s="255"/>
      <c r="U834" s="255"/>
      <c r="V834" s="255"/>
      <c r="W834" s="255"/>
      <c r="X834" s="255"/>
      <c r="Y834" s="255"/>
      <c r="Z834" s="255"/>
      <c r="AA834" s="255"/>
      <c r="AB834" s="255"/>
      <c r="AC834" s="255"/>
      <c r="AD834" s="255"/>
      <c r="AE834" s="368"/>
      <c r="AF834" s="357"/>
      <c r="AG834" s="357"/>
      <c r="AH834" s="357"/>
      <c r="AI834" s="357"/>
      <c r="AJ834" s="357"/>
      <c r="AK834" s="357"/>
      <c r="AL834" s="357"/>
      <c r="AM834" s="357"/>
      <c r="AN834" s="357"/>
      <c r="AO834" s="357"/>
      <c r="AP834" s="357"/>
      <c r="AQ834" s="357"/>
      <c r="AR834" s="357"/>
      <c r="AS834" s="256">
        <f>SUM(AE834:AR834)</f>
        <v>0</v>
      </c>
    </row>
    <row r="835" spans="1:45" ht="15.5" hidden="1" outlineLevel="1">
      <c r="A835" s="454"/>
      <c r="B835" s="254" t="s">
        <v>341</v>
      </c>
      <c r="C835" s="251" t="s">
        <v>163</v>
      </c>
      <c r="D835" s="255"/>
      <c r="E835" s="255"/>
      <c r="F835" s="255"/>
      <c r="G835" s="255"/>
      <c r="H835" s="255"/>
      <c r="I835" s="255"/>
      <c r="J835" s="255"/>
      <c r="K835" s="255"/>
      <c r="L835" s="255"/>
      <c r="M835" s="255"/>
      <c r="N835" s="255"/>
      <c r="O835" s="255"/>
      <c r="P835" s="255"/>
      <c r="Q835" s="255">
        <v>12</v>
      </c>
      <c r="R835" s="255"/>
      <c r="S835" s="255"/>
      <c r="T835" s="255"/>
      <c r="U835" s="255"/>
      <c r="V835" s="255"/>
      <c r="W835" s="255"/>
      <c r="X835" s="255"/>
      <c r="Y835" s="255"/>
      <c r="Z835" s="255"/>
      <c r="AA835" s="255"/>
      <c r="AB835" s="255"/>
      <c r="AC835" s="255"/>
      <c r="AD835" s="255"/>
      <c r="AE835" s="353">
        <v>0</v>
      </c>
      <c r="AF835" s="353">
        <v>0</v>
      </c>
      <c r="AG835" s="353">
        <v>0</v>
      </c>
      <c r="AH835" s="353">
        <v>0</v>
      </c>
      <c r="AI835" s="353">
        <v>0</v>
      </c>
      <c r="AJ835" s="353">
        <v>0</v>
      </c>
      <c r="AK835" s="353">
        <v>0</v>
      </c>
      <c r="AL835" s="353">
        <f t="shared" ref="AL835:AR835" si="368">AL834</f>
        <v>0</v>
      </c>
      <c r="AM835" s="353">
        <f t="shared" si="368"/>
        <v>0</v>
      </c>
      <c r="AN835" s="353">
        <f t="shared" si="368"/>
        <v>0</v>
      </c>
      <c r="AO835" s="353">
        <f t="shared" si="368"/>
        <v>0</v>
      </c>
      <c r="AP835" s="353">
        <f t="shared" si="368"/>
        <v>0</v>
      </c>
      <c r="AQ835" s="353">
        <f t="shared" si="368"/>
        <v>0</v>
      </c>
      <c r="AR835" s="353">
        <f t="shared" si="368"/>
        <v>0</v>
      </c>
      <c r="AS835" s="257"/>
    </row>
    <row r="836" spans="1:45" ht="15.5" hidden="1" outlineLevel="1">
      <c r="A836" s="454"/>
      <c r="B836" s="274"/>
      <c r="C836" s="265"/>
      <c r="D836" s="251"/>
      <c r="E836" s="251"/>
      <c r="F836" s="251"/>
      <c r="G836" s="251"/>
      <c r="H836" s="251"/>
      <c r="I836" s="251"/>
      <c r="J836" s="251"/>
      <c r="K836" s="251"/>
      <c r="L836" s="251"/>
      <c r="M836" s="251"/>
      <c r="N836" s="251"/>
      <c r="O836" s="251"/>
      <c r="P836" s="251"/>
      <c r="Q836" s="251"/>
      <c r="R836" s="251"/>
      <c r="S836" s="251"/>
      <c r="T836" s="251"/>
      <c r="U836" s="251"/>
      <c r="V836" s="251"/>
      <c r="W836" s="251"/>
      <c r="X836" s="251"/>
      <c r="Y836" s="251"/>
      <c r="Z836" s="251"/>
      <c r="AA836" s="251"/>
      <c r="AB836" s="251"/>
      <c r="AC836" s="251"/>
      <c r="AD836" s="251"/>
      <c r="AE836" s="354"/>
      <c r="AF836" s="363"/>
      <c r="AG836" s="363"/>
      <c r="AH836" s="363"/>
      <c r="AI836" s="363"/>
      <c r="AJ836" s="363"/>
      <c r="AK836" s="363"/>
      <c r="AL836" s="363"/>
      <c r="AM836" s="363"/>
      <c r="AN836" s="363"/>
      <c r="AO836" s="363"/>
      <c r="AP836" s="363"/>
      <c r="AQ836" s="363"/>
      <c r="AR836" s="363"/>
      <c r="AS836" s="266"/>
    </row>
    <row r="837" spans="1:45" ht="31" hidden="1" outlineLevel="1">
      <c r="A837" s="454">
        <v>12</v>
      </c>
      <c r="B837" s="370" t="s">
        <v>105</v>
      </c>
      <c r="C837" s="251" t="s">
        <v>25</v>
      </c>
      <c r="D837" s="255"/>
      <c r="E837" s="255"/>
      <c r="F837" s="255"/>
      <c r="G837" s="255"/>
      <c r="H837" s="255"/>
      <c r="I837" s="255"/>
      <c r="J837" s="255"/>
      <c r="K837" s="255"/>
      <c r="L837" s="255"/>
      <c r="M837" s="255"/>
      <c r="N837" s="255"/>
      <c r="O837" s="255"/>
      <c r="P837" s="255"/>
      <c r="Q837" s="255">
        <v>12</v>
      </c>
      <c r="R837" s="255"/>
      <c r="S837" s="255"/>
      <c r="T837" s="255"/>
      <c r="U837" s="255"/>
      <c r="V837" s="255"/>
      <c r="W837" s="255"/>
      <c r="X837" s="255"/>
      <c r="Y837" s="255"/>
      <c r="Z837" s="255"/>
      <c r="AA837" s="255"/>
      <c r="AB837" s="255"/>
      <c r="AC837" s="255"/>
      <c r="AD837" s="255"/>
      <c r="AE837" s="352"/>
      <c r="AF837" s="357"/>
      <c r="AG837" s="357"/>
      <c r="AH837" s="357"/>
      <c r="AI837" s="357"/>
      <c r="AJ837" s="357"/>
      <c r="AK837" s="357"/>
      <c r="AL837" s="357"/>
      <c r="AM837" s="357"/>
      <c r="AN837" s="357"/>
      <c r="AO837" s="357"/>
      <c r="AP837" s="357"/>
      <c r="AQ837" s="357"/>
      <c r="AR837" s="357"/>
      <c r="AS837" s="256">
        <f>SUM(AE837:AR837)</f>
        <v>0</v>
      </c>
    </row>
    <row r="838" spans="1:45" ht="15.5" hidden="1" outlineLevel="1">
      <c r="A838" s="454"/>
      <c r="B838" s="254" t="s">
        <v>341</v>
      </c>
      <c r="C838" s="251" t="s">
        <v>163</v>
      </c>
      <c r="D838" s="255"/>
      <c r="E838" s="255"/>
      <c r="F838" s="255"/>
      <c r="G838" s="255"/>
      <c r="H838" s="255"/>
      <c r="I838" s="255"/>
      <c r="J838" s="255"/>
      <c r="K838" s="255"/>
      <c r="L838" s="255"/>
      <c r="M838" s="255"/>
      <c r="N838" s="255"/>
      <c r="O838" s="255"/>
      <c r="P838" s="255"/>
      <c r="Q838" s="255">
        <v>12</v>
      </c>
      <c r="R838" s="255"/>
      <c r="S838" s="255"/>
      <c r="T838" s="255"/>
      <c r="U838" s="255"/>
      <c r="V838" s="255"/>
      <c r="W838" s="255"/>
      <c r="X838" s="255"/>
      <c r="Y838" s="255"/>
      <c r="Z838" s="255"/>
      <c r="AA838" s="255"/>
      <c r="AB838" s="255"/>
      <c r="AC838" s="255"/>
      <c r="AD838" s="255"/>
      <c r="AE838" s="353">
        <v>0</v>
      </c>
      <c r="AF838" s="353">
        <v>0</v>
      </c>
      <c r="AG838" s="353">
        <v>0</v>
      </c>
      <c r="AH838" s="353">
        <v>0</v>
      </c>
      <c r="AI838" s="353">
        <v>0</v>
      </c>
      <c r="AJ838" s="353">
        <v>0</v>
      </c>
      <c r="AK838" s="353">
        <v>0</v>
      </c>
      <c r="AL838" s="353">
        <f t="shared" ref="AL838:AR838" si="369">AL837</f>
        <v>0</v>
      </c>
      <c r="AM838" s="353">
        <f t="shared" si="369"/>
        <v>0</v>
      </c>
      <c r="AN838" s="353">
        <f t="shared" si="369"/>
        <v>0</v>
      </c>
      <c r="AO838" s="353">
        <f t="shared" si="369"/>
        <v>0</v>
      </c>
      <c r="AP838" s="353">
        <f t="shared" si="369"/>
        <v>0</v>
      </c>
      <c r="AQ838" s="353">
        <f t="shared" si="369"/>
        <v>0</v>
      </c>
      <c r="AR838" s="353">
        <f t="shared" si="369"/>
        <v>0</v>
      </c>
      <c r="AS838" s="257"/>
    </row>
    <row r="839" spans="1:45" ht="15.5" hidden="1" outlineLevel="1">
      <c r="A839" s="454"/>
      <c r="B839" s="274"/>
      <c r="C839" s="265"/>
      <c r="D839" s="251"/>
      <c r="E839" s="251"/>
      <c r="F839" s="251"/>
      <c r="G839" s="251"/>
      <c r="H839" s="251"/>
      <c r="I839" s="251"/>
      <c r="J839" s="251"/>
      <c r="K839" s="251"/>
      <c r="L839" s="251"/>
      <c r="M839" s="251"/>
      <c r="N839" s="251"/>
      <c r="O839" s="251"/>
      <c r="P839" s="251"/>
      <c r="Q839" s="251"/>
      <c r="R839" s="251"/>
      <c r="S839" s="251"/>
      <c r="T839" s="251"/>
      <c r="U839" s="251"/>
      <c r="V839" s="251"/>
      <c r="W839" s="251"/>
      <c r="X839" s="251"/>
      <c r="Y839" s="251"/>
      <c r="Z839" s="251"/>
      <c r="AA839" s="251"/>
      <c r="AB839" s="251"/>
      <c r="AC839" s="251"/>
      <c r="AD839" s="251"/>
      <c r="AE839" s="364"/>
      <c r="AF839" s="364"/>
      <c r="AG839" s="354"/>
      <c r="AH839" s="354"/>
      <c r="AI839" s="354"/>
      <c r="AJ839" s="354"/>
      <c r="AK839" s="354"/>
      <c r="AL839" s="354"/>
      <c r="AM839" s="354"/>
      <c r="AN839" s="354"/>
      <c r="AO839" s="354"/>
      <c r="AP839" s="354"/>
      <c r="AQ839" s="354"/>
      <c r="AR839" s="354"/>
      <c r="AS839" s="266"/>
    </row>
    <row r="840" spans="1:45" ht="31" hidden="1" outlineLevel="1">
      <c r="A840" s="454">
        <v>13</v>
      </c>
      <c r="B840" s="370" t="s">
        <v>106</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52"/>
      <c r="AF840" s="357"/>
      <c r="AG840" s="357"/>
      <c r="AH840" s="357"/>
      <c r="AI840" s="357"/>
      <c r="AJ840" s="357"/>
      <c r="AK840" s="357"/>
      <c r="AL840" s="357"/>
      <c r="AM840" s="357"/>
      <c r="AN840" s="357"/>
      <c r="AO840" s="357"/>
      <c r="AP840" s="357"/>
      <c r="AQ840" s="357"/>
      <c r="AR840" s="357"/>
      <c r="AS840" s="256">
        <f>SUM(AE840:AR840)</f>
        <v>0</v>
      </c>
    </row>
    <row r="841" spans="1:45" ht="15.5" hidden="1" outlineLevel="1">
      <c r="A841" s="454"/>
      <c r="B841" s="254" t="s">
        <v>341</v>
      </c>
      <c r="C841" s="251" t="s">
        <v>163</v>
      </c>
      <c r="D841" s="255"/>
      <c r="E841" s="255"/>
      <c r="F841" s="255"/>
      <c r="G841" s="255"/>
      <c r="H841" s="255"/>
      <c r="I841" s="255"/>
      <c r="J841" s="255"/>
      <c r="K841" s="255"/>
      <c r="L841" s="255"/>
      <c r="M841" s="255"/>
      <c r="N841" s="255"/>
      <c r="O841" s="255"/>
      <c r="P841" s="255"/>
      <c r="Q841" s="255">
        <v>12</v>
      </c>
      <c r="R841" s="255"/>
      <c r="S841" s="255"/>
      <c r="T841" s="255"/>
      <c r="U841" s="255"/>
      <c r="V841" s="255"/>
      <c r="W841" s="255"/>
      <c r="X841" s="255"/>
      <c r="Y841" s="255"/>
      <c r="Z841" s="255"/>
      <c r="AA841" s="255"/>
      <c r="AB841" s="255"/>
      <c r="AC841" s="255"/>
      <c r="AD841" s="255"/>
      <c r="AE841" s="353">
        <v>0</v>
      </c>
      <c r="AF841" s="353">
        <v>0</v>
      </c>
      <c r="AG841" s="353">
        <v>0</v>
      </c>
      <c r="AH841" s="353">
        <v>0</v>
      </c>
      <c r="AI841" s="353">
        <v>0</v>
      </c>
      <c r="AJ841" s="353">
        <v>0</v>
      </c>
      <c r="AK841" s="353">
        <v>0</v>
      </c>
      <c r="AL841" s="353">
        <f t="shared" ref="AL841:AR841" si="370">AL840</f>
        <v>0</v>
      </c>
      <c r="AM841" s="353">
        <f t="shared" si="370"/>
        <v>0</v>
      </c>
      <c r="AN841" s="353">
        <f t="shared" si="370"/>
        <v>0</v>
      </c>
      <c r="AO841" s="353">
        <f t="shared" si="370"/>
        <v>0</v>
      </c>
      <c r="AP841" s="353">
        <f t="shared" si="370"/>
        <v>0</v>
      </c>
      <c r="AQ841" s="353">
        <f t="shared" si="370"/>
        <v>0</v>
      </c>
      <c r="AR841" s="353">
        <f t="shared" si="370"/>
        <v>0</v>
      </c>
      <c r="AS841" s="266"/>
    </row>
    <row r="842" spans="1:45" ht="15.5" hidden="1" outlineLevel="1">
      <c r="A842" s="454"/>
      <c r="B842" s="274"/>
      <c r="C842" s="265"/>
      <c r="D842" s="251"/>
      <c r="E842" s="251"/>
      <c r="F842" s="251"/>
      <c r="G842" s="251"/>
      <c r="H842" s="251"/>
      <c r="I842" s="251"/>
      <c r="J842" s="251"/>
      <c r="K842" s="251"/>
      <c r="L842" s="251"/>
      <c r="M842" s="251"/>
      <c r="N842" s="251"/>
      <c r="O842" s="251"/>
      <c r="P842" s="251"/>
      <c r="Q842" s="251"/>
      <c r="R842" s="251"/>
      <c r="S842" s="251"/>
      <c r="T842" s="251"/>
      <c r="U842" s="251"/>
      <c r="V842" s="251"/>
      <c r="W842" s="251"/>
      <c r="X842" s="251"/>
      <c r="Y842" s="251"/>
      <c r="Z842" s="251"/>
      <c r="AA842" s="251"/>
      <c r="AB842" s="251"/>
      <c r="AC842" s="251"/>
      <c r="AD842" s="251"/>
      <c r="AE842" s="354"/>
      <c r="AF842" s="354"/>
      <c r="AG842" s="354"/>
      <c r="AH842" s="354"/>
      <c r="AI842" s="354"/>
      <c r="AJ842" s="354"/>
      <c r="AK842" s="354"/>
      <c r="AL842" s="354"/>
      <c r="AM842" s="354"/>
      <c r="AN842" s="354"/>
      <c r="AO842" s="354"/>
      <c r="AP842" s="354"/>
      <c r="AQ842" s="354"/>
      <c r="AR842" s="354"/>
      <c r="AS842" s="266"/>
    </row>
    <row r="843" spans="1:45" ht="15.5" hidden="1" outlineLevel="1">
      <c r="A843" s="454"/>
      <c r="B843" s="248" t="s">
        <v>107</v>
      </c>
      <c r="C843" s="249"/>
      <c r="D843" s="250"/>
      <c r="E843" s="250"/>
      <c r="F843" s="250"/>
      <c r="G843" s="250"/>
      <c r="H843" s="250"/>
      <c r="I843" s="250"/>
      <c r="J843" s="250"/>
      <c r="K843" s="250"/>
      <c r="L843" s="250"/>
      <c r="M843" s="250"/>
      <c r="N843" s="250"/>
      <c r="O843" s="250"/>
      <c r="P843" s="250"/>
      <c r="Q843" s="250"/>
      <c r="R843" s="250"/>
      <c r="S843" s="249"/>
      <c r="T843" s="249"/>
      <c r="U843" s="249"/>
      <c r="V843" s="249"/>
      <c r="W843" s="249"/>
      <c r="X843" s="249"/>
      <c r="Y843" s="249"/>
      <c r="Z843" s="249"/>
      <c r="AA843" s="249"/>
      <c r="AB843" s="249"/>
      <c r="AC843" s="249"/>
      <c r="AD843" s="249"/>
      <c r="AE843" s="356"/>
      <c r="AF843" s="356"/>
      <c r="AG843" s="356"/>
      <c r="AH843" s="356"/>
      <c r="AI843" s="356"/>
      <c r="AJ843" s="356"/>
      <c r="AK843" s="356"/>
      <c r="AL843" s="356"/>
      <c r="AM843" s="356"/>
      <c r="AN843" s="356"/>
      <c r="AO843" s="356"/>
      <c r="AP843" s="356"/>
      <c r="AQ843" s="356"/>
      <c r="AR843" s="356"/>
      <c r="AS843" s="252"/>
    </row>
    <row r="844" spans="1:45" ht="15.5" hidden="1" outlineLevel="1">
      <c r="A844" s="454">
        <v>14</v>
      </c>
      <c r="B844" s="274" t="s">
        <v>108</v>
      </c>
      <c r="C844" s="251" t="s">
        <v>25</v>
      </c>
      <c r="D844" s="255"/>
      <c r="E844" s="255"/>
      <c r="F844" s="255"/>
      <c r="G844" s="255"/>
      <c r="H844" s="255"/>
      <c r="I844" s="255"/>
      <c r="J844" s="255"/>
      <c r="K844" s="255"/>
      <c r="L844" s="255"/>
      <c r="M844" s="255"/>
      <c r="N844" s="255"/>
      <c r="O844" s="255"/>
      <c r="P844" s="255"/>
      <c r="Q844" s="255">
        <v>12</v>
      </c>
      <c r="R844" s="255"/>
      <c r="S844" s="255"/>
      <c r="T844" s="255"/>
      <c r="U844" s="255"/>
      <c r="V844" s="255"/>
      <c r="W844" s="255"/>
      <c r="X844" s="255"/>
      <c r="Y844" s="255"/>
      <c r="Z844" s="255"/>
      <c r="AA844" s="255"/>
      <c r="AB844" s="255"/>
      <c r="AC844" s="255"/>
      <c r="AD844" s="255"/>
      <c r="AE844" s="357"/>
      <c r="AF844" s="357"/>
      <c r="AG844" s="357"/>
      <c r="AH844" s="357"/>
      <c r="AI844" s="357"/>
      <c r="AJ844" s="357"/>
      <c r="AK844" s="357"/>
      <c r="AL844" s="352"/>
      <c r="AM844" s="352"/>
      <c r="AN844" s="352"/>
      <c r="AO844" s="352"/>
      <c r="AP844" s="352"/>
      <c r="AQ844" s="352"/>
      <c r="AR844" s="352"/>
      <c r="AS844" s="256">
        <f>SUM(AE844:AR844)</f>
        <v>0</v>
      </c>
    </row>
    <row r="845" spans="1:45" ht="15.5" hidden="1" outlineLevel="1">
      <c r="A845" s="454"/>
      <c r="B845" s="254" t="s">
        <v>341</v>
      </c>
      <c r="C845" s="251" t="s">
        <v>163</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53">
        <v>0</v>
      </c>
      <c r="AF845" s="353">
        <v>0</v>
      </c>
      <c r="AG845" s="353">
        <v>0</v>
      </c>
      <c r="AH845" s="353">
        <v>0</v>
      </c>
      <c r="AI845" s="353">
        <v>0</v>
      </c>
      <c r="AJ845" s="353">
        <v>0</v>
      </c>
      <c r="AK845" s="353">
        <v>0</v>
      </c>
      <c r="AL845" s="353">
        <f t="shared" ref="AL845:AR845" si="371">AL844</f>
        <v>0</v>
      </c>
      <c r="AM845" s="353">
        <f t="shared" si="371"/>
        <v>0</v>
      </c>
      <c r="AN845" s="353">
        <f t="shared" si="371"/>
        <v>0</v>
      </c>
      <c r="AO845" s="353">
        <f t="shared" si="371"/>
        <v>0</v>
      </c>
      <c r="AP845" s="353">
        <f t="shared" si="371"/>
        <v>0</v>
      </c>
      <c r="AQ845" s="353">
        <f t="shared" si="371"/>
        <v>0</v>
      </c>
      <c r="AR845" s="353">
        <f t="shared" si="371"/>
        <v>0</v>
      </c>
      <c r="AS845" s="257"/>
    </row>
    <row r="846" spans="1:45" ht="15.5" hidden="1" outlineLevel="1">
      <c r="A846" s="454"/>
      <c r="B846" s="274"/>
      <c r="C846" s="265"/>
      <c r="D846" s="251"/>
      <c r="E846" s="251"/>
      <c r="F846" s="251"/>
      <c r="G846" s="251"/>
      <c r="H846" s="251"/>
      <c r="I846" s="251"/>
      <c r="J846" s="251"/>
      <c r="K846" s="251"/>
      <c r="L846" s="251"/>
      <c r="M846" s="251"/>
      <c r="N846" s="251"/>
      <c r="O846" s="251"/>
      <c r="P846" s="251"/>
      <c r="Q846" s="405"/>
      <c r="R846" s="251"/>
      <c r="S846" s="251"/>
      <c r="T846" s="251"/>
      <c r="U846" s="251"/>
      <c r="V846" s="251"/>
      <c r="W846" s="251"/>
      <c r="X846" s="251"/>
      <c r="Y846" s="251"/>
      <c r="Z846" s="251"/>
      <c r="AA846" s="251"/>
      <c r="AB846" s="251"/>
      <c r="AC846" s="251"/>
      <c r="AD846" s="251"/>
      <c r="AE846" s="354"/>
      <c r="AF846" s="354"/>
      <c r="AG846" s="354"/>
      <c r="AH846" s="354"/>
      <c r="AI846" s="354"/>
      <c r="AJ846" s="354"/>
      <c r="AK846" s="354"/>
      <c r="AL846" s="354"/>
      <c r="AM846" s="354"/>
      <c r="AN846" s="354"/>
      <c r="AO846" s="354"/>
      <c r="AP846" s="354"/>
      <c r="AQ846" s="354"/>
      <c r="AR846" s="354"/>
      <c r="AS846" s="266"/>
    </row>
    <row r="847" spans="1:45" s="243" customFormat="1" ht="15.5" hidden="1" outlineLevel="1">
      <c r="A847" s="454"/>
      <c r="B847" s="248" t="s">
        <v>487</v>
      </c>
      <c r="C847" s="251"/>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54"/>
      <c r="AF847" s="354"/>
      <c r="AG847" s="354"/>
      <c r="AH847" s="354"/>
      <c r="AI847" s="354"/>
      <c r="AJ847" s="354"/>
      <c r="AK847" s="358"/>
      <c r="AL847" s="358"/>
      <c r="AM847" s="358"/>
      <c r="AN847" s="358"/>
      <c r="AO847" s="358"/>
      <c r="AP847" s="358"/>
      <c r="AQ847" s="358"/>
      <c r="AR847" s="358"/>
      <c r="AS847" s="443"/>
    </row>
    <row r="848" spans="1:45" ht="15.5" hidden="1" outlineLevel="1">
      <c r="A848" s="454">
        <v>15</v>
      </c>
      <c r="B848" s="254" t="s">
        <v>492</v>
      </c>
      <c r="C848" s="251" t="s">
        <v>25</v>
      </c>
      <c r="D848" s="255"/>
      <c r="E848" s="255"/>
      <c r="F848" s="255"/>
      <c r="G848" s="255"/>
      <c r="H848" s="255"/>
      <c r="I848" s="255"/>
      <c r="J848" s="255"/>
      <c r="K848" s="255"/>
      <c r="L848" s="255"/>
      <c r="M848" s="255"/>
      <c r="N848" s="255"/>
      <c r="O848" s="255"/>
      <c r="P848" s="255"/>
      <c r="Q848" s="255">
        <v>0</v>
      </c>
      <c r="R848" s="255"/>
      <c r="S848" s="255"/>
      <c r="T848" s="255"/>
      <c r="U848" s="255"/>
      <c r="V848" s="255"/>
      <c r="W848" s="255"/>
      <c r="X848" s="255"/>
      <c r="Y848" s="255"/>
      <c r="Z848" s="255"/>
      <c r="AA848" s="255"/>
      <c r="AB848" s="255"/>
      <c r="AC848" s="255"/>
      <c r="AD848" s="255"/>
      <c r="AE848" s="357"/>
      <c r="AF848" s="357"/>
      <c r="AG848" s="357"/>
      <c r="AH848" s="357"/>
      <c r="AI848" s="357"/>
      <c r="AJ848" s="357"/>
      <c r="AK848" s="357"/>
      <c r="AL848" s="352"/>
      <c r="AM848" s="352"/>
      <c r="AN848" s="352"/>
      <c r="AO848" s="352"/>
      <c r="AP848" s="352"/>
      <c r="AQ848" s="352"/>
      <c r="AR848" s="352"/>
      <c r="AS848" s="256">
        <f>SUM(AE848:AR848)</f>
        <v>0</v>
      </c>
    </row>
    <row r="849" spans="1:45" ht="15.5" hidden="1" outlineLevel="1">
      <c r="A849" s="454"/>
      <c r="B849" s="254" t="s">
        <v>341</v>
      </c>
      <c r="C849" s="251" t="s">
        <v>163</v>
      </c>
      <c r="D849" s="255"/>
      <c r="E849" s="255"/>
      <c r="F849" s="255"/>
      <c r="G849" s="255"/>
      <c r="H849" s="255"/>
      <c r="I849" s="255"/>
      <c r="J849" s="255"/>
      <c r="K849" s="255"/>
      <c r="L849" s="255"/>
      <c r="M849" s="255"/>
      <c r="N849" s="255"/>
      <c r="O849" s="255"/>
      <c r="P849" s="255"/>
      <c r="Q849" s="255">
        <v>0</v>
      </c>
      <c r="R849" s="255"/>
      <c r="S849" s="255"/>
      <c r="T849" s="255"/>
      <c r="U849" s="255"/>
      <c r="V849" s="255"/>
      <c r="W849" s="255"/>
      <c r="X849" s="255"/>
      <c r="Y849" s="255"/>
      <c r="Z849" s="255"/>
      <c r="AA849" s="255"/>
      <c r="AB849" s="255"/>
      <c r="AC849" s="255"/>
      <c r="AD849" s="255"/>
      <c r="AE849" s="353">
        <v>0</v>
      </c>
      <c r="AF849" s="353">
        <v>0</v>
      </c>
      <c r="AG849" s="353">
        <v>0</v>
      </c>
      <c r="AH849" s="353">
        <v>0</v>
      </c>
      <c r="AI849" s="353">
        <v>0</v>
      </c>
      <c r="AJ849" s="353">
        <v>0</v>
      </c>
      <c r="AK849" s="353">
        <v>0</v>
      </c>
      <c r="AL849" s="353">
        <f t="shared" ref="AL849:AR849" si="372">AL848</f>
        <v>0</v>
      </c>
      <c r="AM849" s="353">
        <f t="shared" si="372"/>
        <v>0</v>
      </c>
      <c r="AN849" s="353">
        <f t="shared" si="372"/>
        <v>0</v>
      </c>
      <c r="AO849" s="353">
        <f t="shared" si="372"/>
        <v>0</v>
      </c>
      <c r="AP849" s="353">
        <f t="shared" si="372"/>
        <v>0</v>
      </c>
      <c r="AQ849" s="353">
        <f t="shared" si="372"/>
        <v>0</v>
      </c>
      <c r="AR849" s="353">
        <f t="shared" si="372"/>
        <v>0</v>
      </c>
      <c r="AS849" s="257"/>
    </row>
    <row r="850" spans="1:45" ht="15.5" hidden="1" outlineLevel="1">
      <c r="A850" s="454"/>
      <c r="B850" s="274"/>
      <c r="C850" s="265"/>
      <c r="D850" s="251"/>
      <c r="E850" s="251"/>
      <c r="F850" s="251"/>
      <c r="G850" s="251"/>
      <c r="H850" s="251"/>
      <c r="I850" s="251"/>
      <c r="J850" s="251"/>
      <c r="K850" s="251"/>
      <c r="L850" s="251"/>
      <c r="M850" s="251"/>
      <c r="N850" s="251"/>
      <c r="O850" s="251"/>
      <c r="P850" s="251"/>
      <c r="Q850" s="251"/>
      <c r="R850" s="251"/>
      <c r="S850" s="251"/>
      <c r="T850" s="251"/>
      <c r="U850" s="251"/>
      <c r="V850" s="251"/>
      <c r="W850" s="251"/>
      <c r="X850" s="251"/>
      <c r="Y850" s="251"/>
      <c r="Z850" s="251"/>
      <c r="AA850" s="251"/>
      <c r="AB850" s="251"/>
      <c r="AC850" s="251"/>
      <c r="AD850" s="251"/>
      <c r="AE850" s="354"/>
      <c r="AF850" s="354"/>
      <c r="AG850" s="354"/>
      <c r="AH850" s="354"/>
      <c r="AI850" s="354"/>
      <c r="AJ850" s="354"/>
      <c r="AK850" s="354"/>
      <c r="AL850" s="354"/>
      <c r="AM850" s="354"/>
      <c r="AN850" s="354"/>
      <c r="AO850" s="354"/>
      <c r="AP850" s="354"/>
      <c r="AQ850" s="354"/>
      <c r="AR850" s="354"/>
      <c r="AS850" s="266"/>
    </row>
    <row r="851" spans="1:45" s="243" customFormat="1" ht="15.5" hidden="1" outlineLevel="1">
      <c r="A851" s="454">
        <v>16</v>
      </c>
      <c r="B851" s="283" t="s">
        <v>488</v>
      </c>
      <c r="C851" s="251" t="s">
        <v>25</v>
      </c>
      <c r="D851" s="255"/>
      <c r="E851" s="255"/>
      <c r="F851" s="255"/>
      <c r="G851" s="255"/>
      <c r="H851" s="255"/>
      <c r="I851" s="255"/>
      <c r="J851" s="255"/>
      <c r="K851" s="255"/>
      <c r="L851" s="255"/>
      <c r="M851" s="255"/>
      <c r="N851" s="255"/>
      <c r="O851" s="255"/>
      <c r="P851" s="255"/>
      <c r="Q851" s="255">
        <v>0</v>
      </c>
      <c r="R851" s="255"/>
      <c r="S851" s="255"/>
      <c r="T851" s="255"/>
      <c r="U851" s="255"/>
      <c r="V851" s="255"/>
      <c r="W851" s="255"/>
      <c r="X851" s="255"/>
      <c r="Y851" s="255"/>
      <c r="Z851" s="255"/>
      <c r="AA851" s="255"/>
      <c r="AB851" s="255"/>
      <c r="AC851" s="255"/>
      <c r="AD851" s="255"/>
      <c r="AE851" s="357"/>
      <c r="AF851" s="357"/>
      <c r="AG851" s="357"/>
      <c r="AH851" s="357"/>
      <c r="AI851" s="357"/>
      <c r="AJ851" s="357"/>
      <c r="AK851" s="357"/>
      <c r="AL851" s="352"/>
      <c r="AM851" s="352"/>
      <c r="AN851" s="352"/>
      <c r="AO851" s="352"/>
      <c r="AP851" s="352"/>
      <c r="AQ851" s="352"/>
      <c r="AR851" s="352"/>
      <c r="AS851" s="256">
        <f>SUM(AE851:AR851)</f>
        <v>0</v>
      </c>
    </row>
    <row r="852" spans="1:45" s="243" customFormat="1" ht="15.5" hidden="1" outlineLevel="1">
      <c r="A852" s="454"/>
      <c r="B852" s="254" t="s">
        <v>341</v>
      </c>
      <c r="C852" s="251" t="s">
        <v>163</v>
      </c>
      <c r="D852" s="255"/>
      <c r="E852" s="255"/>
      <c r="F852" s="255"/>
      <c r="G852" s="255"/>
      <c r="H852" s="255"/>
      <c r="I852" s="255"/>
      <c r="J852" s="255"/>
      <c r="K852" s="255"/>
      <c r="L852" s="255"/>
      <c r="M852" s="255"/>
      <c r="N852" s="255"/>
      <c r="O852" s="255"/>
      <c r="P852" s="255"/>
      <c r="Q852" s="255">
        <v>0</v>
      </c>
      <c r="R852" s="255"/>
      <c r="S852" s="255"/>
      <c r="T852" s="255"/>
      <c r="U852" s="255"/>
      <c r="V852" s="255"/>
      <c r="W852" s="255"/>
      <c r="X852" s="255"/>
      <c r="Y852" s="255"/>
      <c r="Z852" s="255"/>
      <c r="AA852" s="255"/>
      <c r="AB852" s="255"/>
      <c r="AC852" s="255"/>
      <c r="AD852" s="255"/>
      <c r="AE852" s="353">
        <v>0</v>
      </c>
      <c r="AF852" s="353">
        <v>0</v>
      </c>
      <c r="AG852" s="353">
        <v>0</v>
      </c>
      <c r="AH852" s="353">
        <v>0</v>
      </c>
      <c r="AI852" s="353">
        <v>0</v>
      </c>
      <c r="AJ852" s="353">
        <v>0</v>
      </c>
      <c r="AK852" s="353">
        <v>0</v>
      </c>
      <c r="AL852" s="353">
        <f t="shared" ref="AL852:AR852" si="373">AL851</f>
        <v>0</v>
      </c>
      <c r="AM852" s="353">
        <f t="shared" si="373"/>
        <v>0</v>
      </c>
      <c r="AN852" s="353">
        <f t="shared" si="373"/>
        <v>0</v>
      </c>
      <c r="AO852" s="353">
        <f t="shared" si="373"/>
        <v>0</v>
      </c>
      <c r="AP852" s="353">
        <f t="shared" si="373"/>
        <v>0</v>
      </c>
      <c r="AQ852" s="353">
        <f t="shared" si="373"/>
        <v>0</v>
      </c>
      <c r="AR852" s="353">
        <f t="shared" si="373"/>
        <v>0</v>
      </c>
      <c r="AS852" s="257"/>
    </row>
    <row r="853" spans="1:45" s="243" customFormat="1" ht="15.5" hidden="1" outlineLevel="1">
      <c r="A853" s="454"/>
      <c r="B853" s="283"/>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54"/>
      <c r="AF853" s="354"/>
      <c r="AG853" s="354"/>
      <c r="AH853" s="354"/>
      <c r="AI853" s="354"/>
      <c r="AJ853" s="354"/>
      <c r="AK853" s="358"/>
      <c r="AL853" s="358"/>
      <c r="AM853" s="358"/>
      <c r="AN853" s="358"/>
      <c r="AO853" s="358"/>
      <c r="AP853" s="358"/>
      <c r="AQ853" s="358"/>
      <c r="AR853" s="358"/>
      <c r="AS853" s="272"/>
    </row>
    <row r="854" spans="1:45" ht="15.5" hidden="1" outlineLevel="1">
      <c r="A854" s="454"/>
      <c r="B854" s="445" t="s">
        <v>493</v>
      </c>
      <c r="C854" s="279"/>
      <c r="D854" s="250"/>
      <c r="E854" s="249"/>
      <c r="F854" s="249"/>
      <c r="G854" s="249"/>
      <c r="H854" s="249"/>
      <c r="I854" s="249"/>
      <c r="J854" s="249"/>
      <c r="K854" s="249"/>
      <c r="L854" s="249"/>
      <c r="M854" s="249"/>
      <c r="N854" s="249"/>
      <c r="O854" s="249"/>
      <c r="P854" s="249"/>
      <c r="Q854" s="250"/>
      <c r="R854" s="249"/>
      <c r="S854" s="249"/>
      <c r="T854" s="249"/>
      <c r="U854" s="249"/>
      <c r="V854" s="249"/>
      <c r="W854" s="249"/>
      <c r="X854" s="249"/>
      <c r="Y854" s="249"/>
      <c r="Z854" s="249"/>
      <c r="AA854" s="249"/>
      <c r="AB854" s="249"/>
      <c r="AC854" s="249"/>
      <c r="AD854" s="249"/>
      <c r="AE854" s="356"/>
      <c r="AF854" s="356"/>
      <c r="AG854" s="356"/>
      <c r="AH854" s="356"/>
      <c r="AI854" s="356"/>
      <c r="AJ854" s="356"/>
      <c r="AK854" s="356"/>
      <c r="AL854" s="356"/>
      <c r="AM854" s="356"/>
      <c r="AN854" s="356"/>
      <c r="AO854" s="356"/>
      <c r="AP854" s="356"/>
      <c r="AQ854" s="356"/>
      <c r="AR854" s="356"/>
      <c r="AS854" s="252"/>
    </row>
    <row r="855" spans="1:45" ht="15.5" hidden="1" outlineLevel="1">
      <c r="A855" s="454">
        <v>17</v>
      </c>
      <c r="B855" s="370" t="s">
        <v>112</v>
      </c>
      <c r="C855" s="251" t="s">
        <v>25</v>
      </c>
      <c r="D855" s="255"/>
      <c r="E855" s="255"/>
      <c r="F855" s="255"/>
      <c r="G855" s="255"/>
      <c r="H855" s="255"/>
      <c r="I855" s="255"/>
      <c r="J855" s="255"/>
      <c r="K855" s="255"/>
      <c r="L855" s="255"/>
      <c r="M855" s="255"/>
      <c r="N855" s="255"/>
      <c r="O855" s="255"/>
      <c r="P855" s="255"/>
      <c r="Q855" s="255">
        <v>12</v>
      </c>
      <c r="R855" s="255"/>
      <c r="S855" s="255"/>
      <c r="T855" s="255"/>
      <c r="U855" s="255"/>
      <c r="V855" s="255"/>
      <c r="W855" s="255"/>
      <c r="X855" s="255"/>
      <c r="Y855" s="255"/>
      <c r="Z855" s="255"/>
      <c r="AA855" s="255"/>
      <c r="AB855" s="255"/>
      <c r="AC855" s="255"/>
      <c r="AD855" s="255"/>
      <c r="AE855" s="368"/>
      <c r="AF855" s="352"/>
      <c r="AG855" s="352"/>
      <c r="AH855" s="352"/>
      <c r="AI855" s="352"/>
      <c r="AJ855" s="352"/>
      <c r="AK855" s="352"/>
      <c r="AL855" s="357"/>
      <c r="AM855" s="357"/>
      <c r="AN855" s="357"/>
      <c r="AO855" s="357"/>
      <c r="AP855" s="357"/>
      <c r="AQ855" s="357"/>
      <c r="AR855" s="357"/>
      <c r="AS855" s="256">
        <f>SUM(AE855:AR855)</f>
        <v>0</v>
      </c>
    </row>
    <row r="856" spans="1:45" ht="15.5" hidden="1" outlineLevel="1">
      <c r="A856" s="454"/>
      <c r="B856" s="254" t="s">
        <v>341</v>
      </c>
      <c r="C856" s="251" t="s">
        <v>163</v>
      </c>
      <c r="D856" s="255"/>
      <c r="E856" s="255"/>
      <c r="F856" s="255"/>
      <c r="G856" s="255"/>
      <c r="H856" s="255"/>
      <c r="I856" s="255"/>
      <c r="J856" s="255"/>
      <c r="K856" s="255"/>
      <c r="L856" s="255"/>
      <c r="M856" s="255"/>
      <c r="N856" s="255"/>
      <c r="O856" s="255"/>
      <c r="P856" s="255"/>
      <c r="Q856" s="255">
        <v>12</v>
      </c>
      <c r="R856" s="255"/>
      <c r="S856" s="255"/>
      <c r="T856" s="255"/>
      <c r="U856" s="255"/>
      <c r="V856" s="255"/>
      <c r="W856" s="255"/>
      <c r="X856" s="255"/>
      <c r="Y856" s="255"/>
      <c r="Z856" s="255"/>
      <c r="AA856" s="255"/>
      <c r="AB856" s="255"/>
      <c r="AC856" s="255"/>
      <c r="AD856" s="255"/>
      <c r="AE856" s="353">
        <v>0</v>
      </c>
      <c r="AF856" s="353">
        <v>0</v>
      </c>
      <c r="AG856" s="353">
        <v>0</v>
      </c>
      <c r="AH856" s="353">
        <v>0</v>
      </c>
      <c r="AI856" s="353">
        <v>0</v>
      </c>
      <c r="AJ856" s="353">
        <v>0</v>
      </c>
      <c r="AK856" s="353">
        <v>0</v>
      </c>
      <c r="AL856" s="353">
        <f t="shared" ref="AL856:AR856" si="374">AL855</f>
        <v>0</v>
      </c>
      <c r="AM856" s="353">
        <f t="shared" si="374"/>
        <v>0</v>
      </c>
      <c r="AN856" s="353">
        <f t="shared" si="374"/>
        <v>0</v>
      </c>
      <c r="AO856" s="353">
        <f t="shared" si="374"/>
        <v>0</v>
      </c>
      <c r="AP856" s="353">
        <f t="shared" si="374"/>
        <v>0</v>
      </c>
      <c r="AQ856" s="353">
        <f t="shared" si="374"/>
        <v>0</v>
      </c>
      <c r="AR856" s="353">
        <f t="shared" si="374"/>
        <v>0</v>
      </c>
      <c r="AS856" s="266"/>
    </row>
    <row r="857" spans="1:45" ht="15.5" hidden="1" outlineLevel="1">
      <c r="A857" s="454"/>
      <c r="B857" s="254"/>
      <c r="C857" s="251"/>
      <c r="D857" s="251"/>
      <c r="E857" s="251"/>
      <c r="F857" s="251"/>
      <c r="G857" s="251"/>
      <c r="H857" s="251"/>
      <c r="I857" s="251"/>
      <c r="J857" s="251"/>
      <c r="K857" s="251"/>
      <c r="L857" s="251"/>
      <c r="M857" s="251"/>
      <c r="N857" s="251"/>
      <c r="O857" s="251"/>
      <c r="P857" s="251"/>
      <c r="Q857" s="251"/>
      <c r="R857" s="251"/>
      <c r="S857" s="251"/>
      <c r="T857" s="251"/>
      <c r="U857" s="251"/>
      <c r="V857" s="251"/>
      <c r="W857" s="251"/>
      <c r="X857" s="251"/>
      <c r="Y857" s="251"/>
      <c r="Z857" s="251"/>
      <c r="AA857" s="251"/>
      <c r="AB857" s="251"/>
      <c r="AC857" s="251"/>
      <c r="AD857" s="251"/>
      <c r="AE857" s="364"/>
      <c r="AF857" s="367"/>
      <c r="AG857" s="367"/>
      <c r="AH857" s="367"/>
      <c r="AI857" s="367"/>
      <c r="AJ857" s="367"/>
      <c r="AK857" s="367"/>
      <c r="AL857" s="367"/>
      <c r="AM857" s="367"/>
      <c r="AN857" s="367"/>
      <c r="AO857" s="367"/>
      <c r="AP857" s="367"/>
      <c r="AQ857" s="367"/>
      <c r="AR857" s="367"/>
      <c r="AS857" s="266"/>
    </row>
    <row r="858" spans="1:45" ht="15.5" hidden="1" outlineLevel="1">
      <c r="A858" s="454">
        <v>18</v>
      </c>
      <c r="B858" s="370" t="s">
        <v>109</v>
      </c>
      <c r="C858" s="251" t="s">
        <v>25</v>
      </c>
      <c r="D858" s="255"/>
      <c r="E858" s="255"/>
      <c r="F858" s="255"/>
      <c r="G858" s="255"/>
      <c r="H858" s="255"/>
      <c r="I858" s="255"/>
      <c r="J858" s="255"/>
      <c r="K858" s="255"/>
      <c r="L858" s="255"/>
      <c r="M858" s="255"/>
      <c r="N858" s="255"/>
      <c r="O858" s="255"/>
      <c r="P858" s="255"/>
      <c r="Q858" s="255">
        <v>12</v>
      </c>
      <c r="R858" s="255"/>
      <c r="S858" s="255"/>
      <c r="T858" s="255"/>
      <c r="U858" s="255"/>
      <c r="V858" s="255"/>
      <c r="W858" s="255"/>
      <c r="X858" s="255"/>
      <c r="Y858" s="255"/>
      <c r="Z858" s="255"/>
      <c r="AA858" s="255"/>
      <c r="AB858" s="255"/>
      <c r="AC858" s="255"/>
      <c r="AD858" s="255"/>
      <c r="AE858" s="368"/>
      <c r="AF858" s="352"/>
      <c r="AG858" s="352"/>
      <c r="AH858" s="352"/>
      <c r="AI858" s="352"/>
      <c r="AJ858" s="352"/>
      <c r="AK858" s="352"/>
      <c r="AL858" s="357"/>
      <c r="AM858" s="357"/>
      <c r="AN858" s="357"/>
      <c r="AO858" s="357"/>
      <c r="AP858" s="357"/>
      <c r="AQ858" s="357"/>
      <c r="AR858" s="357"/>
      <c r="AS858" s="256">
        <f>SUM(AE858:AR858)</f>
        <v>0</v>
      </c>
    </row>
    <row r="859" spans="1:45" ht="15.5" hidden="1" outlineLevel="1">
      <c r="A859" s="454"/>
      <c r="B859" s="254" t="s">
        <v>341</v>
      </c>
      <c r="C859" s="251" t="s">
        <v>163</v>
      </c>
      <c r="D859" s="255"/>
      <c r="E859" s="255"/>
      <c r="F859" s="255"/>
      <c r="G859" s="255"/>
      <c r="H859" s="255"/>
      <c r="I859" s="255"/>
      <c r="J859" s="255"/>
      <c r="K859" s="255"/>
      <c r="L859" s="255"/>
      <c r="M859" s="255"/>
      <c r="N859" s="255"/>
      <c r="O859" s="255"/>
      <c r="P859" s="255"/>
      <c r="Q859" s="255">
        <v>12</v>
      </c>
      <c r="R859" s="255"/>
      <c r="S859" s="255"/>
      <c r="T859" s="255"/>
      <c r="U859" s="255"/>
      <c r="V859" s="255"/>
      <c r="W859" s="255"/>
      <c r="X859" s="255"/>
      <c r="Y859" s="255"/>
      <c r="Z859" s="255"/>
      <c r="AA859" s="255"/>
      <c r="AB859" s="255"/>
      <c r="AC859" s="255"/>
      <c r="AD859" s="255"/>
      <c r="AE859" s="353">
        <v>0</v>
      </c>
      <c r="AF859" s="353">
        <v>0</v>
      </c>
      <c r="AG859" s="353">
        <v>0</v>
      </c>
      <c r="AH859" s="353">
        <v>0</v>
      </c>
      <c r="AI859" s="353">
        <v>0</v>
      </c>
      <c r="AJ859" s="353">
        <v>0</v>
      </c>
      <c r="AK859" s="353">
        <v>0</v>
      </c>
      <c r="AL859" s="353">
        <f t="shared" ref="AL859:AR859" si="375">AL858</f>
        <v>0</v>
      </c>
      <c r="AM859" s="353">
        <f t="shared" si="375"/>
        <v>0</v>
      </c>
      <c r="AN859" s="353">
        <f t="shared" si="375"/>
        <v>0</v>
      </c>
      <c r="AO859" s="353">
        <f t="shared" si="375"/>
        <v>0</v>
      </c>
      <c r="AP859" s="353">
        <f t="shared" si="375"/>
        <v>0</v>
      </c>
      <c r="AQ859" s="353">
        <f t="shared" si="375"/>
        <v>0</v>
      </c>
      <c r="AR859" s="353">
        <f t="shared" si="375"/>
        <v>0</v>
      </c>
      <c r="AS859" s="266"/>
    </row>
    <row r="860" spans="1:45" ht="15.5" hidden="1" outlineLevel="1">
      <c r="A860" s="454"/>
      <c r="B860" s="281"/>
      <c r="C860" s="251"/>
      <c r="D860" s="251"/>
      <c r="E860" s="251"/>
      <c r="F860" s="251"/>
      <c r="G860" s="251"/>
      <c r="H860" s="251"/>
      <c r="I860" s="251"/>
      <c r="J860" s="251"/>
      <c r="K860" s="251"/>
      <c r="L860" s="251"/>
      <c r="M860" s="251"/>
      <c r="N860" s="251"/>
      <c r="O860" s="251"/>
      <c r="P860" s="251"/>
      <c r="Q860" s="251"/>
      <c r="R860" s="251"/>
      <c r="S860" s="251"/>
      <c r="T860" s="251"/>
      <c r="U860" s="251"/>
      <c r="V860" s="251"/>
      <c r="W860" s="251"/>
      <c r="X860" s="251"/>
      <c r="Y860" s="251"/>
      <c r="Z860" s="251"/>
      <c r="AA860" s="251"/>
      <c r="AB860" s="251"/>
      <c r="AC860" s="251"/>
      <c r="AD860" s="251"/>
      <c r="AE860" s="365"/>
      <c r="AF860" s="366"/>
      <c r="AG860" s="366"/>
      <c r="AH860" s="366"/>
      <c r="AI860" s="366"/>
      <c r="AJ860" s="366"/>
      <c r="AK860" s="366"/>
      <c r="AL860" s="366"/>
      <c r="AM860" s="366"/>
      <c r="AN860" s="366"/>
      <c r="AO860" s="366"/>
      <c r="AP860" s="366"/>
      <c r="AQ860" s="366"/>
      <c r="AR860" s="366"/>
      <c r="AS860" s="257"/>
    </row>
    <row r="861" spans="1:45" ht="15.5" hidden="1" outlineLevel="1">
      <c r="A861" s="454">
        <v>19</v>
      </c>
      <c r="B861" s="370" t="s">
        <v>111</v>
      </c>
      <c r="C861" s="251" t="s">
        <v>25</v>
      </c>
      <c r="D861" s="255"/>
      <c r="E861" s="255"/>
      <c r="F861" s="255"/>
      <c r="G861" s="255"/>
      <c r="H861" s="255"/>
      <c r="I861" s="255"/>
      <c r="J861" s="255"/>
      <c r="K861" s="255"/>
      <c r="L861" s="255"/>
      <c r="M861" s="255"/>
      <c r="N861" s="255"/>
      <c r="O861" s="255"/>
      <c r="P861" s="255"/>
      <c r="Q861" s="255">
        <v>12</v>
      </c>
      <c r="R861" s="255"/>
      <c r="S861" s="255"/>
      <c r="T861" s="255"/>
      <c r="U861" s="255"/>
      <c r="V861" s="255"/>
      <c r="W861" s="255"/>
      <c r="X861" s="255"/>
      <c r="Y861" s="255"/>
      <c r="Z861" s="255"/>
      <c r="AA861" s="255"/>
      <c r="AB861" s="255"/>
      <c r="AC861" s="255"/>
      <c r="AD861" s="255"/>
      <c r="AE861" s="368"/>
      <c r="AF861" s="352"/>
      <c r="AG861" s="352"/>
      <c r="AH861" s="352"/>
      <c r="AI861" s="352"/>
      <c r="AJ861" s="352"/>
      <c r="AK861" s="352"/>
      <c r="AL861" s="357"/>
      <c r="AM861" s="357"/>
      <c r="AN861" s="357"/>
      <c r="AO861" s="357"/>
      <c r="AP861" s="357"/>
      <c r="AQ861" s="357"/>
      <c r="AR861" s="357"/>
      <c r="AS861" s="256">
        <f>SUM(AE861:AR861)</f>
        <v>0</v>
      </c>
    </row>
    <row r="862" spans="1:45" ht="15.5" hidden="1" outlineLevel="1">
      <c r="A862" s="454"/>
      <c r="B862" s="254" t="s">
        <v>341</v>
      </c>
      <c r="C862" s="251" t="s">
        <v>163</v>
      </c>
      <c r="D862" s="255"/>
      <c r="E862" s="255"/>
      <c r="F862" s="255"/>
      <c r="G862" s="255"/>
      <c r="H862" s="255"/>
      <c r="I862" s="255"/>
      <c r="J862" s="255"/>
      <c r="K862" s="255"/>
      <c r="L862" s="255"/>
      <c r="M862" s="255"/>
      <c r="N862" s="255"/>
      <c r="O862" s="255"/>
      <c r="P862" s="255"/>
      <c r="Q862" s="255">
        <v>12</v>
      </c>
      <c r="R862" s="255"/>
      <c r="S862" s="255"/>
      <c r="T862" s="255"/>
      <c r="U862" s="255"/>
      <c r="V862" s="255"/>
      <c r="W862" s="255"/>
      <c r="X862" s="255"/>
      <c r="Y862" s="255"/>
      <c r="Z862" s="255"/>
      <c r="AA862" s="255"/>
      <c r="AB862" s="255"/>
      <c r="AC862" s="255"/>
      <c r="AD862" s="255"/>
      <c r="AE862" s="353">
        <v>0</v>
      </c>
      <c r="AF862" s="353">
        <v>0</v>
      </c>
      <c r="AG862" s="353">
        <v>0</v>
      </c>
      <c r="AH862" s="353">
        <v>0</v>
      </c>
      <c r="AI862" s="353">
        <v>0</v>
      </c>
      <c r="AJ862" s="353">
        <v>0</v>
      </c>
      <c r="AK862" s="353">
        <v>0</v>
      </c>
      <c r="AL862" s="353">
        <f t="shared" ref="AL862:AR862" si="376">AL861</f>
        <v>0</v>
      </c>
      <c r="AM862" s="353">
        <f t="shared" si="376"/>
        <v>0</v>
      </c>
      <c r="AN862" s="353">
        <f t="shared" si="376"/>
        <v>0</v>
      </c>
      <c r="AO862" s="353">
        <f t="shared" si="376"/>
        <v>0</v>
      </c>
      <c r="AP862" s="353">
        <f t="shared" si="376"/>
        <v>0</v>
      </c>
      <c r="AQ862" s="353">
        <f t="shared" si="376"/>
        <v>0</v>
      </c>
      <c r="AR862" s="353">
        <f t="shared" si="376"/>
        <v>0</v>
      </c>
      <c r="AS862" s="257"/>
    </row>
    <row r="863" spans="1:45" ht="15.5" hidden="1" outlineLevel="1">
      <c r="A863" s="454"/>
      <c r="B863" s="281"/>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54"/>
      <c r="AF863" s="354"/>
      <c r="AG863" s="354"/>
      <c r="AH863" s="354"/>
      <c r="AI863" s="354"/>
      <c r="AJ863" s="354"/>
      <c r="AK863" s="354"/>
      <c r="AL863" s="354"/>
      <c r="AM863" s="354"/>
      <c r="AN863" s="354"/>
      <c r="AO863" s="354"/>
      <c r="AP863" s="354"/>
      <c r="AQ863" s="354"/>
      <c r="AR863" s="354"/>
      <c r="AS863" s="266"/>
    </row>
    <row r="864" spans="1:45" ht="15.5" hidden="1" outlineLevel="1">
      <c r="A864" s="454">
        <v>20</v>
      </c>
      <c r="B864" s="370" t="s">
        <v>110</v>
      </c>
      <c r="C864" s="251" t="s">
        <v>25</v>
      </c>
      <c r="D864" s="255"/>
      <c r="E864" s="255"/>
      <c r="F864" s="255"/>
      <c r="G864" s="255"/>
      <c r="H864" s="255"/>
      <c r="I864" s="255"/>
      <c r="J864" s="255"/>
      <c r="K864" s="255"/>
      <c r="L864" s="255"/>
      <c r="M864" s="255"/>
      <c r="N864" s="255"/>
      <c r="O864" s="255"/>
      <c r="P864" s="255"/>
      <c r="Q864" s="255">
        <v>12</v>
      </c>
      <c r="R864" s="255"/>
      <c r="S864" s="255"/>
      <c r="T864" s="255"/>
      <c r="U864" s="255"/>
      <c r="V864" s="255"/>
      <c r="W864" s="255"/>
      <c r="X864" s="255"/>
      <c r="Y864" s="255"/>
      <c r="Z864" s="255"/>
      <c r="AA864" s="255"/>
      <c r="AB864" s="255"/>
      <c r="AC864" s="255"/>
      <c r="AD864" s="255"/>
      <c r="AE864" s="368"/>
      <c r="AF864" s="352"/>
      <c r="AG864" s="352"/>
      <c r="AH864" s="352"/>
      <c r="AI864" s="352"/>
      <c r="AJ864" s="352"/>
      <c r="AK864" s="352"/>
      <c r="AL864" s="357"/>
      <c r="AM864" s="357"/>
      <c r="AN864" s="357"/>
      <c r="AO864" s="357"/>
      <c r="AP864" s="357"/>
      <c r="AQ864" s="357"/>
      <c r="AR864" s="357"/>
      <c r="AS864" s="256">
        <f>SUM(AE864:AR864)</f>
        <v>0</v>
      </c>
    </row>
    <row r="865" spans="1:45" ht="15.5" hidden="1" outlineLevel="1">
      <c r="A865" s="454"/>
      <c r="B865" s="254" t="s">
        <v>341</v>
      </c>
      <c r="C865" s="251" t="s">
        <v>163</v>
      </c>
      <c r="D865" s="255"/>
      <c r="E865" s="255"/>
      <c r="F865" s="255"/>
      <c r="G865" s="255"/>
      <c r="H865" s="255"/>
      <c r="I865" s="255"/>
      <c r="J865" s="255"/>
      <c r="K865" s="255"/>
      <c r="L865" s="255"/>
      <c r="M865" s="255"/>
      <c r="N865" s="255"/>
      <c r="O865" s="255"/>
      <c r="P865" s="255"/>
      <c r="Q865" s="255">
        <v>12</v>
      </c>
      <c r="R865" s="255"/>
      <c r="S865" s="255"/>
      <c r="T865" s="255"/>
      <c r="U865" s="255"/>
      <c r="V865" s="255"/>
      <c r="W865" s="255"/>
      <c r="X865" s="255"/>
      <c r="Y865" s="255"/>
      <c r="Z865" s="255"/>
      <c r="AA865" s="255"/>
      <c r="AB865" s="255"/>
      <c r="AC865" s="255"/>
      <c r="AD865" s="255"/>
      <c r="AE865" s="353">
        <v>0</v>
      </c>
      <c r="AF865" s="353">
        <v>0</v>
      </c>
      <c r="AG865" s="353">
        <v>0</v>
      </c>
      <c r="AH865" s="353">
        <v>0</v>
      </c>
      <c r="AI865" s="353">
        <v>0</v>
      </c>
      <c r="AJ865" s="353">
        <v>0</v>
      </c>
      <c r="AK865" s="353">
        <v>0</v>
      </c>
      <c r="AL865" s="353">
        <f t="shared" ref="AL865:AR865" si="377">AL864</f>
        <v>0</v>
      </c>
      <c r="AM865" s="353">
        <f t="shared" si="377"/>
        <v>0</v>
      </c>
      <c r="AN865" s="353">
        <f t="shared" si="377"/>
        <v>0</v>
      </c>
      <c r="AO865" s="353">
        <f t="shared" si="377"/>
        <v>0</v>
      </c>
      <c r="AP865" s="353">
        <f t="shared" si="377"/>
        <v>0</v>
      </c>
      <c r="AQ865" s="353">
        <f t="shared" si="377"/>
        <v>0</v>
      </c>
      <c r="AR865" s="353">
        <f t="shared" si="377"/>
        <v>0</v>
      </c>
      <c r="AS865" s="266"/>
    </row>
    <row r="866" spans="1:45" ht="15.5" hidden="1" outlineLevel="1">
      <c r="A866" s="454"/>
      <c r="B866" s="282"/>
      <c r="C866" s="260"/>
      <c r="D866" s="251"/>
      <c r="E866" s="251"/>
      <c r="F866" s="251"/>
      <c r="G866" s="251"/>
      <c r="H866" s="251"/>
      <c r="I866" s="251"/>
      <c r="J866" s="251"/>
      <c r="K866" s="251"/>
      <c r="L866" s="251"/>
      <c r="M866" s="251"/>
      <c r="N866" s="251"/>
      <c r="O866" s="251"/>
      <c r="P866" s="251"/>
      <c r="Q866" s="260"/>
      <c r="R866" s="251"/>
      <c r="S866" s="251"/>
      <c r="T866" s="251"/>
      <c r="U866" s="251"/>
      <c r="V866" s="251"/>
      <c r="W866" s="251"/>
      <c r="X866" s="251"/>
      <c r="Y866" s="251"/>
      <c r="Z866" s="251"/>
      <c r="AA866" s="251"/>
      <c r="AB866" s="251"/>
      <c r="AC866" s="251"/>
      <c r="AD866" s="251"/>
      <c r="AE866" s="354"/>
      <c r="AF866" s="354"/>
      <c r="AG866" s="354"/>
      <c r="AH866" s="354"/>
      <c r="AI866" s="354"/>
      <c r="AJ866" s="354"/>
      <c r="AK866" s="354"/>
      <c r="AL866" s="354"/>
      <c r="AM866" s="354"/>
      <c r="AN866" s="354"/>
      <c r="AO866" s="354"/>
      <c r="AP866" s="354"/>
      <c r="AQ866" s="354"/>
      <c r="AR866" s="354"/>
      <c r="AS866" s="266"/>
    </row>
    <row r="867" spans="1:45" ht="15.5" hidden="1" outlineLevel="1">
      <c r="A867" s="454"/>
      <c r="B867" s="444" t="s">
        <v>500</v>
      </c>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64"/>
      <c r="AF867" s="367"/>
      <c r="AG867" s="367"/>
      <c r="AH867" s="367"/>
      <c r="AI867" s="367"/>
      <c r="AJ867" s="367"/>
      <c r="AK867" s="367"/>
      <c r="AL867" s="367"/>
      <c r="AM867" s="367"/>
      <c r="AN867" s="367"/>
      <c r="AO867" s="367"/>
      <c r="AP867" s="367"/>
      <c r="AQ867" s="367"/>
      <c r="AR867" s="367"/>
      <c r="AS867" s="266"/>
    </row>
    <row r="868" spans="1:45" ht="15.5" hidden="1" outlineLevel="1">
      <c r="A868" s="454"/>
      <c r="B868" s="433" t="s">
        <v>496</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64"/>
      <c r="AF868" s="367"/>
      <c r="AG868" s="367"/>
      <c r="AH868" s="367"/>
      <c r="AI868" s="367"/>
      <c r="AJ868" s="367"/>
      <c r="AK868" s="367"/>
      <c r="AL868" s="367"/>
      <c r="AM868" s="367"/>
      <c r="AN868" s="367"/>
      <c r="AO868" s="367"/>
      <c r="AP868" s="367"/>
      <c r="AQ868" s="367"/>
      <c r="AR868" s="367"/>
      <c r="AS868" s="266"/>
    </row>
    <row r="869" spans="1:45" ht="15.5" hidden="1" outlineLevel="1">
      <c r="A869" s="454">
        <v>21</v>
      </c>
      <c r="B869" s="370" t="s">
        <v>113</v>
      </c>
      <c r="C869" s="251" t="s">
        <v>25</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57"/>
      <c r="AF869" s="357"/>
      <c r="AG869" s="357"/>
      <c r="AH869" s="357"/>
      <c r="AI869" s="357"/>
      <c r="AJ869" s="357"/>
      <c r="AK869" s="357"/>
      <c r="AL869" s="352"/>
      <c r="AM869" s="352"/>
      <c r="AN869" s="352"/>
      <c r="AO869" s="352"/>
      <c r="AP869" s="352"/>
      <c r="AQ869" s="352"/>
      <c r="AR869" s="352"/>
      <c r="AS869" s="256">
        <f>SUM(AE869:AR869)</f>
        <v>0</v>
      </c>
    </row>
    <row r="870" spans="1:45" ht="15.5" hidden="1" outlineLevel="1">
      <c r="A870" s="454"/>
      <c r="B870" s="254" t="s">
        <v>341</v>
      </c>
      <c r="C870" s="251" t="s">
        <v>163</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53">
        <v>0</v>
      </c>
      <c r="AF870" s="353">
        <v>0</v>
      </c>
      <c r="AG870" s="353">
        <v>0</v>
      </c>
      <c r="AH870" s="353">
        <v>0</v>
      </c>
      <c r="AI870" s="353">
        <v>0</v>
      </c>
      <c r="AJ870" s="353">
        <v>0</v>
      </c>
      <c r="AK870" s="353">
        <v>0</v>
      </c>
      <c r="AL870" s="353">
        <f t="shared" ref="AL870:AR870" si="378">AL869</f>
        <v>0</v>
      </c>
      <c r="AM870" s="353">
        <f t="shared" si="378"/>
        <v>0</v>
      </c>
      <c r="AN870" s="353">
        <f t="shared" si="378"/>
        <v>0</v>
      </c>
      <c r="AO870" s="353">
        <f t="shared" si="378"/>
        <v>0</v>
      </c>
      <c r="AP870" s="353">
        <f t="shared" si="378"/>
        <v>0</v>
      </c>
      <c r="AQ870" s="353">
        <f t="shared" si="378"/>
        <v>0</v>
      </c>
      <c r="AR870" s="353">
        <f t="shared" si="378"/>
        <v>0</v>
      </c>
      <c r="AS870" s="266"/>
    </row>
    <row r="871" spans="1:45" ht="15.5" hidden="1" outlineLevel="1">
      <c r="A871" s="454"/>
      <c r="B871" s="254"/>
      <c r="C871" s="251"/>
      <c r="D871" s="251"/>
      <c r="E871" s="251"/>
      <c r="F871" s="251"/>
      <c r="G871" s="251"/>
      <c r="H871" s="251"/>
      <c r="I871" s="251"/>
      <c r="J871" s="251"/>
      <c r="K871" s="251"/>
      <c r="L871" s="251"/>
      <c r="M871" s="251"/>
      <c r="N871" s="251"/>
      <c r="O871" s="251"/>
      <c r="P871" s="251"/>
      <c r="Q871" s="251"/>
      <c r="R871" s="251"/>
      <c r="S871" s="251"/>
      <c r="T871" s="251"/>
      <c r="U871" s="251"/>
      <c r="V871" s="251"/>
      <c r="W871" s="251"/>
      <c r="X871" s="251"/>
      <c r="Y871" s="251"/>
      <c r="Z871" s="251"/>
      <c r="AA871" s="251"/>
      <c r="AB871" s="251"/>
      <c r="AC871" s="251"/>
      <c r="AD871" s="251"/>
      <c r="AE871" s="364"/>
      <c r="AF871" s="367"/>
      <c r="AG871" s="367"/>
      <c r="AH871" s="367"/>
      <c r="AI871" s="367"/>
      <c r="AJ871" s="367"/>
      <c r="AK871" s="367"/>
      <c r="AL871" s="367"/>
      <c r="AM871" s="367"/>
      <c r="AN871" s="367"/>
      <c r="AO871" s="367"/>
      <c r="AP871" s="367"/>
      <c r="AQ871" s="367"/>
      <c r="AR871" s="367"/>
      <c r="AS871" s="266"/>
    </row>
    <row r="872" spans="1:45" ht="15.5" hidden="1" outlineLevel="1">
      <c r="A872" s="454">
        <v>22</v>
      </c>
      <c r="B872" s="370" t="s">
        <v>114</v>
      </c>
      <c r="C872" s="251" t="s">
        <v>25</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57"/>
      <c r="AF872" s="357"/>
      <c r="AG872" s="357"/>
      <c r="AH872" s="357"/>
      <c r="AI872" s="357"/>
      <c r="AJ872" s="357"/>
      <c r="AK872" s="357"/>
      <c r="AL872" s="352"/>
      <c r="AM872" s="352"/>
      <c r="AN872" s="352"/>
      <c r="AO872" s="352"/>
      <c r="AP872" s="352"/>
      <c r="AQ872" s="352"/>
      <c r="AR872" s="352"/>
      <c r="AS872" s="256">
        <f>SUM(AE872:AR872)</f>
        <v>0</v>
      </c>
    </row>
    <row r="873" spans="1:45" ht="15.5" hidden="1" outlineLevel="1">
      <c r="A873" s="454"/>
      <c r="B873" s="254" t="s">
        <v>341</v>
      </c>
      <c r="C873" s="251" t="s">
        <v>163</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53">
        <v>0</v>
      </c>
      <c r="AF873" s="353">
        <v>0</v>
      </c>
      <c r="AG873" s="353">
        <v>0</v>
      </c>
      <c r="AH873" s="353">
        <v>0</v>
      </c>
      <c r="AI873" s="353">
        <v>0</v>
      </c>
      <c r="AJ873" s="353">
        <v>0</v>
      </c>
      <c r="AK873" s="353">
        <v>0</v>
      </c>
      <c r="AL873" s="353">
        <f t="shared" ref="AL873:AR873" si="379">AL872</f>
        <v>0</v>
      </c>
      <c r="AM873" s="353">
        <f t="shared" si="379"/>
        <v>0</v>
      </c>
      <c r="AN873" s="353">
        <f t="shared" si="379"/>
        <v>0</v>
      </c>
      <c r="AO873" s="353">
        <f t="shared" si="379"/>
        <v>0</v>
      </c>
      <c r="AP873" s="353">
        <f t="shared" si="379"/>
        <v>0</v>
      </c>
      <c r="AQ873" s="353">
        <f t="shared" si="379"/>
        <v>0</v>
      </c>
      <c r="AR873" s="353">
        <f t="shared" si="379"/>
        <v>0</v>
      </c>
      <c r="AS873" s="266"/>
    </row>
    <row r="874" spans="1:45" ht="15.5" hidden="1" outlineLevel="1">
      <c r="A874" s="454"/>
      <c r="B874" s="254"/>
      <c r="C874" s="251"/>
      <c r="D874" s="251"/>
      <c r="E874" s="251"/>
      <c r="F874" s="251"/>
      <c r="G874" s="251"/>
      <c r="H874" s="251"/>
      <c r="I874" s="251"/>
      <c r="J874" s="251"/>
      <c r="K874" s="251"/>
      <c r="L874" s="251"/>
      <c r="M874" s="251"/>
      <c r="N874" s="251"/>
      <c r="O874" s="251"/>
      <c r="P874" s="251"/>
      <c r="Q874" s="251"/>
      <c r="R874" s="251"/>
      <c r="S874" s="251"/>
      <c r="T874" s="251"/>
      <c r="U874" s="251"/>
      <c r="V874" s="251"/>
      <c r="W874" s="251"/>
      <c r="X874" s="251"/>
      <c r="Y874" s="251"/>
      <c r="Z874" s="251"/>
      <c r="AA874" s="251"/>
      <c r="AB874" s="251"/>
      <c r="AC874" s="251"/>
      <c r="AD874" s="251"/>
      <c r="AE874" s="364"/>
      <c r="AF874" s="367"/>
      <c r="AG874" s="367"/>
      <c r="AH874" s="367"/>
      <c r="AI874" s="367"/>
      <c r="AJ874" s="367"/>
      <c r="AK874" s="367"/>
      <c r="AL874" s="367"/>
      <c r="AM874" s="367"/>
      <c r="AN874" s="367"/>
      <c r="AO874" s="367"/>
      <c r="AP874" s="367"/>
      <c r="AQ874" s="367"/>
      <c r="AR874" s="367"/>
      <c r="AS874" s="266"/>
    </row>
    <row r="875" spans="1:45" ht="15.5" hidden="1" outlineLevel="1">
      <c r="A875" s="454">
        <v>23</v>
      </c>
      <c r="B875" s="370" t="s">
        <v>115</v>
      </c>
      <c r="C875" s="251" t="s">
        <v>25</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57"/>
      <c r="AF875" s="357"/>
      <c r="AG875" s="357"/>
      <c r="AH875" s="357"/>
      <c r="AI875" s="357"/>
      <c r="AJ875" s="357"/>
      <c r="AK875" s="357"/>
      <c r="AL875" s="352"/>
      <c r="AM875" s="352"/>
      <c r="AN875" s="352"/>
      <c r="AO875" s="352"/>
      <c r="AP875" s="352"/>
      <c r="AQ875" s="352"/>
      <c r="AR875" s="352"/>
      <c r="AS875" s="256">
        <f>SUM(AE875:AR875)</f>
        <v>0</v>
      </c>
    </row>
    <row r="876" spans="1:45" ht="15.5" hidden="1" outlineLevel="1">
      <c r="A876" s="454"/>
      <c r="B876" s="254" t="s">
        <v>341</v>
      </c>
      <c r="C876" s="251" t="s">
        <v>163</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53">
        <v>0</v>
      </c>
      <c r="AF876" s="353">
        <v>0</v>
      </c>
      <c r="AG876" s="353">
        <v>0</v>
      </c>
      <c r="AH876" s="353">
        <v>0</v>
      </c>
      <c r="AI876" s="353">
        <v>0</v>
      </c>
      <c r="AJ876" s="353">
        <v>0</v>
      </c>
      <c r="AK876" s="353">
        <v>0</v>
      </c>
      <c r="AL876" s="353">
        <f t="shared" ref="AL876:AR876" si="380">AL875</f>
        <v>0</v>
      </c>
      <c r="AM876" s="353">
        <f t="shared" si="380"/>
        <v>0</v>
      </c>
      <c r="AN876" s="353">
        <f t="shared" si="380"/>
        <v>0</v>
      </c>
      <c r="AO876" s="353">
        <f t="shared" si="380"/>
        <v>0</v>
      </c>
      <c r="AP876" s="353">
        <f t="shared" si="380"/>
        <v>0</v>
      </c>
      <c r="AQ876" s="353">
        <f t="shared" si="380"/>
        <v>0</v>
      </c>
      <c r="AR876" s="353">
        <f t="shared" si="380"/>
        <v>0</v>
      </c>
      <c r="AS876" s="266"/>
    </row>
    <row r="877" spans="1:45" ht="15.5" hidden="1" outlineLevel="1">
      <c r="A877" s="454"/>
      <c r="B877" s="372"/>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4"/>
      <c r="AF877" s="367"/>
      <c r="AG877" s="367"/>
      <c r="AH877" s="367"/>
      <c r="AI877" s="367"/>
      <c r="AJ877" s="367"/>
      <c r="AK877" s="367"/>
      <c r="AL877" s="367"/>
      <c r="AM877" s="367"/>
      <c r="AN877" s="367"/>
      <c r="AO877" s="367"/>
      <c r="AP877" s="367"/>
      <c r="AQ877" s="367"/>
      <c r="AR877" s="367"/>
      <c r="AS877" s="266"/>
    </row>
    <row r="878" spans="1:45" ht="15.5" hidden="1" outlineLevel="1">
      <c r="A878" s="454">
        <v>24</v>
      </c>
      <c r="B878" s="370" t="s">
        <v>116</v>
      </c>
      <c r="C878" s="251" t="s">
        <v>25</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57"/>
      <c r="AF878" s="357"/>
      <c r="AG878" s="357"/>
      <c r="AH878" s="357"/>
      <c r="AI878" s="357"/>
      <c r="AJ878" s="357"/>
      <c r="AK878" s="357"/>
      <c r="AL878" s="352"/>
      <c r="AM878" s="352"/>
      <c r="AN878" s="352"/>
      <c r="AO878" s="352"/>
      <c r="AP878" s="352"/>
      <c r="AQ878" s="352"/>
      <c r="AR878" s="352"/>
      <c r="AS878" s="256">
        <f>SUM(AE878:AR878)</f>
        <v>0</v>
      </c>
    </row>
    <row r="879" spans="1:45" ht="15.5" hidden="1" outlineLevel="1">
      <c r="A879" s="454"/>
      <c r="B879" s="254" t="s">
        <v>341</v>
      </c>
      <c r="C879" s="251" t="s">
        <v>163</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53">
        <v>0</v>
      </c>
      <c r="AF879" s="353">
        <v>0</v>
      </c>
      <c r="AG879" s="353">
        <v>0</v>
      </c>
      <c r="AH879" s="353">
        <v>0</v>
      </c>
      <c r="AI879" s="353">
        <v>0</v>
      </c>
      <c r="AJ879" s="353">
        <v>0</v>
      </c>
      <c r="AK879" s="353">
        <v>0</v>
      </c>
      <c r="AL879" s="353">
        <f t="shared" ref="AL879:AR879" si="381">AL878</f>
        <v>0</v>
      </c>
      <c r="AM879" s="353">
        <f t="shared" si="381"/>
        <v>0</v>
      </c>
      <c r="AN879" s="353">
        <f t="shared" si="381"/>
        <v>0</v>
      </c>
      <c r="AO879" s="353">
        <f t="shared" si="381"/>
        <v>0</v>
      </c>
      <c r="AP879" s="353">
        <f t="shared" si="381"/>
        <v>0</v>
      </c>
      <c r="AQ879" s="353">
        <f t="shared" si="381"/>
        <v>0</v>
      </c>
      <c r="AR879" s="353">
        <f t="shared" si="381"/>
        <v>0</v>
      </c>
      <c r="AS879" s="266"/>
    </row>
    <row r="880" spans="1:45" ht="15.5" hidden="1" outlineLevel="1">
      <c r="A880" s="45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54"/>
      <c r="AF880" s="367"/>
      <c r="AG880" s="367"/>
      <c r="AH880" s="367"/>
      <c r="AI880" s="367"/>
      <c r="AJ880" s="367"/>
      <c r="AK880" s="367"/>
      <c r="AL880" s="367"/>
      <c r="AM880" s="367"/>
      <c r="AN880" s="367"/>
      <c r="AO880" s="367"/>
      <c r="AP880" s="367"/>
      <c r="AQ880" s="367"/>
      <c r="AR880" s="367"/>
      <c r="AS880" s="266"/>
    </row>
    <row r="881" spans="1:45" ht="15.5" hidden="1" outlineLevel="1">
      <c r="A881" s="454"/>
      <c r="B881" s="248" t="s">
        <v>497</v>
      </c>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54"/>
      <c r="AF881" s="367"/>
      <c r="AG881" s="367"/>
      <c r="AH881" s="367"/>
      <c r="AI881" s="367"/>
      <c r="AJ881" s="367"/>
      <c r="AK881" s="367"/>
      <c r="AL881" s="367"/>
      <c r="AM881" s="367"/>
      <c r="AN881" s="367"/>
      <c r="AO881" s="367"/>
      <c r="AP881" s="367"/>
      <c r="AQ881" s="367"/>
      <c r="AR881" s="367"/>
      <c r="AS881" s="266"/>
    </row>
    <row r="882" spans="1:45" ht="15.5" hidden="1" outlineLevel="1">
      <c r="A882" s="454">
        <v>25</v>
      </c>
      <c r="B882" s="370" t="s">
        <v>117</v>
      </c>
      <c r="C882" s="251" t="s">
        <v>25</v>
      </c>
      <c r="D882" s="255">
        <v>653336.66666666674</v>
      </c>
      <c r="E882" s="255">
        <v>653336.66666666674</v>
      </c>
      <c r="F882" s="255">
        <v>653336.66666666674</v>
      </c>
      <c r="G882" s="255">
        <v>653336.66666666674</v>
      </c>
      <c r="H882" s="255">
        <v>653336.66666666674</v>
      </c>
      <c r="I882" s="255">
        <v>653336.66666666674</v>
      </c>
      <c r="J882" s="255">
        <v>653336.66666666674</v>
      </c>
      <c r="K882" s="255">
        <v>653336.66666666674</v>
      </c>
      <c r="L882" s="255">
        <v>653336.66666666674</v>
      </c>
      <c r="M882" s="255">
        <v>564274.08602150541</v>
      </c>
      <c r="N882" s="255">
        <v>0</v>
      </c>
      <c r="O882" s="255">
        <v>0</v>
      </c>
      <c r="P882" s="255">
        <v>0</v>
      </c>
      <c r="Q882" s="251">
        <v>12</v>
      </c>
      <c r="R882" s="255">
        <v>29.032258064516125</v>
      </c>
      <c r="S882" s="255">
        <v>29.032258064516125</v>
      </c>
      <c r="T882" s="255">
        <v>29.032258064516125</v>
      </c>
      <c r="U882" s="255">
        <v>29.032258064516125</v>
      </c>
      <c r="V882" s="255">
        <v>29.032258064516125</v>
      </c>
      <c r="W882" s="255">
        <v>29.032258064516125</v>
      </c>
      <c r="X882" s="255">
        <v>29.032258064516125</v>
      </c>
      <c r="Y882" s="255">
        <v>29.032258064516125</v>
      </c>
      <c r="Z882" s="255">
        <v>29.032258064516125</v>
      </c>
      <c r="AA882" s="255">
        <v>25.053763440860209</v>
      </c>
      <c r="AB882" s="255">
        <v>0</v>
      </c>
      <c r="AC882" s="255">
        <v>0</v>
      </c>
      <c r="AD882" s="255">
        <v>0</v>
      </c>
      <c r="AE882" s="357"/>
      <c r="AF882" s="357"/>
      <c r="AG882" s="357">
        <v>0.9</v>
      </c>
      <c r="AH882" s="357">
        <v>0.10000000000000002</v>
      </c>
      <c r="AI882" s="357"/>
      <c r="AJ882" s="357"/>
      <c r="AK882" s="357"/>
      <c r="AL882" s="352"/>
      <c r="AM882" s="352"/>
      <c r="AN882" s="352"/>
      <c r="AO882" s="352"/>
      <c r="AP882" s="352"/>
      <c r="AQ882" s="352"/>
      <c r="AR882" s="352"/>
      <c r="AS882" s="256">
        <f>SUM(AE882:AR882)</f>
        <v>1</v>
      </c>
    </row>
    <row r="883" spans="1:45" ht="15.5" hidden="1" outlineLevel="1">
      <c r="A883" s="454"/>
      <c r="B883" s="254" t="s">
        <v>341</v>
      </c>
      <c r="C883" s="251" t="s">
        <v>1226</v>
      </c>
      <c r="D883" s="255">
        <v>65333.666666666672</v>
      </c>
      <c r="E883" s="255">
        <f>E882*$D$883/$D$882</f>
        <v>65333.666666666679</v>
      </c>
      <c r="F883" s="255">
        <f t="shared" ref="F883:P884" si="382">F882*$D$883/$D$882</f>
        <v>65333.666666666679</v>
      </c>
      <c r="G883" s="255">
        <f t="shared" si="382"/>
        <v>65333.666666666679</v>
      </c>
      <c r="H883" s="255">
        <f t="shared" si="382"/>
        <v>65333.666666666679</v>
      </c>
      <c r="I883" s="255">
        <f t="shared" si="382"/>
        <v>65333.666666666679</v>
      </c>
      <c r="J883" s="255">
        <f t="shared" si="382"/>
        <v>65333.666666666679</v>
      </c>
      <c r="K883" s="255">
        <f t="shared" si="382"/>
        <v>65333.666666666679</v>
      </c>
      <c r="L883" s="255">
        <f t="shared" si="382"/>
        <v>65333.666666666679</v>
      </c>
      <c r="M883" s="255">
        <f t="shared" si="382"/>
        <v>56427.408602150535</v>
      </c>
      <c r="N883" s="255">
        <f t="shared" si="382"/>
        <v>0</v>
      </c>
      <c r="O883" s="255">
        <f t="shared" si="382"/>
        <v>0</v>
      </c>
      <c r="P883" s="255">
        <f t="shared" si="382"/>
        <v>0</v>
      </c>
      <c r="Q883" s="251">
        <v>12</v>
      </c>
      <c r="R883" s="255">
        <v>2.9</v>
      </c>
      <c r="S883" s="255">
        <f>S882*$R$883/$R$882</f>
        <v>2.9</v>
      </c>
      <c r="T883" s="255">
        <f t="shared" ref="T883:AD884" si="383">T882*$R$883/$R$882</f>
        <v>2.9</v>
      </c>
      <c r="U883" s="255">
        <f t="shared" si="383"/>
        <v>2.9</v>
      </c>
      <c r="V883" s="255">
        <f t="shared" si="383"/>
        <v>2.9</v>
      </c>
      <c r="W883" s="255">
        <f t="shared" si="383"/>
        <v>2.9</v>
      </c>
      <c r="X883" s="255">
        <f t="shared" si="383"/>
        <v>2.9</v>
      </c>
      <c r="Y883" s="255">
        <f t="shared" si="383"/>
        <v>2.9</v>
      </c>
      <c r="Z883" s="255">
        <f t="shared" si="383"/>
        <v>2.9</v>
      </c>
      <c r="AA883" s="255">
        <f t="shared" si="383"/>
        <v>2.5025925925925927</v>
      </c>
      <c r="AB883" s="255">
        <f t="shared" si="383"/>
        <v>0</v>
      </c>
      <c r="AC883" s="255">
        <f t="shared" si="383"/>
        <v>0</v>
      </c>
      <c r="AD883" s="255">
        <f t="shared" si="383"/>
        <v>0</v>
      </c>
      <c r="AE883" s="353">
        <v>0</v>
      </c>
      <c r="AF883" s="353">
        <v>0</v>
      </c>
      <c r="AG883" s="353">
        <v>0</v>
      </c>
      <c r="AH883" s="353">
        <v>1</v>
      </c>
      <c r="AI883" s="353">
        <v>0</v>
      </c>
      <c r="AJ883" s="353">
        <v>0</v>
      </c>
      <c r="AK883" s="353">
        <v>0</v>
      </c>
      <c r="AL883" s="353">
        <f t="shared" ref="AL883:AR884" si="384">AL882</f>
        <v>0</v>
      </c>
      <c r="AM883" s="353">
        <f t="shared" si="384"/>
        <v>0</v>
      </c>
      <c r="AN883" s="353">
        <f t="shared" si="384"/>
        <v>0</v>
      </c>
      <c r="AO883" s="353">
        <f t="shared" si="384"/>
        <v>0</v>
      </c>
      <c r="AP883" s="353">
        <f t="shared" si="384"/>
        <v>0</v>
      </c>
      <c r="AQ883" s="353">
        <f t="shared" si="384"/>
        <v>0</v>
      </c>
      <c r="AR883" s="353">
        <f t="shared" si="384"/>
        <v>0</v>
      </c>
      <c r="AS883" s="266"/>
    </row>
    <row r="884" spans="1:45" ht="15.5" hidden="1" outlineLevel="1">
      <c r="A884" s="454"/>
      <c r="B884" s="254" t="s">
        <v>341</v>
      </c>
      <c r="C884" s="251" t="s">
        <v>1227</v>
      </c>
      <c r="D884" s="255">
        <v>65333.666666666672</v>
      </c>
      <c r="E884" s="255">
        <f>E882*$D$884/$D$882</f>
        <v>65333.666666666679</v>
      </c>
      <c r="F884" s="255">
        <f t="shared" ref="F884:M884" si="385">F882*$D$884/$D$882</f>
        <v>65333.666666666679</v>
      </c>
      <c r="G884" s="255">
        <f t="shared" si="385"/>
        <v>65333.666666666679</v>
      </c>
      <c r="H884" s="255">
        <f t="shared" si="385"/>
        <v>65333.666666666679</v>
      </c>
      <c r="I884" s="255">
        <f t="shared" si="385"/>
        <v>65333.666666666679</v>
      </c>
      <c r="J884" s="255">
        <f t="shared" si="385"/>
        <v>65333.666666666679</v>
      </c>
      <c r="K884" s="255">
        <f t="shared" si="385"/>
        <v>65333.666666666679</v>
      </c>
      <c r="L884" s="255">
        <f t="shared" si="385"/>
        <v>65333.666666666679</v>
      </c>
      <c r="M884" s="255">
        <f t="shared" si="385"/>
        <v>56427.408602150535</v>
      </c>
      <c r="N884" s="255">
        <f t="shared" si="382"/>
        <v>0</v>
      </c>
      <c r="O884" s="255">
        <f t="shared" si="382"/>
        <v>0</v>
      </c>
      <c r="P884" s="255">
        <f t="shared" si="382"/>
        <v>0</v>
      </c>
      <c r="Q884" s="251">
        <v>12</v>
      </c>
      <c r="R884" s="255">
        <v>2.9</v>
      </c>
      <c r="S884" s="255">
        <f>S882*$R$884/$R$882</f>
        <v>2.9</v>
      </c>
      <c r="T884" s="255">
        <f t="shared" ref="T884:AA884" si="386">T882*$R$884/$R$882</f>
        <v>2.9</v>
      </c>
      <c r="U884" s="255">
        <f t="shared" si="386"/>
        <v>2.9</v>
      </c>
      <c r="V884" s="255">
        <f t="shared" si="386"/>
        <v>2.9</v>
      </c>
      <c r="W884" s="255">
        <f t="shared" si="386"/>
        <v>2.9</v>
      </c>
      <c r="X884" s="255">
        <f t="shared" si="386"/>
        <v>2.9</v>
      </c>
      <c r="Y884" s="255">
        <f t="shared" si="386"/>
        <v>2.9</v>
      </c>
      <c r="Z884" s="255">
        <f t="shared" si="386"/>
        <v>2.9</v>
      </c>
      <c r="AA884" s="255">
        <f t="shared" si="386"/>
        <v>2.5025925925925927</v>
      </c>
      <c r="AB884" s="255">
        <f t="shared" si="383"/>
        <v>0</v>
      </c>
      <c r="AC884" s="255">
        <f t="shared" si="383"/>
        <v>0</v>
      </c>
      <c r="AD884" s="255">
        <f t="shared" si="383"/>
        <v>0</v>
      </c>
      <c r="AE884" s="353">
        <v>0</v>
      </c>
      <c r="AF884" s="353">
        <v>0</v>
      </c>
      <c r="AG884" s="353">
        <v>1</v>
      </c>
      <c r="AH884" s="353">
        <v>0</v>
      </c>
      <c r="AI884" s="353">
        <v>0</v>
      </c>
      <c r="AJ884" s="353">
        <v>0</v>
      </c>
      <c r="AK884" s="353">
        <v>0</v>
      </c>
      <c r="AL884" s="353">
        <f t="shared" si="384"/>
        <v>0</v>
      </c>
      <c r="AM884" s="353">
        <f t="shared" si="384"/>
        <v>0</v>
      </c>
      <c r="AN884" s="353">
        <f t="shared" si="384"/>
        <v>0</v>
      </c>
      <c r="AO884" s="353">
        <f t="shared" si="384"/>
        <v>0</v>
      </c>
      <c r="AP884" s="353">
        <f t="shared" si="384"/>
        <v>0</v>
      </c>
      <c r="AQ884" s="353">
        <f t="shared" si="384"/>
        <v>0</v>
      </c>
      <c r="AR884" s="353">
        <f t="shared" si="384"/>
        <v>0</v>
      </c>
      <c r="AS884" s="266"/>
    </row>
    <row r="885" spans="1:45" ht="15.5" hidden="1" outlineLevel="1">
      <c r="A885" s="45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54"/>
      <c r="AF885" s="367"/>
      <c r="AG885" s="367"/>
      <c r="AH885" s="367"/>
      <c r="AI885" s="367"/>
      <c r="AJ885" s="367"/>
      <c r="AK885" s="367"/>
      <c r="AL885" s="367"/>
      <c r="AM885" s="367"/>
      <c r="AN885" s="367"/>
      <c r="AO885" s="367"/>
      <c r="AP885" s="367"/>
      <c r="AQ885" s="367"/>
      <c r="AR885" s="367"/>
      <c r="AS885" s="266"/>
    </row>
    <row r="886" spans="1:45" ht="31" hidden="1" outlineLevel="1">
      <c r="A886" s="454">
        <v>26</v>
      </c>
      <c r="B886" s="370" t="s">
        <v>1228</v>
      </c>
      <c r="C886" s="251" t="s">
        <v>25</v>
      </c>
      <c r="D886" s="255">
        <v>760998.72985090967</v>
      </c>
      <c r="E886" s="255">
        <v>760998.72985090967</v>
      </c>
      <c r="F886" s="255">
        <v>760998.72985090967</v>
      </c>
      <c r="G886" s="255">
        <v>760998.72985090967</v>
      </c>
      <c r="H886" s="255">
        <v>760998.72985090967</v>
      </c>
      <c r="I886" s="255">
        <v>733332.29381066374</v>
      </c>
      <c r="J886" s="255">
        <v>733332.29381066374</v>
      </c>
      <c r="K886" s="255">
        <v>733332.29381066374</v>
      </c>
      <c r="L886" s="255">
        <v>727824.17370233207</v>
      </c>
      <c r="M886" s="255">
        <v>727824.17370233207</v>
      </c>
      <c r="N886" s="255">
        <v>715946.04914464976</v>
      </c>
      <c r="O886" s="255">
        <v>670881.20880813035</v>
      </c>
      <c r="P886" s="255">
        <v>276278.45888770506</v>
      </c>
      <c r="Q886" s="251">
        <v>12</v>
      </c>
      <c r="R886" s="255">
        <v>122.85884978991595</v>
      </c>
      <c r="S886" s="255">
        <v>122.85884978991595</v>
      </c>
      <c r="T886" s="255">
        <v>122.85884978991595</v>
      </c>
      <c r="U886" s="255">
        <v>122.85884978991595</v>
      </c>
      <c r="V886" s="255">
        <v>122.85884978991595</v>
      </c>
      <c r="W886" s="255">
        <v>119.73682123341652</v>
      </c>
      <c r="X886" s="255">
        <v>119.73682123341652</v>
      </c>
      <c r="Y886" s="255">
        <v>119.73682123341652</v>
      </c>
      <c r="Z886" s="255">
        <v>119.54742224075217</v>
      </c>
      <c r="AA886" s="255">
        <v>119.54742224075217</v>
      </c>
      <c r="AB886" s="255">
        <v>117.36627900264982</v>
      </c>
      <c r="AC886" s="255">
        <v>104.09613022629608</v>
      </c>
      <c r="AD886" s="255">
        <v>39.401100119109252</v>
      </c>
      <c r="AE886" s="357"/>
      <c r="AF886" s="357">
        <v>0.14271050800443194</v>
      </c>
      <c r="AG886" s="357">
        <v>0.89115702479338843</v>
      </c>
      <c r="AH886" s="357"/>
      <c r="AI886" s="357"/>
      <c r="AJ886" s="357"/>
      <c r="AK886" s="357"/>
      <c r="AL886" s="352"/>
      <c r="AM886" s="352"/>
      <c r="AN886" s="352"/>
      <c r="AO886" s="352"/>
      <c r="AP886" s="352"/>
      <c r="AQ886" s="352"/>
      <c r="AR886" s="352"/>
      <c r="AS886" s="256">
        <f>SUM(AE886:AR886)</f>
        <v>1.0338675327978204</v>
      </c>
    </row>
    <row r="887" spans="1:45" ht="15.5" hidden="1" outlineLevel="1">
      <c r="A887" s="454"/>
      <c r="B887" s="254" t="s">
        <v>341</v>
      </c>
      <c r="C887" s="251" t="s">
        <v>1226</v>
      </c>
      <c r="D887" s="255">
        <v>27160.428126937204</v>
      </c>
      <c r="E887" s="255">
        <f>E886*$D$887/$D$886</f>
        <v>27160.428126937204</v>
      </c>
      <c r="F887" s="255">
        <f t="shared" ref="F887:P887" si="387">F886*$D$887/$D$886</f>
        <v>27160.428126937204</v>
      </c>
      <c r="G887" s="255">
        <f t="shared" si="387"/>
        <v>27160.428126937204</v>
      </c>
      <c r="H887" s="255">
        <f t="shared" si="387"/>
        <v>27160.428126937204</v>
      </c>
      <c r="I887" s="255">
        <f t="shared" si="387"/>
        <v>26172.999083860061</v>
      </c>
      <c r="J887" s="255">
        <f t="shared" si="387"/>
        <v>26172.999083860061</v>
      </c>
      <c r="K887" s="255">
        <f t="shared" si="387"/>
        <v>26172.999083860061</v>
      </c>
      <c r="L887" s="255">
        <f t="shared" si="387"/>
        <v>25976.411501714963</v>
      </c>
      <c r="M887" s="255">
        <f t="shared" si="387"/>
        <v>25976.411501714963</v>
      </c>
      <c r="N887" s="255">
        <f t="shared" si="387"/>
        <v>25552.475251000142</v>
      </c>
      <c r="O887" s="255">
        <f t="shared" si="387"/>
        <v>23944.088391732017</v>
      </c>
      <c r="P887" s="255">
        <f t="shared" si="387"/>
        <v>9860.5174112584864</v>
      </c>
      <c r="Q887" s="251">
        <v>12</v>
      </c>
      <c r="R887" s="255"/>
      <c r="S887" s="255"/>
      <c r="T887" s="255"/>
      <c r="U887" s="255"/>
      <c r="V887" s="255"/>
      <c r="W887" s="255"/>
      <c r="X887" s="255"/>
      <c r="Y887" s="255"/>
      <c r="Z887" s="255"/>
      <c r="AA887" s="255"/>
      <c r="AB887" s="255"/>
      <c r="AC887" s="255"/>
      <c r="AD887" s="255"/>
      <c r="AE887" s="353">
        <v>0</v>
      </c>
      <c r="AF887" s="353">
        <v>1</v>
      </c>
      <c r="AG887" s="353">
        <v>0</v>
      </c>
      <c r="AH887" s="353">
        <v>0</v>
      </c>
      <c r="AI887" s="353">
        <v>0</v>
      </c>
      <c r="AJ887" s="353">
        <v>0</v>
      </c>
      <c r="AK887" s="353">
        <v>0</v>
      </c>
      <c r="AL887" s="353">
        <f t="shared" ref="AL887:AR887" si="388">AL886</f>
        <v>0</v>
      </c>
      <c r="AM887" s="353">
        <f t="shared" si="388"/>
        <v>0</v>
      </c>
      <c r="AN887" s="353">
        <f t="shared" si="388"/>
        <v>0</v>
      </c>
      <c r="AO887" s="353">
        <f t="shared" si="388"/>
        <v>0</v>
      </c>
      <c r="AP887" s="353">
        <f t="shared" si="388"/>
        <v>0</v>
      </c>
      <c r="AQ887" s="353">
        <f t="shared" si="388"/>
        <v>0</v>
      </c>
      <c r="AR887" s="353">
        <f t="shared" si="388"/>
        <v>0</v>
      </c>
      <c r="AS887" s="266"/>
    </row>
    <row r="888" spans="1:45" ht="15.5" hidden="1" outlineLevel="1">
      <c r="A888" s="454"/>
      <c r="B888" s="254"/>
      <c r="C888" s="251"/>
      <c r="D888" s="251"/>
      <c r="E888" s="251"/>
      <c r="F888" s="251"/>
      <c r="G888" s="251"/>
      <c r="H888" s="251"/>
      <c r="I888" s="251"/>
      <c r="J888" s="251"/>
      <c r="K888" s="251"/>
      <c r="L888" s="251"/>
      <c r="M888" s="251"/>
      <c r="N888" s="251"/>
      <c r="O888" s="251"/>
      <c r="P888" s="251"/>
      <c r="Q888" s="251"/>
      <c r="R888" s="251"/>
      <c r="S888" s="251"/>
      <c r="T888" s="251"/>
      <c r="U888" s="251"/>
      <c r="V888" s="251"/>
      <c r="W888" s="251"/>
      <c r="X888" s="251"/>
      <c r="Y888" s="251"/>
      <c r="Z888" s="251"/>
      <c r="AA888" s="251"/>
      <c r="AB888" s="251"/>
      <c r="AC888" s="251"/>
      <c r="AD888" s="251"/>
      <c r="AE888" s="354"/>
      <c r="AF888" s="367"/>
      <c r="AG888" s="367"/>
      <c r="AH888" s="367"/>
      <c r="AI888" s="367"/>
      <c r="AJ888" s="367"/>
      <c r="AK888" s="367"/>
      <c r="AL888" s="367"/>
      <c r="AM888" s="367"/>
      <c r="AN888" s="367"/>
      <c r="AO888" s="367"/>
      <c r="AP888" s="367"/>
      <c r="AQ888" s="367"/>
      <c r="AR888" s="367"/>
      <c r="AS888" s="266"/>
    </row>
    <row r="889" spans="1:45" ht="15.5" hidden="1" outlineLevel="1">
      <c r="A889" s="454">
        <v>27</v>
      </c>
      <c r="B889" s="370" t="s">
        <v>119</v>
      </c>
      <c r="C889" s="251" t="s">
        <v>25</v>
      </c>
      <c r="D889" s="255">
        <v>233824.05806209767</v>
      </c>
      <c r="E889" s="255">
        <v>233824.05806209767</v>
      </c>
      <c r="F889" s="255">
        <v>224898.82539798107</v>
      </c>
      <c r="G889" s="255">
        <v>219192.78626234643</v>
      </c>
      <c r="H889" s="255">
        <v>203668.26411530474</v>
      </c>
      <c r="I889" s="255">
        <v>166843.16336946847</v>
      </c>
      <c r="J889" s="255">
        <v>141007.17447504689</v>
      </c>
      <c r="K889" s="255">
        <v>113346.64195345202</v>
      </c>
      <c r="L889" s="255">
        <v>90785.808914990426</v>
      </c>
      <c r="M889" s="255">
        <v>71426.851139985578</v>
      </c>
      <c r="N889" s="255">
        <v>55673.89964600026</v>
      </c>
      <c r="O889" s="255">
        <v>37640.089710351756</v>
      </c>
      <c r="P889" s="255">
        <v>25385.198749600899</v>
      </c>
      <c r="Q889" s="251">
        <v>12</v>
      </c>
      <c r="R889" s="255">
        <v>52.147493219682296</v>
      </c>
      <c r="S889" s="255">
        <v>52.147493219682296</v>
      </c>
      <c r="T889" s="255">
        <v>51.313380472685012</v>
      </c>
      <c r="U889" s="255">
        <v>50.602839984502133</v>
      </c>
      <c r="V889" s="255">
        <v>48.285860131731894</v>
      </c>
      <c r="W889" s="255">
        <v>42.694215420379699</v>
      </c>
      <c r="X889" s="255">
        <v>37.226142967841923</v>
      </c>
      <c r="Y889" s="255">
        <v>30.707706315381635</v>
      </c>
      <c r="Z889" s="255">
        <v>24.838024021697017</v>
      </c>
      <c r="AA889" s="255">
        <v>19.27727237504843</v>
      </c>
      <c r="AB889" s="255">
        <v>14.272595893064706</v>
      </c>
      <c r="AC889" s="255">
        <v>9.5459569934134052</v>
      </c>
      <c r="AD889" s="255">
        <v>6.4257574583494774</v>
      </c>
      <c r="AE889" s="357"/>
      <c r="AF889" s="357">
        <v>0.93951828295382389</v>
      </c>
      <c r="AG889" s="357">
        <v>3.4138082397943192E-2</v>
      </c>
      <c r="AH889" s="357"/>
      <c r="AI889" s="357"/>
      <c r="AJ889" s="357"/>
      <c r="AK889" s="357"/>
      <c r="AL889" s="352"/>
      <c r="AM889" s="352"/>
      <c r="AN889" s="352"/>
      <c r="AO889" s="352"/>
      <c r="AP889" s="352"/>
      <c r="AQ889" s="352"/>
      <c r="AR889" s="352"/>
      <c r="AS889" s="256">
        <f>SUM(AE889:AR889)</f>
        <v>0.97365636535176714</v>
      </c>
    </row>
    <row r="890" spans="1:45" ht="15.5" hidden="1" outlineLevel="1">
      <c r="A890" s="454"/>
      <c r="B890" s="254" t="s">
        <v>341</v>
      </c>
      <c r="C890" s="251" t="s">
        <v>163</v>
      </c>
      <c r="D890" s="255"/>
      <c r="E890" s="255"/>
      <c r="F890" s="255"/>
      <c r="G890" s="255"/>
      <c r="H890" s="255"/>
      <c r="I890" s="255"/>
      <c r="J890" s="255"/>
      <c r="K890" s="255"/>
      <c r="L890" s="255"/>
      <c r="M890" s="255"/>
      <c r="N890" s="255"/>
      <c r="O890" s="255"/>
      <c r="P890" s="255"/>
      <c r="Q890" s="251">
        <v>12</v>
      </c>
      <c r="R890" s="255"/>
      <c r="S890" s="255"/>
      <c r="T890" s="255"/>
      <c r="U890" s="255"/>
      <c r="V890" s="255"/>
      <c r="W890" s="255"/>
      <c r="X890" s="255"/>
      <c r="Y890" s="255"/>
      <c r="Z890" s="255"/>
      <c r="AA890" s="255"/>
      <c r="AB890" s="255"/>
      <c r="AC890" s="255"/>
      <c r="AD890" s="255"/>
      <c r="AE890" s="353">
        <v>0</v>
      </c>
      <c r="AF890" s="353">
        <v>0.93951828295382389</v>
      </c>
      <c r="AG890" s="353">
        <v>3.4138082397943192E-2</v>
      </c>
      <c r="AH890" s="353">
        <v>0</v>
      </c>
      <c r="AI890" s="353">
        <v>0</v>
      </c>
      <c r="AJ890" s="353">
        <v>0</v>
      </c>
      <c r="AK890" s="353">
        <v>0</v>
      </c>
      <c r="AL890" s="353">
        <f t="shared" ref="AL890:AR890" si="389">AL889</f>
        <v>0</v>
      </c>
      <c r="AM890" s="353">
        <f t="shared" si="389"/>
        <v>0</v>
      </c>
      <c r="AN890" s="353">
        <f t="shared" si="389"/>
        <v>0</v>
      </c>
      <c r="AO890" s="353">
        <f t="shared" si="389"/>
        <v>0</v>
      </c>
      <c r="AP890" s="353">
        <f t="shared" si="389"/>
        <v>0</v>
      </c>
      <c r="AQ890" s="353">
        <f t="shared" si="389"/>
        <v>0</v>
      </c>
      <c r="AR890" s="353">
        <f t="shared" si="389"/>
        <v>0</v>
      </c>
      <c r="AS890" s="266"/>
    </row>
    <row r="891" spans="1:45" ht="15.5" hidden="1" outlineLevel="1">
      <c r="A891" s="454"/>
      <c r="B891" s="254"/>
      <c r="C891" s="251"/>
      <c r="D891" s="251"/>
      <c r="E891" s="251"/>
      <c r="F891" s="251"/>
      <c r="G891" s="251"/>
      <c r="H891" s="251"/>
      <c r="I891" s="251"/>
      <c r="J891" s="251"/>
      <c r="K891" s="251"/>
      <c r="L891" s="251"/>
      <c r="M891" s="251"/>
      <c r="N891" s="251"/>
      <c r="O891" s="251"/>
      <c r="P891" s="251"/>
      <c r="Q891" s="251"/>
      <c r="R891" s="251"/>
      <c r="S891" s="251"/>
      <c r="T891" s="251"/>
      <c r="U891" s="251"/>
      <c r="V891" s="251"/>
      <c r="W891" s="251"/>
      <c r="X891" s="251"/>
      <c r="Y891" s="251"/>
      <c r="Z891" s="251"/>
      <c r="AA891" s="251"/>
      <c r="AB891" s="251"/>
      <c r="AC891" s="251"/>
      <c r="AD891" s="251"/>
      <c r="AE891" s="354"/>
      <c r="AF891" s="367"/>
      <c r="AG891" s="367"/>
      <c r="AH891" s="367"/>
      <c r="AI891" s="367"/>
      <c r="AJ891" s="367"/>
      <c r="AK891" s="367"/>
      <c r="AL891" s="367"/>
      <c r="AM891" s="367"/>
      <c r="AN891" s="367"/>
      <c r="AO891" s="367"/>
      <c r="AP891" s="367"/>
      <c r="AQ891" s="367"/>
      <c r="AR891" s="367"/>
      <c r="AS891" s="266"/>
    </row>
    <row r="892" spans="1:45" ht="31" hidden="1" outlineLevel="1">
      <c r="A892" s="454">
        <v>28</v>
      </c>
      <c r="B892" s="370" t="s">
        <v>120</v>
      </c>
      <c r="C892" s="251" t="s">
        <v>25</v>
      </c>
      <c r="D892" s="255">
        <v>256002.53681469086</v>
      </c>
      <c r="E892" s="255">
        <v>256002.53681469086</v>
      </c>
      <c r="F892" s="255">
        <v>256002.53681469086</v>
      </c>
      <c r="G892" s="255">
        <v>256002.53681469086</v>
      </c>
      <c r="H892" s="255">
        <v>256002.53681469086</v>
      </c>
      <c r="I892" s="255">
        <v>256002.53681469086</v>
      </c>
      <c r="J892" s="255">
        <v>256002.53681469086</v>
      </c>
      <c r="K892" s="255">
        <v>256002.53681469086</v>
      </c>
      <c r="L892" s="255">
        <v>256002.53681469086</v>
      </c>
      <c r="M892" s="255">
        <v>256002.53681469086</v>
      </c>
      <c r="N892" s="255">
        <v>256002.53681469086</v>
      </c>
      <c r="O892" s="255">
        <v>256002.53681469086</v>
      </c>
      <c r="P892" s="255">
        <v>256002.53681469086</v>
      </c>
      <c r="Q892" s="251">
        <v>12</v>
      </c>
      <c r="R892" s="255">
        <v>38.341562198649953</v>
      </c>
      <c r="S892" s="255">
        <v>38.341562198649953</v>
      </c>
      <c r="T892" s="255">
        <v>38.341562198649953</v>
      </c>
      <c r="U892" s="255">
        <v>38.341562198649953</v>
      </c>
      <c r="V892" s="255">
        <v>38.341562198649953</v>
      </c>
      <c r="W892" s="255">
        <v>38.341562198649953</v>
      </c>
      <c r="X892" s="255">
        <v>38.341562198649953</v>
      </c>
      <c r="Y892" s="255">
        <v>38.341562198649953</v>
      </c>
      <c r="Z892" s="255">
        <v>38.341562198649953</v>
      </c>
      <c r="AA892" s="255">
        <v>38.341562198649953</v>
      </c>
      <c r="AB892" s="255">
        <v>38.341562198649953</v>
      </c>
      <c r="AC892" s="255">
        <v>38.341562198649953</v>
      </c>
      <c r="AD892" s="255">
        <v>38.341562198649953</v>
      </c>
      <c r="AE892" s="357"/>
      <c r="AF892" s="357">
        <v>0.7518872045831626</v>
      </c>
      <c r="AG892" s="357">
        <v>0.41291291291291299</v>
      </c>
      <c r="AH892" s="357"/>
      <c r="AI892" s="357"/>
      <c r="AJ892" s="357"/>
      <c r="AK892" s="357"/>
      <c r="AL892" s="352"/>
      <c r="AM892" s="352"/>
      <c r="AN892" s="352"/>
      <c r="AO892" s="352"/>
      <c r="AP892" s="352"/>
      <c r="AQ892" s="352"/>
      <c r="AR892" s="352"/>
      <c r="AS892" s="256">
        <f>SUM(AE892:AR892)</f>
        <v>1.1648001174960756</v>
      </c>
    </row>
    <row r="893" spans="1:45" ht="15.5" hidden="1" outlineLevel="1">
      <c r="A893" s="454"/>
      <c r="B893" s="254" t="s">
        <v>341</v>
      </c>
      <c r="C893" s="251" t="s">
        <v>163</v>
      </c>
      <c r="D893" s="255"/>
      <c r="E893" s="255"/>
      <c r="F893" s="255"/>
      <c r="G893" s="255"/>
      <c r="H893" s="255"/>
      <c r="I893" s="255"/>
      <c r="J893" s="255"/>
      <c r="K893" s="255"/>
      <c r="L893" s="255"/>
      <c r="M893" s="255"/>
      <c r="N893" s="255"/>
      <c r="O893" s="255"/>
      <c r="P893" s="255"/>
      <c r="Q893" s="251">
        <v>12</v>
      </c>
      <c r="R893" s="255"/>
      <c r="S893" s="255"/>
      <c r="T893" s="255"/>
      <c r="U893" s="255"/>
      <c r="V893" s="255"/>
      <c r="W893" s="255"/>
      <c r="X893" s="255"/>
      <c r="Y893" s="255"/>
      <c r="Z893" s="255"/>
      <c r="AA893" s="255"/>
      <c r="AB893" s="255"/>
      <c r="AC893" s="255"/>
      <c r="AD893" s="255"/>
      <c r="AE893" s="353">
        <v>0</v>
      </c>
      <c r="AF893" s="353">
        <v>0</v>
      </c>
      <c r="AG893" s="353">
        <v>0</v>
      </c>
      <c r="AH893" s="353">
        <v>0</v>
      </c>
      <c r="AI893" s="353">
        <v>0</v>
      </c>
      <c r="AJ893" s="353">
        <v>0</v>
      </c>
      <c r="AK893" s="353">
        <v>0</v>
      </c>
      <c r="AL893" s="353">
        <f t="shared" ref="AL893:AR893" si="390">AL892</f>
        <v>0</v>
      </c>
      <c r="AM893" s="353">
        <f t="shared" si="390"/>
        <v>0</v>
      </c>
      <c r="AN893" s="353">
        <f t="shared" si="390"/>
        <v>0</v>
      </c>
      <c r="AO893" s="353">
        <f t="shared" si="390"/>
        <v>0</v>
      </c>
      <c r="AP893" s="353">
        <f t="shared" si="390"/>
        <v>0</v>
      </c>
      <c r="AQ893" s="353">
        <f t="shared" si="390"/>
        <v>0</v>
      </c>
      <c r="AR893" s="353">
        <f t="shared" si="390"/>
        <v>0</v>
      </c>
      <c r="AS893" s="266"/>
    </row>
    <row r="894" spans="1:45" ht="15.5" hidden="1" outlineLevel="1">
      <c r="A894" s="454"/>
      <c r="B894" s="254"/>
      <c r="C894" s="251"/>
      <c r="D894" s="251"/>
      <c r="E894" s="251"/>
      <c r="F894" s="251"/>
      <c r="G894" s="251"/>
      <c r="H894" s="251"/>
      <c r="I894" s="251"/>
      <c r="J894" s="251"/>
      <c r="K894" s="251"/>
      <c r="L894" s="251"/>
      <c r="M894" s="251"/>
      <c r="N894" s="251"/>
      <c r="O894" s="251"/>
      <c r="P894" s="251"/>
      <c r="Q894" s="251"/>
      <c r="R894" s="251"/>
      <c r="S894" s="251"/>
      <c r="T894" s="251"/>
      <c r="U894" s="251"/>
      <c r="V894" s="251"/>
      <c r="W894" s="251"/>
      <c r="X894" s="251"/>
      <c r="Y894" s="251"/>
      <c r="Z894" s="251"/>
      <c r="AA894" s="251"/>
      <c r="AB894" s="251"/>
      <c r="AC894" s="251"/>
      <c r="AD894" s="251"/>
      <c r="AE894" s="354"/>
      <c r="AF894" s="367"/>
      <c r="AG894" s="367"/>
      <c r="AH894" s="367"/>
      <c r="AI894" s="367"/>
      <c r="AJ894" s="367"/>
      <c r="AK894" s="367"/>
      <c r="AL894" s="367"/>
      <c r="AM894" s="367"/>
      <c r="AN894" s="367"/>
      <c r="AO894" s="367"/>
      <c r="AP894" s="367"/>
      <c r="AQ894" s="367"/>
      <c r="AR894" s="367"/>
      <c r="AS894" s="266"/>
    </row>
    <row r="895" spans="1:45" ht="15.5" hidden="1" outlineLevel="1">
      <c r="A895" s="454">
        <v>29</v>
      </c>
      <c r="B895" s="370" t="s">
        <v>1229</v>
      </c>
      <c r="C895" s="251" t="s">
        <v>25</v>
      </c>
      <c r="D895" s="255">
        <v>22401259.780924071</v>
      </c>
      <c r="E895" s="255">
        <v>22401259.780924071</v>
      </c>
      <c r="F895" s="255">
        <v>22401259.780924071</v>
      </c>
      <c r="G895" s="255">
        <v>22401259.780924071</v>
      </c>
      <c r="H895" s="255">
        <v>22401259.780924071</v>
      </c>
      <c r="I895" s="255">
        <v>22401259.780924071</v>
      </c>
      <c r="J895" s="255">
        <v>22401259.780924071</v>
      </c>
      <c r="K895" s="255">
        <v>22401259.780924071</v>
      </c>
      <c r="L895" s="255">
        <v>21539756.156145997</v>
      </c>
      <c r="M895" s="255">
        <v>21539756.156145997</v>
      </c>
      <c r="N895" s="255">
        <v>21395502.53849107</v>
      </c>
      <c r="O895" s="255">
        <v>21395502.53849107</v>
      </c>
      <c r="P895" s="255">
        <v>3655557.6044055941</v>
      </c>
      <c r="Q895" s="251">
        <v>12</v>
      </c>
      <c r="R895" s="255">
        <v>3082.6442925420165</v>
      </c>
      <c r="S895" s="255">
        <v>3082.6442925420165</v>
      </c>
      <c r="T895" s="255">
        <v>3082.6442925420165</v>
      </c>
      <c r="U895" s="255">
        <v>3082.6442925420165</v>
      </c>
      <c r="V895" s="255">
        <v>3082.6442925420165</v>
      </c>
      <c r="W895" s="255">
        <v>3082.6442925420165</v>
      </c>
      <c r="X895" s="255">
        <v>3082.6442925420165</v>
      </c>
      <c r="Y895" s="255">
        <v>3082.6442925420165</v>
      </c>
      <c r="Z895" s="255">
        <v>2969.913287669121</v>
      </c>
      <c r="AA895" s="255">
        <v>2969.913287669121</v>
      </c>
      <c r="AB895" s="255">
        <v>2955.9466144990274</v>
      </c>
      <c r="AC895" s="255">
        <v>2955.9466144990274</v>
      </c>
      <c r="AD895" s="255">
        <v>357.14778534952814</v>
      </c>
      <c r="AE895" s="357"/>
      <c r="AF895" s="357">
        <v>0.13798757622423327</v>
      </c>
      <c r="AG895" s="357">
        <v>0.53391036375446155</v>
      </c>
      <c r="AH895" s="357">
        <v>0.16625472166703337</v>
      </c>
      <c r="AI895" s="357">
        <v>0.13560588194218454</v>
      </c>
      <c r="AJ895" s="357"/>
      <c r="AK895" s="357"/>
      <c r="AL895" s="352"/>
      <c r="AM895" s="352"/>
      <c r="AN895" s="352"/>
      <c r="AO895" s="352"/>
      <c r="AP895" s="352"/>
      <c r="AQ895" s="352"/>
      <c r="AR895" s="352"/>
      <c r="AS895" s="256">
        <f>SUM(AE895:AR895)</f>
        <v>0.97375854358791281</v>
      </c>
    </row>
    <row r="896" spans="1:45" ht="15.5" hidden="1" outlineLevel="1">
      <c r="A896" s="454"/>
      <c r="B896" s="254" t="s">
        <v>341</v>
      </c>
      <c r="C896" s="251" t="s">
        <v>1226</v>
      </c>
      <c r="D896" s="255">
        <v>942041.93297685555</v>
      </c>
      <c r="E896" s="255">
        <f>E895*$D$896/$D$895</f>
        <v>942041.93297685555</v>
      </c>
      <c r="F896" s="255">
        <f t="shared" ref="F896:P896" si="391">F895*$D$896/$D$895</f>
        <v>942041.93297685555</v>
      </c>
      <c r="G896" s="255">
        <f t="shared" si="391"/>
        <v>942041.93297685555</v>
      </c>
      <c r="H896" s="255">
        <f t="shared" si="391"/>
        <v>942041.93297685555</v>
      </c>
      <c r="I896" s="255">
        <f t="shared" si="391"/>
        <v>942041.93297685555</v>
      </c>
      <c r="J896" s="255">
        <f t="shared" si="391"/>
        <v>942041.93297685555</v>
      </c>
      <c r="K896" s="255">
        <f t="shared" si="391"/>
        <v>942041.93297685555</v>
      </c>
      <c r="L896" s="255">
        <f t="shared" si="391"/>
        <v>905813.05353483395</v>
      </c>
      <c r="M896" s="255">
        <f t="shared" si="391"/>
        <v>905813.05353483395</v>
      </c>
      <c r="N896" s="255">
        <f t="shared" si="391"/>
        <v>899746.74484757567</v>
      </c>
      <c r="O896" s="255">
        <f t="shared" si="391"/>
        <v>899746.74484757567</v>
      </c>
      <c r="P896" s="255">
        <f t="shared" si="391"/>
        <v>153727.45039522211</v>
      </c>
      <c r="Q896" s="251">
        <v>12</v>
      </c>
      <c r="R896" s="255">
        <v>75.900369747899163</v>
      </c>
      <c r="S896" s="255">
        <f>S895*$R$896/$R$895</f>
        <v>75.900369747899163</v>
      </c>
      <c r="T896" s="255">
        <f t="shared" ref="T896:AD896" si="392">T895*$R$896/$R$895</f>
        <v>75.900369747899163</v>
      </c>
      <c r="U896" s="255">
        <f t="shared" si="392"/>
        <v>75.900369747899163</v>
      </c>
      <c r="V896" s="255">
        <f t="shared" si="392"/>
        <v>75.900369747899163</v>
      </c>
      <c r="W896" s="255">
        <f t="shared" si="392"/>
        <v>75.900369747899163</v>
      </c>
      <c r="X896" s="255">
        <f t="shared" si="392"/>
        <v>75.900369747899163</v>
      </c>
      <c r="Y896" s="255">
        <f>Y895*$R$896/$R$895</f>
        <v>75.900369747899163</v>
      </c>
      <c r="Z896" s="255">
        <f t="shared" si="392"/>
        <v>73.124725158412886</v>
      </c>
      <c r="AA896" s="255">
        <f t="shared" si="392"/>
        <v>73.124725158412886</v>
      </c>
      <c r="AB896" s="255">
        <f t="shared" si="392"/>
        <v>72.780839988034046</v>
      </c>
      <c r="AC896" s="255">
        <f t="shared" si="392"/>
        <v>72.780839988034046</v>
      </c>
      <c r="AD896" s="255">
        <f t="shared" si="392"/>
        <v>8.7936350711158262</v>
      </c>
      <c r="AE896" s="353">
        <v>0</v>
      </c>
      <c r="AF896" s="353">
        <v>4.744878422106176E-2</v>
      </c>
      <c r="AG896" s="353">
        <v>0.15576504097193428</v>
      </c>
      <c r="AH896" s="353">
        <v>0</v>
      </c>
      <c r="AI896" s="353">
        <v>0</v>
      </c>
      <c r="AJ896" s="353">
        <v>0</v>
      </c>
      <c r="AK896" s="353">
        <v>0.79678617480700398</v>
      </c>
      <c r="AL896" s="353">
        <f t="shared" ref="AL896:AR897" si="393">AL895</f>
        <v>0</v>
      </c>
      <c r="AM896" s="353">
        <f t="shared" si="393"/>
        <v>0</v>
      </c>
      <c r="AN896" s="353">
        <f t="shared" si="393"/>
        <v>0</v>
      </c>
      <c r="AO896" s="353">
        <f t="shared" si="393"/>
        <v>0</v>
      </c>
      <c r="AP896" s="353">
        <f t="shared" si="393"/>
        <v>0</v>
      </c>
      <c r="AQ896" s="353">
        <f t="shared" si="393"/>
        <v>0</v>
      </c>
      <c r="AR896" s="353">
        <f t="shared" si="393"/>
        <v>0</v>
      </c>
      <c r="AS896" s="266"/>
    </row>
    <row r="897" spans="1:45" ht="15.5" hidden="1" outlineLevel="1">
      <c r="A897" s="454"/>
      <c r="B897" s="254" t="s">
        <v>341</v>
      </c>
      <c r="C897" s="251" t="s">
        <v>1227</v>
      </c>
      <c r="D897" s="255">
        <v>2200144.1241776831</v>
      </c>
      <c r="E897" s="255">
        <f>$D$897*E895/$D$895</f>
        <v>2200144.1241776831</v>
      </c>
      <c r="F897" s="255">
        <f t="shared" ref="F897:O897" si="394">$D$897*F895/$D$895</f>
        <v>2200144.1241776831</v>
      </c>
      <c r="G897" s="255">
        <f t="shared" si="394"/>
        <v>2200144.1241776831</v>
      </c>
      <c r="H897" s="255">
        <f t="shared" si="394"/>
        <v>2200144.1241776831</v>
      </c>
      <c r="I897" s="255">
        <f t="shared" si="394"/>
        <v>2200144.1241776831</v>
      </c>
      <c r="J897" s="255">
        <f t="shared" si="394"/>
        <v>2200144.1241776831</v>
      </c>
      <c r="K897" s="255">
        <f t="shared" si="394"/>
        <v>2200144.1241776831</v>
      </c>
      <c r="L897" s="255">
        <f t="shared" si="394"/>
        <v>2115531.3766558981</v>
      </c>
      <c r="M897" s="255">
        <f t="shared" si="394"/>
        <v>2115531.3766558981</v>
      </c>
      <c r="N897" s="255">
        <f t="shared" si="394"/>
        <v>2101363.4792975034</v>
      </c>
      <c r="O897" s="255">
        <f t="shared" si="394"/>
        <v>2101363.4792975034</v>
      </c>
      <c r="P897" s="255">
        <f>$D$897*P895/$D$895</f>
        <v>359031.30728276592</v>
      </c>
      <c r="Q897" s="251">
        <v>12</v>
      </c>
      <c r="R897" s="255">
        <v>307.37151956407564</v>
      </c>
      <c r="S897" s="255">
        <f>R$897*S895/$R$895</f>
        <v>307.37151956407564</v>
      </c>
      <c r="T897" s="255">
        <f t="shared" ref="T897:AD897" si="395">S$897*T895/$R$895</f>
        <v>307.37151956407564</v>
      </c>
      <c r="U897" s="255">
        <f t="shared" si="395"/>
        <v>307.37151956407564</v>
      </c>
      <c r="V897" s="255">
        <f t="shared" si="395"/>
        <v>307.37151956407564</v>
      </c>
      <c r="W897" s="255">
        <f t="shared" si="395"/>
        <v>307.37151956407564</v>
      </c>
      <c r="X897" s="255">
        <f t="shared" si="395"/>
        <v>307.37151956407564</v>
      </c>
      <c r="Y897" s="255">
        <f>X$897*Y895/$R$895</f>
        <v>307.37151956407564</v>
      </c>
      <c r="Z897" s="255">
        <f t="shared" si="395"/>
        <v>296.13107240849621</v>
      </c>
      <c r="AA897" s="255">
        <f t="shared" si="395"/>
        <v>285.30168367640562</v>
      </c>
      <c r="AB897" s="255">
        <f t="shared" si="395"/>
        <v>273.57569214666341</v>
      </c>
      <c r="AC897" s="255">
        <f t="shared" si="395"/>
        <v>262.33164266361285</v>
      </c>
      <c r="AD897" s="255">
        <f t="shared" si="395"/>
        <v>30.393115881415341</v>
      </c>
      <c r="AE897" s="353">
        <v>0</v>
      </c>
      <c r="AF897" s="353">
        <v>3.4855444947983802E-2</v>
      </c>
      <c r="AG897" s="353">
        <v>7.0540200382530449E-2</v>
      </c>
      <c r="AH897" s="353">
        <v>0.20127444082174675</v>
      </c>
      <c r="AI897" s="353">
        <v>0.6613350246596702</v>
      </c>
      <c r="AJ897" s="353">
        <v>0</v>
      </c>
      <c r="AK897" s="353">
        <v>0.79678617480700398</v>
      </c>
      <c r="AL897" s="353">
        <f t="shared" si="393"/>
        <v>0</v>
      </c>
      <c r="AM897" s="353">
        <f t="shared" si="393"/>
        <v>0</v>
      </c>
      <c r="AN897" s="353">
        <f t="shared" si="393"/>
        <v>0</v>
      </c>
      <c r="AO897" s="353">
        <f t="shared" si="393"/>
        <v>0</v>
      </c>
      <c r="AP897" s="353">
        <f t="shared" si="393"/>
        <v>0</v>
      </c>
      <c r="AQ897" s="353">
        <f t="shared" si="393"/>
        <v>0</v>
      </c>
      <c r="AR897" s="353">
        <f t="shared" si="393"/>
        <v>0</v>
      </c>
      <c r="AS897" s="266"/>
    </row>
    <row r="898" spans="1:45" ht="15.5" hidden="1" outlineLevel="1">
      <c r="A898" s="454"/>
      <c r="B898" s="254"/>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54"/>
      <c r="AF898" s="367"/>
      <c r="AG898" s="367"/>
      <c r="AH898" s="367"/>
      <c r="AI898" s="367"/>
      <c r="AJ898" s="367"/>
      <c r="AK898" s="367"/>
      <c r="AL898" s="367"/>
      <c r="AM898" s="367"/>
      <c r="AN898" s="367"/>
      <c r="AO898" s="367"/>
      <c r="AP898" s="367"/>
      <c r="AQ898" s="367"/>
      <c r="AR898" s="367"/>
      <c r="AS898" s="266"/>
    </row>
    <row r="899" spans="1:45" ht="31" hidden="1" outlineLevel="1">
      <c r="A899" s="454">
        <v>30</v>
      </c>
      <c r="B899" s="370" t="s">
        <v>122</v>
      </c>
      <c r="C899" s="251" t="s">
        <v>25</v>
      </c>
      <c r="D899" s="255">
        <v>700782.66974161018</v>
      </c>
      <c r="E899" s="255">
        <v>700782.66974161018</v>
      </c>
      <c r="F899" s="255">
        <v>700782.66974161018</v>
      </c>
      <c r="G899" s="255">
        <v>700782.66974161018</v>
      </c>
      <c r="H899" s="255">
        <v>700782.66974161018</v>
      </c>
      <c r="I899" s="255">
        <v>700782.66974161018</v>
      </c>
      <c r="J899" s="255">
        <v>700782.66974161018</v>
      </c>
      <c r="K899" s="255">
        <v>700782.66974161018</v>
      </c>
      <c r="L899" s="255">
        <v>700782.66974161018</v>
      </c>
      <c r="M899" s="255">
        <v>700782.66974161018</v>
      </c>
      <c r="N899" s="255">
        <v>700782.66974161018</v>
      </c>
      <c r="O899" s="255">
        <v>700782.66974161018</v>
      </c>
      <c r="P899" s="255">
        <v>700782.66974161018</v>
      </c>
      <c r="Q899" s="251">
        <v>12</v>
      </c>
      <c r="R899" s="255">
        <v>43.102040816326536</v>
      </c>
      <c r="S899" s="255">
        <v>43.102040816326536</v>
      </c>
      <c r="T899" s="255">
        <v>43.102040816326536</v>
      </c>
      <c r="U899" s="255">
        <v>43.102040816326536</v>
      </c>
      <c r="V899" s="255">
        <v>43.102040816326536</v>
      </c>
      <c r="W899" s="255">
        <v>43.102040816326536</v>
      </c>
      <c r="X899" s="255">
        <v>43.102040816326536</v>
      </c>
      <c r="Y899" s="255">
        <v>43.102040816326536</v>
      </c>
      <c r="Z899" s="255">
        <v>43.102040816326536</v>
      </c>
      <c r="AA899" s="255">
        <v>43.102040816326536</v>
      </c>
      <c r="AB899" s="255">
        <v>43.102040816326536</v>
      </c>
      <c r="AC899" s="255">
        <v>43.102040816326536</v>
      </c>
      <c r="AD899" s="255">
        <v>43.102040816326536</v>
      </c>
      <c r="AE899" s="357"/>
      <c r="AF899" s="357"/>
      <c r="AG899" s="357"/>
      <c r="AH899" s="357">
        <v>1</v>
      </c>
      <c r="AI899" s="357"/>
      <c r="AJ899" s="357"/>
      <c r="AK899" s="357"/>
      <c r="AL899" s="352"/>
      <c r="AM899" s="352"/>
      <c r="AN899" s="352"/>
      <c r="AO899" s="352"/>
      <c r="AP899" s="352"/>
      <c r="AQ899" s="352"/>
      <c r="AR899" s="352"/>
      <c r="AS899" s="256">
        <f>SUM(AE899:AR899)</f>
        <v>1</v>
      </c>
    </row>
    <row r="900" spans="1:45" ht="15.5" hidden="1" outlineLevel="1">
      <c r="A900" s="454"/>
      <c r="B900" s="254" t="s">
        <v>341</v>
      </c>
      <c r="C900" s="251" t="s">
        <v>163</v>
      </c>
      <c r="D900" s="255"/>
      <c r="E900" s="255"/>
      <c r="F900" s="255"/>
      <c r="G900" s="255"/>
      <c r="H900" s="255"/>
      <c r="I900" s="255"/>
      <c r="J900" s="255"/>
      <c r="K900" s="255"/>
      <c r="L900" s="255"/>
      <c r="M900" s="255"/>
      <c r="N900" s="255"/>
      <c r="O900" s="255"/>
      <c r="P900" s="255"/>
      <c r="Q900" s="251">
        <v>12</v>
      </c>
      <c r="R900" s="255"/>
      <c r="S900" s="255"/>
      <c r="T900" s="255"/>
      <c r="U900" s="255"/>
      <c r="V900" s="255"/>
      <c r="W900" s="255"/>
      <c r="X900" s="255"/>
      <c r="Y900" s="255"/>
      <c r="Z900" s="255"/>
      <c r="AA900" s="255"/>
      <c r="AB900" s="255"/>
      <c r="AC900" s="255"/>
      <c r="AD900" s="255"/>
      <c r="AE900" s="353">
        <v>0</v>
      </c>
      <c r="AF900" s="353">
        <v>0</v>
      </c>
      <c r="AG900" s="353">
        <v>0</v>
      </c>
      <c r="AH900" s="353">
        <v>1</v>
      </c>
      <c r="AI900" s="353">
        <v>0</v>
      </c>
      <c r="AJ900" s="353">
        <v>0</v>
      </c>
      <c r="AK900" s="353">
        <v>0</v>
      </c>
      <c r="AL900" s="353">
        <f t="shared" ref="AL900:AR900" si="396">AL899</f>
        <v>0</v>
      </c>
      <c r="AM900" s="353">
        <f t="shared" si="396"/>
        <v>0</v>
      </c>
      <c r="AN900" s="353">
        <f t="shared" si="396"/>
        <v>0</v>
      </c>
      <c r="AO900" s="353">
        <f t="shared" si="396"/>
        <v>0</v>
      </c>
      <c r="AP900" s="353">
        <f t="shared" si="396"/>
        <v>0</v>
      </c>
      <c r="AQ900" s="353">
        <f t="shared" si="396"/>
        <v>0</v>
      </c>
      <c r="AR900" s="353">
        <f t="shared" si="396"/>
        <v>0</v>
      </c>
      <c r="AS900" s="266"/>
    </row>
    <row r="901" spans="1:45" ht="15.5" hidden="1" outlineLevel="1">
      <c r="A901" s="454"/>
      <c r="B901" s="254"/>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54"/>
      <c r="AF901" s="367"/>
      <c r="AG901" s="367"/>
      <c r="AH901" s="367"/>
      <c r="AI901" s="367"/>
      <c r="AJ901" s="367"/>
      <c r="AK901" s="367"/>
      <c r="AL901" s="367"/>
      <c r="AM901" s="367"/>
      <c r="AN901" s="367"/>
      <c r="AO901" s="367"/>
      <c r="AP901" s="367"/>
      <c r="AQ901" s="367"/>
      <c r="AR901" s="367"/>
      <c r="AS901" s="266"/>
    </row>
    <row r="902" spans="1:45" ht="15.5" hidden="1" outlineLevel="1">
      <c r="A902" s="454">
        <v>31</v>
      </c>
      <c r="B902" s="370" t="s">
        <v>1230</v>
      </c>
      <c r="C902" s="251" t="s">
        <v>25</v>
      </c>
      <c r="D902" s="255">
        <v>2767382.1957024015</v>
      </c>
      <c r="E902" s="255">
        <v>2767382.1957024015</v>
      </c>
      <c r="F902" s="255">
        <v>2767382.1957024015</v>
      </c>
      <c r="G902" s="255">
        <v>2767382.1957024015</v>
      </c>
      <c r="H902" s="255">
        <v>2767382.1957024015</v>
      </c>
      <c r="I902" s="255">
        <v>2767382.1957024015</v>
      </c>
      <c r="J902" s="255">
        <v>2767382.1957024015</v>
      </c>
      <c r="K902" s="255">
        <v>2767382.1957024015</v>
      </c>
      <c r="L902" s="255">
        <v>2767382.1957024015</v>
      </c>
      <c r="M902" s="255">
        <v>2767382.1957024015</v>
      </c>
      <c r="N902" s="255">
        <v>2767382.1957024015</v>
      </c>
      <c r="O902" s="255">
        <v>2767382.1957024015</v>
      </c>
      <c r="P902" s="255"/>
      <c r="Q902" s="251">
        <v>12</v>
      </c>
      <c r="R902" s="255">
        <f>-'8.  Streetlighting'!F271/12</f>
        <v>715.95261825</v>
      </c>
      <c r="S902" s="255">
        <f>-'8.  Streetlighting'!F272/12</f>
        <v>715.95261825</v>
      </c>
      <c r="T902" s="255">
        <f>$S$902</f>
        <v>715.95261825</v>
      </c>
      <c r="U902" s="255">
        <f t="shared" ref="U902:AC902" si="397">$S$902</f>
        <v>715.95261825</v>
      </c>
      <c r="V902" s="255">
        <f t="shared" si="397"/>
        <v>715.95261825</v>
      </c>
      <c r="W902" s="255">
        <f t="shared" si="397"/>
        <v>715.95261825</v>
      </c>
      <c r="X902" s="255">
        <f t="shared" si="397"/>
        <v>715.95261825</v>
      </c>
      <c r="Y902" s="255">
        <f t="shared" si="397"/>
        <v>715.95261825</v>
      </c>
      <c r="Z902" s="255">
        <f t="shared" si="397"/>
        <v>715.95261825</v>
      </c>
      <c r="AA902" s="255">
        <f t="shared" si="397"/>
        <v>715.95261825</v>
      </c>
      <c r="AB902" s="255">
        <f t="shared" si="397"/>
        <v>715.95261825</v>
      </c>
      <c r="AC902" s="255">
        <f t="shared" si="397"/>
        <v>715.95261825</v>
      </c>
      <c r="AD902" s="255"/>
      <c r="AE902" s="357"/>
      <c r="AF902" s="357"/>
      <c r="AG902" s="357"/>
      <c r="AH902" s="357"/>
      <c r="AI902" s="357"/>
      <c r="AJ902" s="357">
        <v>1</v>
      </c>
      <c r="AK902" s="357"/>
      <c r="AL902" s="352"/>
      <c r="AM902" s="352"/>
      <c r="AN902" s="352"/>
      <c r="AO902" s="352"/>
      <c r="AP902" s="352"/>
      <c r="AQ902" s="352"/>
      <c r="AR902" s="352"/>
      <c r="AS902" s="256">
        <f>SUM(AE902:AR902)</f>
        <v>1</v>
      </c>
    </row>
    <row r="903" spans="1:45" ht="15.5" hidden="1" outlineLevel="1">
      <c r="A903" s="454"/>
      <c r="B903" s="254" t="s">
        <v>341</v>
      </c>
      <c r="C903" s="251" t="s">
        <v>163</v>
      </c>
      <c r="D903" s="255"/>
      <c r="E903" s="255"/>
      <c r="F903" s="255"/>
      <c r="G903" s="255"/>
      <c r="H903" s="255"/>
      <c r="I903" s="255"/>
      <c r="J903" s="255"/>
      <c r="K903" s="255"/>
      <c r="L903" s="255"/>
      <c r="M903" s="255"/>
      <c r="N903" s="255"/>
      <c r="O903" s="255"/>
      <c r="P903" s="255"/>
      <c r="Q903" s="251">
        <v>12</v>
      </c>
      <c r="R903" s="255"/>
      <c r="S903" s="255"/>
      <c r="T903" s="255"/>
      <c r="U903" s="255"/>
      <c r="V903" s="255"/>
      <c r="W903" s="255"/>
      <c r="X903" s="255"/>
      <c r="Y903" s="255"/>
      <c r="Z903" s="255"/>
      <c r="AA903" s="255"/>
      <c r="AB903" s="255"/>
      <c r="AC903" s="255"/>
      <c r="AD903" s="255"/>
      <c r="AE903" s="353">
        <v>0</v>
      </c>
      <c r="AF903" s="353">
        <v>0</v>
      </c>
      <c r="AG903" s="353">
        <v>0</v>
      </c>
      <c r="AH903" s="353">
        <v>0</v>
      </c>
      <c r="AI903" s="353">
        <v>0</v>
      </c>
      <c r="AJ903" s="353">
        <v>1</v>
      </c>
      <c r="AK903" s="353">
        <v>0</v>
      </c>
      <c r="AL903" s="353">
        <f t="shared" ref="AL903:AR903" si="398">AL902</f>
        <v>0</v>
      </c>
      <c r="AM903" s="353">
        <f t="shared" si="398"/>
        <v>0</v>
      </c>
      <c r="AN903" s="353">
        <f t="shared" si="398"/>
        <v>0</v>
      </c>
      <c r="AO903" s="353">
        <f t="shared" si="398"/>
        <v>0</v>
      </c>
      <c r="AP903" s="353">
        <f t="shared" si="398"/>
        <v>0</v>
      </c>
      <c r="AQ903" s="353">
        <f t="shared" si="398"/>
        <v>0</v>
      </c>
      <c r="AR903" s="353">
        <f t="shared" si="398"/>
        <v>0</v>
      </c>
      <c r="AS903" s="266"/>
    </row>
    <row r="904" spans="1:45" ht="15.5" hidden="1" outlineLevel="1">
      <c r="A904" s="454"/>
      <c r="B904" s="370"/>
      <c r="C904" s="251"/>
      <c r="D904" s="251"/>
      <c r="E904" s="251"/>
      <c r="F904" s="251"/>
      <c r="G904" s="251"/>
      <c r="H904" s="251"/>
      <c r="I904" s="251"/>
      <c r="J904" s="251"/>
      <c r="K904" s="251"/>
      <c r="L904" s="251"/>
      <c r="M904" s="251"/>
      <c r="N904" s="251"/>
      <c r="O904" s="251"/>
      <c r="P904" s="251"/>
      <c r="Q904" s="251"/>
      <c r="R904" s="251"/>
      <c r="S904" s="251"/>
      <c r="T904" s="251"/>
      <c r="U904" s="251"/>
      <c r="V904" s="251"/>
      <c r="W904" s="251"/>
      <c r="X904" s="251"/>
      <c r="Y904" s="251"/>
      <c r="Z904" s="251"/>
      <c r="AA904" s="251"/>
      <c r="AB904" s="251"/>
      <c r="AC904" s="251"/>
      <c r="AD904" s="251"/>
      <c r="AE904" s="354"/>
      <c r="AF904" s="367"/>
      <c r="AG904" s="367"/>
      <c r="AH904" s="367"/>
      <c r="AI904" s="367"/>
      <c r="AJ904" s="367"/>
      <c r="AK904" s="367"/>
      <c r="AL904" s="367"/>
      <c r="AM904" s="367"/>
      <c r="AN904" s="367"/>
      <c r="AO904" s="367"/>
      <c r="AP904" s="367"/>
      <c r="AQ904" s="367"/>
      <c r="AR904" s="367"/>
      <c r="AS904" s="266"/>
    </row>
    <row r="905" spans="1:45" ht="15.5" hidden="1" outlineLevel="1">
      <c r="A905" s="454">
        <v>32</v>
      </c>
      <c r="B905" s="370" t="s">
        <v>124</v>
      </c>
      <c r="C905" s="251" t="s">
        <v>25</v>
      </c>
      <c r="D905" s="255">
        <v>443005.59002289508</v>
      </c>
      <c r="E905" s="255">
        <v>334002.32928881171</v>
      </c>
      <c r="F905" s="255">
        <v>170961.82378805068</v>
      </c>
      <c r="G905" s="255">
        <v>169516.24826259338</v>
      </c>
      <c r="H905" s="255">
        <v>169516.24826259338</v>
      </c>
      <c r="I905" s="255">
        <v>118060.81024388519</v>
      </c>
      <c r="J905" s="255">
        <v>118060.81024388519</v>
      </c>
      <c r="K905" s="255">
        <v>118060.81024388519</v>
      </c>
      <c r="L905" s="255">
        <v>94473.307144316655</v>
      </c>
      <c r="M905" s="255">
        <v>80739.9705065257</v>
      </c>
      <c r="N905" s="255">
        <v>50742.617196527855</v>
      </c>
      <c r="O905" s="255">
        <v>41582.629686645734</v>
      </c>
      <c r="P905" s="255">
        <v>23196.762115478479</v>
      </c>
      <c r="Q905" s="251">
        <v>12</v>
      </c>
      <c r="R905" s="255">
        <v>119.23414063399402</v>
      </c>
      <c r="S905" s="255">
        <v>102.99171899964189</v>
      </c>
      <c r="T905" s="255">
        <v>77.705221682525504</v>
      </c>
      <c r="U905" s="255">
        <v>46.696962198762364</v>
      </c>
      <c r="V905" s="255">
        <v>46.696962198762364</v>
      </c>
      <c r="W905" s="255">
        <v>26.393935155822206</v>
      </c>
      <c r="X905" s="255">
        <v>26.393935155822206</v>
      </c>
      <c r="Y905" s="255">
        <v>26.393935155822206</v>
      </c>
      <c r="Z905" s="255">
        <v>23.809913532175276</v>
      </c>
      <c r="AA905" s="255">
        <v>17.719005419293229</v>
      </c>
      <c r="AB905" s="255">
        <v>5.5371891935291337</v>
      </c>
      <c r="AC905" s="255">
        <v>2.9531675698822051</v>
      </c>
      <c r="AD905" s="255">
        <v>2.7685945967645669</v>
      </c>
      <c r="AE905" s="357"/>
      <c r="AF905" s="357"/>
      <c r="AG905" s="357">
        <v>0.44186046511627908</v>
      </c>
      <c r="AH905" s="357">
        <v>0.27906976744186046</v>
      </c>
      <c r="AI905" s="357">
        <v>0.27906976744186046</v>
      </c>
      <c r="AJ905" s="357"/>
      <c r="AK905" s="357"/>
      <c r="AL905" s="352"/>
      <c r="AM905" s="352"/>
      <c r="AN905" s="352"/>
      <c r="AO905" s="352"/>
      <c r="AP905" s="352"/>
      <c r="AQ905" s="352"/>
      <c r="AR905" s="352"/>
      <c r="AS905" s="256">
        <f>SUM(AE905:AR905)</f>
        <v>1</v>
      </c>
    </row>
    <row r="906" spans="1:45" ht="15.5" hidden="1" outlineLevel="1">
      <c r="A906" s="454"/>
      <c r="B906" s="254" t="s">
        <v>341</v>
      </c>
      <c r="C906" s="251" t="s">
        <v>163</v>
      </c>
      <c r="D906" s="255"/>
      <c r="E906" s="255"/>
      <c r="F906" s="255"/>
      <c r="G906" s="255"/>
      <c r="H906" s="255"/>
      <c r="I906" s="255"/>
      <c r="J906" s="255"/>
      <c r="K906" s="255"/>
      <c r="L906" s="255"/>
      <c r="M906" s="255"/>
      <c r="N906" s="255"/>
      <c r="O906" s="255"/>
      <c r="P906" s="255"/>
      <c r="Q906" s="251">
        <v>12</v>
      </c>
      <c r="R906" s="255"/>
      <c r="S906" s="255"/>
      <c r="T906" s="255"/>
      <c r="U906" s="255"/>
      <c r="V906" s="255"/>
      <c r="W906" s="255"/>
      <c r="X906" s="255"/>
      <c r="Y906" s="255"/>
      <c r="Z906" s="255"/>
      <c r="AA906" s="255"/>
      <c r="AB906" s="255"/>
      <c r="AC906" s="255"/>
      <c r="AD906" s="255"/>
      <c r="AE906" s="353">
        <v>0</v>
      </c>
      <c r="AF906" s="353">
        <v>0</v>
      </c>
      <c r="AG906" s="353">
        <v>0.44186046511627908</v>
      </c>
      <c r="AH906" s="353">
        <v>0.27906976744186046</v>
      </c>
      <c r="AI906" s="353">
        <v>0.27906976744186046</v>
      </c>
      <c r="AJ906" s="353">
        <v>0</v>
      </c>
      <c r="AK906" s="353">
        <v>0</v>
      </c>
      <c r="AL906" s="353">
        <f t="shared" ref="AL906:AQ906" si="399">AL905</f>
        <v>0</v>
      </c>
      <c r="AM906" s="353">
        <f t="shared" si="399"/>
        <v>0</v>
      </c>
      <c r="AN906" s="353">
        <f t="shared" si="399"/>
        <v>0</v>
      </c>
      <c r="AO906" s="353">
        <f t="shared" si="399"/>
        <v>0</v>
      </c>
      <c r="AP906" s="353">
        <f t="shared" si="399"/>
        <v>0</v>
      </c>
      <c r="AQ906" s="353">
        <f t="shared" si="399"/>
        <v>0</v>
      </c>
      <c r="AR906" s="353">
        <f>AR905</f>
        <v>0</v>
      </c>
      <c r="AS906" s="266"/>
    </row>
    <row r="907" spans="1:45" ht="15.5" hidden="1" outlineLevel="1">
      <c r="A907" s="454"/>
      <c r="B907" s="370"/>
      <c r="C907" s="251"/>
      <c r="D907" s="251"/>
      <c r="E907" s="251"/>
      <c r="F907" s="251"/>
      <c r="G907" s="251"/>
      <c r="H907" s="251"/>
      <c r="I907" s="251"/>
      <c r="J907" s="251"/>
      <c r="K907" s="251"/>
      <c r="L907" s="251"/>
      <c r="M907" s="251"/>
      <c r="N907" s="251"/>
      <c r="O907" s="251"/>
      <c r="P907" s="251"/>
      <c r="Q907" s="251"/>
      <c r="R907" s="251"/>
      <c r="S907" s="251"/>
      <c r="T907" s="251"/>
      <c r="U907" s="251"/>
      <c r="V907" s="251"/>
      <c r="W907" s="251"/>
      <c r="X907" s="251"/>
      <c r="Y907" s="251"/>
      <c r="Z907" s="251"/>
      <c r="AA907" s="251"/>
      <c r="AB907" s="251"/>
      <c r="AC907" s="251"/>
      <c r="AD907" s="251"/>
      <c r="AE907" s="354"/>
      <c r="AF907" s="367"/>
      <c r="AG907" s="367"/>
      <c r="AH907" s="367"/>
      <c r="AI907" s="367"/>
      <c r="AJ907" s="367"/>
      <c r="AK907" s="367"/>
      <c r="AL907" s="367"/>
      <c r="AM907" s="367"/>
      <c r="AN907" s="367"/>
      <c r="AO907" s="367"/>
      <c r="AP907" s="367"/>
      <c r="AQ907" s="367"/>
      <c r="AR907" s="367"/>
      <c r="AS907" s="266"/>
    </row>
    <row r="908" spans="1:45" ht="15.5" hidden="1" outlineLevel="1">
      <c r="A908" s="454"/>
      <c r="B908" s="248" t="s">
        <v>498</v>
      </c>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54"/>
      <c r="AF908" s="367"/>
      <c r="AG908" s="367"/>
      <c r="AH908" s="367"/>
      <c r="AI908" s="367"/>
      <c r="AJ908" s="367"/>
      <c r="AK908" s="367"/>
      <c r="AL908" s="367"/>
      <c r="AM908" s="367"/>
      <c r="AN908" s="367"/>
      <c r="AO908" s="367"/>
      <c r="AP908" s="367"/>
      <c r="AQ908" s="367"/>
      <c r="AR908" s="367"/>
      <c r="AS908" s="266"/>
    </row>
    <row r="909" spans="1:45" ht="15.5" hidden="1" outlineLevel="1">
      <c r="A909" s="454">
        <v>33</v>
      </c>
      <c r="B909" s="370" t="s">
        <v>125</v>
      </c>
      <c r="C909" s="251" t="s">
        <v>25</v>
      </c>
      <c r="D909" s="255">
        <v>68776.794285596057</v>
      </c>
      <c r="E909" s="255">
        <v>68776.794285596057</v>
      </c>
      <c r="F909" s="255">
        <v>68776.794285596057</v>
      </c>
      <c r="G909" s="255">
        <v>61902.495173852891</v>
      </c>
      <c r="H909" s="255">
        <v>56900.24652713626</v>
      </c>
      <c r="I909" s="255">
        <v>55956.362833326792</v>
      </c>
      <c r="J909" s="255">
        <v>55956.362833326792</v>
      </c>
      <c r="K909" s="255">
        <v>55937.048509351742</v>
      </c>
      <c r="L909" s="255">
        <v>55677.130057040144</v>
      </c>
      <c r="M909" s="255">
        <v>55239.289094276319</v>
      </c>
      <c r="N909" s="255">
        <v>50621.974800334057</v>
      </c>
      <c r="O909" s="255">
        <v>47378.309617102677</v>
      </c>
      <c r="P909" s="255">
        <v>44424.867891623522</v>
      </c>
      <c r="Q909" s="251">
        <v>12</v>
      </c>
      <c r="R909" s="255">
        <v>10.317279016141431</v>
      </c>
      <c r="S909" s="255">
        <v>10.317279016141431</v>
      </c>
      <c r="T909" s="255">
        <v>10.317279016141431</v>
      </c>
      <c r="U909" s="255">
        <v>8.8292099272748779</v>
      </c>
      <c r="V909" s="255">
        <v>7.7804755217879746</v>
      </c>
      <c r="W909" s="255">
        <v>7.7804755217879746</v>
      </c>
      <c r="X909" s="255">
        <v>7.7804755217879746</v>
      </c>
      <c r="Y909" s="255">
        <v>7.7804755217879746</v>
      </c>
      <c r="Z909" s="255">
        <v>7.7663034352273401</v>
      </c>
      <c r="AA909" s="255">
        <v>7.7521313486667065</v>
      </c>
      <c r="AB909" s="255">
        <v>6.6325365103766343</v>
      </c>
      <c r="AC909" s="255">
        <v>6.4057831254064928</v>
      </c>
      <c r="AD909" s="255">
        <v>6.3065785194820565</v>
      </c>
      <c r="AE909" s="357"/>
      <c r="AF909" s="357">
        <v>0.56578506221681535</v>
      </c>
      <c r="AG909" s="357">
        <v>0.4363894811656005</v>
      </c>
      <c r="AH909" s="357"/>
      <c r="AI909" s="357"/>
      <c r="AJ909" s="357"/>
      <c r="AK909" s="357"/>
      <c r="AL909" s="352"/>
      <c r="AM909" s="352"/>
      <c r="AN909" s="352"/>
      <c r="AO909" s="352"/>
      <c r="AP909" s="352"/>
      <c r="AQ909" s="352"/>
      <c r="AR909" s="352"/>
      <c r="AS909" s="256">
        <f>SUM(AE909:AR909)</f>
        <v>1.0021745433824158</v>
      </c>
    </row>
    <row r="910" spans="1:45" ht="15.5" hidden="1" outlineLevel="1">
      <c r="A910" s="454"/>
      <c r="B910" s="254" t="s">
        <v>341</v>
      </c>
      <c r="C910" s="251" t="s">
        <v>163</v>
      </c>
      <c r="D910" s="255"/>
      <c r="E910" s="255"/>
      <c r="F910" s="255"/>
      <c r="G910" s="255"/>
      <c r="H910" s="255"/>
      <c r="I910" s="255"/>
      <c r="J910" s="255"/>
      <c r="K910" s="255"/>
      <c r="L910" s="255"/>
      <c r="M910" s="255"/>
      <c r="N910" s="255"/>
      <c r="O910" s="255"/>
      <c r="P910" s="255"/>
      <c r="Q910" s="251">
        <v>0</v>
      </c>
      <c r="R910" s="255"/>
      <c r="S910" s="255"/>
      <c r="T910" s="255"/>
      <c r="U910" s="255"/>
      <c r="V910" s="255"/>
      <c r="W910" s="255"/>
      <c r="X910" s="255"/>
      <c r="Y910" s="255"/>
      <c r="Z910" s="255"/>
      <c r="AA910" s="255"/>
      <c r="AB910" s="255"/>
      <c r="AC910" s="255"/>
      <c r="AD910" s="255"/>
      <c r="AE910" s="353">
        <v>0</v>
      </c>
      <c r="AF910" s="353">
        <v>0.56578506221681535</v>
      </c>
      <c r="AG910" s="353">
        <v>0.4363894811656005</v>
      </c>
      <c r="AH910" s="353">
        <v>0</v>
      </c>
      <c r="AI910" s="353">
        <v>0</v>
      </c>
      <c r="AJ910" s="353">
        <v>0</v>
      </c>
      <c r="AK910" s="353">
        <v>0</v>
      </c>
      <c r="AL910" s="353">
        <f t="shared" ref="AL910:AR910" si="400">AL909</f>
        <v>0</v>
      </c>
      <c r="AM910" s="353">
        <f t="shared" si="400"/>
        <v>0</v>
      </c>
      <c r="AN910" s="353">
        <f t="shared" si="400"/>
        <v>0</v>
      </c>
      <c r="AO910" s="353">
        <f t="shared" si="400"/>
        <v>0</v>
      </c>
      <c r="AP910" s="353">
        <f t="shared" si="400"/>
        <v>0</v>
      </c>
      <c r="AQ910" s="353">
        <f t="shared" si="400"/>
        <v>0</v>
      </c>
      <c r="AR910" s="353">
        <f t="shared" si="400"/>
        <v>0</v>
      </c>
      <c r="AS910" s="266"/>
    </row>
    <row r="911" spans="1:45" ht="15.5" hidden="1" outlineLevel="1">
      <c r="A911" s="454"/>
      <c r="B911" s="370"/>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54"/>
      <c r="AF911" s="367"/>
      <c r="AG911" s="367"/>
      <c r="AH911" s="367"/>
      <c r="AI911" s="367"/>
      <c r="AJ911" s="367"/>
      <c r="AK911" s="367"/>
      <c r="AL911" s="367"/>
      <c r="AM911" s="367"/>
      <c r="AN911" s="367"/>
      <c r="AO911" s="367"/>
      <c r="AP911" s="367"/>
      <c r="AQ911" s="367"/>
      <c r="AR911" s="367"/>
      <c r="AS911" s="266"/>
    </row>
    <row r="912" spans="1:45" ht="15.5" hidden="1" outlineLevel="1">
      <c r="A912" s="454">
        <v>34</v>
      </c>
      <c r="B912" s="370" t="s">
        <v>126</v>
      </c>
      <c r="C912" s="251" t="s">
        <v>25</v>
      </c>
      <c r="D912" s="255"/>
      <c r="E912" s="255"/>
      <c r="F912" s="255"/>
      <c r="G912" s="255"/>
      <c r="H912" s="255"/>
      <c r="I912" s="255"/>
      <c r="J912" s="255"/>
      <c r="K912" s="255"/>
      <c r="L912" s="255"/>
      <c r="M912" s="255"/>
      <c r="N912" s="255"/>
      <c r="O912" s="255"/>
      <c r="P912" s="255"/>
      <c r="Q912" s="255">
        <v>0</v>
      </c>
      <c r="R912" s="255"/>
      <c r="S912" s="255"/>
      <c r="T912" s="255"/>
      <c r="U912" s="255"/>
      <c r="V912" s="255"/>
      <c r="W912" s="255"/>
      <c r="X912" s="255"/>
      <c r="Y912" s="255"/>
      <c r="Z912" s="255"/>
      <c r="AA912" s="255"/>
      <c r="AB912" s="255"/>
      <c r="AC912" s="255"/>
      <c r="AD912" s="255"/>
      <c r="AE912" s="368"/>
      <c r="AF912" s="357"/>
      <c r="AG912" s="357"/>
      <c r="AH912" s="357"/>
      <c r="AI912" s="357"/>
      <c r="AJ912" s="357"/>
      <c r="AK912" s="357"/>
      <c r="AL912" s="357"/>
      <c r="AM912" s="357"/>
      <c r="AN912" s="357"/>
      <c r="AO912" s="357"/>
      <c r="AP912" s="357"/>
      <c r="AQ912" s="357"/>
      <c r="AR912" s="357"/>
      <c r="AS912" s="256">
        <f>SUM(AE912:AR912)</f>
        <v>0</v>
      </c>
    </row>
    <row r="913" spans="1:45" ht="15.5" hidden="1" outlineLevel="1">
      <c r="A913" s="454"/>
      <c r="B913" s="254" t="s">
        <v>341</v>
      </c>
      <c r="C913" s="251" t="s">
        <v>163</v>
      </c>
      <c r="D913" s="255"/>
      <c r="E913" s="255"/>
      <c r="F913" s="255"/>
      <c r="G913" s="255"/>
      <c r="H913" s="255"/>
      <c r="I913" s="255"/>
      <c r="J913" s="255"/>
      <c r="K913" s="255"/>
      <c r="L913" s="255"/>
      <c r="M913" s="255"/>
      <c r="N913" s="255"/>
      <c r="O913" s="255"/>
      <c r="P913" s="255"/>
      <c r="Q913" s="255">
        <v>0</v>
      </c>
      <c r="R913" s="255"/>
      <c r="S913" s="255"/>
      <c r="T913" s="255"/>
      <c r="U913" s="255"/>
      <c r="V913" s="255"/>
      <c r="W913" s="255"/>
      <c r="X913" s="255"/>
      <c r="Y913" s="255"/>
      <c r="Z913" s="255"/>
      <c r="AA913" s="255"/>
      <c r="AB913" s="255"/>
      <c r="AC913" s="255"/>
      <c r="AD913" s="255"/>
      <c r="AE913" s="353">
        <v>0</v>
      </c>
      <c r="AF913" s="353">
        <v>0</v>
      </c>
      <c r="AG913" s="353">
        <v>0</v>
      </c>
      <c r="AH913" s="353">
        <v>0</v>
      </c>
      <c r="AI913" s="353">
        <v>0</v>
      </c>
      <c r="AJ913" s="353">
        <v>0</v>
      </c>
      <c r="AK913" s="353">
        <v>0</v>
      </c>
      <c r="AL913" s="353">
        <f t="shared" ref="AL913:AR913" si="401">AL912</f>
        <v>0</v>
      </c>
      <c r="AM913" s="353">
        <f t="shared" si="401"/>
        <v>0</v>
      </c>
      <c r="AN913" s="353">
        <f t="shared" si="401"/>
        <v>0</v>
      </c>
      <c r="AO913" s="353">
        <f t="shared" si="401"/>
        <v>0</v>
      </c>
      <c r="AP913" s="353">
        <f t="shared" si="401"/>
        <v>0</v>
      </c>
      <c r="AQ913" s="353">
        <f t="shared" si="401"/>
        <v>0</v>
      </c>
      <c r="AR913" s="353">
        <f t="shared" si="401"/>
        <v>0</v>
      </c>
      <c r="AS913" s="266"/>
    </row>
    <row r="914" spans="1:45" ht="15.5" hidden="1" outlineLevel="1">
      <c r="A914" s="454"/>
      <c r="B914" s="370"/>
      <c r="C914" s="251"/>
      <c r="D914" s="251"/>
      <c r="E914" s="251"/>
      <c r="F914" s="251"/>
      <c r="G914" s="251"/>
      <c r="H914" s="251"/>
      <c r="I914" s="251"/>
      <c r="J914" s="251"/>
      <c r="K914" s="251"/>
      <c r="L914" s="251"/>
      <c r="M914" s="251"/>
      <c r="N914" s="251"/>
      <c r="O914" s="251"/>
      <c r="P914" s="251"/>
      <c r="Q914" s="251"/>
      <c r="R914" s="251"/>
      <c r="S914" s="251"/>
      <c r="T914" s="251"/>
      <c r="U914" s="251"/>
      <c r="V914" s="251"/>
      <c r="W914" s="251"/>
      <c r="X914" s="251"/>
      <c r="Y914" s="251"/>
      <c r="Z914" s="251"/>
      <c r="AA914" s="251"/>
      <c r="AB914" s="251"/>
      <c r="AC914" s="251"/>
      <c r="AD914" s="251"/>
      <c r="AE914" s="354"/>
      <c r="AF914" s="367"/>
      <c r="AG914" s="367"/>
      <c r="AH914" s="367"/>
      <c r="AI914" s="367"/>
      <c r="AJ914" s="367"/>
      <c r="AK914" s="367"/>
      <c r="AL914" s="367"/>
      <c r="AM914" s="367"/>
      <c r="AN914" s="367"/>
      <c r="AO914" s="367"/>
      <c r="AP914" s="367"/>
      <c r="AQ914" s="367"/>
      <c r="AR914" s="367"/>
      <c r="AS914" s="266"/>
    </row>
    <row r="915" spans="1:45" ht="15.5" hidden="1" outlineLevel="1">
      <c r="A915" s="454">
        <v>35</v>
      </c>
      <c r="B915" s="370" t="s">
        <v>127</v>
      </c>
      <c r="C915" s="251" t="s">
        <v>25</v>
      </c>
      <c r="D915" s="255"/>
      <c r="E915" s="255"/>
      <c r="F915" s="255"/>
      <c r="G915" s="255"/>
      <c r="H915" s="255"/>
      <c r="I915" s="255"/>
      <c r="J915" s="255"/>
      <c r="K915" s="255"/>
      <c r="L915" s="255"/>
      <c r="M915" s="255"/>
      <c r="N915" s="255"/>
      <c r="O915" s="255"/>
      <c r="P915" s="255"/>
      <c r="Q915" s="255">
        <v>0</v>
      </c>
      <c r="R915" s="255"/>
      <c r="S915" s="255"/>
      <c r="T915" s="255"/>
      <c r="U915" s="255"/>
      <c r="V915" s="255"/>
      <c r="W915" s="255"/>
      <c r="X915" s="255"/>
      <c r="Y915" s="255"/>
      <c r="Z915" s="255"/>
      <c r="AA915" s="255"/>
      <c r="AB915" s="255"/>
      <c r="AC915" s="255"/>
      <c r="AD915" s="255"/>
      <c r="AE915" s="368"/>
      <c r="AF915" s="357"/>
      <c r="AG915" s="357"/>
      <c r="AH915" s="357"/>
      <c r="AI915" s="357"/>
      <c r="AJ915" s="357"/>
      <c r="AK915" s="357"/>
      <c r="AL915" s="357"/>
      <c r="AM915" s="357"/>
      <c r="AN915" s="357"/>
      <c r="AO915" s="357"/>
      <c r="AP915" s="357"/>
      <c r="AQ915" s="357"/>
      <c r="AR915" s="357"/>
      <c r="AS915" s="256">
        <f>SUM(AE915:AR915)</f>
        <v>0</v>
      </c>
    </row>
    <row r="916" spans="1:45" ht="15.5" hidden="1" outlineLevel="1">
      <c r="A916" s="454"/>
      <c r="B916" s="254" t="s">
        <v>341</v>
      </c>
      <c r="C916" s="251" t="s">
        <v>163</v>
      </c>
      <c r="D916" s="255"/>
      <c r="E916" s="255"/>
      <c r="F916" s="255"/>
      <c r="G916" s="255"/>
      <c r="H916" s="255"/>
      <c r="I916" s="255"/>
      <c r="J916" s="255"/>
      <c r="K916" s="255"/>
      <c r="L916" s="255"/>
      <c r="M916" s="255"/>
      <c r="N916" s="255"/>
      <c r="O916" s="255"/>
      <c r="P916" s="255"/>
      <c r="Q916" s="255">
        <v>0</v>
      </c>
      <c r="R916" s="255"/>
      <c r="S916" s="255"/>
      <c r="T916" s="255"/>
      <c r="U916" s="255"/>
      <c r="V916" s="255"/>
      <c r="W916" s="255"/>
      <c r="X916" s="255"/>
      <c r="Y916" s="255"/>
      <c r="Z916" s="255"/>
      <c r="AA916" s="255"/>
      <c r="AB916" s="255"/>
      <c r="AC916" s="255"/>
      <c r="AD916" s="255"/>
      <c r="AE916" s="353">
        <v>0</v>
      </c>
      <c r="AF916" s="353">
        <v>0</v>
      </c>
      <c r="AG916" s="353">
        <v>0</v>
      </c>
      <c r="AH916" s="353">
        <v>0</v>
      </c>
      <c r="AI916" s="353">
        <v>0</v>
      </c>
      <c r="AJ916" s="353">
        <v>0</v>
      </c>
      <c r="AK916" s="353">
        <v>0</v>
      </c>
      <c r="AL916" s="353">
        <f t="shared" ref="AL916:AR916" si="402">AL915</f>
        <v>0</v>
      </c>
      <c r="AM916" s="353">
        <f t="shared" si="402"/>
        <v>0</v>
      </c>
      <c r="AN916" s="353">
        <f t="shared" si="402"/>
        <v>0</v>
      </c>
      <c r="AO916" s="353">
        <f t="shared" si="402"/>
        <v>0</v>
      </c>
      <c r="AP916" s="353">
        <f t="shared" si="402"/>
        <v>0</v>
      </c>
      <c r="AQ916" s="353">
        <f t="shared" si="402"/>
        <v>0</v>
      </c>
      <c r="AR916" s="353">
        <f t="shared" si="402"/>
        <v>0</v>
      </c>
      <c r="AS916" s="266"/>
    </row>
    <row r="917" spans="1:45" ht="15.5" hidden="1" outlineLevel="1">
      <c r="A917" s="454"/>
      <c r="B917" s="373"/>
      <c r="C917" s="251"/>
      <c r="D917" s="251"/>
      <c r="E917" s="251"/>
      <c r="F917" s="251"/>
      <c r="G917" s="251"/>
      <c r="H917" s="251"/>
      <c r="I917" s="251"/>
      <c r="J917" s="251"/>
      <c r="K917" s="251"/>
      <c r="L917" s="251"/>
      <c r="M917" s="251"/>
      <c r="N917" s="251"/>
      <c r="O917" s="251"/>
      <c r="P917" s="251"/>
      <c r="Q917" s="251"/>
      <c r="R917" s="251"/>
      <c r="S917" s="251"/>
      <c r="T917" s="251"/>
      <c r="U917" s="251"/>
      <c r="V917" s="251"/>
      <c r="W917" s="251"/>
      <c r="X917" s="251"/>
      <c r="Y917" s="251"/>
      <c r="Z917" s="251"/>
      <c r="AA917" s="251"/>
      <c r="AB917" s="251"/>
      <c r="AC917" s="251"/>
      <c r="AD917" s="251"/>
      <c r="AE917" s="354"/>
      <c r="AF917" s="367"/>
      <c r="AG917" s="367"/>
      <c r="AH917" s="367"/>
      <c r="AI917" s="367"/>
      <c r="AJ917" s="367"/>
      <c r="AK917" s="367"/>
      <c r="AL917" s="367"/>
      <c r="AM917" s="367"/>
      <c r="AN917" s="367"/>
      <c r="AO917" s="367"/>
      <c r="AP917" s="367"/>
      <c r="AQ917" s="367"/>
      <c r="AR917" s="367"/>
      <c r="AS917" s="266"/>
    </row>
    <row r="918" spans="1:45" ht="15.5" hidden="1" outlineLevel="1">
      <c r="A918" s="454"/>
      <c r="B918" s="248" t="s">
        <v>499</v>
      </c>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54"/>
      <c r="AF918" s="367"/>
      <c r="AG918" s="367"/>
      <c r="AH918" s="367"/>
      <c r="AI918" s="367"/>
      <c r="AJ918" s="367"/>
      <c r="AK918" s="367"/>
      <c r="AL918" s="367"/>
      <c r="AM918" s="367"/>
      <c r="AN918" s="367"/>
      <c r="AO918" s="367"/>
      <c r="AP918" s="367"/>
      <c r="AQ918" s="367"/>
      <c r="AR918" s="367"/>
      <c r="AS918" s="266"/>
    </row>
    <row r="919" spans="1:45" ht="15.5" hidden="1" outlineLevel="1">
      <c r="A919" s="454">
        <v>36</v>
      </c>
      <c r="B919" s="370" t="s">
        <v>1231</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68"/>
      <c r="AF919" s="357"/>
      <c r="AG919" s="357"/>
      <c r="AH919" s="357"/>
      <c r="AI919" s="357"/>
      <c r="AJ919" s="357"/>
      <c r="AK919" s="357"/>
      <c r="AL919" s="357"/>
      <c r="AM919" s="357"/>
      <c r="AN919" s="357"/>
      <c r="AO919" s="357"/>
      <c r="AP919" s="357"/>
      <c r="AQ919" s="357"/>
      <c r="AR919" s="357"/>
      <c r="AS919" s="256">
        <f>SUM(AE919:AR919)</f>
        <v>0</v>
      </c>
    </row>
    <row r="920" spans="1:45" ht="15.5" hidden="1" outlineLevel="1">
      <c r="A920" s="454"/>
      <c r="B920" s="254" t="s">
        <v>341</v>
      </c>
      <c r="C920" s="251" t="s">
        <v>1227</v>
      </c>
      <c r="D920" s="255">
        <v>1333500</v>
      </c>
      <c r="E920" s="255">
        <v>1333500</v>
      </c>
      <c r="F920" s="255">
        <v>1333500</v>
      </c>
      <c r="G920" s="255">
        <v>1333500</v>
      </c>
      <c r="H920" s="255">
        <v>1333500</v>
      </c>
      <c r="I920" s="255">
        <v>1140032.051357768</v>
      </c>
      <c r="J920" s="255">
        <v>1140032.051357768</v>
      </c>
      <c r="K920" s="255">
        <v>1140032.051357768</v>
      </c>
      <c r="L920" s="255">
        <v>596942.45284133195</v>
      </c>
      <c r="M920" s="255">
        <v>596942.45284133195</v>
      </c>
      <c r="N920" s="255">
        <v>0</v>
      </c>
      <c r="O920" s="255">
        <v>0</v>
      </c>
      <c r="P920" s="255">
        <v>0</v>
      </c>
      <c r="Q920" s="255">
        <v>12</v>
      </c>
      <c r="R920" s="255">
        <v>0</v>
      </c>
      <c r="S920" s="255"/>
      <c r="T920" s="255"/>
      <c r="U920" s="255"/>
      <c r="V920" s="255"/>
      <c r="W920" s="255"/>
      <c r="X920" s="255"/>
      <c r="Y920" s="255"/>
      <c r="Z920" s="255"/>
      <c r="AA920" s="255"/>
      <c r="AB920" s="255"/>
      <c r="AC920" s="255"/>
      <c r="AD920" s="255"/>
      <c r="AE920" s="353">
        <v>0</v>
      </c>
      <c r="AF920" s="353">
        <v>0</v>
      </c>
      <c r="AG920" s="353">
        <v>1</v>
      </c>
      <c r="AH920" s="353">
        <v>0</v>
      </c>
      <c r="AI920" s="353">
        <v>0</v>
      </c>
      <c r="AJ920" s="353">
        <v>0</v>
      </c>
      <c r="AK920" s="353">
        <v>0</v>
      </c>
      <c r="AL920" s="353">
        <f t="shared" ref="AL920:AR920" si="403">AL919</f>
        <v>0</v>
      </c>
      <c r="AM920" s="353">
        <f t="shared" si="403"/>
        <v>0</v>
      </c>
      <c r="AN920" s="353">
        <f t="shared" si="403"/>
        <v>0</v>
      </c>
      <c r="AO920" s="353">
        <f t="shared" si="403"/>
        <v>0</v>
      </c>
      <c r="AP920" s="353">
        <f t="shared" si="403"/>
        <v>0</v>
      </c>
      <c r="AQ920" s="353">
        <f t="shared" si="403"/>
        <v>0</v>
      </c>
      <c r="AR920" s="353">
        <f t="shared" si="403"/>
        <v>0</v>
      </c>
      <c r="AS920" s="266"/>
    </row>
    <row r="921" spans="1:45" ht="15.5" hidden="1" outlineLevel="1">
      <c r="A921" s="454"/>
      <c r="B921" s="370"/>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54"/>
      <c r="AF921" s="367"/>
      <c r="AG921" s="367"/>
      <c r="AH921" s="367"/>
      <c r="AI921" s="367"/>
      <c r="AJ921" s="367"/>
      <c r="AK921" s="367"/>
      <c r="AL921" s="367"/>
      <c r="AM921" s="367"/>
      <c r="AN921" s="367"/>
      <c r="AO921" s="367"/>
      <c r="AP921" s="367"/>
      <c r="AQ921" s="367"/>
      <c r="AR921" s="367"/>
      <c r="AS921" s="266"/>
    </row>
    <row r="922" spans="1:45" ht="15.5" hidden="1" outlineLevel="1">
      <c r="A922" s="454">
        <v>37</v>
      </c>
      <c r="B922" s="370" t="s">
        <v>129</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68"/>
      <c r="AF922" s="357"/>
      <c r="AG922" s="357"/>
      <c r="AH922" s="357"/>
      <c r="AI922" s="357"/>
      <c r="AJ922" s="357"/>
      <c r="AK922" s="357"/>
      <c r="AL922" s="357"/>
      <c r="AM922" s="357"/>
      <c r="AN922" s="357"/>
      <c r="AO922" s="357"/>
      <c r="AP922" s="357"/>
      <c r="AQ922" s="357"/>
      <c r="AR922" s="357"/>
      <c r="AS922" s="256">
        <f>SUM(AE922:AR922)</f>
        <v>0</v>
      </c>
    </row>
    <row r="923" spans="1:45" ht="15.5" hidden="1" outlineLevel="1">
      <c r="A923" s="454"/>
      <c r="B923" s="254" t="s">
        <v>341</v>
      </c>
      <c r="C923" s="251" t="s">
        <v>163</v>
      </c>
      <c r="D923" s="255"/>
      <c r="E923" s="255"/>
      <c r="F923" s="255"/>
      <c r="G923" s="255"/>
      <c r="H923" s="255"/>
      <c r="I923" s="255"/>
      <c r="J923" s="255"/>
      <c r="K923" s="255"/>
      <c r="L923" s="255"/>
      <c r="M923" s="255"/>
      <c r="N923" s="255"/>
      <c r="O923" s="255"/>
      <c r="P923" s="255"/>
      <c r="Q923" s="255">
        <v>12</v>
      </c>
      <c r="R923" s="255"/>
      <c r="S923" s="255"/>
      <c r="T923" s="255"/>
      <c r="U923" s="255"/>
      <c r="V923" s="255"/>
      <c r="W923" s="255"/>
      <c r="X923" s="255"/>
      <c r="Y923" s="255"/>
      <c r="Z923" s="255"/>
      <c r="AA923" s="255"/>
      <c r="AB923" s="255"/>
      <c r="AC923" s="255"/>
      <c r="AD923" s="255"/>
      <c r="AE923" s="353">
        <v>0</v>
      </c>
      <c r="AF923" s="353">
        <v>0</v>
      </c>
      <c r="AG923" s="353">
        <v>0</v>
      </c>
      <c r="AH923" s="353">
        <v>0</v>
      </c>
      <c r="AI923" s="353">
        <v>0</v>
      </c>
      <c r="AJ923" s="353">
        <v>0</v>
      </c>
      <c r="AK923" s="353">
        <v>0</v>
      </c>
      <c r="AL923" s="353">
        <f t="shared" ref="AL923:AR923" si="404">AL922</f>
        <v>0</v>
      </c>
      <c r="AM923" s="353">
        <f t="shared" si="404"/>
        <v>0</v>
      </c>
      <c r="AN923" s="353">
        <f t="shared" si="404"/>
        <v>0</v>
      </c>
      <c r="AO923" s="353">
        <f t="shared" si="404"/>
        <v>0</v>
      </c>
      <c r="AP923" s="353">
        <f t="shared" si="404"/>
        <v>0</v>
      </c>
      <c r="AQ923" s="353">
        <f t="shared" si="404"/>
        <v>0</v>
      </c>
      <c r="AR923" s="353">
        <f t="shared" si="404"/>
        <v>0</v>
      </c>
      <c r="AS923" s="266"/>
    </row>
    <row r="924" spans="1:45" ht="15.5" hidden="1" outlineLevel="1">
      <c r="A924" s="454"/>
      <c r="B924" s="370"/>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54"/>
      <c r="AF924" s="367"/>
      <c r="AG924" s="367"/>
      <c r="AH924" s="367"/>
      <c r="AI924" s="367"/>
      <c r="AJ924" s="367"/>
      <c r="AK924" s="367"/>
      <c r="AL924" s="367"/>
      <c r="AM924" s="367"/>
      <c r="AN924" s="367"/>
      <c r="AO924" s="367"/>
      <c r="AP924" s="367"/>
      <c r="AQ924" s="367"/>
      <c r="AR924" s="367"/>
      <c r="AS924" s="266"/>
    </row>
    <row r="925" spans="1:45" ht="15.5" hidden="1" outlineLevel="1">
      <c r="A925" s="454">
        <v>38</v>
      </c>
      <c r="B925" s="370" t="s">
        <v>130</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68"/>
      <c r="AF925" s="357"/>
      <c r="AG925" s="357"/>
      <c r="AH925" s="357"/>
      <c r="AI925" s="357"/>
      <c r="AJ925" s="357"/>
      <c r="AK925" s="357"/>
      <c r="AL925" s="357"/>
      <c r="AM925" s="357"/>
      <c r="AN925" s="357"/>
      <c r="AO925" s="357"/>
      <c r="AP925" s="357"/>
      <c r="AQ925" s="357"/>
      <c r="AR925" s="357"/>
      <c r="AS925" s="256">
        <f>SUM(AE925:AR925)</f>
        <v>0</v>
      </c>
    </row>
    <row r="926" spans="1:45" ht="15.5" hidden="1" outlineLevel="1">
      <c r="A926" s="454"/>
      <c r="B926" s="254" t="s">
        <v>341</v>
      </c>
      <c r="C926" s="251" t="s">
        <v>163</v>
      </c>
      <c r="D926" s="255"/>
      <c r="E926" s="255"/>
      <c r="F926" s="255"/>
      <c r="G926" s="255"/>
      <c r="H926" s="255"/>
      <c r="I926" s="255"/>
      <c r="J926" s="255"/>
      <c r="K926" s="255"/>
      <c r="L926" s="255"/>
      <c r="M926" s="255"/>
      <c r="N926" s="255"/>
      <c r="O926" s="255"/>
      <c r="P926" s="255"/>
      <c r="Q926" s="255">
        <v>12</v>
      </c>
      <c r="R926" s="255"/>
      <c r="S926" s="255"/>
      <c r="T926" s="255"/>
      <c r="U926" s="255"/>
      <c r="V926" s="255"/>
      <c r="W926" s="255"/>
      <c r="X926" s="255"/>
      <c r="Y926" s="255"/>
      <c r="Z926" s="255"/>
      <c r="AA926" s="255"/>
      <c r="AB926" s="255"/>
      <c r="AC926" s="255"/>
      <c r="AD926" s="255"/>
      <c r="AE926" s="353">
        <v>0</v>
      </c>
      <c r="AF926" s="353">
        <v>0</v>
      </c>
      <c r="AG926" s="353">
        <v>0</v>
      </c>
      <c r="AH926" s="353">
        <v>0</v>
      </c>
      <c r="AI926" s="353">
        <v>0</v>
      </c>
      <c r="AJ926" s="353">
        <v>0</v>
      </c>
      <c r="AK926" s="353">
        <v>0</v>
      </c>
      <c r="AL926" s="353">
        <f t="shared" ref="AL926:AR926" si="405">AL925</f>
        <v>0</v>
      </c>
      <c r="AM926" s="353">
        <f t="shared" si="405"/>
        <v>0</v>
      </c>
      <c r="AN926" s="353">
        <f t="shared" si="405"/>
        <v>0</v>
      </c>
      <c r="AO926" s="353">
        <f t="shared" si="405"/>
        <v>0</v>
      </c>
      <c r="AP926" s="353">
        <f t="shared" si="405"/>
        <v>0</v>
      </c>
      <c r="AQ926" s="353">
        <f t="shared" si="405"/>
        <v>0</v>
      </c>
      <c r="AR926" s="353">
        <f t="shared" si="405"/>
        <v>0</v>
      </c>
      <c r="AS926" s="266"/>
    </row>
    <row r="927" spans="1:45" ht="15.5" hidden="1" outlineLevel="1">
      <c r="A927" s="454"/>
      <c r="B927" s="370"/>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54"/>
      <c r="AF927" s="367"/>
      <c r="AG927" s="367"/>
      <c r="AH927" s="367"/>
      <c r="AI927" s="367"/>
      <c r="AJ927" s="367"/>
      <c r="AK927" s="367"/>
      <c r="AL927" s="367"/>
      <c r="AM927" s="367"/>
      <c r="AN927" s="367"/>
      <c r="AO927" s="367"/>
      <c r="AP927" s="367"/>
      <c r="AQ927" s="367"/>
      <c r="AR927" s="367"/>
      <c r="AS927" s="266"/>
    </row>
    <row r="928" spans="1:45" ht="15.5" hidden="1" outlineLevel="1">
      <c r="A928" s="454">
        <v>39</v>
      </c>
      <c r="B928" s="370" t="s">
        <v>131</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68"/>
      <c r="AF928" s="357"/>
      <c r="AG928" s="357"/>
      <c r="AH928" s="357"/>
      <c r="AI928" s="357"/>
      <c r="AJ928" s="357"/>
      <c r="AK928" s="357"/>
      <c r="AL928" s="357"/>
      <c r="AM928" s="357"/>
      <c r="AN928" s="357"/>
      <c r="AO928" s="357"/>
      <c r="AP928" s="357"/>
      <c r="AQ928" s="357"/>
      <c r="AR928" s="357"/>
      <c r="AS928" s="256">
        <f>SUM(AE928:AR928)</f>
        <v>0</v>
      </c>
    </row>
    <row r="929" spans="1:45" ht="15.5" hidden="1" outlineLevel="1">
      <c r="A929" s="454"/>
      <c r="B929" s="254" t="s">
        <v>341</v>
      </c>
      <c r="C929" s="251" t="s">
        <v>163</v>
      </c>
      <c r="D929" s="255"/>
      <c r="E929" s="255"/>
      <c r="F929" s="255"/>
      <c r="G929" s="255"/>
      <c r="H929" s="255"/>
      <c r="I929" s="255"/>
      <c r="J929" s="255"/>
      <c r="K929" s="255"/>
      <c r="L929" s="255"/>
      <c r="M929" s="255"/>
      <c r="N929" s="255"/>
      <c r="O929" s="255"/>
      <c r="P929" s="255"/>
      <c r="Q929" s="255">
        <v>12</v>
      </c>
      <c r="R929" s="255"/>
      <c r="S929" s="255"/>
      <c r="T929" s="255"/>
      <c r="U929" s="255"/>
      <c r="V929" s="255"/>
      <c r="W929" s="255"/>
      <c r="X929" s="255"/>
      <c r="Y929" s="255"/>
      <c r="Z929" s="255"/>
      <c r="AA929" s="255"/>
      <c r="AB929" s="255"/>
      <c r="AC929" s="255"/>
      <c r="AD929" s="255"/>
      <c r="AE929" s="353">
        <v>0</v>
      </c>
      <c r="AF929" s="353">
        <v>0</v>
      </c>
      <c r="AG929" s="353">
        <v>0</v>
      </c>
      <c r="AH929" s="353">
        <v>0</v>
      </c>
      <c r="AI929" s="353">
        <v>0</v>
      </c>
      <c r="AJ929" s="353">
        <v>0</v>
      </c>
      <c r="AK929" s="353">
        <v>0</v>
      </c>
      <c r="AL929" s="353">
        <f t="shared" ref="AL929:AR929" si="406">AL928</f>
        <v>0</v>
      </c>
      <c r="AM929" s="353">
        <f t="shared" si="406"/>
        <v>0</v>
      </c>
      <c r="AN929" s="353">
        <f t="shared" si="406"/>
        <v>0</v>
      </c>
      <c r="AO929" s="353">
        <f t="shared" si="406"/>
        <v>0</v>
      </c>
      <c r="AP929" s="353">
        <f t="shared" si="406"/>
        <v>0</v>
      </c>
      <c r="AQ929" s="353">
        <f t="shared" si="406"/>
        <v>0</v>
      </c>
      <c r="AR929" s="353">
        <f t="shared" si="406"/>
        <v>0</v>
      </c>
      <c r="AS929" s="266"/>
    </row>
    <row r="930" spans="1:45" ht="15.5" hidden="1" outlineLevel="1">
      <c r="A930" s="454"/>
      <c r="B930" s="370"/>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54"/>
      <c r="AF930" s="367"/>
      <c r="AG930" s="367"/>
      <c r="AH930" s="367"/>
      <c r="AI930" s="367"/>
      <c r="AJ930" s="367"/>
      <c r="AK930" s="367"/>
      <c r="AL930" s="367"/>
      <c r="AM930" s="367"/>
      <c r="AN930" s="367"/>
      <c r="AO930" s="367"/>
      <c r="AP930" s="367"/>
      <c r="AQ930" s="367"/>
      <c r="AR930" s="367"/>
      <c r="AS930" s="266"/>
    </row>
    <row r="931" spans="1:45" ht="31" hidden="1" outlineLevel="1">
      <c r="A931" s="454">
        <v>40</v>
      </c>
      <c r="B931" s="370" t="s">
        <v>132</v>
      </c>
      <c r="C931" s="251" t="s">
        <v>25</v>
      </c>
      <c r="D931" s="255"/>
      <c r="E931" s="255"/>
      <c r="F931" s="255"/>
      <c r="G931" s="255"/>
      <c r="H931" s="255"/>
      <c r="I931" s="255"/>
      <c r="J931" s="255"/>
      <c r="K931" s="255"/>
      <c r="L931" s="255"/>
      <c r="M931" s="255"/>
      <c r="N931" s="255"/>
      <c r="O931" s="255"/>
      <c r="P931" s="255"/>
      <c r="Q931" s="255">
        <v>12</v>
      </c>
      <c r="R931" s="255"/>
      <c r="S931" s="255"/>
      <c r="T931" s="255"/>
      <c r="U931" s="255"/>
      <c r="V931" s="255"/>
      <c r="W931" s="255"/>
      <c r="X931" s="255"/>
      <c r="Y931" s="255"/>
      <c r="Z931" s="255"/>
      <c r="AA931" s="255"/>
      <c r="AB931" s="255"/>
      <c r="AC931" s="255"/>
      <c r="AD931" s="255"/>
      <c r="AE931" s="368"/>
      <c r="AF931" s="357"/>
      <c r="AG931" s="357"/>
      <c r="AH931" s="357"/>
      <c r="AI931" s="357"/>
      <c r="AJ931" s="357"/>
      <c r="AK931" s="357"/>
      <c r="AL931" s="357"/>
      <c r="AM931" s="357"/>
      <c r="AN931" s="357"/>
      <c r="AO931" s="357"/>
      <c r="AP931" s="357"/>
      <c r="AQ931" s="357"/>
      <c r="AR931" s="357"/>
      <c r="AS931" s="256">
        <f>SUM(AE931:AR931)</f>
        <v>0</v>
      </c>
    </row>
    <row r="932" spans="1:45" ht="15.5" hidden="1" outlineLevel="1">
      <c r="A932" s="454"/>
      <c r="B932" s="254" t="s">
        <v>341</v>
      </c>
      <c r="C932" s="251" t="s">
        <v>163</v>
      </c>
      <c r="D932" s="255"/>
      <c r="E932" s="255"/>
      <c r="F932" s="255"/>
      <c r="G932" s="255"/>
      <c r="H932" s="255"/>
      <c r="I932" s="255"/>
      <c r="J932" s="255"/>
      <c r="K932" s="255"/>
      <c r="L932" s="255"/>
      <c r="M932" s="255"/>
      <c r="N932" s="255"/>
      <c r="O932" s="255"/>
      <c r="P932" s="255"/>
      <c r="Q932" s="255">
        <v>12</v>
      </c>
      <c r="R932" s="255"/>
      <c r="S932" s="255"/>
      <c r="T932" s="255"/>
      <c r="U932" s="255"/>
      <c r="V932" s="255"/>
      <c r="W932" s="255"/>
      <c r="X932" s="255"/>
      <c r="Y932" s="255"/>
      <c r="Z932" s="255"/>
      <c r="AA932" s="255"/>
      <c r="AB932" s="255"/>
      <c r="AC932" s="255"/>
      <c r="AD932" s="255"/>
      <c r="AE932" s="353">
        <v>0</v>
      </c>
      <c r="AF932" s="353">
        <v>0</v>
      </c>
      <c r="AG932" s="353">
        <v>0</v>
      </c>
      <c r="AH932" s="353">
        <v>0</v>
      </c>
      <c r="AI932" s="353">
        <v>0</v>
      </c>
      <c r="AJ932" s="353">
        <v>0</v>
      </c>
      <c r="AK932" s="353">
        <v>0</v>
      </c>
      <c r="AL932" s="353">
        <f t="shared" ref="AL932:AR932" si="407">AL931</f>
        <v>0</v>
      </c>
      <c r="AM932" s="353">
        <f t="shared" si="407"/>
        <v>0</v>
      </c>
      <c r="AN932" s="353">
        <f t="shared" si="407"/>
        <v>0</v>
      </c>
      <c r="AO932" s="353">
        <f t="shared" si="407"/>
        <v>0</v>
      </c>
      <c r="AP932" s="353">
        <f t="shared" si="407"/>
        <v>0</v>
      </c>
      <c r="AQ932" s="353">
        <f t="shared" si="407"/>
        <v>0</v>
      </c>
      <c r="AR932" s="353">
        <f t="shared" si="407"/>
        <v>0</v>
      </c>
      <c r="AS932" s="266"/>
    </row>
    <row r="933" spans="1:45" ht="15.5" hidden="1" outlineLevel="1">
      <c r="A933" s="454"/>
      <c r="B933" s="370"/>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54"/>
      <c r="AF933" s="367"/>
      <c r="AG933" s="367"/>
      <c r="AH933" s="367"/>
      <c r="AI933" s="367"/>
      <c r="AJ933" s="367"/>
      <c r="AK933" s="367"/>
      <c r="AL933" s="367"/>
      <c r="AM933" s="367"/>
      <c r="AN933" s="367"/>
      <c r="AO933" s="367"/>
      <c r="AP933" s="367"/>
      <c r="AQ933" s="367"/>
      <c r="AR933" s="367"/>
      <c r="AS933" s="266"/>
    </row>
    <row r="934" spans="1:45" ht="31" hidden="1" outlineLevel="1">
      <c r="A934" s="454">
        <v>41</v>
      </c>
      <c r="B934" s="370" t="s">
        <v>133</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68"/>
      <c r="AF934" s="357"/>
      <c r="AG934" s="357"/>
      <c r="AH934" s="357"/>
      <c r="AI934" s="357"/>
      <c r="AJ934" s="357"/>
      <c r="AK934" s="357"/>
      <c r="AL934" s="357"/>
      <c r="AM934" s="357"/>
      <c r="AN934" s="357"/>
      <c r="AO934" s="357"/>
      <c r="AP934" s="357"/>
      <c r="AQ934" s="357"/>
      <c r="AR934" s="357"/>
      <c r="AS934" s="256">
        <f>SUM(AE934:AR934)</f>
        <v>0</v>
      </c>
    </row>
    <row r="935" spans="1:45" ht="15.5" hidden="1" outlineLevel="1">
      <c r="A935" s="454"/>
      <c r="B935" s="254" t="s">
        <v>341</v>
      </c>
      <c r="C935" s="251" t="s">
        <v>163</v>
      </c>
      <c r="D935" s="255"/>
      <c r="E935" s="255"/>
      <c r="F935" s="255"/>
      <c r="G935" s="255"/>
      <c r="H935" s="255"/>
      <c r="I935" s="255"/>
      <c r="J935" s="255"/>
      <c r="K935" s="255"/>
      <c r="L935" s="255"/>
      <c r="M935" s="255"/>
      <c r="N935" s="255"/>
      <c r="O935" s="255"/>
      <c r="P935" s="255"/>
      <c r="Q935" s="255">
        <v>12</v>
      </c>
      <c r="R935" s="255"/>
      <c r="S935" s="255"/>
      <c r="T935" s="255"/>
      <c r="U935" s="255"/>
      <c r="V935" s="255"/>
      <c r="W935" s="255"/>
      <c r="X935" s="255"/>
      <c r="Y935" s="255"/>
      <c r="Z935" s="255"/>
      <c r="AA935" s="255"/>
      <c r="AB935" s="255"/>
      <c r="AC935" s="255"/>
      <c r="AD935" s="255"/>
      <c r="AE935" s="353">
        <v>0</v>
      </c>
      <c r="AF935" s="353">
        <v>0</v>
      </c>
      <c r="AG935" s="353">
        <v>0</v>
      </c>
      <c r="AH935" s="353">
        <v>0</v>
      </c>
      <c r="AI935" s="353">
        <v>0</v>
      </c>
      <c r="AJ935" s="353">
        <v>0</v>
      </c>
      <c r="AK935" s="353">
        <v>0</v>
      </c>
      <c r="AL935" s="353">
        <f t="shared" ref="AL935:AR935" si="408">AL934</f>
        <v>0</v>
      </c>
      <c r="AM935" s="353">
        <f t="shared" si="408"/>
        <v>0</v>
      </c>
      <c r="AN935" s="353">
        <f t="shared" si="408"/>
        <v>0</v>
      </c>
      <c r="AO935" s="353">
        <f t="shared" si="408"/>
        <v>0</v>
      </c>
      <c r="AP935" s="353">
        <f t="shared" si="408"/>
        <v>0</v>
      </c>
      <c r="AQ935" s="353">
        <f t="shared" si="408"/>
        <v>0</v>
      </c>
      <c r="AR935" s="353">
        <f t="shared" si="408"/>
        <v>0</v>
      </c>
      <c r="AS935" s="266"/>
    </row>
    <row r="936" spans="1:45" ht="15.5" hidden="1" outlineLevel="1">
      <c r="A936" s="454"/>
      <c r="B936" s="370"/>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54"/>
      <c r="AF936" s="367"/>
      <c r="AG936" s="367"/>
      <c r="AH936" s="367"/>
      <c r="AI936" s="367"/>
      <c r="AJ936" s="367"/>
      <c r="AK936" s="367"/>
      <c r="AL936" s="367"/>
      <c r="AM936" s="367"/>
      <c r="AN936" s="367"/>
      <c r="AO936" s="367"/>
      <c r="AP936" s="367"/>
      <c r="AQ936" s="367"/>
      <c r="AR936" s="367"/>
      <c r="AS936" s="266"/>
    </row>
    <row r="937" spans="1:45" ht="31" hidden="1" outlineLevel="1">
      <c r="A937" s="454">
        <v>42</v>
      </c>
      <c r="B937" s="370" t="s">
        <v>134</v>
      </c>
      <c r="C937" s="251" t="s">
        <v>25</v>
      </c>
      <c r="D937" s="255"/>
      <c r="E937" s="255"/>
      <c r="F937" s="255"/>
      <c r="G937" s="255"/>
      <c r="H937" s="255"/>
      <c r="I937" s="255"/>
      <c r="J937" s="255"/>
      <c r="K937" s="255"/>
      <c r="L937" s="255"/>
      <c r="M937" s="255"/>
      <c r="N937" s="255"/>
      <c r="O937" s="255"/>
      <c r="P937" s="255"/>
      <c r="Q937" s="251"/>
      <c r="R937" s="255"/>
      <c r="S937" s="255"/>
      <c r="T937" s="255"/>
      <c r="U937" s="255"/>
      <c r="V937" s="255"/>
      <c r="W937" s="255"/>
      <c r="X937" s="255"/>
      <c r="Y937" s="255"/>
      <c r="Z937" s="255"/>
      <c r="AA937" s="255"/>
      <c r="AB937" s="255"/>
      <c r="AC937" s="255"/>
      <c r="AD937" s="255"/>
      <c r="AE937" s="368"/>
      <c r="AF937" s="357"/>
      <c r="AG937" s="357"/>
      <c r="AH937" s="357"/>
      <c r="AI937" s="357"/>
      <c r="AJ937" s="357"/>
      <c r="AK937" s="357"/>
      <c r="AL937" s="357"/>
      <c r="AM937" s="357"/>
      <c r="AN937" s="357"/>
      <c r="AO937" s="357"/>
      <c r="AP937" s="357"/>
      <c r="AQ937" s="357"/>
      <c r="AR937" s="357"/>
      <c r="AS937" s="256">
        <f>SUM(AE937:AR937)</f>
        <v>0</v>
      </c>
    </row>
    <row r="938" spans="1:45" ht="15.5" hidden="1" outlineLevel="1">
      <c r="A938" s="454"/>
      <c r="B938" s="254" t="s">
        <v>341</v>
      </c>
      <c r="C938" s="251" t="s">
        <v>163</v>
      </c>
      <c r="D938" s="255"/>
      <c r="E938" s="255"/>
      <c r="F938" s="255"/>
      <c r="G938" s="255"/>
      <c r="H938" s="255"/>
      <c r="I938" s="255"/>
      <c r="J938" s="255"/>
      <c r="K938" s="255"/>
      <c r="L938" s="255"/>
      <c r="M938" s="255"/>
      <c r="N938" s="255"/>
      <c r="O938" s="255"/>
      <c r="P938" s="255"/>
      <c r="Q938" s="405"/>
      <c r="R938" s="255"/>
      <c r="S938" s="255"/>
      <c r="T938" s="255"/>
      <c r="U938" s="255"/>
      <c r="V938" s="255"/>
      <c r="W938" s="255"/>
      <c r="X938" s="255"/>
      <c r="Y938" s="255"/>
      <c r="Z938" s="255"/>
      <c r="AA938" s="255"/>
      <c r="AB938" s="255"/>
      <c r="AC938" s="255"/>
      <c r="AD938" s="255"/>
      <c r="AE938" s="353">
        <v>0</v>
      </c>
      <c r="AF938" s="353">
        <v>0</v>
      </c>
      <c r="AG938" s="353">
        <v>0</v>
      </c>
      <c r="AH938" s="353">
        <v>0</v>
      </c>
      <c r="AI938" s="353">
        <v>0</v>
      </c>
      <c r="AJ938" s="353">
        <v>0</v>
      </c>
      <c r="AK938" s="353">
        <v>0</v>
      </c>
      <c r="AL938" s="353">
        <f t="shared" ref="AL938:AR938" si="409">AL937</f>
        <v>0</v>
      </c>
      <c r="AM938" s="353">
        <f t="shared" si="409"/>
        <v>0</v>
      </c>
      <c r="AN938" s="353">
        <f t="shared" si="409"/>
        <v>0</v>
      </c>
      <c r="AO938" s="353">
        <f t="shared" si="409"/>
        <v>0</v>
      </c>
      <c r="AP938" s="353">
        <f t="shared" si="409"/>
        <v>0</v>
      </c>
      <c r="AQ938" s="353">
        <f t="shared" si="409"/>
        <v>0</v>
      </c>
      <c r="AR938" s="353">
        <f t="shared" si="409"/>
        <v>0</v>
      </c>
      <c r="AS938" s="266"/>
    </row>
    <row r="939" spans="1:45" ht="15.5" hidden="1" outlineLevel="1">
      <c r="A939" s="454"/>
      <c r="B939" s="370"/>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54"/>
      <c r="AF939" s="367"/>
      <c r="AG939" s="367"/>
      <c r="AH939" s="367"/>
      <c r="AI939" s="367"/>
      <c r="AJ939" s="367"/>
      <c r="AK939" s="367"/>
      <c r="AL939" s="367"/>
      <c r="AM939" s="367"/>
      <c r="AN939" s="367"/>
      <c r="AO939" s="367"/>
      <c r="AP939" s="367"/>
      <c r="AQ939" s="367"/>
      <c r="AR939" s="367"/>
      <c r="AS939" s="266"/>
    </row>
    <row r="940" spans="1:45" ht="15.5" hidden="1" outlineLevel="1">
      <c r="A940" s="454">
        <v>43</v>
      </c>
      <c r="B940" s="370" t="s">
        <v>135</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68"/>
      <c r="AF940" s="357"/>
      <c r="AG940" s="357"/>
      <c r="AH940" s="357"/>
      <c r="AI940" s="357"/>
      <c r="AJ940" s="357"/>
      <c r="AK940" s="357"/>
      <c r="AL940" s="357"/>
      <c r="AM940" s="357"/>
      <c r="AN940" s="357"/>
      <c r="AO940" s="357"/>
      <c r="AP940" s="357"/>
      <c r="AQ940" s="357"/>
      <c r="AR940" s="357"/>
      <c r="AS940" s="256">
        <f>SUM(AE940:AR940)</f>
        <v>0</v>
      </c>
    </row>
    <row r="941" spans="1:45" ht="15.5" hidden="1" outlineLevel="1">
      <c r="A941" s="454"/>
      <c r="B941" s="254" t="s">
        <v>341</v>
      </c>
      <c r="C941" s="251" t="s">
        <v>163</v>
      </c>
      <c r="D941" s="255"/>
      <c r="E941" s="255"/>
      <c r="F941" s="255"/>
      <c r="G941" s="255"/>
      <c r="H941" s="255"/>
      <c r="I941" s="255"/>
      <c r="J941" s="255"/>
      <c r="K941" s="255"/>
      <c r="L941" s="255"/>
      <c r="M941" s="255"/>
      <c r="N941" s="255"/>
      <c r="O941" s="255"/>
      <c r="P941" s="255"/>
      <c r="Q941" s="255">
        <v>12</v>
      </c>
      <c r="R941" s="255"/>
      <c r="S941" s="255"/>
      <c r="T941" s="255"/>
      <c r="U941" s="255"/>
      <c r="V941" s="255"/>
      <c r="W941" s="255"/>
      <c r="X941" s="255"/>
      <c r="Y941" s="255"/>
      <c r="Z941" s="255"/>
      <c r="AA941" s="255"/>
      <c r="AB941" s="255"/>
      <c r="AC941" s="255"/>
      <c r="AD941" s="255"/>
      <c r="AE941" s="353">
        <v>0</v>
      </c>
      <c r="AF941" s="353">
        <v>0</v>
      </c>
      <c r="AG941" s="353">
        <v>0</v>
      </c>
      <c r="AH941" s="353">
        <v>0</v>
      </c>
      <c r="AI941" s="353">
        <v>0</v>
      </c>
      <c r="AJ941" s="353">
        <v>0</v>
      </c>
      <c r="AK941" s="353">
        <v>0</v>
      </c>
      <c r="AL941" s="353">
        <f t="shared" ref="AL941:AR941" si="410">AL940</f>
        <v>0</v>
      </c>
      <c r="AM941" s="353">
        <f t="shared" si="410"/>
        <v>0</v>
      </c>
      <c r="AN941" s="353">
        <f t="shared" si="410"/>
        <v>0</v>
      </c>
      <c r="AO941" s="353">
        <f t="shared" si="410"/>
        <v>0</v>
      </c>
      <c r="AP941" s="353">
        <f t="shared" si="410"/>
        <v>0</v>
      </c>
      <c r="AQ941" s="353">
        <f t="shared" si="410"/>
        <v>0</v>
      </c>
      <c r="AR941" s="353">
        <f t="shared" si="410"/>
        <v>0</v>
      </c>
      <c r="AS941" s="266"/>
    </row>
    <row r="942" spans="1:45" ht="15.5" hidden="1" outlineLevel="1">
      <c r="A942" s="454"/>
      <c r="B942" s="370"/>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54"/>
      <c r="AF942" s="367"/>
      <c r="AG942" s="367"/>
      <c r="AH942" s="367"/>
      <c r="AI942" s="367"/>
      <c r="AJ942" s="367"/>
      <c r="AK942" s="367"/>
      <c r="AL942" s="367"/>
      <c r="AM942" s="367"/>
      <c r="AN942" s="367"/>
      <c r="AO942" s="367"/>
      <c r="AP942" s="367"/>
      <c r="AQ942" s="367"/>
      <c r="AR942" s="367"/>
      <c r="AS942" s="266"/>
    </row>
    <row r="943" spans="1:45" ht="31" hidden="1" outlineLevel="1">
      <c r="A943" s="454">
        <v>44</v>
      </c>
      <c r="B943" s="370" t="s">
        <v>136</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68"/>
      <c r="AF943" s="357"/>
      <c r="AG943" s="357"/>
      <c r="AH943" s="357"/>
      <c r="AI943" s="357"/>
      <c r="AJ943" s="357"/>
      <c r="AK943" s="357"/>
      <c r="AL943" s="357"/>
      <c r="AM943" s="357"/>
      <c r="AN943" s="357"/>
      <c r="AO943" s="357"/>
      <c r="AP943" s="357"/>
      <c r="AQ943" s="357"/>
      <c r="AR943" s="357"/>
      <c r="AS943" s="256">
        <f>SUM(AE943:AR943)</f>
        <v>0</v>
      </c>
    </row>
    <row r="944" spans="1:45" ht="15.5" hidden="1" outlineLevel="1">
      <c r="A944" s="454"/>
      <c r="B944" s="254" t="s">
        <v>341</v>
      </c>
      <c r="C944" s="251" t="s">
        <v>163</v>
      </c>
      <c r="D944" s="255"/>
      <c r="E944" s="255"/>
      <c r="F944" s="255"/>
      <c r="G944" s="255"/>
      <c r="H944" s="255"/>
      <c r="I944" s="255"/>
      <c r="J944" s="255"/>
      <c r="K944" s="255"/>
      <c r="L944" s="255"/>
      <c r="M944" s="255"/>
      <c r="N944" s="255"/>
      <c r="O944" s="255"/>
      <c r="P944" s="255"/>
      <c r="Q944" s="255">
        <v>12</v>
      </c>
      <c r="R944" s="255"/>
      <c r="S944" s="255"/>
      <c r="T944" s="255"/>
      <c r="U944" s="255"/>
      <c r="V944" s="255"/>
      <c r="W944" s="255"/>
      <c r="X944" s="255"/>
      <c r="Y944" s="255"/>
      <c r="Z944" s="255"/>
      <c r="AA944" s="255"/>
      <c r="AB944" s="255"/>
      <c r="AC944" s="255"/>
      <c r="AD944" s="255"/>
      <c r="AE944" s="353">
        <v>0</v>
      </c>
      <c r="AF944" s="353">
        <v>0</v>
      </c>
      <c r="AG944" s="353">
        <v>0</v>
      </c>
      <c r="AH944" s="353">
        <v>0</v>
      </c>
      <c r="AI944" s="353">
        <v>0</v>
      </c>
      <c r="AJ944" s="353">
        <v>0</v>
      </c>
      <c r="AK944" s="353">
        <v>0</v>
      </c>
      <c r="AL944" s="353">
        <f t="shared" ref="AL944:AR944" si="411">AL943</f>
        <v>0</v>
      </c>
      <c r="AM944" s="353">
        <f t="shared" si="411"/>
        <v>0</v>
      </c>
      <c r="AN944" s="353">
        <f t="shared" si="411"/>
        <v>0</v>
      </c>
      <c r="AO944" s="353">
        <f t="shared" si="411"/>
        <v>0</v>
      </c>
      <c r="AP944" s="353">
        <f t="shared" si="411"/>
        <v>0</v>
      </c>
      <c r="AQ944" s="353">
        <f t="shared" si="411"/>
        <v>0</v>
      </c>
      <c r="AR944" s="353">
        <f t="shared" si="411"/>
        <v>0</v>
      </c>
      <c r="AS944" s="266"/>
    </row>
    <row r="945" spans="1:45" ht="15.5" hidden="1" outlineLevel="1">
      <c r="A945" s="454"/>
      <c r="B945" s="370"/>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54"/>
      <c r="AF945" s="367"/>
      <c r="AG945" s="367"/>
      <c r="AH945" s="367"/>
      <c r="AI945" s="367"/>
      <c r="AJ945" s="367"/>
      <c r="AK945" s="367"/>
      <c r="AL945" s="367"/>
      <c r="AM945" s="367"/>
      <c r="AN945" s="367"/>
      <c r="AO945" s="367"/>
      <c r="AP945" s="367"/>
      <c r="AQ945" s="367"/>
      <c r="AR945" s="367"/>
      <c r="AS945" s="266"/>
    </row>
    <row r="946" spans="1:45" ht="31" hidden="1" outlineLevel="1">
      <c r="A946" s="454">
        <v>45</v>
      </c>
      <c r="B946" s="370" t="s">
        <v>137</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68"/>
      <c r="AF946" s="357"/>
      <c r="AG946" s="357"/>
      <c r="AH946" s="357"/>
      <c r="AI946" s="357"/>
      <c r="AJ946" s="357"/>
      <c r="AK946" s="357"/>
      <c r="AL946" s="357"/>
      <c r="AM946" s="357"/>
      <c r="AN946" s="357"/>
      <c r="AO946" s="357"/>
      <c r="AP946" s="357"/>
      <c r="AQ946" s="357"/>
      <c r="AR946" s="357"/>
      <c r="AS946" s="256">
        <f>SUM(AE946:AR946)</f>
        <v>0</v>
      </c>
    </row>
    <row r="947" spans="1:45" ht="15.5" hidden="1" outlineLevel="1">
      <c r="A947" s="454"/>
      <c r="B947" s="254" t="s">
        <v>341</v>
      </c>
      <c r="C947" s="251" t="s">
        <v>163</v>
      </c>
      <c r="D947" s="255"/>
      <c r="E947" s="255"/>
      <c r="F947" s="255"/>
      <c r="G947" s="255"/>
      <c r="H947" s="255"/>
      <c r="I947" s="255"/>
      <c r="J947" s="255"/>
      <c r="K947" s="255"/>
      <c r="L947" s="255"/>
      <c r="M947" s="255"/>
      <c r="N947" s="255"/>
      <c r="O947" s="255"/>
      <c r="P947" s="255"/>
      <c r="Q947" s="255">
        <v>12</v>
      </c>
      <c r="R947" s="255"/>
      <c r="S947" s="255"/>
      <c r="T947" s="255"/>
      <c r="U947" s="255"/>
      <c r="V947" s="255"/>
      <c r="W947" s="255"/>
      <c r="X947" s="255"/>
      <c r="Y947" s="255"/>
      <c r="Z947" s="255"/>
      <c r="AA947" s="255"/>
      <c r="AB947" s="255"/>
      <c r="AC947" s="255"/>
      <c r="AD947" s="255"/>
      <c r="AE947" s="353">
        <v>0</v>
      </c>
      <c r="AF947" s="353">
        <v>0</v>
      </c>
      <c r="AG947" s="353">
        <v>0</v>
      </c>
      <c r="AH947" s="353">
        <v>0</v>
      </c>
      <c r="AI947" s="353">
        <v>0</v>
      </c>
      <c r="AJ947" s="353">
        <v>0</v>
      </c>
      <c r="AK947" s="353">
        <v>0</v>
      </c>
      <c r="AL947" s="353">
        <f t="shared" ref="AL947:AR947" si="412">AL946</f>
        <v>0</v>
      </c>
      <c r="AM947" s="353">
        <f t="shared" si="412"/>
        <v>0</v>
      </c>
      <c r="AN947" s="353">
        <f t="shared" si="412"/>
        <v>0</v>
      </c>
      <c r="AO947" s="353">
        <f t="shared" si="412"/>
        <v>0</v>
      </c>
      <c r="AP947" s="353">
        <f t="shared" si="412"/>
        <v>0</v>
      </c>
      <c r="AQ947" s="353">
        <f t="shared" si="412"/>
        <v>0</v>
      </c>
      <c r="AR947" s="353">
        <f t="shared" si="412"/>
        <v>0</v>
      </c>
      <c r="AS947" s="266"/>
    </row>
    <row r="948" spans="1:45" ht="15.5" hidden="1" outlineLevel="1">
      <c r="A948" s="454"/>
      <c r="B948" s="370"/>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54"/>
      <c r="AF948" s="367"/>
      <c r="AG948" s="367"/>
      <c r="AH948" s="367"/>
      <c r="AI948" s="367"/>
      <c r="AJ948" s="367"/>
      <c r="AK948" s="367"/>
      <c r="AL948" s="367"/>
      <c r="AM948" s="367"/>
      <c r="AN948" s="367"/>
      <c r="AO948" s="367"/>
      <c r="AP948" s="367"/>
      <c r="AQ948" s="367"/>
      <c r="AR948" s="367"/>
      <c r="AS948" s="266"/>
    </row>
    <row r="949" spans="1:45" ht="31" hidden="1" outlineLevel="1">
      <c r="A949" s="454">
        <v>46</v>
      </c>
      <c r="B949" s="370" t="s">
        <v>138</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68"/>
      <c r="AF949" s="357"/>
      <c r="AG949" s="357"/>
      <c r="AH949" s="357"/>
      <c r="AI949" s="357"/>
      <c r="AJ949" s="357"/>
      <c r="AK949" s="357"/>
      <c r="AL949" s="357"/>
      <c r="AM949" s="357"/>
      <c r="AN949" s="357"/>
      <c r="AO949" s="357"/>
      <c r="AP949" s="357"/>
      <c r="AQ949" s="357"/>
      <c r="AR949" s="357"/>
      <c r="AS949" s="256">
        <f>SUM(AE949:AR949)</f>
        <v>0</v>
      </c>
    </row>
    <row r="950" spans="1:45" ht="15.5" hidden="1" outlineLevel="1">
      <c r="A950" s="454"/>
      <c r="B950" s="254" t="s">
        <v>341</v>
      </c>
      <c r="C950" s="251" t="s">
        <v>163</v>
      </c>
      <c r="D950" s="255"/>
      <c r="E950" s="255"/>
      <c r="F950" s="255"/>
      <c r="G950" s="255"/>
      <c r="H950" s="255"/>
      <c r="I950" s="255"/>
      <c r="J950" s="255"/>
      <c r="K950" s="255"/>
      <c r="L950" s="255"/>
      <c r="M950" s="255"/>
      <c r="N950" s="255"/>
      <c r="O950" s="255"/>
      <c r="P950" s="255"/>
      <c r="Q950" s="255">
        <v>12</v>
      </c>
      <c r="R950" s="255"/>
      <c r="S950" s="255"/>
      <c r="T950" s="255"/>
      <c r="U950" s="255"/>
      <c r="V950" s="255"/>
      <c r="W950" s="255"/>
      <c r="X950" s="255"/>
      <c r="Y950" s="255"/>
      <c r="Z950" s="255"/>
      <c r="AA950" s="255"/>
      <c r="AB950" s="255"/>
      <c r="AC950" s="255"/>
      <c r="AD950" s="255"/>
      <c r="AE950" s="353">
        <v>0</v>
      </c>
      <c r="AF950" s="353">
        <v>0</v>
      </c>
      <c r="AG950" s="353">
        <v>0</v>
      </c>
      <c r="AH950" s="353">
        <v>0</v>
      </c>
      <c r="AI950" s="353">
        <v>0</v>
      </c>
      <c r="AJ950" s="353">
        <v>0</v>
      </c>
      <c r="AK950" s="353">
        <v>0</v>
      </c>
      <c r="AL950" s="353">
        <f t="shared" ref="AL950:AR950" si="413">AL949</f>
        <v>0</v>
      </c>
      <c r="AM950" s="353">
        <f t="shared" si="413"/>
        <v>0</v>
      </c>
      <c r="AN950" s="353">
        <f t="shared" si="413"/>
        <v>0</v>
      </c>
      <c r="AO950" s="353">
        <f t="shared" si="413"/>
        <v>0</v>
      </c>
      <c r="AP950" s="353">
        <f t="shared" si="413"/>
        <v>0</v>
      </c>
      <c r="AQ950" s="353">
        <f t="shared" si="413"/>
        <v>0</v>
      </c>
      <c r="AR950" s="353">
        <f t="shared" si="413"/>
        <v>0</v>
      </c>
      <c r="AS950" s="266"/>
    </row>
    <row r="951" spans="1:45" ht="15.5" hidden="1" outlineLevel="1">
      <c r="A951" s="454"/>
      <c r="B951" s="370"/>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54"/>
      <c r="AF951" s="367"/>
      <c r="AG951" s="367"/>
      <c r="AH951" s="367"/>
      <c r="AI951" s="367"/>
      <c r="AJ951" s="367"/>
      <c r="AK951" s="367"/>
      <c r="AL951" s="367"/>
      <c r="AM951" s="367"/>
      <c r="AN951" s="367"/>
      <c r="AO951" s="367"/>
      <c r="AP951" s="367"/>
      <c r="AQ951" s="367"/>
      <c r="AR951" s="367"/>
      <c r="AS951" s="266"/>
    </row>
    <row r="952" spans="1:45" ht="31" hidden="1" outlineLevel="1">
      <c r="A952" s="454">
        <v>47</v>
      </c>
      <c r="B952" s="370" t="s">
        <v>139</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68"/>
      <c r="AF952" s="357"/>
      <c r="AG952" s="357"/>
      <c r="AH952" s="357"/>
      <c r="AI952" s="357"/>
      <c r="AJ952" s="357"/>
      <c r="AK952" s="357"/>
      <c r="AL952" s="357"/>
      <c r="AM952" s="357"/>
      <c r="AN952" s="357"/>
      <c r="AO952" s="357"/>
      <c r="AP952" s="357"/>
      <c r="AQ952" s="357"/>
      <c r="AR952" s="357"/>
      <c r="AS952" s="256">
        <f>SUM(AE952:AR952)</f>
        <v>0</v>
      </c>
    </row>
    <row r="953" spans="1:45" ht="15.5" hidden="1" outlineLevel="1">
      <c r="A953" s="454"/>
      <c r="B953" s="254" t="s">
        <v>341</v>
      </c>
      <c r="C953" s="251" t="s">
        <v>163</v>
      </c>
      <c r="D953" s="255"/>
      <c r="E953" s="255"/>
      <c r="F953" s="255"/>
      <c r="G953" s="255"/>
      <c r="H953" s="255"/>
      <c r="I953" s="255"/>
      <c r="J953" s="255"/>
      <c r="K953" s="255"/>
      <c r="L953" s="255"/>
      <c r="M953" s="255"/>
      <c r="N953" s="255"/>
      <c r="O953" s="255"/>
      <c r="P953" s="255"/>
      <c r="Q953" s="255">
        <v>12</v>
      </c>
      <c r="R953" s="255"/>
      <c r="S953" s="255"/>
      <c r="T953" s="255"/>
      <c r="U953" s="255"/>
      <c r="V953" s="255"/>
      <c r="W953" s="255"/>
      <c r="X953" s="255"/>
      <c r="Y953" s="255"/>
      <c r="Z953" s="255"/>
      <c r="AA953" s="255"/>
      <c r="AB953" s="255"/>
      <c r="AC953" s="255"/>
      <c r="AD953" s="255"/>
      <c r="AE953" s="353">
        <v>0</v>
      </c>
      <c r="AF953" s="353">
        <v>0</v>
      </c>
      <c r="AG953" s="353">
        <v>0</v>
      </c>
      <c r="AH953" s="353">
        <v>0</v>
      </c>
      <c r="AI953" s="353">
        <v>0</v>
      </c>
      <c r="AJ953" s="353">
        <v>0</v>
      </c>
      <c r="AK953" s="353">
        <v>0</v>
      </c>
      <c r="AL953" s="353">
        <f t="shared" ref="AL953:AR953" si="414">AL952</f>
        <v>0</v>
      </c>
      <c r="AM953" s="353">
        <f t="shared" si="414"/>
        <v>0</v>
      </c>
      <c r="AN953" s="353">
        <f t="shared" si="414"/>
        <v>0</v>
      </c>
      <c r="AO953" s="353">
        <f t="shared" si="414"/>
        <v>0</v>
      </c>
      <c r="AP953" s="353">
        <f t="shared" si="414"/>
        <v>0</v>
      </c>
      <c r="AQ953" s="353">
        <f t="shared" si="414"/>
        <v>0</v>
      </c>
      <c r="AR953" s="353">
        <f t="shared" si="414"/>
        <v>0</v>
      </c>
      <c r="AS953" s="266"/>
    </row>
    <row r="954" spans="1:45" ht="15.5" hidden="1" outlineLevel="1">
      <c r="A954" s="454"/>
      <c r="B954" s="370"/>
      <c r="C954" s="251"/>
      <c r="D954" s="251"/>
      <c r="E954" s="251"/>
      <c r="F954" s="251"/>
      <c r="G954" s="251"/>
      <c r="H954" s="251"/>
      <c r="I954" s="251"/>
      <c r="J954" s="251"/>
      <c r="K954" s="251"/>
      <c r="L954" s="251"/>
      <c r="M954" s="251"/>
      <c r="N954" s="251"/>
      <c r="O954" s="251"/>
      <c r="P954" s="251"/>
      <c r="Q954" s="251"/>
      <c r="R954" s="251"/>
      <c r="S954" s="251"/>
      <c r="T954" s="251"/>
      <c r="U954" s="251"/>
      <c r="V954" s="251"/>
      <c r="W954" s="251"/>
      <c r="X954" s="251"/>
      <c r="Y954" s="251"/>
      <c r="Z954" s="251"/>
      <c r="AA954" s="251"/>
      <c r="AB954" s="251"/>
      <c r="AC954" s="251"/>
      <c r="AD954" s="251"/>
      <c r="AE954" s="354"/>
      <c r="AF954" s="367"/>
      <c r="AG954" s="367"/>
      <c r="AH954" s="367"/>
      <c r="AI954" s="367"/>
      <c r="AJ954" s="367"/>
      <c r="AK954" s="367"/>
      <c r="AL954" s="367"/>
      <c r="AM954" s="367"/>
      <c r="AN954" s="367"/>
      <c r="AO954" s="367"/>
      <c r="AP954" s="367"/>
      <c r="AQ954" s="367"/>
      <c r="AR954" s="367"/>
      <c r="AS954" s="266"/>
    </row>
    <row r="955" spans="1:45" ht="31" hidden="1" outlineLevel="1">
      <c r="A955" s="454">
        <v>48</v>
      </c>
      <c r="B955" s="370" t="s">
        <v>140</v>
      </c>
      <c r="C955" s="251" t="s">
        <v>25</v>
      </c>
      <c r="D955" s="255"/>
      <c r="E955" s="255"/>
      <c r="F955" s="255"/>
      <c r="G955" s="255"/>
      <c r="H955" s="255"/>
      <c r="I955" s="255"/>
      <c r="J955" s="255"/>
      <c r="K955" s="255"/>
      <c r="L955" s="255"/>
      <c r="M955" s="255"/>
      <c r="N955" s="255"/>
      <c r="O955" s="255"/>
      <c r="P955" s="255"/>
      <c r="Q955" s="255">
        <v>12</v>
      </c>
      <c r="R955" s="255"/>
      <c r="S955" s="255"/>
      <c r="T955" s="255"/>
      <c r="U955" s="255"/>
      <c r="V955" s="255"/>
      <c r="W955" s="255"/>
      <c r="X955" s="255"/>
      <c r="Y955" s="255"/>
      <c r="Z955" s="255"/>
      <c r="AA955" s="255"/>
      <c r="AB955" s="255"/>
      <c r="AC955" s="255"/>
      <c r="AD955" s="255"/>
      <c r="AE955" s="368"/>
      <c r="AF955" s="357"/>
      <c r="AG955" s="357"/>
      <c r="AH955" s="357"/>
      <c r="AI955" s="357"/>
      <c r="AJ955" s="357"/>
      <c r="AK955" s="357"/>
      <c r="AL955" s="357"/>
      <c r="AM955" s="357"/>
      <c r="AN955" s="357"/>
      <c r="AO955" s="357"/>
      <c r="AP955" s="357"/>
      <c r="AQ955" s="357"/>
      <c r="AR955" s="357"/>
      <c r="AS955" s="256">
        <f>SUM(AE955:AR955)</f>
        <v>0</v>
      </c>
    </row>
    <row r="956" spans="1:45" ht="15.5" hidden="1" outlineLevel="1">
      <c r="A956" s="454"/>
      <c r="B956" s="254" t="s">
        <v>341</v>
      </c>
      <c r="C956" s="251" t="s">
        <v>163</v>
      </c>
      <c r="D956" s="255"/>
      <c r="E956" s="255"/>
      <c r="F956" s="255"/>
      <c r="G956" s="255"/>
      <c r="H956" s="255"/>
      <c r="I956" s="255"/>
      <c r="J956" s="255"/>
      <c r="K956" s="255"/>
      <c r="L956" s="255"/>
      <c r="M956" s="255"/>
      <c r="N956" s="255"/>
      <c r="O956" s="255"/>
      <c r="P956" s="255"/>
      <c r="Q956" s="255">
        <v>12</v>
      </c>
      <c r="R956" s="255"/>
      <c r="S956" s="255"/>
      <c r="T956" s="255"/>
      <c r="U956" s="255"/>
      <c r="V956" s="255"/>
      <c r="W956" s="255"/>
      <c r="X956" s="255"/>
      <c r="Y956" s="255"/>
      <c r="Z956" s="255"/>
      <c r="AA956" s="255"/>
      <c r="AB956" s="255"/>
      <c r="AC956" s="255"/>
      <c r="AD956" s="255"/>
      <c r="AE956" s="353">
        <v>0</v>
      </c>
      <c r="AF956" s="353">
        <v>0</v>
      </c>
      <c r="AG956" s="353">
        <v>0</v>
      </c>
      <c r="AH956" s="353">
        <v>0</v>
      </c>
      <c r="AI956" s="353">
        <v>0</v>
      </c>
      <c r="AJ956" s="353">
        <v>0</v>
      </c>
      <c r="AK956" s="353">
        <v>0</v>
      </c>
      <c r="AL956" s="353">
        <f t="shared" ref="AL956:AR956" si="415">AL955</f>
        <v>0</v>
      </c>
      <c r="AM956" s="353">
        <f t="shared" si="415"/>
        <v>0</v>
      </c>
      <c r="AN956" s="353">
        <f t="shared" si="415"/>
        <v>0</v>
      </c>
      <c r="AO956" s="353">
        <f t="shared" si="415"/>
        <v>0</v>
      </c>
      <c r="AP956" s="353">
        <f t="shared" si="415"/>
        <v>0</v>
      </c>
      <c r="AQ956" s="353">
        <f t="shared" si="415"/>
        <v>0</v>
      </c>
      <c r="AR956" s="353">
        <f t="shared" si="415"/>
        <v>0</v>
      </c>
      <c r="AS956" s="266"/>
    </row>
    <row r="957" spans="1:45" ht="15.5" hidden="1" outlineLevel="1">
      <c r="A957" s="454"/>
      <c r="B957" s="370"/>
      <c r="C957" s="251"/>
      <c r="D957" s="251"/>
      <c r="E957" s="251"/>
      <c r="F957" s="251"/>
      <c r="G957" s="251"/>
      <c r="H957" s="251"/>
      <c r="I957" s="251"/>
      <c r="J957" s="251"/>
      <c r="K957" s="251"/>
      <c r="L957" s="251"/>
      <c r="M957" s="251"/>
      <c r="N957" s="251"/>
      <c r="O957" s="251"/>
      <c r="P957" s="251"/>
      <c r="Q957" s="251"/>
      <c r="R957" s="251"/>
      <c r="S957" s="251"/>
      <c r="T957" s="251"/>
      <c r="U957" s="251"/>
      <c r="V957" s="251"/>
      <c r="W957" s="251"/>
      <c r="X957" s="251"/>
      <c r="Y957" s="251"/>
      <c r="Z957" s="251"/>
      <c r="AA957" s="251"/>
      <c r="AB957" s="251"/>
      <c r="AC957" s="251"/>
      <c r="AD957" s="251"/>
      <c r="AE957" s="354"/>
      <c r="AF957" s="367"/>
      <c r="AG957" s="367"/>
      <c r="AH957" s="367"/>
      <c r="AI957" s="367"/>
      <c r="AJ957" s="367"/>
      <c r="AK957" s="367"/>
      <c r="AL957" s="367"/>
      <c r="AM957" s="367"/>
      <c r="AN957" s="367"/>
      <c r="AO957" s="367"/>
      <c r="AP957" s="367"/>
      <c r="AQ957" s="367"/>
      <c r="AR957" s="367"/>
      <c r="AS957" s="266"/>
    </row>
    <row r="958" spans="1:45" ht="31" hidden="1" outlineLevel="1">
      <c r="A958" s="454">
        <v>49</v>
      </c>
      <c r="B958" s="370" t="s">
        <v>141</v>
      </c>
      <c r="C958" s="251" t="s">
        <v>25</v>
      </c>
      <c r="D958" s="255"/>
      <c r="E958" s="255"/>
      <c r="F958" s="255"/>
      <c r="G958" s="255"/>
      <c r="H958" s="255"/>
      <c r="I958" s="255"/>
      <c r="J958" s="255"/>
      <c r="K958" s="255"/>
      <c r="L958" s="255"/>
      <c r="M958" s="255"/>
      <c r="N958" s="255"/>
      <c r="O958" s="255"/>
      <c r="P958" s="255"/>
      <c r="Q958" s="255">
        <v>12</v>
      </c>
      <c r="R958" s="255"/>
      <c r="S958" s="255"/>
      <c r="T958" s="255"/>
      <c r="U958" s="255"/>
      <c r="V958" s="255"/>
      <c r="W958" s="255"/>
      <c r="X958" s="255"/>
      <c r="Y958" s="255"/>
      <c r="Z958" s="255"/>
      <c r="AA958" s="255"/>
      <c r="AB958" s="255"/>
      <c r="AC958" s="255"/>
      <c r="AD958" s="255"/>
      <c r="AE958" s="368"/>
      <c r="AF958" s="357"/>
      <c r="AG958" s="357"/>
      <c r="AH958" s="357"/>
      <c r="AI958" s="357"/>
      <c r="AJ958" s="357"/>
      <c r="AK958" s="357"/>
      <c r="AL958" s="357"/>
      <c r="AM958" s="357"/>
      <c r="AN958" s="357"/>
      <c r="AO958" s="357"/>
      <c r="AP958" s="357"/>
      <c r="AQ958" s="357"/>
      <c r="AR958" s="357"/>
      <c r="AS958" s="256">
        <f>SUM(AE958:AR958)</f>
        <v>0</v>
      </c>
    </row>
    <row r="959" spans="1:45" ht="15.5" hidden="1" outlineLevel="1">
      <c r="A959" s="454"/>
      <c r="B959" s="254" t="s">
        <v>341</v>
      </c>
      <c r="C959" s="251" t="s">
        <v>163</v>
      </c>
      <c r="D959" s="255"/>
      <c r="E959" s="255"/>
      <c r="F959" s="255"/>
      <c r="G959" s="255"/>
      <c r="H959" s="255"/>
      <c r="I959" s="255"/>
      <c r="J959" s="255"/>
      <c r="K959" s="255"/>
      <c r="L959" s="255"/>
      <c r="M959" s="255"/>
      <c r="N959" s="255"/>
      <c r="O959" s="255"/>
      <c r="P959" s="255"/>
      <c r="Q959" s="255">
        <v>12</v>
      </c>
      <c r="R959" s="255"/>
      <c r="S959" s="255"/>
      <c r="T959" s="255"/>
      <c r="U959" s="255"/>
      <c r="V959" s="255"/>
      <c r="W959" s="255"/>
      <c r="X959" s="255"/>
      <c r="Y959" s="255"/>
      <c r="Z959" s="255"/>
      <c r="AA959" s="255"/>
      <c r="AB959" s="255"/>
      <c r="AC959" s="255"/>
      <c r="AD959" s="255"/>
      <c r="AE959" s="353">
        <v>0</v>
      </c>
      <c r="AF959" s="353">
        <v>0</v>
      </c>
      <c r="AG959" s="353">
        <v>0</v>
      </c>
      <c r="AH959" s="353">
        <v>0</v>
      </c>
      <c r="AI959" s="353">
        <v>0</v>
      </c>
      <c r="AJ959" s="353">
        <v>0</v>
      </c>
      <c r="AK959" s="353">
        <v>0</v>
      </c>
      <c r="AL959" s="353">
        <f t="shared" ref="AL959:AR959" si="416">AL958</f>
        <v>0</v>
      </c>
      <c r="AM959" s="353">
        <f t="shared" si="416"/>
        <v>0</v>
      </c>
      <c r="AN959" s="353">
        <f t="shared" si="416"/>
        <v>0</v>
      </c>
      <c r="AO959" s="353">
        <f t="shared" si="416"/>
        <v>0</v>
      </c>
      <c r="AP959" s="353">
        <f t="shared" si="416"/>
        <v>0</v>
      </c>
      <c r="AQ959" s="353">
        <f t="shared" si="416"/>
        <v>0</v>
      </c>
      <c r="AR959" s="353">
        <f t="shared" si="416"/>
        <v>0</v>
      </c>
      <c r="AS959" s="266"/>
    </row>
    <row r="960" spans="1:45" ht="15.5" hidden="1" outlineLevel="1">
      <c r="A960" s="454"/>
      <c r="B960" s="282"/>
      <c r="C960" s="260"/>
      <c r="D960" s="251"/>
      <c r="E960" s="251"/>
      <c r="F960" s="251"/>
      <c r="G960" s="251"/>
      <c r="H960" s="251"/>
      <c r="I960" s="251"/>
      <c r="J960" s="251"/>
      <c r="K960" s="251"/>
      <c r="L960" s="251"/>
      <c r="M960" s="251"/>
      <c r="N960" s="251"/>
      <c r="O960" s="251"/>
      <c r="P960" s="251"/>
      <c r="Q960" s="260"/>
      <c r="R960" s="251"/>
      <c r="S960" s="251"/>
      <c r="T960" s="251"/>
      <c r="U960" s="251"/>
      <c r="V960" s="251"/>
      <c r="W960" s="251"/>
      <c r="X960" s="251"/>
      <c r="Y960" s="251"/>
      <c r="Z960" s="251"/>
      <c r="AA960" s="251"/>
      <c r="AB960" s="251"/>
      <c r="AC960" s="251"/>
      <c r="AD960" s="251"/>
      <c r="AE960" s="354"/>
      <c r="AF960" s="354"/>
      <c r="AG960" s="354"/>
      <c r="AH960" s="354"/>
      <c r="AI960" s="354"/>
      <c r="AJ960" s="354"/>
      <c r="AK960" s="354"/>
      <c r="AL960" s="354"/>
      <c r="AM960" s="354"/>
      <c r="AN960" s="354"/>
      <c r="AO960" s="354"/>
      <c r="AP960" s="354"/>
      <c r="AQ960" s="354"/>
      <c r="AR960" s="354"/>
      <c r="AS960" s="266"/>
    </row>
    <row r="961" spans="1:45" ht="15.5" hidden="1" outlineLevel="1">
      <c r="A961" s="454"/>
      <c r="B961" s="657" t="s">
        <v>907</v>
      </c>
      <c r="AS961" s="653"/>
    </row>
    <row r="962" spans="1:45" ht="15.5" hidden="1" outlineLevel="1">
      <c r="A962" s="454">
        <v>50</v>
      </c>
      <c r="B962" s="254"/>
      <c r="AS962" s="653"/>
    </row>
    <row r="963" spans="1:45" ht="15.5" hidden="1" outlineLevel="1">
      <c r="A963" s="454"/>
      <c r="B963" s="370" t="s">
        <v>906</v>
      </c>
      <c r="C963" s="251" t="s">
        <v>25</v>
      </c>
      <c r="D963" s="255"/>
      <c r="E963" s="255"/>
      <c r="F963" s="255"/>
      <c r="G963" s="255"/>
      <c r="H963" s="255"/>
      <c r="I963" s="255"/>
      <c r="J963" s="255"/>
      <c r="K963" s="255"/>
      <c r="L963" s="255"/>
      <c r="M963" s="255"/>
      <c r="N963" s="255"/>
      <c r="O963" s="255"/>
      <c r="P963" s="255"/>
      <c r="Q963" s="255">
        <v>12</v>
      </c>
      <c r="R963" s="255"/>
      <c r="S963" s="255"/>
      <c r="T963" s="255"/>
      <c r="U963" s="255"/>
      <c r="V963" s="255"/>
      <c r="W963" s="255"/>
      <c r="X963" s="255"/>
      <c r="Y963" s="255"/>
      <c r="Z963" s="255"/>
      <c r="AA963" s="255"/>
      <c r="AB963" s="255"/>
      <c r="AC963" s="255"/>
      <c r="AD963" s="255"/>
      <c r="AE963" s="368"/>
      <c r="AF963" s="357"/>
      <c r="AG963" s="357"/>
      <c r="AH963" s="357"/>
      <c r="AI963" s="357"/>
      <c r="AJ963" s="357"/>
      <c r="AK963" s="357"/>
      <c r="AL963" s="357"/>
      <c r="AM963" s="357"/>
      <c r="AN963" s="357"/>
      <c r="AO963" s="357"/>
      <c r="AP963" s="357"/>
      <c r="AQ963" s="357"/>
      <c r="AR963" s="357"/>
      <c r="AS963" s="256">
        <f>SUM(AE963:AR963)</f>
        <v>0</v>
      </c>
    </row>
    <row r="964" spans="1:45" ht="15.5" hidden="1" outlineLevel="1">
      <c r="A964" s="454"/>
      <c r="B964" s="254" t="s">
        <v>341</v>
      </c>
      <c r="C964" s="251" t="s">
        <v>163</v>
      </c>
      <c r="D964" s="255"/>
      <c r="E964" s="255"/>
      <c r="F964" s="255"/>
      <c r="G964" s="255"/>
      <c r="H964" s="255"/>
      <c r="I964" s="255"/>
      <c r="J964" s="255"/>
      <c r="K964" s="255"/>
      <c r="L964" s="255"/>
      <c r="M964" s="255"/>
      <c r="N964" s="255"/>
      <c r="O964" s="255"/>
      <c r="P964" s="255"/>
      <c r="Q964" s="255">
        <v>12</v>
      </c>
      <c r="R964" s="255"/>
      <c r="S964" s="255"/>
      <c r="T964" s="255"/>
      <c r="U964" s="255"/>
      <c r="V964" s="255"/>
      <c r="W964" s="255"/>
      <c r="X964" s="255"/>
      <c r="Y964" s="255"/>
      <c r="Z964" s="255"/>
      <c r="AA964" s="255"/>
      <c r="AB964" s="255"/>
      <c r="AC964" s="255"/>
      <c r="AD964" s="255"/>
      <c r="AE964" s="353">
        <v>0</v>
      </c>
      <c r="AF964" s="353">
        <v>0</v>
      </c>
      <c r="AG964" s="353">
        <v>0</v>
      </c>
      <c r="AH964" s="353">
        <v>0</v>
      </c>
      <c r="AI964" s="353">
        <v>0</v>
      </c>
      <c r="AJ964" s="353">
        <v>0</v>
      </c>
      <c r="AK964" s="353">
        <v>0</v>
      </c>
      <c r="AL964" s="353">
        <f t="shared" ref="AL964:AR964" si="417">AL963</f>
        <v>0</v>
      </c>
      <c r="AM964" s="353">
        <f t="shared" si="417"/>
        <v>0</v>
      </c>
      <c r="AN964" s="353">
        <f t="shared" si="417"/>
        <v>0</v>
      </c>
      <c r="AO964" s="353">
        <f t="shared" si="417"/>
        <v>0</v>
      </c>
      <c r="AP964" s="353">
        <f t="shared" si="417"/>
        <v>0</v>
      </c>
      <c r="AQ964" s="353">
        <f t="shared" si="417"/>
        <v>0</v>
      </c>
      <c r="AR964" s="353">
        <f t="shared" si="417"/>
        <v>0</v>
      </c>
      <c r="AS964" s="266"/>
    </row>
    <row r="965" spans="1:45" ht="15.5" hidden="1" outlineLevel="1">
      <c r="A965" s="454"/>
      <c r="B965" s="254"/>
      <c r="C965" s="265"/>
      <c r="D965" s="251"/>
      <c r="E965" s="251"/>
      <c r="F965" s="251"/>
      <c r="G965" s="251"/>
      <c r="H965" s="251"/>
      <c r="I965" s="251"/>
      <c r="J965" s="251"/>
      <c r="K965" s="251"/>
      <c r="L965" s="251"/>
      <c r="M965" s="251"/>
      <c r="N965" s="251"/>
      <c r="O965" s="251"/>
      <c r="P965" s="251"/>
      <c r="Q965" s="251"/>
      <c r="R965" s="251"/>
      <c r="S965" s="251"/>
      <c r="T965" s="251"/>
      <c r="U965" s="251"/>
      <c r="V965" s="251"/>
      <c r="W965" s="251"/>
      <c r="X965" s="251"/>
      <c r="Y965" s="251"/>
      <c r="Z965" s="251"/>
      <c r="AA965" s="251"/>
      <c r="AB965" s="251"/>
      <c r="AC965" s="251"/>
      <c r="AD965" s="251"/>
      <c r="AE965" s="261"/>
      <c r="AF965" s="261"/>
      <c r="AG965" s="261"/>
      <c r="AH965" s="261"/>
      <c r="AI965" s="261"/>
      <c r="AJ965" s="261"/>
      <c r="AK965" s="261"/>
      <c r="AL965" s="261"/>
      <c r="AM965" s="261"/>
      <c r="AN965" s="261"/>
      <c r="AO965" s="261"/>
      <c r="AP965" s="261"/>
      <c r="AQ965" s="261"/>
      <c r="AR965" s="261"/>
      <c r="AS965" s="266"/>
    </row>
    <row r="966" spans="1:45" ht="15.5" collapsed="1">
      <c r="B966" s="285" t="s">
        <v>327</v>
      </c>
      <c r="C966" s="287"/>
      <c r="D966" s="287">
        <f>SUM(D802:D959)</f>
        <v>32918882.840685748</v>
      </c>
      <c r="E966" s="287">
        <f t="shared" ref="E966:P966" si="418">SUM(E802:E959)</f>
        <v>32809879.579951663</v>
      </c>
      <c r="F966" s="287">
        <f t="shared" si="418"/>
        <v>32637913.841786787</v>
      </c>
      <c r="G966" s="287">
        <f t="shared" si="418"/>
        <v>32623887.928013951</v>
      </c>
      <c r="H966" s="287">
        <f t="shared" si="418"/>
        <v>32603361.157220192</v>
      </c>
      <c r="I966" s="287">
        <f t="shared" si="418"/>
        <v>32292014.921036288</v>
      </c>
      <c r="J966" s="287">
        <f t="shared" si="418"/>
        <v>32266178.932141867</v>
      </c>
      <c r="K966" s="287">
        <f t="shared" si="418"/>
        <v>32238499.085296296</v>
      </c>
      <c r="L966" s="287">
        <f t="shared" si="418"/>
        <v>30660951.272757161</v>
      </c>
      <c r="M966" s="287">
        <f t="shared" si="418"/>
        <v>30520546.040607408</v>
      </c>
      <c r="N966" s="287">
        <f t="shared" si="418"/>
        <v>29019317.180933364</v>
      </c>
      <c r="O966" s="287">
        <f t="shared" si="418"/>
        <v>28942206.491108816</v>
      </c>
      <c r="P966" s="287">
        <f t="shared" si="418"/>
        <v>5504247.3736955496</v>
      </c>
      <c r="Q966" s="287"/>
      <c r="R966" s="287">
        <f>SUM(R802:R959)</f>
        <v>4602.7024238432177</v>
      </c>
      <c r="S966" s="287">
        <f t="shared" ref="S966:AD966" si="419">SUM(S802:S959)</f>
        <v>4586.4600022088662</v>
      </c>
      <c r="T966" s="287">
        <f t="shared" si="419"/>
        <v>4560.3393921447532</v>
      </c>
      <c r="U966" s="287">
        <f t="shared" si="419"/>
        <v>4527.1325230839402</v>
      </c>
      <c r="V966" s="287">
        <f t="shared" si="419"/>
        <v>4523.7668088256823</v>
      </c>
      <c r="W966" s="287">
        <f t="shared" si="419"/>
        <v>4494.7501085148906</v>
      </c>
      <c r="X966" s="287">
        <f t="shared" si="419"/>
        <v>4489.2820360623527</v>
      </c>
      <c r="Y966" s="287">
        <f t="shared" si="419"/>
        <v>4482.7635994098919</v>
      </c>
      <c r="Z966" s="287">
        <f t="shared" si="419"/>
        <v>4347.3592277953749</v>
      </c>
      <c r="AA966" s="287">
        <f t="shared" si="419"/>
        <v>4320.0906977787217</v>
      </c>
      <c r="AB966" s="287">
        <f t="shared" si="419"/>
        <v>4243.507968498322</v>
      </c>
      <c r="AC966" s="287">
        <f t="shared" si="419"/>
        <v>4211.4563563306492</v>
      </c>
      <c r="AD966" s="287">
        <f t="shared" si="419"/>
        <v>532.68017001074122</v>
      </c>
      <c r="AE966" s="287">
        <f>IF(AE800="kWh",SUMPRODUCT(D802:D964,AE802:AE964))</f>
        <v>0</v>
      </c>
      <c r="AF966" s="287">
        <f>IF(AF800="kWh",SUMPRODUCT(D802:D964,AF802:AF964))</f>
        <v>3799324.1239462574</v>
      </c>
      <c r="AG966" s="287">
        <f>IF(AG800="kw",SUMPRODUCT($Q$802:$Q$964,$R$802:$R$964,AG802:AG964),SUMPRODUCT($D$802:$D$964,AG802:AG964))</f>
        <v>22712.1013689268</v>
      </c>
      <c r="AH966" s="287">
        <f t="shared" ref="AH966:AR966" si="420">IF(AH800="kw",SUMPRODUCT($Q$802:$Q$964,$R$802:$R$964,AH802:AH964),SUMPRODUCT($D$802:$D$964,AH802:AH964))</f>
        <v>7878.6013212056259</v>
      </c>
      <c r="AI966" s="287">
        <f>IF(AI800="kw",SUMPRODUCT($Q$802:$Q$964,$R$802:$R$964,AI802:AI964),SUMPRODUCT($D$802:$D$964,AI802:AI964))</f>
        <v>7854.8987204717851</v>
      </c>
      <c r="AJ966" s="287">
        <f t="shared" si="420"/>
        <v>8591.4314190000005</v>
      </c>
      <c r="AK966" s="287">
        <f t="shared" si="420"/>
        <v>2503650.4090120667</v>
      </c>
      <c r="AL966" s="287">
        <f t="shared" si="420"/>
        <v>0</v>
      </c>
      <c r="AM966" s="287">
        <f t="shared" si="420"/>
        <v>0</v>
      </c>
      <c r="AN966" s="287">
        <f t="shared" si="420"/>
        <v>0</v>
      </c>
      <c r="AO966" s="287">
        <f t="shared" si="420"/>
        <v>0</v>
      </c>
      <c r="AP966" s="287">
        <f t="shared" si="420"/>
        <v>0</v>
      </c>
      <c r="AQ966" s="287">
        <f t="shared" si="420"/>
        <v>0</v>
      </c>
      <c r="AR966" s="287">
        <f t="shared" si="420"/>
        <v>0</v>
      </c>
      <c r="AS966" s="288"/>
    </row>
    <row r="967" spans="1:45" ht="15.5">
      <c r="B967" s="334" t="s">
        <v>328</v>
      </c>
      <c r="C967" s="335"/>
      <c r="D967" s="335"/>
      <c r="E967" s="335"/>
      <c r="F967" s="335"/>
      <c r="G967" s="335"/>
      <c r="H967" s="335"/>
      <c r="I967" s="335"/>
      <c r="J967" s="335"/>
      <c r="K967" s="335"/>
      <c r="L967" s="335"/>
      <c r="M967" s="335"/>
      <c r="N967" s="335"/>
      <c r="O967" s="335"/>
      <c r="P967" s="335"/>
      <c r="Q967" s="335"/>
      <c r="R967" s="335"/>
      <c r="S967" s="335"/>
      <c r="T967" s="335"/>
      <c r="U967" s="335"/>
      <c r="V967" s="335"/>
      <c r="W967" s="335"/>
      <c r="X967" s="335"/>
      <c r="Y967" s="335"/>
      <c r="Z967" s="335"/>
      <c r="AA967" s="335"/>
      <c r="AB967" s="335"/>
      <c r="AC967" s="335"/>
      <c r="AD967" s="335"/>
      <c r="AE967" s="335">
        <f>HLOOKUP(AE799,'2. LRAMVA Threshold'!$B$42:$Q$60,11,FALSE)</f>
        <v>0</v>
      </c>
      <c r="AF967" s="335">
        <f>HLOOKUP(AF799,'2. LRAMVA Threshold'!$B$42:$Q$53,11,FALSE)</f>
        <v>0</v>
      </c>
      <c r="AG967" s="335">
        <f>HLOOKUP(AG605,'2. LRAMVA Threshold'!$B$42:$Q$53,11,FALSE)</f>
        <v>0</v>
      </c>
      <c r="AH967" s="335">
        <f>HLOOKUP(AH605,'2. LRAMVA Threshold'!$B$42:$Q$53,11,FALSE)</f>
        <v>0</v>
      </c>
      <c r="AI967" s="335">
        <f>HLOOKUP(AI605,'2. LRAMVA Threshold'!$B$42:$Q$53,11,FALSE)</f>
        <v>0</v>
      </c>
      <c r="AJ967" s="335">
        <f>HLOOKUP(AJ605,'2. LRAMVA Threshold'!$B$42:$Q$53,11,FALSE)</f>
        <v>0</v>
      </c>
      <c r="AK967" s="335">
        <f>HLOOKUP(AK605,'2. LRAMVA Threshold'!$B$42:$Q$53,11,FALSE)</f>
        <v>0</v>
      </c>
      <c r="AL967" s="335">
        <f>HLOOKUP(AL605,'2. LRAMVA Threshold'!$B$42:$Q$53,11,FALSE)</f>
        <v>0</v>
      </c>
      <c r="AM967" s="335">
        <f>HLOOKUP(AM605,'2. LRAMVA Threshold'!$B$42:$Q$53,11,FALSE)</f>
        <v>0</v>
      </c>
      <c r="AN967" s="335">
        <f>HLOOKUP(AN605,'2. LRAMVA Threshold'!$B$42:$Q$53,11,FALSE)</f>
        <v>0</v>
      </c>
      <c r="AO967" s="335">
        <f>HLOOKUP(AO605,'2. LRAMVA Threshold'!$B$42:$Q$53,11,FALSE)</f>
        <v>0</v>
      </c>
      <c r="AP967" s="335">
        <f>HLOOKUP(AP605,'2. LRAMVA Threshold'!$B$42:$Q$53,11,FALSE)</f>
        <v>0</v>
      </c>
      <c r="AQ967" s="335">
        <f>HLOOKUP(AQ605,'2. LRAMVA Threshold'!$B$42:$Q$53,11,FALSE)</f>
        <v>0</v>
      </c>
      <c r="AR967" s="335">
        <f>HLOOKUP(AR605,'2. LRAMVA Threshold'!$B$42:$Q$53,11,FALSE)</f>
        <v>0</v>
      </c>
      <c r="AS967" s="384"/>
    </row>
    <row r="968" spans="1:45" ht="15.5">
      <c r="B968" s="337"/>
      <c r="C968" s="374"/>
      <c r="D968" s="375"/>
      <c r="E968" s="375"/>
      <c r="F968" s="375"/>
      <c r="G968" s="375"/>
      <c r="H968" s="375"/>
      <c r="I968" s="375"/>
      <c r="J968" s="375"/>
      <c r="K968" s="375"/>
      <c r="L968" s="375"/>
      <c r="M968" s="375"/>
      <c r="N968" s="339"/>
      <c r="O968" s="339"/>
      <c r="P968" s="339"/>
      <c r="Q968" s="375"/>
      <c r="R968" s="376"/>
      <c r="S968" s="375"/>
      <c r="T968" s="375"/>
      <c r="U968" s="375"/>
      <c r="V968" s="377"/>
      <c r="W968" s="377"/>
      <c r="X968" s="377"/>
      <c r="Y968" s="377"/>
      <c r="Z968" s="375"/>
      <c r="AA968" s="375"/>
      <c r="AB968" s="339"/>
      <c r="AC968" s="339"/>
      <c r="AD968" s="339"/>
      <c r="AE968" s="378"/>
      <c r="AF968" s="378"/>
      <c r="AG968" s="378"/>
      <c r="AH968" s="378"/>
      <c r="AI968" s="378"/>
      <c r="AJ968" s="378"/>
      <c r="AK968" s="378"/>
      <c r="AL968" s="342"/>
      <c r="AM968" s="342"/>
      <c r="AN968" s="342"/>
      <c r="AO968" s="342"/>
      <c r="AP968" s="342"/>
      <c r="AQ968" s="342"/>
      <c r="AR968" s="342"/>
      <c r="AS968" s="343"/>
    </row>
    <row r="969" spans="1:45" ht="15.5">
      <c r="B969" s="283" t="s">
        <v>329</v>
      </c>
      <c r="C969" s="295"/>
      <c r="D969" s="295"/>
      <c r="E969" s="321"/>
      <c r="F969" s="321"/>
      <c r="G969" s="321"/>
      <c r="H969" s="321"/>
      <c r="I969" s="321"/>
      <c r="J969" s="321"/>
      <c r="K969" s="321"/>
      <c r="L969" s="321"/>
      <c r="M969" s="321"/>
      <c r="N969" s="321"/>
      <c r="O969" s="321"/>
      <c r="P969" s="321"/>
      <c r="Q969" s="321"/>
      <c r="R969" s="251"/>
      <c r="S969" s="297"/>
      <c r="T969" s="297"/>
      <c r="U969" s="297"/>
      <c r="V969" s="296"/>
      <c r="W969" s="296"/>
      <c r="X969" s="296"/>
      <c r="Y969" s="296"/>
      <c r="Z969" s="297"/>
      <c r="AA969" s="297"/>
      <c r="AB969" s="297"/>
      <c r="AC969" s="297"/>
      <c r="AD969" s="297"/>
      <c r="AE969" s="714">
        <f>HLOOKUP(AE$35,'3.  Distribution Rates'!$C$122:$P$135,11,FALSE)</f>
        <v>0</v>
      </c>
      <c r="AF969" s="714">
        <f>HLOOKUP(AF$35,'3.  Distribution Rates'!$C$122:$P$135,11,FALSE)</f>
        <v>0</v>
      </c>
      <c r="AG969" s="298">
        <f>HLOOKUP(AG$35,'3.  Distribution Rates'!$C$122:$P$135,11,FALSE)</f>
        <v>0</v>
      </c>
      <c r="AH969" s="298">
        <f>HLOOKUP(AH$35,'3.  Distribution Rates'!$C$122:$P$135,11,FALSE)</f>
        <v>0</v>
      </c>
      <c r="AI969" s="298">
        <f>HLOOKUP(AI$35,'3.  Distribution Rates'!$C$122:$P$135,11,FALSE)</f>
        <v>0</v>
      </c>
      <c r="AJ969" s="298">
        <f>HLOOKUP(AJ$35,'3.  Distribution Rates'!$C$122:$P$135,11,FALSE)</f>
        <v>0</v>
      </c>
      <c r="AK969" s="298">
        <f>HLOOKUP(AK$35,'3.  Distribution Rates'!$C$122:$P$135,11,FALSE)</f>
        <v>0</v>
      </c>
      <c r="AL969" s="298">
        <f>HLOOKUP(AL$35,'3.  Distribution Rates'!$C$122:$P$135,11,FALSE)</f>
        <v>0</v>
      </c>
      <c r="AM969" s="298">
        <f>HLOOKUP(AM$35,'3.  Distribution Rates'!$C$122:$P$135,11,FALSE)</f>
        <v>0</v>
      </c>
      <c r="AN969" s="298">
        <f>HLOOKUP(AN$35,'3.  Distribution Rates'!$C$122:$P$135,11,FALSE)</f>
        <v>0</v>
      </c>
      <c r="AO969" s="298">
        <f>HLOOKUP(AO$35,'3.  Distribution Rates'!$C$122:$P$135,11,FALSE)</f>
        <v>0</v>
      </c>
      <c r="AP969" s="298">
        <f>HLOOKUP(AP$35,'3.  Distribution Rates'!$C$122:$P$135,11,FALSE)</f>
        <v>0</v>
      </c>
      <c r="AQ969" s="298">
        <f>HLOOKUP(AQ$35,'3.  Distribution Rates'!$C$122:$P$135,11,FALSE)</f>
        <v>0</v>
      </c>
      <c r="AR969" s="298">
        <f>HLOOKUP(AR$35,'3.  Distribution Rates'!$C$122:$P$135,11,FALSE)</f>
        <v>0</v>
      </c>
      <c r="AS969" s="322"/>
    </row>
    <row r="970" spans="1:45" ht="15.5">
      <c r="B970" s="283" t="s">
        <v>330</v>
      </c>
      <c r="C970" s="300"/>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23">
        <f>'4.  2011-2014 LRAM'!AM142*AE969</f>
        <v>0</v>
      </c>
      <c r="AF970" s="323">
        <f>'4.  2011-2014 LRAM'!AN142*AF969</f>
        <v>0</v>
      </c>
      <c r="AG970" s="323">
        <f>'4.  2011-2014 LRAM'!AO142*AG969</f>
        <v>0</v>
      </c>
      <c r="AH970" s="323">
        <f>'4.  2011-2014 LRAM'!AP142*AH969</f>
        <v>0</v>
      </c>
      <c r="AI970" s="323">
        <f>'4.  2011-2014 LRAM'!AQ142*AI969</f>
        <v>0</v>
      </c>
      <c r="AJ970" s="323">
        <f>'4.  2011-2014 LRAM'!AR142*AJ969</f>
        <v>0</v>
      </c>
      <c r="AK970" s="323">
        <f>'4.  2011-2014 LRAM'!AS142*AK969</f>
        <v>0</v>
      </c>
      <c r="AL970" s="323">
        <f>'4.  2011-2014 LRAM'!AT142*AL969</f>
        <v>0</v>
      </c>
      <c r="AM970" s="323">
        <f>'4.  2011-2014 LRAM'!AU142*AM969</f>
        <v>0</v>
      </c>
      <c r="AN970" s="323">
        <f>'4.  2011-2014 LRAM'!AV142*AN969</f>
        <v>0</v>
      </c>
      <c r="AO970" s="323">
        <f>'4.  2011-2014 LRAM'!AW142*AO969</f>
        <v>0</v>
      </c>
      <c r="AP970" s="323">
        <f>'4.  2011-2014 LRAM'!AX142*AP969</f>
        <v>0</v>
      </c>
      <c r="AQ970" s="323">
        <f>'4.  2011-2014 LRAM'!AY142*AQ969</f>
        <v>0</v>
      </c>
      <c r="AR970" s="323">
        <f>'4.  2011-2014 LRAM'!AZ142*AR969</f>
        <v>0</v>
      </c>
      <c r="AS970" s="533">
        <f t="shared" ref="AS970:AS977" si="421">SUM(AE970:AR970)</f>
        <v>0</v>
      </c>
    </row>
    <row r="971" spans="1:45" ht="15.5">
      <c r="B971" s="283" t="s">
        <v>331</v>
      </c>
      <c r="C971" s="300"/>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23">
        <f>'4.  2011-2014 LRAM'!AM281*AE969</f>
        <v>0</v>
      </c>
      <c r="AF971" s="323">
        <f>'4.  2011-2014 LRAM'!AN281*AF969</f>
        <v>0</v>
      </c>
      <c r="AG971" s="323">
        <f>'4.  2011-2014 LRAM'!AO281*AG969</f>
        <v>0</v>
      </c>
      <c r="AH971" s="323">
        <f>'4.  2011-2014 LRAM'!AP281*AH969</f>
        <v>0</v>
      </c>
      <c r="AI971" s="323">
        <f>'4.  2011-2014 LRAM'!AQ281*AI969</f>
        <v>0</v>
      </c>
      <c r="AJ971" s="323">
        <f>'4.  2011-2014 LRAM'!AR281*AJ969</f>
        <v>0</v>
      </c>
      <c r="AK971" s="323">
        <f>'4.  2011-2014 LRAM'!AS281*AK969</f>
        <v>0</v>
      </c>
      <c r="AL971" s="323">
        <f>'4.  2011-2014 LRAM'!AT281*AL969</f>
        <v>0</v>
      </c>
      <c r="AM971" s="323">
        <f>'4.  2011-2014 LRAM'!AU281*AM969</f>
        <v>0</v>
      </c>
      <c r="AN971" s="323">
        <f>'4.  2011-2014 LRAM'!AV281*AN969</f>
        <v>0</v>
      </c>
      <c r="AO971" s="323">
        <f>'4.  2011-2014 LRAM'!AW281*AO969</f>
        <v>0</v>
      </c>
      <c r="AP971" s="323">
        <f>'4.  2011-2014 LRAM'!AX281*AP969</f>
        <v>0</v>
      </c>
      <c r="AQ971" s="323">
        <f>'4.  2011-2014 LRAM'!AY281*AQ969</f>
        <v>0</v>
      </c>
      <c r="AR971" s="323">
        <f>'4.  2011-2014 LRAM'!AZ281*AR969</f>
        <v>0</v>
      </c>
      <c r="AS971" s="533">
        <f t="shared" si="421"/>
        <v>0</v>
      </c>
    </row>
    <row r="972" spans="1:45" ht="15.5">
      <c r="B972" s="283" t="s">
        <v>332</v>
      </c>
      <c r="C972" s="300"/>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23">
        <f>'4.  2011-2014 LRAM'!AM417*AE969</f>
        <v>0</v>
      </c>
      <c r="AF972" s="323">
        <f>'4.  2011-2014 LRAM'!AN417*AF969</f>
        <v>0</v>
      </c>
      <c r="AG972" s="323">
        <f>'4.  2011-2014 LRAM'!AO417*AG969</f>
        <v>0</v>
      </c>
      <c r="AH972" s="323">
        <f>'4.  2011-2014 LRAM'!AP417*AH969</f>
        <v>0</v>
      </c>
      <c r="AI972" s="323">
        <f>'4.  2011-2014 LRAM'!AQ417*AI969</f>
        <v>0</v>
      </c>
      <c r="AJ972" s="323">
        <f>'4.  2011-2014 LRAM'!AR417*AJ969</f>
        <v>0</v>
      </c>
      <c r="AK972" s="323">
        <f>'4.  2011-2014 LRAM'!AS417*AK969</f>
        <v>0</v>
      </c>
      <c r="AL972" s="323">
        <f>'4.  2011-2014 LRAM'!AT417*AL969</f>
        <v>0</v>
      </c>
      <c r="AM972" s="323">
        <f>'4.  2011-2014 LRAM'!AU417*AM969</f>
        <v>0</v>
      </c>
      <c r="AN972" s="323">
        <f>'4.  2011-2014 LRAM'!AV417*AN969</f>
        <v>0</v>
      </c>
      <c r="AO972" s="323">
        <f>'4.  2011-2014 LRAM'!AW417*AO969</f>
        <v>0</v>
      </c>
      <c r="AP972" s="323">
        <f>'4.  2011-2014 LRAM'!AX417*AP969</f>
        <v>0</v>
      </c>
      <c r="AQ972" s="323">
        <f>'4.  2011-2014 LRAM'!AY417*AQ969</f>
        <v>0</v>
      </c>
      <c r="AR972" s="323">
        <f>'4.  2011-2014 LRAM'!AZ417*AR969</f>
        <v>0</v>
      </c>
      <c r="AS972" s="533">
        <f t="shared" si="421"/>
        <v>0</v>
      </c>
    </row>
    <row r="973" spans="1:45" ht="15.5">
      <c r="B973" s="283" t="s">
        <v>333</v>
      </c>
      <c r="C973" s="300"/>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23">
        <f>'4.  2011-2014 LRAM'!AM554*AE969</f>
        <v>0</v>
      </c>
      <c r="AF973" s="323">
        <f>'4.  2011-2014 LRAM'!AN554*AF969</f>
        <v>0</v>
      </c>
      <c r="AG973" s="323">
        <f>'4.  2011-2014 LRAM'!AO554*AG969</f>
        <v>0</v>
      </c>
      <c r="AH973" s="323">
        <f>'4.  2011-2014 LRAM'!AP554*AH969</f>
        <v>0</v>
      </c>
      <c r="AI973" s="323">
        <f>'4.  2011-2014 LRAM'!AQ554*AI969</f>
        <v>0</v>
      </c>
      <c r="AJ973" s="323">
        <f>'4.  2011-2014 LRAM'!AR554*AJ969</f>
        <v>0</v>
      </c>
      <c r="AK973" s="323">
        <f>'4.  2011-2014 LRAM'!AS554*AK969</f>
        <v>0</v>
      </c>
      <c r="AL973" s="323">
        <f>'4.  2011-2014 LRAM'!AT554*AL969</f>
        <v>0</v>
      </c>
      <c r="AM973" s="323">
        <f>'4.  2011-2014 LRAM'!AU554*AM969</f>
        <v>0</v>
      </c>
      <c r="AN973" s="323">
        <f>'4.  2011-2014 LRAM'!AV554*AN969</f>
        <v>0</v>
      </c>
      <c r="AO973" s="323">
        <f>'4.  2011-2014 LRAM'!AW554*AO969</f>
        <v>0</v>
      </c>
      <c r="AP973" s="323">
        <f>'4.  2011-2014 LRAM'!AX554*AP969</f>
        <v>0</v>
      </c>
      <c r="AQ973" s="323">
        <f>'4.  2011-2014 LRAM'!AY554*AQ969</f>
        <v>0</v>
      </c>
      <c r="AR973" s="323">
        <f>'4.  2011-2014 LRAM'!AZ554*AR969</f>
        <v>0</v>
      </c>
      <c r="AS973" s="533">
        <f t="shared" si="421"/>
        <v>0</v>
      </c>
    </row>
    <row r="974" spans="1:45" ht="15.5">
      <c r="B974" s="283" t="s">
        <v>334</v>
      </c>
      <c r="C974" s="300"/>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23">
        <f>AE211*AE969</f>
        <v>0</v>
      </c>
      <c r="AF974" s="323">
        <f t="shared" ref="AF974:AR974" si="422">AF211*AF969</f>
        <v>0</v>
      </c>
      <c r="AG974" s="323">
        <f t="shared" si="422"/>
        <v>0</v>
      </c>
      <c r="AH974" s="323">
        <f t="shared" si="422"/>
        <v>0</v>
      </c>
      <c r="AI974" s="323">
        <f t="shared" si="422"/>
        <v>0</v>
      </c>
      <c r="AJ974" s="323">
        <f t="shared" si="422"/>
        <v>0</v>
      </c>
      <c r="AK974" s="323">
        <f t="shared" si="422"/>
        <v>0</v>
      </c>
      <c r="AL974" s="323">
        <f t="shared" si="422"/>
        <v>0</v>
      </c>
      <c r="AM974" s="323">
        <f t="shared" si="422"/>
        <v>0</v>
      </c>
      <c r="AN974" s="323">
        <f t="shared" si="422"/>
        <v>0</v>
      </c>
      <c r="AO974" s="323">
        <f t="shared" si="422"/>
        <v>0</v>
      </c>
      <c r="AP974" s="323">
        <f t="shared" si="422"/>
        <v>0</v>
      </c>
      <c r="AQ974" s="323">
        <f t="shared" si="422"/>
        <v>0</v>
      </c>
      <c r="AR974" s="323">
        <f t="shared" si="422"/>
        <v>0</v>
      </c>
      <c r="AS974" s="533">
        <f t="shared" si="421"/>
        <v>0</v>
      </c>
    </row>
    <row r="975" spans="1:45" ht="15.5">
      <c r="B975" s="283" t="s">
        <v>335</v>
      </c>
      <c r="C975" s="300"/>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23">
        <f>AE401*AE969</f>
        <v>0</v>
      </c>
      <c r="AF975" s="323">
        <f t="shared" ref="AF975:AR975" si="423">AF401*AF969</f>
        <v>0</v>
      </c>
      <c r="AG975" s="323">
        <f t="shared" si="423"/>
        <v>0</v>
      </c>
      <c r="AH975" s="323">
        <f t="shared" si="423"/>
        <v>0</v>
      </c>
      <c r="AI975" s="323">
        <f t="shared" si="423"/>
        <v>0</v>
      </c>
      <c r="AJ975" s="323">
        <f t="shared" si="423"/>
        <v>0</v>
      </c>
      <c r="AK975" s="323">
        <f t="shared" si="423"/>
        <v>0</v>
      </c>
      <c r="AL975" s="323">
        <f t="shared" si="423"/>
        <v>0</v>
      </c>
      <c r="AM975" s="323">
        <f t="shared" si="423"/>
        <v>0</v>
      </c>
      <c r="AN975" s="323">
        <f t="shared" si="423"/>
        <v>0</v>
      </c>
      <c r="AO975" s="323">
        <f t="shared" si="423"/>
        <v>0</v>
      </c>
      <c r="AP975" s="323">
        <f t="shared" si="423"/>
        <v>0</v>
      </c>
      <c r="AQ975" s="323">
        <f t="shared" si="423"/>
        <v>0</v>
      </c>
      <c r="AR975" s="323">
        <f t="shared" si="423"/>
        <v>0</v>
      </c>
      <c r="AS975" s="533">
        <f t="shared" si="421"/>
        <v>0</v>
      </c>
    </row>
    <row r="976" spans="1:45" ht="15.5">
      <c r="B976" s="283" t="s">
        <v>336</v>
      </c>
      <c r="C976" s="300"/>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23">
        <f>AE591*AE969</f>
        <v>0</v>
      </c>
      <c r="AF976" s="323">
        <f t="shared" ref="AF976:AR976" si="424">AF591*AF969</f>
        <v>0</v>
      </c>
      <c r="AG976" s="323">
        <f t="shared" si="424"/>
        <v>0</v>
      </c>
      <c r="AH976" s="323">
        <f t="shared" si="424"/>
        <v>0</v>
      </c>
      <c r="AI976" s="323">
        <f t="shared" si="424"/>
        <v>0</v>
      </c>
      <c r="AJ976" s="323">
        <f t="shared" si="424"/>
        <v>0</v>
      </c>
      <c r="AK976" s="323">
        <f t="shared" si="424"/>
        <v>0</v>
      </c>
      <c r="AL976" s="323">
        <f t="shared" si="424"/>
        <v>0</v>
      </c>
      <c r="AM976" s="323">
        <f t="shared" si="424"/>
        <v>0</v>
      </c>
      <c r="AN976" s="323">
        <f t="shared" si="424"/>
        <v>0</v>
      </c>
      <c r="AO976" s="323">
        <f t="shared" si="424"/>
        <v>0</v>
      </c>
      <c r="AP976" s="323">
        <f t="shared" si="424"/>
        <v>0</v>
      </c>
      <c r="AQ976" s="323">
        <f t="shared" si="424"/>
        <v>0</v>
      </c>
      <c r="AR976" s="323">
        <f t="shared" si="424"/>
        <v>0</v>
      </c>
      <c r="AS976" s="533">
        <f t="shared" si="421"/>
        <v>0</v>
      </c>
    </row>
    <row r="977" spans="2:45" ht="15.5">
      <c r="B977" s="283" t="s">
        <v>337</v>
      </c>
      <c r="C977" s="300"/>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23">
        <f>AE785*AE969</f>
        <v>0</v>
      </c>
      <c r="AF977" s="323">
        <f t="shared" ref="AF977:AR977" si="425">AF785*AF969</f>
        <v>0</v>
      </c>
      <c r="AG977" s="323">
        <f t="shared" si="425"/>
        <v>0</v>
      </c>
      <c r="AH977" s="323">
        <f t="shared" si="425"/>
        <v>0</v>
      </c>
      <c r="AI977" s="323">
        <f t="shared" si="425"/>
        <v>0</v>
      </c>
      <c r="AJ977" s="323">
        <f t="shared" si="425"/>
        <v>0</v>
      </c>
      <c r="AK977" s="323">
        <f t="shared" si="425"/>
        <v>0</v>
      </c>
      <c r="AL977" s="323">
        <f t="shared" si="425"/>
        <v>0</v>
      </c>
      <c r="AM977" s="323">
        <f t="shared" si="425"/>
        <v>0</v>
      </c>
      <c r="AN977" s="323">
        <f t="shared" si="425"/>
        <v>0</v>
      </c>
      <c r="AO977" s="323">
        <f t="shared" si="425"/>
        <v>0</v>
      </c>
      <c r="AP977" s="323">
        <f t="shared" si="425"/>
        <v>0</v>
      </c>
      <c r="AQ977" s="323">
        <f t="shared" si="425"/>
        <v>0</v>
      </c>
      <c r="AR977" s="323">
        <f t="shared" si="425"/>
        <v>0</v>
      </c>
      <c r="AS977" s="533">
        <f t="shared" si="421"/>
        <v>0</v>
      </c>
    </row>
    <row r="978" spans="2:45" ht="15.5">
      <c r="B978" s="283" t="s">
        <v>338</v>
      </c>
      <c r="C978" s="300"/>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23">
        <f>AE966*AE969</f>
        <v>0</v>
      </c>
      <c r="AF978" s="323">
        <f t="shared" ref="AF978:AR978" si="426">AF966*AF969</f>
        <v>0</v>
      </c>
      <c r="AG978" s="323">
        <f t="shared" si="426"/>
        <v>0</v>
      </c>
      <c r="AH978" s="323">
        <f t="shared" si="426"/>
        <v>0</v>
      </c>
      <c r="AI978" s="323">
        <f t="shared" si="426"/>
        <v>0</v>
      </c>
      <c r="AJ978" s="323">
        <f t="shared" si="426"/>
        <v>0</v>
      </c>
      <c r="AK978" s="323">
        <f t="shared" si="426"/>
        <v>0</v>
      </c>
      <c r="AL978" s="323">
        <f t="shared" si="426"/>
        <v>0</v>
      </c>
      <c r="AM978" s="323">
        <f t="shared" si="426"/>
        <v>0</v>
      </c>
      <c r="AN978" s="323">
        <f t="shared" si="426"/>
        <v>0</v>
      </c>
      <c r="AO978" s="323">
        <f t="shared" si="426"/>
        <v>0</v>
      </c>
      <c r="AP978" s="323">
        <f t="shared" si="426"/>
        <v>0</v>
      </c>
      <c r="AQ978" s="323">
        <f t="shared" si="426"/>
        <v>0</v>
      </c>
      <c r="AR978" s="323">
        <f t="shared" si="426"/>
        <v>0</v>
      </c>
      <c r="AS978" s="533">
        <f>SUM(AE978:AR978)</f>
        <v>0</v>
      </c>
    </row>
    <row r="979" spans="2:45" ht="15.5">
      <c r="B979" s="304" t="s">
        <v>342</v>
      </c>
      <c r="C979" s="300"/>
      <c r="D979" s="263"/>
      <c r="E979" s="292"/>
      <c r="F979" s="292"/>
      <c r="G979" s="292"/>
      <c r="H979" s="292"/>
      <c r="I979" s="292"/>
      <c r="J979" s="292"/>
      <c r="K979" s="292"/>
      <c r="L979" s="292"/>
      <c r="M979" s="292"/>
      <c r="N979" s="292"/>
      <c r="O979" s="292"/>
      <c r="P979" s="292"/>
      <c r="Q979" s="292"/>
      <c r="R979" s="260"/>
      <c r="S979" s="292"/>
      <c r="T979" s="292"/>
      <c r="U979" s="292"/>
      <c r="V979" s="263"/>
      <c r="W979" s="263"/>
      <c r="X979" s="263"/>
      <c r="Y979" s="263"/>
      <c r="Z979" s="292"/>
      <c r="AA979" s="292"/>
      <c r="AB979" s="292"/>
      <c r="AC979" s="292"/>
      <c r="AD979" s="292"/>
      <c r="AE979" s="301">
        <f>SUM(AE970:AE978)</f>
        <v>0</v>
      </c>
      <c r="AF979" s="301">
        <f t="shared" ref="AF979:AK979" si="427">SUM(AF970:AF978)</f>
        <v>0</v>
      </c>
      <c r="AG979" s="301">
        <f t="shared" si="427"/>
        <v>0</v>
      </c>
      <c r="AH979" s="301">
        <f t="shared" si="427"/>
        <v>0</v>
      </c>
      <c r="AI979" s="301">
        <f t="shared" si="427"/>
        <v>0</v>
      </c>
      <c r="AJ979" s="301">
        <f t="shared" si="427"/>
        <v>0</v>
      </c>
      <c r="AK979" s="301">
        <f t="shared" si="427"/>
        <v>0</v>
      </c>
      <c r="AL979" s="301">
        <f>SUM(AL970:AL978)</f>
        <v>0</v>
      </c>
      <c r="AM979" s="301">
        <f t="shared" ref="AM979:AR979" si="428">SUM(AM970:AM978)</f>
        <v>0</v>
      </c>
      <c r="AN979" s="301">
        <f t="shared" si="428"/>
        <v>0</v>
      </c>
      <c r="AO979" s="301">
        <f t="shared" si="428"/>
        <v>0</v>
      </c>
      <c r="AP979" s="301">
        <f t="shared" si="428"/>
        <v>0</v>
      </c>
      <c r="AQ979" s="301">
        <f t="shared" si="428"/>
        <v>0</v>
      </c>
      <c r="AR979" s="301">
        <f t="shared" si="428"/>
        <v>0</v>
      </c>
      <c r="AS979" s="350">
        <f>SUM(AS970:AS978)</f>
        <v>0</v>
      </c>
    </row>
    <row r="980" spans="2:45" ht="15.5">
      <c r="B980" s="304" t="s">
        <v>343</v>
      </c>
      <c r="C980" s="300"/>
      <c r="D980" s="305"/>
      <c r="E980" s="292"/>
      <c r="F980" s="292"/>
      <c r="G980" s="292"/>
      <c r="H980" s="292"/>
      <c r="I980" s="292"/>
      <c r="J980" s="292"/>
      <c r="K980" s="292"/>
      <c r="L980" s="292"/>
      <c r="M980" s="292"/>
      <c r="N980" s="292"/>
      <c r="O980" s="292"/>
      <c r="P980" s="292"/>
      <c r="Q980" s="292"/>
      <c r="R980" s="260"/>
      <c r="S980" s="292"/>
      <c r="T980" s="292"/>
      <c r="U980" s="292"/>
      <c r="V980" s="263"/>
      <c r="W980" s="263"/>
      <c r="X980" s="263"/>
      <c r="Y980" s="263"/>
      <c r="Z980" s="292"/>
      <c r="AA980" s="292"/>
      <c r="AB980" s="292"/>
      <c r="AC980" s="292"/>
      <c r="AD980" s="292"/>
      <c r="AE980" s="302">
        <f>AE967*AE969</f>
        <v>0</v>
      </c>
      <c r="AF980" s="302">
        <f t="shared" ref="AF980:AK980" si="429">AF967*AF969</f>
        <v>0</v>
      </c>
      <c r="AG980" s="302">
        <f t="shared" si="429"/>
        <v>0</v>
      </c>
      <c r="AH980" s="302">
        <f t="shared" si="429"/>
        <v>0</v>
      </c>
      <c r="AI980" s="302">
        <f t="shared" si="429"/>
        <v>0</v>
      </c>
      <c r="AJ980" s="302">
        <f t="shared" si="429"/>
        <v>0</v>
      </c>
      <c r="AK980" s="302">
        <f t="shared" si="429"/>
        <v>0</v>
      </c>
      <c r="AL980" s="302">
        <f>AL967*AL969</f>
        <v>0</v>
      </c>
      <c r="AM980" s="302">
        <f t="shared" ref="AM980:AR980" si="430">AM967*AM969</f>
        <v>0</v>
      </c>
      <c r="AN980" s="302">
        <f t="shared" si="430"/>
        <v>0</v>
      </c>
      <c r="AO980" s="302">
        <f t="shared" si="430"/>
        <v>0</v>
      </c>
      <c r="AP980" s="302">
        <f t="shared" si="430"/>
        <v>0</v>
      </c>
      <c r="AQ980" s="302">
        <f t="shared" si="430"/>
        <v>0</v>
      </c>
      <c r="AR980" s="302">
        <f t="shared" si="430"/>
        <v>0</v>
      </c>
      <c r="AS980" s="350">
        <f>SUM(AE980:AR980)</f>
        <v>0</v>
      </c>
    </row>
    <row r="981" spans="2:45" ht="15.5">
      <c r="B981" s="304" t="s">
        <v>344</v>
      </c>
      <c r="C981" s="300"/>
      <c r="D981" s="305"/>
      <c r="E981" s="292"/>
      <c r="F981" s="292"/>
      <c r="G981" s="292"/>
      <c r="H981" s="292"/>
      <c r="I981" s="292"/>
      <c r="J981" s="292"/>
      <c r="K981" s="292"/>
      <c r="L981" s="292"/>
      <c r="M981" s="292"/>
      <c r="N981" s="292"/>
      <c r="O981" s="292"/>
      <c r="P981" s="292"/>
      <c r="Q981" s="292"/>
      <c r="R981" s="260"/>
      <c r="S981" s="292"/>
      <c r="T981" s="292"/>
      <c r="U981" s="292"/>
      <c r="V981" s="305"/>
      <c r="W981" s="305"/>
      <c r="X981" s="305"/>
      <c r="Y981" s="305"/>
      <c r="Z981" s="292"/>
      <c r="AA981" s="292"/>
      <c r="AB981" s="292"/>
      <c r="AC981" s="292"/>
      <c r="AD981" s="292"/>
      <c r="AE981" s="306"/>
      <c r="AF981" s="306"/>
      <c r="AG981" s="306"/>
      <c r="AH981" s="306"/>
      <c r="AI981" s="306"/>
      <c r="AJ981" s="306"/>
      <c r="AK981" s="306"/>
      <c r="AL981" s="306"/>
      <c r="AM981" s="306"/>
      <c r="AN981" s="306"/>
      <c r="AO981" s="306"/>
      <c r="AP981" s="306"/>
      <c r="AQ981" s="306"/>
      <c r="AR981" s="306"/>
      <c r="AS981" s="350">
        <f>AS979-AS980</f>
        <v>0</v>
      </c>
    </row>
    <row r="982" spans="2:45" ht="15.5">
      <c r="B982" s="283"/>
      <c r="C982" s="305"/>
      <c r="D982" s="305"/>
      <c r="E982" s="292"/>
      <c r="F982" s="292"/>
      <c r="G982" s="292"/>
      <c r="H982" s="292"/>
      <c r="I982" s="292"/>
      <c r="J982" s="292"/>
      <c r="K982" s="292"/>
      <c r="L982" s="292"/>
      <c r="M982" s="292"/>
      <c r="N982" s="292"/>
      <c r="O982" s="292"/>
      <c r="P982" s="292"/>
      <c r="Q982" s="292"/>
      <c r="R982" s="260"/>
      <c r="S982" s="292"/>
      <c r="T982" s="292"/>
      <c r="U982" s="292"/>
      <c r="V982" s="305"/>
      <c r="W982" s="300"/>
      <c r="X982" s="305"/>
      <c r="Y982" s="305"/>
      <c r="Z982" s="292"/>
      <c r="AA982" s="292"/>
      <c r="AB982" s="292"/>
      <c r="AC982" s="292"/>
      <c r="AD982" s="292"/>
      <c r="AE982" s="307"/>
      <c r="AF982" s="307"/>
      <c r="AG982" s="307"/>
      <c r="AH982" s="307"/>
      <c r="AI982" s="307"/>
      <c r="AJ982" s="307"/>
      <c r="AK982" s="307"/>
      <c r="AL982" s="307"/>
      <c r="AM982" s="307"/>
      <c r="AN982" s="307"/>
      <c r="AO982" s="307"/>
      <c r="AP982" s="307"/>
      <c r="AQ982" s="307"/>
      <c r="AR982" s="307"/>
      <c r="AS982" s="294"/>
    </row>
    <row r="983" spans="2:45" ht="15.5">
      <c r="B983" s="283" t="s">
        <v>339</v>
      </c>
      <c r="C983" s="305"/>
      <c r="D983" s="305"/>
      <c r="E983" s="292"/>
      <c r="F983" s="292"/>
      <c r="G983" s="292"/>
      <c r="H983" s="292"/>
      <c r="I983" s="292"/>
      <c r="J983" s="292"/>
      <c r="K983" s="292"/>
      <c r="L983" s="292"/>
      <c r="M983" s="292"/>
      <c r="N983" s="292"/>
      <c r="O983" s="292"/>
      <c r="P983" s="292"/>
      <c r="Q983" s="292"/>
      <c r="R983" s="260"/>
      <c r="S983" s="292"/>
      <c r="T983" s="292"/>
      <c r="U983" s="292"/>
      <c r="V983" s="305"/>
      <c r="W983" s="300"/>
      <c r="X983" s="305"/>
      <c r="Y983" s="305"/>
      <c r="Z983" s="292"/>
      <c r="AA983" s="292"/>
      <c r="AB983" s="292"/>
      <c r="AC983" s="292"/>
      <c r="AD983" s="292"/>
      <c r="AE983" s="664">
        <f>SUMPRODUCT($E$802:$E$964,AE802:AE964)</f>
        <v>0</v>
      </c>
      <c r="AF983" s="774">
        <f>SUMPRODUCT($E$802:$E$964,AF802:AF964)</f>
        <v>3799324.1239462574</v>
      </c>
      <c r="AG983" s="251">
        <f>IF($AG$800="kw",SUMPRODUCT($Q$802:$Q$964,$S$802:$S$964,AG802:AG964),SUMPRODUCT($E$802:$E$964,AG802:AG964))</f>
        <v>22625.978761191167</v>
      </c>
      <c r="AH983" s="251">
        <f>IF($AG$800="kw",SUMPRODUCT($Q$802:$Q$964,$S$802:$S$964,AH802:AH964),SUMPRODUCT($E$802:$E$964,AH802:AH964))</f>
        <v>7824.2080952673305</v>
      </c>
      <c r="AI983" s="251">
        <f t="shared" ref="AI983:AR983" si="431">IF(AI800="kw",SUMPRODUCT($Q$802:$Q$964,$S$802:$S$964,AI802:AI964),SUMPRODUCT($E$802:$E$964,AI802:AI964))</f>
        <v>7800.5054945334896</v>
      </c>
      <c r="AJ983" s="251">
        <f t="shared" si="431"/>
        <v>8591.4314190000005</v>
      </c>
      <c r="AK983" s="251">
        <f t="shared" si="431"/>
        <v>2503650.4090120667</v>
      </c>
      <c r="AL983" s="251">
        <f t="shared" si="431"/>
        <v>0</v>
      </c>
      <c r="AM983" s="251">
        <f t="shared" si="431"/>
        <v>0</v>
      </c>
      <c r="AN983" s="251">
        <f t="shared" si="431"/>
        <v>0</v>
      </c>
      <c r="AO983" s="251">
        <f t="shared" si="431"/>
        <v>0</v>
      </c>
      <c r="AP983" s="251">
        <f t="shared" si="431"/>
        <v>0</v>
      </c>
      <c r="AQ983" s="251">
        <f t="shared" si="431"/>
        <v>0</v>
      </c>
      <c r="AR983" s="251">
        <f t="shared" si="431"/>
        <v>0</v>
      </c>
      <c r="AS983" s="294"/>
    </row>
    <row r="984" spans="2:45" ht="15.5">
      <c r="B984" s="283" t="s">
        <v>833</v>
      </c>
      <c r="C984" s="305"/>
      <c r="D984" s="305"/>
      <c r="E984" s="292"/>
      <c r="F984" s="292"/>
      <c r="G984" s="292"/>
      <c r="H984" s="292"/>
      <c r="I984" s="292"/>
      <c r="J984" s="292"/>
      <c r="K984" s="292"/>
      <c r="L984" s="292"/>
      <c r="M984" s="292"/>
      <c r="N984" s="292"/>
      <c r="O984" s="292"/>
      <c r="P984" s="292"/>
      <c r="Q984" s="292"/>
      <c r="R984" s="260"/>
      <c r="S984" s="292"/>
      <c r="T984" s="292"/>
      <c r="U984" s="292"/>
      <c r="V984" s="305"/>
      <c r="W984" s="300"/>
      <c r="X984" s="305"/>
      <c r="Y984" s="305"/>
      <c r="Z984" s="292"/>
      <c r="AA984" s="292"/>
      <c r="AB984" s="292"/>
      <c r="AC984" s="292"/>
      <c r="AD984" s="292"/>
      <c r="AE984" s="664">
        <f>SUMPRODUCT($F$802:$F$964,AE802:AE964)</f>
        <v>0</v>
      </c>
      <c r="AF984" s="774">
        <f>SUMPRODUCT($F$802:$F$964,AF802:AF964)</f>
        <v>3790938.7046787031</v>
      </c>
      <c r="AG984" s="251">
        <f>IF(AG800="kw",SUMPRODUCT($Q$802:$Q$964,$T$802:$T$964,AG802:AG964),SUMPRODUCT($F$802:$F$964,AG802:AG964))</f>
        <v>22491.559819486502</v>
      </c>
      <c r="AH984" s="251">
        <f t="shared" ref="AH984:AR984" si="432">IF(AH800="kw",SUMPRODUCT($Q$802:$Q$964,$T$802:$T$964,AH802:AH964),SUMPRODUCT($F$802:$F$964,AH802:AH964))</f>
        <v>7739.5277321588474</v>
      </c>
      <c r="AI984" s="251">
        <f t="shared" si="432"/>
        <v>7715.8251314250065</v>
      </c>
      <c r="AJ984" s="251">
        <f t="shared" si="432"/>
        <v>8591.4314190000005</v>
      </c>
      <c r="AK984" s="251">
        <f t="shared" si="432"/>
        <v>2503650.4090120667</v>
      </c>
      <c r="AL984" s="251">
        <f t="shared" si="432"/>
        <v>0</v>
      </c>
      <c r="AM984" s="251">
        <f t="shared" si="432"/>
        <v>0</v>
      </c>
      <c r="AN984" s="251">
        <f t="shared" si="432"/>
        <v>0</v>
      </c>
      <c r="AO984" s="251">
        <f t="shared" si="432"/>
        <v>0</v>
      </c>
      <c r="AP984" s="251">
        <f t="shared" si="432"/>
        <v>0</v>
      </c>
      <c r="AQ984" s="251">
        <f t="shared" si="432"/>
        <v>0</v>
      </c>
      <c r="AR984" s="251">
        <f t="shared" si="432"/>
        <v>0</v>
      </c>
      <c r="AS984" s="294"/>
    </row>
    <row r="985" spans="2:45" ht="15.5">
      <c r="B985" s="283" t="s">
        <v>858</v>
      </c>
      <c r="C985" s="305"/>
      <c r="D985" s="305"/>
      <c r="E985" s="292"/>
      <c r="F985" s="292"/>
      <c r="G985" s="292"/>
      <c r="H985" s="292"/>
      <c r="I985" s="292"/>
      <c r="J985" s="292"/>
      <c r="K985" s="292"/>
      <c r="L985" s="292"/>
      <c r="M985" s="292"/>
      <c r="N985" s="292"/>
      <c r="O985" s="292"/>
      <c r="P985" s="292"/>
      <c r="Q985" s="292"/>
      <c r="R985" s="260"/>
      <c r="S985" s="292"/>
      <c r="T985" s="292"/>
      <c r="U985" s="292"/>
      <c r="V985" s="305"/>
      <c r="W985" s="300"/>
      <c r="X985" s="305"/>
      <c r="Y985" s="305"/>
      <c r="Z985" s="292"/>
      <c r="AA985" s="292"/>
      <c r="AB985" s="292"/>
      <c r="AC985" s="292"/>
      <c r="AD985" s="292"/>
      <c r="AE985" s="664">
        <f>SUMPRODUCT($G$802:$G$964,AE802:AE964)</f>
        <v>0</v>
      </c>
      <c r="AF985" s="774">
        <f>SUMPRODUCT($G$802:$G$964,AF802:AF964)</f>
        <v>3781688.4008368896</v>
      </c>
      <c r="AG985" s="251">
        <f>IF(AG800="kw",SUMPRODUCT($Q$802:$Q$964,$U$802:$U$964,AG802:AG964),SUMPRODUCT($G$802:$G$964,AG802:AG964))</f>
        <v>22319.060321742854</v>
      </c>
      <c r="AH985" s="251">
        <f t="shared" ref="AH985:AR985" si="433">IF(AH800="kw",SUMPRODUCT($Q$802:$Q$964,$U$802:$U$964,AH802:AH964),SUMPRODUCT($G$802:$G$964,AH802:AH964))</f>
        <v>7635.6861190039199</v>
      </c>
      <c r="AI985" s="251">
        <f t="shared" si="433"/>
        <v>7611.983518270079</v>
      </c>
      <c r="AJ985" s="251">
        <f t="shared" si="433"/>
        <v>8591.4314190000005</v>
      </c>
      <c r="AK985" s="251">
        <f t="shared" si="433"/>
        <v>2503650.4090120667</v>
      </c>
      <c r="AL985" s="251">
        <f t="shared" si="433"/>
        <v>0</v>
      </c>
      <c r="AM985" s="251">
        <f t="shared" si="433"/>
        <v>0</v>
      </c>
      <c r="AN985" s="251">
        <f t="shared" si="433"/>
        <v>0</v>
      </c>
      <c r="AO985" s="251">
        <f t="shared" si="433"/>
        <v>0</v>
      </c>
      <c r="AP985" s="251">
        <f t="shared" si="433"/>
        <v>0</v>
      </c>
      <c r="AQ985" s="251">
        <f t="shared" si="433"/>
        <v>0</v>
      </c>
      <c r="AR985" s="251">
        <f t="shared" si="433"/>
        <v>0</v>
      </c>
      <c r="AS985" s="294"/>
    </row>
    <row r="986" spans="2:45" ht="15.5">
      <c r="B986" s="283" t="s">
        <v>859</v>
      </c>
      <c r="C986" s="305"/>
      <c r="D986" s="305"/>
      <c r="E986" s="292"/>
      <c r="F986" s="292"/>
      <c r="G986" s="292"/>
      <c r="H986" s="292"/>
      <c r="I986" s="292"/>
      <c r="J986" s="292"/>
      <c r="K986" s="292"/>
      <c r="L986" s="292"/>
      <c r="M986" s="292"/>
      <c r="N986" s="292"/>
      <c r="O986" s="292"/>
      <c r="P986" s="292"/>
      <c r="Q986" s="292"/>
      <c r="R986" s="260"/>
      <c r="S986" s="292"/>
      <c r="T986" s="292"/>
      <c r="U986" s="292"/>
      <c r="V986" s="305"/>
      <c r="W986" s="300"/>
      <c r="X986" s="305"/>
      <c r="Y986" s="305"/>
      <c r="Z986" s="292"/>
      <c r="AA986" s="292"/>
      <c r="AB986" s="292"/>
      <c r="AC986" s="292"/>
      <c r="AD986" s="292"/>
      <c r="AE986" s="664">
        <f>SUMPRODUCT($H$802:$H$964,AE802:AE964)</f>
        <v>0</v>
      </c>
      <c r="AF986" s="774">
        <f>SUMPRODUCT($H$802:$H$964,AF802:AF964)</f>
        <v>3764272.6308838162</v>
      </c>
      <c r="AG986" s="251">
        <f>IF(AG800="kw",SUMPRODUCT($Q$802:$Q$964,$V$802:$V$964,AG802:AG964),SUMPRODUCT($H$802:$H$964,AG802:AG964))</f>
        <v>22312.619274796227</v>
      </c>
      <c r="AH986" s="251">
        <f t="shared" ref="AH986:AR986" si="434">IF(AH800="kw",SUMPRODUCT($Q$802:$Q$964,$V$802:$V$964,AH802:AH964),SUMPRODUCT($H$802:$H$964,AH802:AH964))</f>
        <v>7635.6861190039199</v>
      </c>
      <c r="AI986" s="251">
        <f t="shared" si="434"/>
        <v>7611.983518270079</v>
      </c>
      <c r="AJ986" s="251">
        <f t="shared" si="434"/>
        <v>8591.4314190000005</v>
      </c>
      <c r="AK986" s="251">
        <f t="shared" si="434"/>
        <v>2503650.4090120667</v>
      </c>
      <c r="AL986" s="251">
        <f t="shared" si="434"/>
        <v>0</v>
      </c>
      <c r="AM986" s="251">
        <f t="shared" si="434"/>
        <v>0</v>
      </c>
      <c r="AN986" s="251">
        <f t="shared" si="434"/>
        <v>0</v>
      </c>
      <c r="AO986" s="251">
        <f t="shared" si="434"/>
        <v>0</v>
      </c>
      <c r="AP986" s="251">
        <f t="shared" si="434"/>
        <v>0</v>
      </c>
      <c r="AQ986" s="251">
        <f t="shared" si="434"/>
        <v>0</v>
      </c>
      <c r="AR986" s="251">
        <f t="shared" si="434"/>
        <v>0</v>
      </c>
      <c r="AS986" s="294"/>
    </row>
    <row r="987" spans="2:45" ht="15.5">
      <c r="B987" s="283" t="s">
        <v>860</v>
      </c>
      <c r="C987" s="305"/>
      <c r="D987" s="305"/>
      <c r="E987" s="292"/>
      <c r="F987" s="292"/>
      <c r="G987" s="292"/>
      <c r="H987" s="292"/>
      <c r="I987" s="292"/>
      <c r="J987" s="292"/>
      <c r="K987" s="292"/>
      <c r="L987" s="292"/>
      <c r="M987" s="292"/>
      <c r="N987" s="292"/>
      <c r="O987" s="292"/>
      <c r="P987" s="292"/>
      <c r="Q987" s="292"/>
      <c r="R987" s="260"/>
      <c r="S987" s="292"/>
      <c r="T987" s="292"/>
      <c r="U987" s="292"/>
      <c r="V987" s="305"/>
      <c r="W987" s="300"/>
      <c r="X987" s="305"/>
      <c r="Y987" s="305"/>
      <c r="Z987" s="292"/>
      <c r="AA987" s="292"/>
      <c r="AB987" s="292"/>
      <c r="AC987" s="292"/>
      <c r="AD987" s="292"/>
      <c r="AE987" s="664">
        <f>SUMPRODUCT($I$802:$I$964,AE802:AE964)</f>
        <v>0</v>
      </c>
      <c r="AF987" s="774">
        <f>SUMPRODUCT($I$802:$I$964,AF802:AF964)</f>
        <v>3724205.0199820059</v>
      </c>
      <c r="AG987" s="251">
        <f>IF(AG800="kw",SUMPRODUCT($Q$802:$Q$964,$W$802:$W$964,AG802:AG964),SUMPRODUCT($I$802:$I$964,AG802:AG964))</f>
        <v>22169.288746635168</v>
      </c>
      <c r="AH987" s="251">
        <f t="shared" ref="AH987:AR987" si="435">IF(AH800="kw",SUMPRODUCT($Q$802:$Q$964,$W$802:$W$964,AH802:AH964),SUMPRODUCT($I$802:$I$964,AH802:AH964))</f>
        <v>7567.6945865810503</v>
      </c>
      <c r="AI987" s="251">
        <f t="shared" si="435"/>
        <v>7543.9919858472094</v>
      </c>
      <c r="AJ987" s="251">
        <f t="shared" si="435"/>
        <v>8591.4314190000005</v>
      </c>
      <c r="AK987" s="251">
        <f t="shared" si="435"/>
        <v>2503650.4090120667</v>
      </c>
      <c r="AL987" s="251">
        <f t="shared" si="435"/>
        <v>0</v>
      </c>
      <c r="AM987" s="251">
        <f t="shared" si="435"/>
        <v>0</v>
      </c>
      <c r="AN987" s="251">
        <f t="shared" si="435"/>
        <v>0</v>
      </c>
      <c r="AO987" s="251">
        <f t="shared" si="435"/>
        <v>0</v>
      </c>
      <c r="AP987" s="251">
        <f t="shared" si="435"/>
        <v>0</v>
      </c>
      <c r="AQ987" s="251">
        <f t="shared" si="435"/>
        <v>0</v>
      </c>
      <c r="AR987" s="251">
        <f t="shared" si="435"/>
        <v>0</v>
      </c>
      <c r="AS987" s="294"/>
    </row>
    <row r="988" spans="2:45" ht="15.5">
      <c r="B988" s="283" t="s">
        <v>861</v>
      </c>
      <c r="C988" s="305"/>
      <c r="D988" s="305"/>
      <c r="E988" s="292"/>
      <c r="F988" s="292"/>
      <c r="G988" s="292"/>
      <c r="H988" s="292"/>
      <c r="I988" s="292"/>
      <c r="J988" s="292"/>
      <c r="K988" s="292"/>
      <c r="L988" s="292"/>
      <c r="M988" s="292"/>
      <c r="N988" s="292"/>
      <c r="O988" s="292"/>
      <c r="P988" s="292"/>
      <c r="Q988" s="292"/>
      <c r="R988" s="260"/>
      <c r="S988" s="292"/>
      <c r="T988" s="292"/>
      <c r="U988" s="292"/>
      <c r="V988" s="305"/>
      <c r="W988" s="300"/>
      <c r="X988" s="305"/>
      <c r="Y988" s="305"/>
      <c r="Z988" s="292"/>
      <c r="AA988" s="292"/>
      <c r="AB988" s="292"/>
      <c r="AC988" s="292"/>
      <c r="AD988" s="292"/>
      <c r="AE988" s="664">
        <f>SUMPRODUCT($J$802:$J$964,AE802:AE964)</f>
        <v>0</v>
      </c>
      <c r="AF988" s="774">
        <f>SUMPRODUCT($J$802:$J$964,AF802:AF964)</f>
        <v>3699931.6360575049</v>
      </c>
      <c r="AG988" s="251">
        <f>IF(AG800="kw",SUMPRODUCT($Q$802:$Q$964,$X$802:$X$964,AG802:AG964),SUMPRODUCT($J$802:$J$964,AG802:AG964))</f>
        <v>22167.048712539854</v>
      </c>
      <c r="AH988" s="251">
        <f t="shared" ref="AH988:AR988" si="436">IF(AH800="kw",SUMPRODUCT($Q$802:$Q$964,$X$802:$X$964,AH802:AH964),SUMPRODUCT($J$802:$J$964,AH802:AH964))</f>
        <v>7567.6945865810503</v>
      </c>
      <c r="AI988" s="251">
        <f t="shared" si="436"/>
        <v>7543.9919858472094</v>
      </c>
      <c r="AJ988" s="251">
        <f t="shared" si="436"/>
        <v>8591.4314190000005</v>
      </c>
      <c r="AK988" s="251">
        <f t="shared" si="436"/>
        <v>2503650.4090120667</v>
      </c>
      <c r="AL988" s="251">
        <f t="shared" si="436"/>
        <v>0</v>
      </c>
      <c r="AM988" s="251">
        <f t="shared" si="436"/>
        <v>0</v>
      </c>
      <c r="AN988" s="251">
        <f t="shared" si="436"/>
        <v>0</v>
      </c>
      <c r="AO988" s="251">
        <f t="shared" si="436"/>
        <v>0</v>
      </c>
      <c r="AP988" s="251">
        <f t="shared" si="436"/>
        <v>0</v>
      </c>
      <c r="AQ988" s="251">
        <f t="shared" si="436"/>
        <v>0</v>
      </c>
      <c r="AR988" s="251">
        <f t="shared" si="436"/>
        <v>0</v>
      </c>
      <c r="AS988" s="294"/>
    </row>
    <row r="989" spans="2:45" ht="15.5">
      <c r="B989" s="283" t="s">
        <v>862</v>
      </c>
      <c r="C989" s="305"/>
      <c r="D989" s="305"/>
      <c r="E989" s="292"/>
      <c r="F989" s="292"/>
      <c r="G989" s="292"/>
      <c r="H989" s="292"/>
      <c r="I989" s="292"/>
      <c r="J989" s="292"/>
      <c r="K989" s="292"/>
      <c r="L989" s="292"/>
      <c r="M989" s="292"/>
      <c r="N989" s="292"/>
      <c r="O989" s="292"/>
      <c r="P989" s="292"/>
      <c r="Q989" s="292"/>
      <c r="R989" s="260"/>
      <c r="S989" s="292"/>
      <c r="T989" s="292"/>
      <c r="U989" s="292"/>
      <c r="V989" s="305"/>
      <c r="W989" s="300"/>
      <c r="X989" s="305"/>
      <c r="Y989" s="305"/>
      <c r="Z989" s="292"/>
      <c r="AA989" s="292"/>
      <c r="AB989" s="292"/>
      <c r="AC989" s="292"/>
      <c r="AD989" s="292"/>
      <c r="AE989" s="664">
        <f>SUMPRODUCT($K$802:$K$964,AE802:AE964)</f>
        <v>0</v>
      </c>
      <c r="AF989" s="774">
        <f>SUMPRODUCT($K$802:$K$964,AF802:AF964)</f>
        <v>3673933.1322812359</v>
      </c>
      <c r="AG989" s="251">
        <f>IF(AG800="kw",SUMPRODUCT($Q$802:$Q$964,$Y$802:$Y$964,AG802:AG964),SUMPRODUCT($K$802:$K$964,AG802:AG964))</f>
        <v>22164.378389409285</v>
      </c>
      <c r="AH989" s="251">
        <f t="shared" ref="AH989:AR989" si="437">IF(AH800="kw",SUMPRODUCT($Q$802:$Q$964,$Y$802:$Y$964,AH802:AH964),SUMPRODUCT($K$802:$K$964,AH802:AH964))</f>
        <v>7567.6945865810503</v>
      </c>
      <c r="AI989" s="251">
        <f t="shared" si="437"/>
        <v>7543.9919858472094</v>
      </c>
      <c r="AJ989" s="251">
        <f t="shared" si="437"/>
        <v>8591.4314190000005</v>
      </c>
      <c r="AK989" s="251">
        <f t="shared" si="437"/>
        <v>2503650.4090120667</v>
      </c>
      <c r="AL989" s="251">
        <f t="shared" si="437"/>
        <v>0</v>
      </c>
      <c r="AM989" s="251">
        <f t="shared" si="437"/>
        <v>0</v>
      </c>
      <c r="AN989" s="251">
        <f t="shared" si="437"/>
        <v>0</v>
      </c>
      <c r="AO989" s="251">
        <f t="shared" si="437"/>
        <v>0</v>
      </c>
      <c r="AP989" s="251">
        <f t="shared" si="437"/>
        <v>0</v>
      </c>
      <c r="AQ989" s="251">
        <f t="shared" si="437"/>
        <v>0</v>
      </c>
      <c r="AR989" s="251">
        <f t="shared" si="437"/>
        <v>0</v>
      </c>
      <c r="AS989" s="294"/>
    </row>
    <row r="990" spans="2:45" ht="15.5">
      <c r="B990" s="382" t="s">
        <v>863</v>
      </c>
      <c r="C990" s="312"/>
      <c r="D990" s="328"/>
      <c r="E990" s="328"/>
      <c r="F990" s="328"/>
      <c r="G990" s="328"/>
      <c r="H990" s="328"/>
      <c r="I990" s="328"/>
      <c r="J990" s="328"/>
      <c r="K990" s="328"/>
      <c r="L990" s="328"/>
      <c r="M990" s="328"/>
      <c r="N990" s="328"/>
      <c r="O990" s="328"/>
      <c r="P990" s="328"/>
      <c r="Q990" s="328"/>
      <c r="R990" s="327"/>
      <c r="S990" s="328"/>
      <c r="T990" s="328"/>
      <c r="U990" s="328"/>
      <c r="V990" s="312"/>
      <c r="W990" s="329"/>
      <c r="X990" s="329"/>
      <c r="Y990" s="328"/>
      <c r="Z990" s="328"/>
      <c r="AA990" s="329"/>
      <c r="AB990" s="329"/>
      <c r="AC990" s="329"/>
      <c r="AD990" s="329"/>
      <c r="AE990" s="665">
        <f>SUMPRODUCT($L$802:$L$964,AE802:AE964)</f>
        <v>0</v>
      </c>
      <c r="AF990" s="775">
        <f>SUMPRODUCT($L$802:$L$964,AF802:AF964)</f>
        <v>3528062.0766463894</v>
      </c>
      <c r="AG990" s="284">
        <f>IF(AG800="kw",SUMPRODUCT($Q$802:$Q$964,$Z$802:$Z$964,AG802:AG964),SUMPRODUCT($L$802:$L$964,AG802:AG964))</f>
        <v>21409.210840297699</v>
      </c>
      <c r="AH990" s="284">
        <f t="shared" ref="AH990:AR990" si="438">IF(AH800="kw",SUMPRODUCT($Q$802:$Q$964,$Z$802:$Z$964,AH802:AH964),SUMPRODUCT($L$802:$L$964,AH802:AH964))</f>
        <v>7306.9874001675726</v>
      </c>
      <c r="AI990" s="284">
        <f t="shared" si="438"/>
        <v>7262.6902532662352</v>
      </c>
      <c r="AJ990" s="284">
        <f t="shared" si="438"/>
        <v>8591.4314190000005</v>
      </c>
      <c r="AK990" s="284">
        <f t="shared" si="438"/>
        <v>2407365.4713061205</v>
      </c>
      <c r="AL990" s="284">
        <f t="shared" si="438"/>
        <v>0</v>
      </c>
      <c r="AM990" s="284">
        <f t="shared" si="438"/>
        <v>0</v>
      </c>
      <c r="AN990" s="284">
        <f t="shared" si="438"/>
        <v>0</v>
      </c>
      <c r="AO990" s="284">
        <f t="shared" si="438"/>
        <v>0</v>
      </c>
      <c r="AP990" s="284">
        <f t="shared" si="438"/>
        <v>0</v>
      </c>
      <c r="AQ990" s="284">
        <f t="shared" si="438"/>
        <v>0</v>
      </c>
      <c r="AR990" s="284">
        <f t="shared" si="438"/>
        <v>0</v>
      </c>
      <c r="AS990" s="330"/>
    </row>
    <row r="991" spans="2:45" ht="18.75" customHeight="1">
      <c r="B991" s="314" t="s">
        <v>590</v>
      </c>
      <c r="C991" s="331"/>
      <c r="D991" s="332"/>
      <c r="E991" s="332"/>
      <c r="F991" s="332"/>
      <c r="G991" s="332"/>
      <c r="H991" s="332"/>
      <c r="I991" s="332"/>
      <c r="J991" s="332"/>
      <c r="K991" s="332"/>
      <c r="L991" s="332"/>
      <c r="M991" s="332"/>
      <c r="N991" s="332"/>
      <c r="O991" s="332"/>
      <c r="P991" s="332"/>
      <c r="Q991" s="332"/>
      <c r="R991" s="332"/>
      <c r="S991" s="332"/>
      <c r="T991" s="332"/>
      <c r="U991" s="332"/>
      <c r="V991" s="317"/>
      <c r="W991" s="318"/>
      <c r="X991" s="332"/>
      <c r="Y991" s="332"/>
      <c r="Z991" s="332"/>
      <c r="AA991" s="332"/>
      <c r="AB991" s="332"/>
      <c r="AC991" s="332"/>
      <c r="AD991" s="332"/>
      <c r="AE991" s="333"/>
      <c r="AF991" s="333"/>
      <c r="AG991" s="333"/>
      <c r="AH991" s="333"/>
      <c r="AI991" s="333"/>
      <c r="AJ991" s="333"/>
      <c r="AK991" s="333"/>
      <c r="AL991" s="333"/>
      <c r="AM991" s="333"/>
      <c r="AN991" s="333"/>
      <c r="AO991" s="333"/>
      <c r="AP991" s="333"/>
      <c r="AQ991" s="333"/>
      <c r="AR991" s="333"/>
      <c r="AS991" s="333"/>
    </row>
    <row r="992" spans="2:45" collapsed="1"/>
    <row r="994" spans="1:45" ht="15.5">
      <c r="B994" s="241" t="s">
        <v>340</v>
      </c>
      <c r="C994" s="242"/>
      <c r="D994" s="501" t="s">
        <v>523</v>
      </c>
      <c r="E994" s="217"/>
      <c r="F994" s="501"/>
      <c r="G994" s="217"/>
      <c r="H994" s="217"/>
      <c r="I994" s="217"/>
      <c r="J994" s="217"/>
      <c r="K994" s="217"/>
      <c r="L994" s="217"/>
      <c r="M994" s="217"/>
      <c r="N994" s="217"/>
      <c r="O994" s="217"/>
      <c r="P994" s="217"/>
      <c r="Q994" s="217"/>
      <c r="R994" s="242"/>
      <c r="S994" s="217"/>
      <c r="T994" s="217"/>
      <c r="U994" s="217"/>
      <c r="V994" s="217"/>
      <c r="W994" s="217"/>
      <c r="X994" s="217"/>
      <c r="Y994" s="217"/>
      <c r="Z994" s="217"/>
      <c r="AA994" s="217"/>
      <c r="AB994" s="217"/>
      <c r="AC994" s="217"/>
      <c r="AD994" s="217"/>
      <c r="AE994" s="231"/>
      <c r="AF994" s="229"/>
      <c r="AG994" s="229"/>
      <c r="AH994" s="229"/>
      <c r="AI994" s="229"/>
      <c r="AJ994" s="229"/>
      <c r="AK994" s="229"/>
      <c r="AL994" s="229"/>
      <c r="AM994" s="229"/>
      <c r="AN994" s="229"/>
      <c r="AO994" s="229"/>
      <c r="AP994" s="229"/>
      <c r="AQ994" s="229"/>
      <c r="AR994" s="229"/>
    </row>
    <row r="995" spans="1:45" ht="39.75" customHeight="1">
      <c r="B995" s="828" t="s">
        <v>211</v>
      </c>
      <c r="C995" s="830" t="s">
        <v>33</v>
      </c>
      <c r="D995" s="244" t="s">
        <v>421</v>
      </c>
      <c r="E995" s="838" t="s">
        <v>209</v>
      </c>
      <c r="F995" s="839"/>
      <c r="G995" s="839"/>
      <c r="H995" s="839"/>
      <c r="I995" s="839"/>
      <c r="J995" s="839"/>
      <c r="K995" s="839"/>
      <c r="L995" s="839"/>
      <c r="M995" s="839"/>
      <c r="N995" s="839"/>
      <c r="O995" s="839"/>
      <c r="P995" s="840"/>
      <c r="Q995" s="830" t="s">
        <v>213</v>
      </c>
      <c r="R995" s="244" t="s">
        <v>422</v>
      </c>
      <c r="S995" s="834" t="s">
        <v>212</v>
      </c>
      <c r="T995" s="835"/>
      <c r="U995" s="835"/>
      <c r="V995" s="835"/>
      <c r="W995" s="835"/>
      <c r="X995" s="835"/>
      <c r="Y995" s="835"/>
      <c r="Z995" s="835"/>
      <c r="AA995" s="835"/>
      <c r="AB995" s="835"/>
      <c r="AC995" s="835"/>
      <c r="AD995" s="841"/>
      <c r="AE995" s="834" t="s">
        <v>242</v>
      </c>
      <c r="AF995" s="835"/>
      <c r="AG995" s="835"/>
      <c r="AH995" s="835"/>
      <c r="AI995" s="835"/>
      <c r="AJ995" s="835"/>
      <c r="AK995" s="835"/>
      <c r="AL995" s="835"/>
      <c r="AM995" s="835"/>
      <c r="AN995" s="835"/>
      <c r="AO995" s="835"/>
      <c r="AP995" s="835"/>
      <c r="AQ995" s="835"/>
      <c r="AR995" s="835"/>
      <c r="AS995" s="836"/>
    </row>
    <row r="996" spans="1:45" ht="65.25" customHeight="1">
      <c r="B996" s="829"/>
      <c r="C996" s="831"/>
      <c r="D996" s="245">
        <v>2020</v>
      </c>
      <c r="E996" s="245">
        <v>2021</v>
      </c>
      <c r="F996" s="245">
        <v>2022</v>
      </c>
      <c r="G996" s="245">
        <v>2023</v>
      </c>
      <c r="H996" s="245">
        <v>2024</v>
      </c>
      <c r="I996" s="245">
        <v>2025</v>
      </c>
      <c r="J996" s="245">
        <v>2026</v>
      </c>
      <c r="K996" s="245">
        <v>2027</v>
      </c>
      <c r="L996" s="245">
        <v>2028</v>
      </c>
      <c r="M996" s="245">
        <v>2029</v>
      </c>
      <c r="N996" s="245">
        <v>2030</v>
      </c>
      <c r="O996" s="245">
        <v>2031</v>
      </c>
      <c r="P996" s="245">
        <v>2032</v>
      </c>
      <c r="Q996" s="837"/>
      <c r="R996" s="245">
        <v>2020</v>
      </c>
      <c r="S996" s="245">
        <v>2021</v>
      </c>
      <c r="T996" s="245">
        <v>2022</v>
      </c>
      <c r="U996" s="245">
        <v>2023</v>
      </c>
      <c r="V996" s="245">
        <v>2024</v>
      </c>
      <c r="W996" s="245">
        <v>2025</v>
      </c>
      <c r="X996" s="245">
        <v>2026</v>
      </c>
      <c r="Y996" s="245">
        <v>2027</v>
      </c>
      <c r="Z996" s="245">
        <v>2028</v>
      </c>
      <c r="AA996" s="245">
        <v>2029</v>
      </c>
      <c r="AB996" s="245">
        <v>2030</v>
      </c>
      <c r="AC996" s="245">
        <v>2031</v>
      </c>
      <c r="AD996" s="245">
        <v>2032</v>
      </c>
      <c r="AE996" s="245" t="str">
        <f>'1.  LRAMVA Summary'!$D$53</f>
        <v>Residential</v>
      </c>
      <c r="AF996" s="245" t="str">
        <f>'1.  LRAMVA Summary'!$E$53</f>
        <v>GS&lt;50 kW</v>
      </c>
      <c r="AG996" s="245" t="str">
        <f>'1.  LRAMVA Summary'!$F$53</f>
        <v>GS 50 to 699 kW</v>
      </c>
      <c r="AH996" s="245" t="str">
        <f>'1.  LRAMVA Summary'!$G$53</f>
        <v>GS 700 to 4,999 kW</v>
      </c>
      <c r="AI996" s="245" t="str">
        <f>'1.  LRAMVA Summary'!$H$53</f>
        <v>Large Use</v>
      </c>
      <c r="AJ996" s="245" t="str">
        <f>'1.  LRAMVA Summary'!$I$53</f>
        <v>Street Lighting</v>
      </c>
      <c r="AK996" s="245" t="str">
        <f>'1.  LRAMVA Summary'!$J$53</f>
        <v>Unmetered Scattered Load</v>
      </c>
      <c r="AL996" s="245" t="str">
        <f>'1.  LRAMVA Summary'!$K$53</f>
        <v/>
      </c>
      <c r="AM996" s="245" t="str">
        <f>'1.  LRAMVA Summary'!$L$53</f>
        <v/>
      </c>
      <c r="AN996" s="245" t="str">
        <f>'1.  LRAMVA Summary'!$M$53</f>
        <v/>
      </c>
      <c r="AO996" s="245" t="str">
        <f>'1.  LRAMVA Summary'!$N$53</f>
        <v/>
      </c>
      <c r="AP996" s="245" t="str">
        <f>'1.  LRAMVA Summary'!$O$53</f>
        <v/>
      </c>
      <c r="AQ996" s="245" t="str">
        <f>'1.  LRAMVA Summary'!$P$53</f>
        <v/>
      </c>
      <c r="AR996" s="245" t="str">
        <f>'1.  LRAMVA Summary'!$Q$53</f>
        <v/>
      </c>
      <c r="AS996" s="247" t="str">
        <f>'1.  LRAMVA Summary'!$R$53</f>
        <v>Total</v>
      </c>
    </row>
    <row r="997" spans="1:45" ht="15" customHeight="1">
      <c r="A997" s="454"/>
      <c r="B997" s="444" t="s">
        <v>501</v>
      </c>
      <c r="C997" s="249"/>
      <c r="D997" s="249"/>
      <c r="E997" s="249"/>
      <c r="F997" s="249"/>
      <c r="G997" s="249"/>
      <c r="H997" s="249"/>
      <c r="I997" s="249"/>
      <c r="J997" s="249"/>
      <c r="K997" s="249"/>
      <c r="L997" s="249"/>
      <c r="M997" s="249"/>
      <c r="N997" s="249"/>
      <c r="O997" s="249"/>
      <c r="P997" s="249"/>
      <c r="Q997" s="250"/>
      <c r="R997" s="249"/>
      <c r="S997" s="249"/>
      <c r="T997" s="249"/>
      <c r="U997" s="249"/>
      <c r="V997" s="249"/>
      <c r="W997" s="249"/>
      <c r="X997" s="249"/>
      <c r="Y997" s="249"/>
      <c r="Z997" s="249"/>
      <c r="AA997" s="249"/>
      <c r="AB997" s="249"/>
      <c r="AC997" s="249"/>
      <c r="AD997" s="249"/>
      <c r="AE997" s="251" t="str">
        <f>'1.  LRAMVA Summary'!$D$54</f>
        <v>kWh</v>
      </c>
      <c r="AF997" s="251" t="str">
        <f>'1.  LRAMVA Summary'!$E$54</f>
        <v>kWh</v>
      </c>
      <c r="AG997" s="251" t="str">
        <f>'1.  LRAMVA Summary'!$F$54</f>
        <v>kW</v>
      </c>
      <c r="AH997" s="251" t="str">
        <f>'1.  LRAMVA Summary'!$G$54</f>
        <v>kW</v>
      </c>
      <c r="AI997" s="251" t="str">
        <f>'1.  LRAMVA Summary'!$H$54</f>
        <v>kW</v>
      </c>
      <c r="AJ997" s="251" t="str">
        <f>'1.  LRAMVA Summary'!$I$54</f>
        <v>kW</v>
      </c>
      <c r="AK997" s="251" t="str">
        <f>'1.  LRAMVA Summary'!$J$54</f>
        <v>kWh</v>
      </c>
      <c r="AL997" s="251">
        <f>'1.  LRAMVA Summary'!$K$54</f>
        <v>0</v>
      </c>
      <c r="AM997" s="251">
        <f>'1.  LRAMVA Summary'!$L$54</f>
        <v>0</v>
      </c>
      <c r="AN997" s="251">
        <f>'1.  LRAMVA Summary'!$M$54</f>
        <v>0</v>
      </c>
      <c r="AO997" s="251">
        <f>'1.  LRAMVA Summary'!$N$54</f>
        <v>0</v>
      </c>
      <c r="AP997" s="251">
        <f>'1.  LRAMVA Summary'!$O$54</f>
        <v>0</v>
      </c>
      <c r="AQ997" s="251">
        <f>'1.  LRAMVA Summary'!$P$54</f>
        <v>0</v>
      </c>
      <c r="AR997" s="251">
        <f>'1.  LRAMVA Summary'!$Q$54</f>
        <v>0</v>
      </c>
      <c r="AS997" s="252"/>
    </row>
    <row r="998" spans="1:45" ht="15" customHeight="1" outlineLevel="1">
      <c r="A998" s="454"/>
      <c r="B998" s="433" t="s">
        <v>494</v>
      </c>
      <c r="C998" s="249"/>
      <c r="D998" s="249"/>
      <c r="E998" s="249"/>
      <c r="F998" s="249"/>
      <c r="G998" s="249"/>
      <c r="H998" s="249"/>
      <c r="I998" s="249"/>
      <c r="J998" s="249"/>
      <c r="K998" s="249"/>
      <c r="L998" s="249"/>
      <c r="M998" s="249"/>
      <c r="N998" s="249"/>
      <c r="O998" s="249"/>
      <c r="P998" s="249"/>
      <c r="Q998" s="250"/>
      <c r="R998" s="249"/>
      <c r="S998" s="249"/>
      <c r="T998" s="249"/>
      <c r="U998" s="249"/>
      <c r="V998" s="249"/>
      <c r="W998" s="249"/>
      <c r="X998" s="249"/>
      <c r="Y998" s="249"/>
      <c r="Z998" s="249"/>
      <c r="AA998" s="249"/>
      <c r="AB998" s="249"/>
      <c r="AC998" s="249"/>
      <c r="AD998" s="249"/>
      <c r="AE998" s="251"/>
      <c r="AF998" s="251"/>
      <c r="AG998" s="251"/>
      <c r="AH998" s="251"/>
      <c r="AI998" s="251"/>
      <c r="AJ998" s="251"/>
      <c r="AK998" s="251"/>
      <c r="AL998" s="251"/>
      <c r="AM998" s="251"/>
      <c r="AN998" s="251"/>
      <c r="AO998" s="251"/>
      <c r="AP998" s="251"/>
      <c r="AQ998" s="251"/>
      <c r="AR998" s="251"/>
      <c r="AS998" s="252"/>
    </row>
    <row r="999" spans="1:45" ht="15" customHeight="1" outlineLevel="1">
      <c r="A999" s="454">
        <v>1</v>
      </c>
      <c r="B999" s="370" t="s">
        <v>95</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57"/>
      <c r="AF999" s="357"/>
      <c r="AG999" s="357"/>
      <c r="AH999" s="357"/>
      <c r="AI999" s="357"/>
      <c r="AJ999" s="357"/>
      <c r="AK999" s="357"/>
      <c r="AL999" s="352"/>
      <c r="AM999" s="352"/>
      <c r="AN999" s="352"/>
      <c r="AO999" s="352"/>
      <c r="AP999" s="352"/>
      <c r="AQ999" s="352"/>
      <c r="AR999" s="352"/>
      <c r="AS999" s="256">
        <f>SUM(AE999:AR999)</f>
        <v>0</v>
      </c>
    </row>
    <row r="1000" spans="1:45" ht="15" customHeight="1" outlineLevel="1">
      <c r="A1000" s="454"/>
      <c r="B1000" s="254" t="s">
        <v>345</v>
      </c>
      <c r="C1000" s="251" t="s">
        <v>163</v>
      </c>
      <c r="D1000" s="255"/>
      <c r="E1000" s="255"/>
      <c r="F1000" s="255"/>
      <c r="G1000" s="255"/>
      <c r="H1000" s="255"/>
      <c r="I1000" s="255"/>
      <c r="J1000" s="255"/>
      <c r="K1000" s="255"/>
      <c r="L1000" s="255"/>
      <c r="M1000" s="255"/>
      <c r="N1000" s="255"/>
      <c r="O1000" s="255"/>
      <c r="P1000" s="255"/>
      <c r="Q1000" s="405"/>
      <c r="R1000" s="255"/>
      <c r="S1000" s="255"/>
      <c r="T1000" s="255"/>
      <c r="U1000" s="255"/>
      <c r="V1000" s="255"/>
      <c r="W1000" s="255"/>
      <c r="X1000" s="255"/>
      <c r="Y1000" s="255"/>
      <c r="Z1000" s="255"/>
      <c r="AA1000" s="255"/>
      <c r="AB1000" s="255"/>
      <c r="AC1000" s="255"/>
      <c r="AD1000" s="255"/>
      <c r="AE1000" s="353">
        <f>AE999</f>
        <v>0</v>
      </c>
      <c r="AF1000" s="353">
        <f t="shared" ref="AF1000:AR1000" si="439">AF999</f>
        <v>0</v>
      </c>
      <c r="AG1000" s="353">
        <f t="shared" si="439"/>
        <v>0</v>
      </c>
      <c r="AH1000" s="353">
        <f t="shared" si="439"/>
        <v>0</v>
      </c>
      <c r="AI1000" s="353">
        <f t="shared" si="439"/>
        <v>0</v>
      </c>
      <c r="AJ1000" s="353">
        <f t="shared" si="439"/>
        <v>0</v>
      </c>
      <c r="AK1000" s="353">
        <f t="shared" si="439"/>
        <v>0</v>
      </c>
      <c r="AL1000" s="353">
        <f t="shared" si="439"/>
        <v>0</v>
      </c>
      <c r="AM1000" s="353">
        <f t="shared" si="439"/>
        <v>0</v>
      </c>
      <c r="AN1000" s="353">
        <f t="shared" si="439"/>
        <v>0</v>
      </c>
      <c r="AO1000" s="353">
        <f t="shared" si="439"/>
        <v>0</v>
      </c>
      <c r="AP1000" s="353">
        <f t="shared" si="439"/>
        <v>0</v>
      </c>
      <c r="AQ1000" s="353">
        <f t="shared" si="439"/>
        <v>0</v>
      </c>
      <c r="AR1000" s="353">
        <f t="shared" si="439"/>
        <v>0</v>
      </c>
      <c r="AS1000" s="257"/>
    </row>
    <row r="1001" spans="1:45" ht="15" customHeight="1" outlineLevel="1">
      <c r="A1001" s="454"/>
      <c r="B1001" s="258"/>
      <c r="C1001" s="259"/>
      <c r="D1001" s="259"/>
      <c r="E1001" s="259"/>
      <c r="F1001" s="259"/>
      <c r="G1001" s="259"/>
      <c r="H1001" s="259"/>
      <c r="I1001" s="259"/>
      <c r="J1001" s="641"/>
      <c r="K1001" s="259"/>
      <c r="L1001" s="259"/>
      <c r="M1001" s="259"/>
      <c r="N1001" s="259"/>
      <c r="O1001" s="259"/>
      <c r="P1001" s="259"/>
      <c r="Q1001" s="260"/>
      <c r="R1001" s="259"/>
      <c r="S1001" s="259"/>
      <c r="T1001" s="259"/>
      <c r="U1001" s="259"/>
      <c r="V1001" s="259"/>
      <c r="W1001" s="259"/>
      <c r="X1001" s="259"/>
      <c r="Y1001" s="259"/>
      <c r="Z1001" s="259"/>
      <c r="AA1001" s="259"/>
      <c r="AB1001" s="259"/>
      <c r="AC1001" s="259"/>
      <c r="AD1001" s="259"/>
      <c r="AE1001" s="354"/>
      <c r="AF1001" s="355"/>
      <c r="AG1001" s="355"/>
      <c r="AH1001" s="355"/>
      <c r="AI1001" s="355"/>
      <c r="AJ1001" s="355"/>
      <c r="AK1001" s="355"/>
      <c r="AL1001" s="355"/>
      <c r="AM1001" s="355"/>
      <c r="AN1001" s="355"/>
      <c r="AO1001" s="355"/>
      <c r="AP1001" s="355"/>
      <c r="AQ1001" s="355"/>
      <c r="AR1001" s="355"/>
      <c r="AS1001" s="262"/>
    </row>
    <row r="1002" spans="1:45" ht="15" customHeight="1" outlineLevel="1">
      <c r="A1002" s="454">
        <v>2</v>
      </c>
      <c r="B1002" s="370" t="s">
        <v>96</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57"/>
      <c r="AF1002" s="357"/>
      <c r="AG1002" s="357"/>
      <c r="AH1002" s="357"/>
      <c r="AI1002" s="357"/>
      <c r="AJ1002" s="357"/>
      <c r="AK1002" s="357"/>
      <c r="AL1002" s="352"/>
      <c r="AM1002" s="352"/>
      <c r="AN1002" s="352"/>
      <c r="AO1002" s="352"/>
      <c r="AP1002" s="352"/>
      <c r="AQ1002" s="352"/>
      <c r="AR1002" s="352"/>
      <c r="AS1002" s="256">
        <f>SUM(AE1002:AR1002)</f>
        <v>0</v>
      </c>
    </row>
    <row r="1003" spans="1:45" ht="15" customHeight="1" outlineLevel="1">
      <c r="A1003" s="454"/>
      <c r="B1003" s="254" t="s">
        <v>345</v>
      </c>
      <c r="C1003" s="251" t="s">
        <v>163</v>
      </c>
      <c r="D1003" s="255"/>
      <c r="E1003" s="255"/>
      <c r="F1003" s="255"/>
      <c r="G1003" s="255"/>
      <c r="H1003" s="255"/>
      <c r="I1003" s="255"/>
      <c r="J1003" s="255"/>
      <c r="K1003" s="255"/>
      <c r="L1003" s="255"/>
      <c r="M1003" s="255"/>
      <c r="N1003" s="255"/>
      <c r="O1003" s="255"/>
      <c r="P1003" s="255"/>
      <c r="Q1003" s="405"/>
      <c r="R1003" s="255"/>
      <c r="S1003" s="255"/>
      <c r="T1003" s="255"/>
      <c r="U1003" s="255"/>
      <c r="V1003" s="255"/>
      <c r="W1003" s="255"/>
      <c r="X1003" s="255"/>
      <c r="Y1003" s="255"/>
      <c r="Z1003" s="255"/>
      <c r="AA1003" s="255"/>
      <c r="AB1003" s="255"/>
      <c r="AC1003" s="255"/>
      <c r="AD1003" s="255"/>
      <c r="AE1003" s="353">
        <f>AE1002</f>
        <v>0</v>
      </c>
      <c r="AF1003" s="353">
        <f t="shared" ref="AF1003:AR1003" si="440">AF1002</f>
        <v>0</v>
      </c>
      <c r="AG1003" s="353">
        <f t="shared" si="440"/>
        <v>0</v>
      </c>
      <c r="AH1003" s="353">
        <f t="shared" si="440"/>
        <v>0</v>
      </c>
      <c r="AI1003" s="353">
        <f t="shared" si="440"/>
        <v>0</v>
      </c>
      <c r="AJ1003" s="353">
        <f t="shared" si="440"/>
        <v>0</v>
      </c>
      <c r="AK1003" s="353">
        <f t="shared" si="440"/>
        <v>0</v>
      </c>
      <c r="AL1003" s="353">
        <f t="shared" si="440"/>
        <v>0</v>
      </c>
      <c r="AM1003" s="353">
        <f t="shared" si="440"/>
        <v>0</v>
      </c>
      <c r="AN1003" s="353">
        <f t="shared" si="440"/>
        <v>0</v>
      </c>
      <c r="AO1003" s="353">
        <f t="shared" si="440"/>
        <v>0</v>
      </c>
      <c r="AP1003" s="353">
        <f t="shared" si="440"/>
        <v>0</v>
      </c>
      <c r="AQ1003" s="353">
        <f t="shared" si="440"/>
        <v>0</v>
      </c>
      <c r="AR1003" s="353">
        <f t="shared" si="440"/>
        <v>0</v>
      </c>
      <c r="AS1003" s="257"/>
    </row>
    <row r="1004" spans="1:45" ht="15" customHeight="1" outlineLevel="1">
      <c r="A1004" s="454"/>
      <c r="B1004" s="258"/>
      <c r="C1004" s="259"/>
      <c r="D1004" s="264"/>
      <c r="E1004" s="264"/>
      <c r="F1004" s="264"/>
      <c r="G1004" s="264"/>
      <c r="H1004" s="264"/>
      <c r="I1004" s="264"/>
      <c r="J1004" s="264"/>
      <c r="K1004" s="264"/>
      <c r="L1004" s="264"/>
      <c r="M1004" s="264"/>
      <c r="N1004" s="264"/>
      <c r="O1004" s="264"/>
      <c r="P1004" s="264"/>
      <c r="Q1004" s="260"/>
      <c r="R1004" s="264"/>
      <c r="S1004" s="264"/>
      <c r="T1004" s="264"/>
      <c r="U1004" s="264"/>
      <c r="V1004" s="264"/>
      <c r="W1004" s="264"/>
      <c r="X1004" s="264"/>
      <c r="Y1004" s="264"/>
      <c r="Z1004" s="264"/>
      <c r="AA1004" s="264"/>
      <c r="AB1004" s="264"/>
      <c r="AC1004" s="264"/>
      <c r="AD1004" s="264"/>
      <c r="AE1004" s="354"/>
      <c r="AF1004" s="355"/>
      <c r="AG1004" s="355"/>
      <c r="AH1004" s="355"/>
      <c r="AI1004" s="355"/>
      <c r="AJ1004" s="355"/>
      <c r="AK1004" s="355"/>
      <c r="AL1004" s="355"/>
      <c r="AM1004" s="355"/>
      <c r="AN1004" s="355"/>
      <c r="AO1004" s="355"/>
      <c r="AP1004" s="355"/>
      <c r="AQ1004" s="355"/>
      <c r="AR1004" s="355"/>
      <c r="AS1004" s="262"/>
    </row>
    <row r="1005" spans="1:45" ht="15" customHeight="1" outlineLevel="1">
      <c r="A1005" s="454">
        <v>3</v>
      </c>
      <c r="B1005" s="370" t="s">
        <v>97</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57"/>
      <c r="AF1005" s="357"/>
      <c r="AG1005" s="357"/>
      <c r="AH1005" s="357"/>
      <c r="AI1005" s="357"/>
      <c r="AJ1005" s="357"/>
      <c r="AK1005" s="357"/>
      <c r="AL1005" s="352"/>
      <c r="AM1005" s="352"/>
      <c r="AN1005" s="352"/>
      <c r="AO1005" s="352"/>
      <c r="AP1005" s="352"/>
      <c r="AQ1005" s="352"/>
      <c r="AR1005" s="352"/>
      <c r="AS1005" s="256">
        <f>SUM(AE1005:AR1005)</f>
        <v>0</v>
      </c>
    </row>
    <row r="1006" spans="1:45" ht="15" customHeight="1" outlineLevel="1">
      <c r="A1006" s="454"/>
      <c r="B1006" s="254" t="s">
        <v>345</v>
      </c>
      <c r="C1006" s="251" t="s">
        <v>163</v>
      </c>
      <c r="D1006" s="255"/>
      <c r="E1006" s="255"/>
      <c r="F1006" s="255"/>
      <c r="G1006" s="255"/>
      <c r="H1006" s="255"/>
      <c r="I1006" s="255"/>
      <c r="J1006" s="255"/>
      <c r="K1006" s="255"/>
      <c r="L1006" s="255"/>
      <c r="M1006" s="255"/>
      <c r="N1006" s="255"/>
      <c r="O1006" s="255"/>
      <c r="P1006" s="255"/>
      <c r="Q1006" s="405"/>
      <c r="R1006" s="255"/>
      <c r="S1006" s="255"/>
      <c r="T1006" s="255"/>
      <c r="U1006" s="255"/>
      <c r="V1006" s="255"/>
      <c r="W1006" s="255"/>
      <c r="X1006" s="255"/>
      <c r="Y1006" s="255"/>
      <c r="Z1006" s="255"/>
      <c r="AA1006" s="255"/>
      <c r="AB1006" s="255"/>
      <c r="AC1006" s="255"/>
      <c r="AD1006" s="255"/>
      <c r="AE1006" s="353">
        <f>AE1005</f>
        <v>0</v>
      </c>
      <c r="AF1006" s="353">
        <f t="shared" ref="AF1006:AR1006" si="441">AF1005</f>
        <v>0</v>
      </c>
      <c r="AG1006" s="353">
        <f t="shared" si="441"/>
        <v>0</v>
      </c>
      <c r="AH1006" s="353">
        <f t="shared" si="441"/>
        <v>0</v>
      </c>
      <c r="AI1006" s="353">
        <f t="shared" si="441"/>
        <v>0</v>
      </c>
      <c r="AJ1006" s="353">
        <f t="shared" si="441"/>
        <v>0</v>
      </c>
      <c r="AK1006" s="353">
        <f t="shared" si="441"/>
        <v>0</v>
      </c>
      <c r="AL1006" s="353">
        <f t="shared" si="441"/>
        <v>0</v>
      </c>
      <c r="AM1006" s="353">
        <f t="shared" si="441"/>
        <v>0</v>
      </c>
      <c r="AN1006" s="353">
        <f t="shared" si="441"/>
        <v>0</v>
      </c>
      <c r="AO1006" s="353">
        <f t="shared" si="441"/>
        <v>0</v>
      </c>
      <c r="AP1006" s="353">
        <f t="shared" si="441"/>
        <v>0</v>
      </c>
      <c r="AQ1006" s="353">
        <f t="shared" si="441"/>
        <v>0</v>
      </c>
      <c r="AR1006" s="353">
        <f t="shared" si="441"/>
        <v>0</v>
      </c>
      <c r="AS1006" s="257"/>
    </row>
    <row r="1007" spans="1:45" ht="15" customHeight="1" outlineLevel="1">
      <c r="A1007" s="454"/>
      <c r="B1007" s="254"/>
      <c r="C1007" s="265"/>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54"/>
      <c r="AF1007" s="354"/>
      <c r="AG1007" s="354"/>
      <c r="AH1007" s="354"/>
      <c r="AI1007" s="354"/>
      <c r="AJ1007" s="354"/>
      <c r="AK1007" s="354"/>
      <c r="AL1007" s="354"/>
      <c r="AM1007" s="354"/>
      <c r="AN1007" s="354"/>
      <c r="AO1007" s="354"/>
      <c r="AP1007" s="354"/>
      <c r="AQ1007" s="354"/>
      <c r="AR1007" s="354"/>
      <c r="AS1007" s="266"/>
    </row>
    <row r="1008" spans="1:45" ht="15" customHeight="1" outlineLevel="1">
      <c r="A1008" s="454">
        <v>4</v>
      </c>
      <c r="B1008" s="273" t="s">
        <v>665</v>
      </c>
      <c r="C1008" s="251" t="s">
        <v>25</v>
      </c>
      <c r="D1008" s="255"/>
      <c r="E1008" s="255"/>
      <c r="F1008" s="255"/>
      <c r="G1008" s="255"/>
      <c r="H1008" s="255"/>
      <c r="I1008" s="255"/>
      <c r="J1008" s="255"/>
      <c r="K1008" s="255"/>
      <c r="L1008" s="255"/>
      <c r="M1008" s="255"/>
      <c r="N1008" s="255"/>
      <c r="O1008" s="255"/>
      <c r="P1008" s="255"/>
      <c r="Q1008" s="251"/>
      <c r="R1008" s="255"/>
      <c r="S1008" s="255"/>
      <c r="T1008" s="255"/>
      <c r="U1008" s="255"/>
      <c r="V1008" s="255"/>
      <c r="W1008" s="255"/>
      <c r="X1008" s="255"/>
      <c r="Y1008" s="255"/>
      <c r="Z1008" s="255"/>
      <c r="AA1008" s="255"/>
      <c r="AB1008" s="255"/>
      <c r="AC1008" s="255"/>
      <c r="AD1008" s="255"/>
      <c r="AE1008" s="357"/>
      <c r="AF1008" s="357"/>
      <c r="AG1008" s="357"/>
      <c r="AH1008" s="357"/>
      <c r="AI1008" s="357"/>
      <c r="AJ1008" s="357"/>
      <c r="AK1008" s="357"/>
      <c r="AL1008" s="352"/>
      <c r="AM1008" s="352"/>
      <c r="AN1008" s="352"/>
      <c r="AO1008" s="352"/>
      <c r="AP1008" s="352"/>
      <c r="AQ1008" s="352"/>
      <c r="AR1008" s="352"/>
      <c r="AS1008" s="256">
        <f>SUM(AE1008:AR1008)</f>
        <v>0</v>
      </c>
    </row>
    <row r="1009" spans="1:45" ht="15" customHeight="1" outlineLevel="1">
      <c r="A1009" s="454"/>
      <c r="B1009" s="254" t="s">
        <v>345</v>
      </c>
      <c r="C1009" s="251" t="s">
        <v>163</v>
      </c>
      <c r="D1009" s="255"/>
      <c r="E1009" s="255"/>
      <c r="F1009" s="255"/>
      <c r="G1009" s="255"/>
      <c r="H1009" s="255"/>
      <c r="I1009" s="255"/>
      <c r="J1009" s="255"/>
      <c r="K1009" s="255"/>
      <c r="L1009" s="255"/>
      <c r="M1009" s="255"/>
      <c r="N1009" s="255"/>
      <c r="O1009" s="255"/>
      <c r="P1009" s="255"/>
      <c r="Q1009" s="405"/>
      <c r="R1009" s="255"/>
      <c r="S1009" s="255"/>
      <c r="T1009" s="255"/>
      <c r="U1009" s="255"/>
      <c r="V1009" s="255"/>
      <c r="W1009" s="255"/>
      <c r="X1009" s="255"/>
      <c r="Y1009" s="255"/>
      <c r="Z1009" s="255"/>
      <c r="AA1009" s="255"/>
      <c r="AB1009" s="255"/>
      <c r="AC1009" s="255"/>
      <c r="AD1009" s="255"/>
      <c r="AE1009" s="353">
        <f>AE1008</f>
        <v>0</v>
      </c>
      <c r="AF1009" s="353">
        <f t="shared" ref="AF1009:AR1009" si="442">AF1008</f>
        <v>0</v>
      </c>
      <c r="AG1009" s="353">
        <f t="shared" si="442"/>
        <v>0</v>
      </c>
      <c r="AH1009" s="353">
        <f t="shared" si="442"/>
        <v>0</v>
      </c>
      <c r="AI1009" s="353">
        <f t="shared" si="442"/>
        <v>0</v>
      </c>
      <c r="AJ1009" s="353">
        <f t="shared" si="442"/>
        <v>0</v>
      </c>
      <c r="AK1009" s="353">
        <f t="shared" si="442"/>
        <v>0</v>
      </c>
      <c r="AL1009" s="353">
        <f t="shared" si="442"/>
        <v>0</v>
      </c>
      <c r="AM1009" s="353">
        <f t="shared" si="442"/>
        <v>0</v>
      </c>
      <c r="AN1009" s="353">
        <f t="shared" si="442"/>
        <v>0</v>
      </c>
      <c r="AO1009" s="353">
        <f t="shared" si="442"/>
        <v>0</v>
      </c>
      <c r="AP1009" s="353">
        <f t="shared" si="442"/>
        <v>0</v>
      </c>
      <c r="AQ1009" s="353">
        <f t="shared" si="442"/>
        <v>0</v>
      </c>
      <c r="AR1009" s="353">
        <f t="shared" si="442"/>
        <v>0</v>
      </c>
      <c r="AS1009" s="257"/>
    </row>
    <row r="1010" spans="1:45" ht="15" customHeight="1" outlineLevel="1">
      <c r="A1010" s="454"/>
      <c r="B1010" s="254"/>
      <c r="C1010" s="265"/>
      <c r="D1010" s="264"/>
      <c r="E1010" s="264"/>
      <c r="F1010" s="264"/>
      <c r="G1010" s="264"/>
      <c r="H1010" s="264"/>
      <c r="I1010" s="264"/>
      <c r="J1010" s="264"/>
      <c r="K1010" s="264"/>
      <c r="L1010" s="264"/>
      <c r="M1010" s="264"/>
      <c r="N1010" s="264"/>
      <c r="O1010" s="264"/>
      <c r="P1010" s="264"/>
      <c r="Q1010" s="251"/>
      <c r="R1010" s="264"/>
      <c r="S1010" s="264"/>
      <c r="T1010" s="264"/>
      <c r="U1010" s="264"/>
      <c r="V1010" s="264"/>
      <c r="W1010" s="264"/>
      <c r="X1010" s="264"/>
      <c r="Y1010" s="264"/>
      <c r="Z1010" s="264"/>
      <c r="AA1010" s="264"/>
      <c r="AB1010" s="264"/>
      <c r="AC1010" s="264"/>
      <c r="AD1010" s="264"/>
      <c r="AE1010" s="354"/>
      <c r="AF1010" s="354"/>
      <c r="AG1010" s="354"/>
      <c r="AH1010" s="354"/>
      <c r="AI1010" s="354"/>
      <c r="AJ1010" s="354"/>
      <c r="AK1010" s="354"/>
      <c r="AL1010" s="354"/>
      <c r="AM1010" s="354"/>
      <c r="AN1010" s="354"/>
      <c r="AO1010" s="354"/>
      <c r="AP1010" s="354"/>
      <c r="AQ1010" s="354"/>
      <c r="AR1010" s="354"/>
      <c r="AS1010" s="266"/>
    </row>
    <row r="1011" spans="1:45" ht="15" customHeight="1" outlineLevel="1">
      <c r="A1011" s="454">
        <v>5</v>
      </c>
      <c r="B1011" s="370" t="s">
        <v>98</v>
      </c>
      <c r="C1011" s="251" t="s">
        <v>25</v>
      </c>
      <c r="D1011" s="255"/>
      <c r="E1011" s="255"/>
      <c r="F1011" s="255"/>
      <c r="G1011" s="255"/>
      <c r="H1011" s="255"/>
      <c r="I1011" s="255"/>
      <c r="J1011" s="255"/>
      <c r="K1011" s="255"/>
      <c r="L1011" s="255"/>
      <c r="M1011" s="255"/>
      <c r="N1011" s="255"/>
      <c r="O1011" s="255"/>
      <c r="P1011" s="255"/>
      <c r="Q1011" s="251"/>
      <c r="R1011" s="255"/>
      <c r="S1011" s="255"/>
      <c r="T1011" s="255"/>
      <c r="U1011" s="255"/>
      <c r="V1011" s="255"/>
      <c r="W1011" s="255"/>
      <c r="X1011" s="255"/>
      <c r="Y1011" s="255"/>
      <c r="Z1011" s="255"/>
      <c r="AA1011" s="255"/>
      <c r="AB1011" s="255"/>
      <c r="AC1011" s="255"/>
      <c r="AD1011" s="255"/>
      <c r="AE1011" s="357"/>
      <c r="AF1011" s="357"/>
      <c r="AG1011" s="357"/>
      <c r="AH1011" s="357"/>
      <c r="AI1011" s="357"/>
      <c r="AJ1011" s="357"/>
      <c r="AK1011" s="357"/>
      <c r="AL1011" s="352"/>
      <c r="AM1011" s="352"/>
      <c r="AN1011" s="352"/>
      <c r="AO1011" s="352"/>
      <c r="AP1011" s="352"/>
      <c r="AQ1011" s="352"/>
      <c r="AR1011" s="352"/>
      <c r="AS1011" s="256">
        <f>SUM(AE1011:AR1011)</f>
        <v>0</v>
      </c>
    </row>
    <row r="1012" spans="1:45" ht="15" customHeight="1" outlineLevel="1">
      <c r="A1012" s="454"/>
      <c r="B1012" s="254" t="s">
        <v>345</v>
      </c>
      <c r="C1012" s="251" t="s">
        <v>163</v>
      </c>
      <c r="D1012" s="255"/>
      <c r="E1012" s="255"/>
      <c r="F1012" s="255"/>
      <c r="G1012" s="255"/>
      <c r="H1012" s="255"/>
      <c r="I1012" s="255"/>
      <c r="J1012" s="255"/>
      <c r="K1012" s="255"/>
      <c r="L1012" s="255"/>
      <c r="M1012" s="255"/>
      <c r="N1012" s="255"/>
      <c r="O1012" s="255"/>
      <c r="P1012" s="255"/>
      <c r="Q1012" s="405"/>
      <c r="R1012" s="255"/>
      <c r="S1012" s="255"/>
      <c r="T1012" s="255"/>
      <c r="U1012" s="255"/>
      <c r="V1012" s="255"/>
      <c r="W1012" s="255"/>
      <c r="X1012" s="255"/>
      <c r="Y1012" s="255"/>
      <c r="Z1012" s="255"/>
      <c r="AA1012" s="255"/>
      <c r="AB1012" s="255"/>
      <c r="AC1012" s="255"/>
      <c r="AD1012" s="255"/>
      <c r="AE1012" s="353">
        <f>AE1011</f>
        <v>0</v>
      </c>
      <c r="AF1012" s="353">
        <f t="shared" ref="AF1012:AR1012" si="443">AF1011</f>
        <v>0</v>
      </c>
      <c r="AG1012" s="353">
        <f t="shared" si="443"/>
        <v>0</v>
      </c>
      <c r="AH1012" s="353">
        <f t="shared" si="443"/>
        <v>0</v>
      </c>
      <c r="AI1012" s="353">
        <f t="shared" si="443"/>
        <v>0</v>
      </c>
      <c r="AJ1012" s="353">
        <f t="shared" si="443"/>
        <v>0</v>
      </c>
      <c r="AK1012" s="353">
        <f t="shared" si="443"/>
        <v>0</v>
      </c>
      <c r="AL1012" s="353">
        <f t="shared" si="443"/>
        <v>0</v>
      </c>
      <c r="AM1012" s="353">
        <f t="shared" si="443"/>
        <v>0</v>
      </c>
      <c r="AN1012" s="353">
        <f t="shared" si="443"/>
        <v>0</v>
      </c>
      <c r="AO1012" s="353">
        <f t="shared" si="443"/>
        <v>0</v>
      </c>
      <c r="AP1012" s="353">
        <f t="shared" si="443"/>
        <v>0</v>
      </c>
      <c r="AQ1012" s="353">
        <f t="shared" si="443"/>
        <v>0</v>
      </c>
      <c r="AR1012" s="353">
        <f t="shared" si="443"/>
        <v>0</v>
      </c>
      <c r="AS1012" s="257"/>
    </row>
    <row r="1013" spans="1:45" ht="15" customHeight="1" outlineLevel="1">
      <c r="A1013" s="454"/>
      <c r="B1013" s="254"/>
      <c r="C1013" s="251"/>
      <c r="D1013" s="251"/>
      <c r="E1013" s="251"/>
      <c r="F1013" s="251"/>
      <c r="G1013" s="251"/>
      <c r="H1013" s="251"/>
      <c r="I1013" s="251"/>
      <c r="J1013" s="251"/>
      <c r="K1013" s="251"/>
      <c r="L1013" s="251"/>
      <c r="M1013" s="251"/>
      <c r="N1013" s="251"/>
      <c r="O1013" s="251"/>
      <c r="P1013" s="251"/>
      <c r="Q1013" s="251"/>
      <c r="R1013" s="251"/>
      <c r="S1013" s="251"/>
      <c r="T1013" s="251"/>
      <c r="U1013" s="251"/>
      <c r="V1013" s="251"/>
      <c r="W1013" s="251"/>
      <c r="X1013" s="251"/>
      <c r="Y1013" s="251"/>
      <c r="Z1013" s="251"/>
      <c r="AA1013" s="251"/>
      <c r="AB1013" s="251"/>
      <c r="AC1013" s="251"/>
      <c r="AD1013" s="251"/>
      <c r="AE1013" s="364"/>
      <c r="AF1013" s="365"/>
      <c r="AG1013" s="365"/>
      <c r="AH1013" s="365"/>
      <c r="AI1013" s="365"/>
      <c r="AJ1013" s="365"/>
      <c r="AK1013" s="365"/>
      <c r="AL1013" s="365"/>
      <c r="AM1013" s="365"/>
      <c r="AN1013" s="365"/>
      <c r="AO1013" s="365"/>
      <c r="AP1013" s="365"/>
      <c r="AQ1013" s="365"/>
      <c r="AR1013" s="365"/>
      <c r="AS1013" s="257"/>
    </row>
    <row r="1014" spans="1:45" ht="15.5" outlineLevel="1">
      <c r="A1014" s="454"/>
      <c r="B1014" s="278" t="s">
        <v>495</v>
      </c>
      <c r="C1014" s="249"/>
      <c r="D1014" s="249"/>
      <c r="E1014" s="249"/>
      <c r="F1014" s="249"/>
      <c r="G1014" s="249"/>
      <c r="H1014" s="249"/>
      <c r="I1014" s="249"/>
      <c r="J1014" s="249"/>
      <c r="K1014" s="249"/>
      <c r="L1014" s="249"/>
      <c r="M1014" s="249"/>
      <c r="N1014" s="249"/>
      <c r="O1014" s="249"/>
      <c r="P1014" s="249"/>
      <c r="Q1014" s="250"/>
      <c r="R1014" s="249"/>
      <c r="S1014" s="249"/>
      <c r="T1014" s="249"/>
      <c r="U1014" s="249"/>
      <c r="V1014" s="249"/>
      <c r="W1014" s="249"/>
      <c r="X1014" s="249"/>
      <c r="Y1014" s="249"/>
      <c r="Z1014" s="249"/>
      <c r="AA1014" s="249"/>
      <c r="AB1014" s="249"/>
      <c r="AC1014" s="249"/>
      <c r="AD1014" s="249"/>
      <c r="AE1014" s="356"/>
      <c r="AF1014" s="356"/>
      <c r="AG1014" s="356"/>
      <c r="AH1014" s="356"/>
      <c r="AI1014" s="356"/>
      <c r="AJ1014" s="356"/>
      <c r="AK1014" s="356"/>
      <c r="AL1014" s="356"/>
      <c r="AM1014" s="356"/>
      <c r="AN1014" s="356"/>
      <c r="AO1014" s="356"/>
      <c r="AP1014" s="356"/>
      <c r="AQ1014" s="356"/>
      <c r="AR1014" s="356"/>
      <c r="AS1014" s="252"/>
    </row>
    <row r="1015" spans="1:45" ht="15" customHeight="1" outlineLevel="1">
      <c r="A1015" s="454">
        <v>6</v>
      </c>
      <c r="B1015" s="370" t="s">
        <v>99</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57"/>
      <c r="AF1015" s="357"/>
      <c r="AG1015" s="357"/>
      <c r="AH1015" s="357"/>
      <c r="AI1015" s="357"/>
      <c r="AJ1015" s="357"/>
      <c r="AK1015" s="357"/>
      <c r="AL1015" s="357"/>
      <c r="AM1015" s="357"/>
      <c r="AN1015" s="357"/>
      <c r="AO1015" s="357"/>
      <c r="AP1015" s="357"/>
      <c r="AQ1015" s="357"/>
      <c r="AR1015" s="357"/>
      <c r="AS1015" s="256">
        <f>SUM(AE1015:AR1015)</f>
        <v>0</v>
      </c>
    </row>
    <row r="1016" spans="1:45" ht="15" customHeight="1" outlineLevel="1">
      <c r="A1016" s="45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53">
        <f>AE1015</f>
        <v>0</v>
      </c>
      <c r="AF1016" s="353">
        <f t="shared" ref="AF1016:AR1016" si="444">AF1015</f>
        <v>0</v>
      </c>
      <c r="AG1016" s="353">
        <f t="shared" si="444"/>
        <v>0</v>
      </c>
      <c r="AH1016" s="353">
        <f t="shared" si="444"/>
        <v>0</v>
      </c>
      <c r="AI1016" s="353">
        <f t="shared" si="444"/>
        <v>0</v>
      </c>
      <c r="AJ1016" s="353">
        <f t="shared" si="444"/>
        <v>0</v>
      </c>
      <c r="AK1016" s="353">
        <f t="shared" si="444"/>
        <v>0</v>
      </c>
      <c r="AL1016" s="353">
        <f t="shared" si="444"/>
        <v>0</v>
      </c>
      <c r="AM1016" s="353">
        <f t="shared" si="444"/>
        <v>0</v>
      </c>
      <c r="AN1016" s="353">
        <f t="shared" si="444"/>
        <v>0</v>
      </c>
      <c r="AO1016" s="353">
        <f t="shared" si="444"/>
        <v>0</v>
      </c>
      <c r="AP1016" s="353">
        <f t="shared" si="444"/>
        <v>0</v>
      </c>
      <c r="AQ1016" s="353">
        <f t="shared" si="444"/>
        <v>0</v>
      </c>
      <c r="AR1016" s="353">
        <f t="shared" si="444"/>
        <v>0</v>
      </c>
      <c r="AS1016" s="270"/>
    </row>
    <row r="1017" spans="1:45" ht="15" customHeight="1" outlineLevel="1">
      <c r="A1017" s="454"/>
      <c r="B1017" s="269"/>
      <c r="C1017" s="271"/>
      <c r="D1017" s="251"/>
      <c r="E1017" s="251"/>
      <c r="F1017" s="251"/>
      <c r="G1017" s="251"/>
      <c r="H1017" s="251"/>
      <c r="I1017" s="251"/>
      <c r="J1017" s="251"/>
      <c r="K1017" s="251"/>
      <c r="L1017" s="251"/>
      <c r="M1017" s="251"/>
      <c r="N1017" s="251"/>
      <c r="O1017" s="251"/>
      <c r="P1017" s="251"/>
      <c r="Q1017" s="251"/>
      <c r="R1017" s="251"/>
      <c r="S1017" s="251"/>
      <c r="T1017" s="251"/>
      <c r="U1017" s="251"/>
      <c r="V1017" s="251"/>
      <c r="W1017" s="251"/>
      <c r="X1017" s="251"/>
      <c r="Y1017" s="251"/>
      <c r="Z1017" s="251"/>
      <c r="AA1017" s="251"/>
      <c r="AB1017" s="251"/>
      <c r="AC1017" s="251"/>
      <c r="AD1017" s="251"/>
      <c r="AE1017" s="358"/>
      <c r="AF1017" s="358"/>
      <c r="AG1017" s="358"/>
      <c r="AH1017" s="358"/>
      <c r="AI1017" s="358"/>
      <c r="AJ1017" s="358"/>
      <c r="AK1017" s="358"/>
      <c r="AL1017" s="358"/>
      <c r="AM1017" s="358"/>
      <c r="AN1017" s="358"/>
      <c r="AO1017" s="358"/>
      <c r="AP1017" s="358"/>
      <c r="AQ1017" s="358"/>
      <c r="AR1017" s="358"/>
      <c r="AS1017" s="272"/>
    </row>
    <row r="1018" spans="1:45" ht="15" customHeight="1" outlineLevel="1">
      <c r="A1018" s="454">
        <v>7</v>
      </c>
      <c r="B1018" s="370" t="s">
        <v>100</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57"/>
      <c r="AF1018" s="357"/>
      <c r="AG1018" s="357"/>
      <c r="AH1018" s="357"/>
      <c r="AI1018" s="357"/>
      <c r="AJ1018" s="357"/>
      <c r="AK1018" s="357"/>
      <c r="AL1018" s="357"/>
      <c r="AM1018" s="357"/>
      <c r="AN1018" s="357"/>
      <c r="AO1018" s="357"/>
      <c r="AP1018" s="357"/>
      <c r="AQ1018" s="357"/>
      <c r="AR1018" s="357"/>
      <c r="AS1018" s="256">
        <f>SUM(AE1018:AR1018)</f>
        <v>0</v>
      </c>
    </row>
    <row r="1019" spans="1:45" ht="15" customHeight="1" outlineLevel="1">
      <c r="A1019" s="45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53">
        <f>AE1018</f>
        <v>0</v>
      </c>
      <c r="AF1019" s="353">
        <f t="shared" ref="AF1019:AR1019" si="445">AF1018</f>
        <v>0</v>
      </c>
      <c r="AG1019" s="353">
        <f t="shared" si="445"/>
        <v>0</v>
      </c>
      <c r="AH1019" s="353">
        <f t="shared" si="445"/>
        <v>0</v>
      </c>
      <c r="AI1019" s="353">
        <f t="shared" si="445"/>
        <v>0</v>
      </c>
      <c r="AJ1019" s="353">
        <f t="shared" si="445"/>
        <v>0</v>
      </c>
      <c r="AK1019" s="353">
        <f t="shared" si="445"/>
        <v>0</v>
      </c>
      <c r="AL1019" s="353">
        <f t="shared" si="445"/>
        <v>0</v>
      </c>
      <c r="AM1019" s="353">
        <f t="shared" si="445"/>
        <v>0</v>
      </c>
      <c r="AN1019" s="353">
        <f t="shared" si="445"/>
        <v>0</v>
      </c>
      <c r="AO1019" s="353">
        <f t="shared" si="445"/>
        <v>0</v>
      </c>
      <c r="AP1019" s="353">
        <f t="shared" si="445"/>
        <v>0</v>
      </c>
      <c r="AQ1019" s="353">
        <f t="shared" si="445"/>
        <v>0</v>
      </c>
      <c r="AR1019" s="353">
        <f t="shared" si="445"/>
        <v>0</v>
      </c>
      <c r="AS1019" s="270"/>
    </row>
    <row r="1020" spans="1:45" ht="15" customHeight="1" outlineLevel="1">
      <c r="A1020" s="454"/>
      <c r="B1020" s="273"/>
      <c r="C1020" s="271"/>
      <c r="D1020" s="251"/>
      <c r="E1020" s="251"/>
      <c r="F1020" s="251"/>
      <c r="G1020" s="251"/>
      <c r="H1020" s="251"/>
      <c r="I1020" s="251"/>
      <c r="J1020" s="251"/>
      <c r="K1020" s="251"/>
      <c r="L1020" s="251"/>
      <c r="M1020" s="251"/>
      <c r="N1020" s="251"/>
      <c r="O1020" s="251"/>
      <c r="P1020" s="251"/>
      <c r="Q1020" s="251"/>
      <c r="R1020" s="251"/>
      <c r="S1020" s="251"/>
      <c r="T1020" s="251"/>
      <c r="U1020" s="251"/>
      <c r="V1020" s="251"/>
      <c r="W1020" s="251"/>
      <c r="X1020" s="251"/>
      <c r="Y1020" s="251"/>
      <c r="Z1020" s="251"/>
      <c r="AA1020" s="251"/>
      <c r="AB1020" s="251"/>
      <c r="AC1020" s="251"/>
      <c r="AD1020" s="251"/>
      <c r="AE1020" s="358"/>
      <c r="AF1020" s="359"/>
      <c r="AG1020" s="358"/>
      <c r="AH1020" s="358"/>
      <c r="AI1020" s="358"/>
      <c r="AJ1020" s="358"/>
      <c r="AK1020" s="358"/>
      <c r="AL1020" s="358"/>
      <c r="AM1020" s="358"/>
      <c r="AN1020" s="358"/>
      <c r="AO1020" s="358"/>
      <c r="AP1020" s="358"/>
      <c r="AQ1020" s="358"/>
      <c r="AR1020" s="358"/>
      <c r="AS1020" s="272"/>
    </row>
    <row r="1021" spans="1:45" ht="15" customHeight="1" outlineLevel="1">
      <c r="A1021" s="454">
        <v>8</v>
      </c>
      <c r="B1021" s="370" t="s">
        <v>101</v>
      </c>
      <c r="C1021" s="251" t="s">
        <v>25</v>
      </c>
      <c r="D1021" s="255"/>
      <c r="E1021" s="255"/>
      <c r="F1021" s="255"/>
      <c r="G1021" s="255"/>
      <c r="H1021" s="255"/>
      <c r="I1021" s="255"/>
      <c r="J1021" s="255"/>
      <c r="K1021" s="255"/>
      <c r="L1021" s="255"/>
      <c r="M1021" s="255"/>
      <c r="N1021" s="255"/>
      <c r="O1021" s="255"/>
      <c r="P1021" s="255"/>
      <c r="Q1021" s="255">
        <v>12</v>
      </c>
      <c r="R1021" s="255"/>
      <c r="S1021" s="255"/>
      <c r="T1021" s="255"/>
      <c r="U1021" s="255"/>
      <c r="V1021" s="255"/>
      <c r="W1021" s="255"/>
      <c r="X1021" s="255"/>
      <c r="Y1021" s="255"/>
      <c r="Z1021" s="255"/>
      <c r="AA1021" s="255"/>
      <c r="AB1021" s="255"/>
      <c r="AC1021" s="255"/>
      <c r="AD1021" s="255"/>
      <c r="AE1021" s="357"/>
      <c r="AF1021" s="357"/>
      <c r="AG1021" s="357"/>
      <c r="AH1021" s="357"/>
      <c r="AI1021" s="357"/>
      <c r="AJ1021" s="357"/>
      <c r="AK1021" s="357"/>
      <c r="AL1021" s="357"/>
      <c r="AM1021" s="357"/>
      <c r="AN1021" s="357"/>
      <c r="AO1021" s="357"/>
      <c r="AP1021" s="357"/>
      <c r="AQ1021" s="357"/>
      <c r="AR1021" s="357"/>
      <c r="AS1021" s="256">
        <f>SUM(AE1021:AR1021)</f>
        <v>0</v>
      </c>
    </row>
    <row r="1022" spans="1:45" ht="15" customHeight="1" outlineLevel="1">
      <c r="A1022" s="454"/>
      <c r="B1022" s="254" t="s">
        <v>345</v>
      </c>
      <c r="C1022" s="251" t="s">
        <v>163</v>
      </c>
      <c r="D1022" s="255"/>
      <c r="E1022" s="255"/>
      <c r="F1022" s="255"/>
      <c r="G1022" s="255"/>
      <c r="H1022" s="255"/>
      <c r="I1022" s="255"/>
      <c r="J1022" s="255"/>
      <c r="K1022" s="255"/>
      <c r="L1022" s="255"/>
      <c r="M1022" s="255"/>
      <c r="N1022" s="255"/>
      <c r="O1022" s="255"/>
      <c r="P1022" s="255"/>
      <c r="Q1022" s="255">
        <f>Q1021</f>
        <v>12</v>
      </c>
      <c r="R1022" s="255"/>
      <c r="S1022" s="255"/>
      <c r="T1022" s="255"/>
      <c r="U1022" s="255"/>
      <c r="V1022" s="255"/>
      <c r="W1022" s="255"/>
      <c r="X1022" s="255"/>
      <c r="Y1022" s="255"/>
      <c r="Z1022" s="255"/>
      <c r="AA1022" s="255"/>
      <c r="AB1022" s="255"/>
      <c r="AC1022" s="255"/>
      <c r="AD1022" s="255"/>
      <c r="AE1022" s="353">
        <f>AE1021</f>
        <v>0</v>
      </c>
      <c r="AF1022" s="353">
        <f t="shared" ref="AF1022:AR1022" si="446">AF1021</f>
        <v>0</v>
      </c>
      <c r="AG1022" s="353">
        <f t="shared" si="446"/>
        <v>0</v>
      </c>
      <c r="AH1022" s="353">
        <f t="shared" si="446"/>
        <v>0</v>
      </c>
      <c r="AI1022" s="353">
        <f t="shared" si="446"/>
        <v>0</v>
      </c>
      <c r="AJ1022" s="353">
        <f t="shared" si="446"/>
        <v>0</v>
      </c>
      <c r="AK1022" s="353">
        <f t="shared" si="446"/>
        <v>0</v>
      </c>
      <c r="AL1022" s="353">
        <f t="shared" si="446"/>
        <v>0</v>
      </c>
      <c r="AM1022" s="353">
        <f t="shared" si="446"/>
        <v>0</v>
      </c>
      <c r="AN1022" s="353">
        <f t="shared" si="446"/>
        <v>0</v>
      </c>
      <c r="AO1022" s="353">
        <f t="shared" si="446"/>
        <v>0</v>
      </c>
      <c r="AP1022" s="353">
        <f t="shared" si="446"/>
        <v>0</v>
      </c>
      <c r="AQ1022" s="353">
        <f t="shared" si="446"/>
        <v>0</v>
      </c>
      <c r="AR1022" s="353">
        <f t="shared" si="446"/>
        <v>0</v>
      </c>
      <c r="AS1022" s="270"/>
    </row>
    <row r="1023" spans="1:45" ht="15" customHeight="1" outlineLevel="1">
      <c r="A1023" s="45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58"/>
      <c r="AF1023" s="359"/>
      <c r="AG1023" s="358"/>
      <c r="AH1023" s="358"/>
      <c r="AI1023" s="358"/>
      <c r="AJ1023" s="358"/>
      <c r="AK1023" s="358"/>
      <c r="AL1023" s="358"/>
      <c r="AM1023" s="358"/>
      <c r="AN1023" s="358"/>
      <c r="AO1023" s="358"/>
      <c r="AP1023" s="358"/>
      <c r="AQ1023" s="358"/>
      <c r="AR1023" s="358"/>
      <c r="AS1023" s="272"/>
    </row>
    <row r="1024" spans="1:45" ht="15" customHeight="1" outlineLevel="1">
      <c r="A1024" s="454">
        <v>9</v>
      </c>
      <c r="B1024" s="370" t="s">
        <v>102</v>
      </c>
      <c r="C1024" s="251" t="s">
        <v>25</v>
      </c>
      <c r="D1024" s="255"/>
      <c r="E1024" s="255"/>
      <c r="F1024" s="255"/>
      <c r="G1024" s="255"/>
      <c r="H1024" s="255"/>
      <c r="I1024" s="255"/>
      <c r="J1024" s="255"/>
      <c r="K1024" s="255"/>
      <c r="L1024" s="255"/>
      <c r="M1024" s="255"/>
      <c r="N1024" s="255"/>
      <c r="O1024" s="255"/>
      <c r="P1024" s="255"/>
      <c r="Q1024" s="255">
        <v>12</v>
      </c>
      <c r="R1024" s="255"/>
      <c r="S1024" s="255"/>
      <c r="T1024" s="255"/>
      <c r="U1024" s="255"/>
      <c r="V1024" s="255"/>
      <c r="W1024" s="255"/>
      <c r="X1024" s="255"/>
      <c r="Y1024" s="255"/>
      <c r="Z1024" s="255"/>
      <c r="AA1024" s="255"/>
      <c r="AB1024" s="255"/>
      <c r="AC1024" s="255"/>
      <c r="AD1024" s="255"/>
      <c r="AE1024" s="357"/>
      <c r="AF1024" s="357"/>
      <c r="AG1024" s="357"/>
      <c r="AH1024" s="357"/>
      <c r="AI1024" s="357"/>
      <c r="AJ1024" s="357"/>
      <c r="AK1024" s="357"/>
      <c r="AL1024" s="357"/>
      <c r="AM1024" s="357"/>
      <c r="AN1024" s="357"/>
      <c r="AO1024" s="357"/>
      <c r="AP1024" s="357"/>
      <c r="AQ1024" s="357"/>
      <c r="AR1024" s="357"/>
      <c r="AS1024" s="256">
        <f>SUM(AE1024:AR1024)</f>
        <v>0</v>
      </c>
    </row>
    <row r="1025" spans="1:45" ht="15" customHeight="1" outlineLevel="1">
      <c r="A1025" s="454"/>
      <c r="B1025" s="254" t="s">
        <v>345</v>
      </c>
      <c r="C1025" s="251" t="s">
        <v>163</v>
      </c>
      <c r="D1025" s="255"/>
      <c r="E1025" s="255"/>
      <c r="F1025" s="255"/>
      <c r="G1025" s="255"/>
      <c r="H1025" s="255"/>
      <c r="I1025" s="255"/>
      <c r="J1025" s="255"/>
      <c r="K1025" s="255"/>
      <c r="L1025" s="255"/>
      <c r="M1025" s="255"/>
      <c r="N1025" s="255"/>
      <c r="O1025" s="255"/>
      <c r="P1025" s="255"/>
      <c r="Q1025" s="255">
        <f>Q1024</f>
        <v>12</v>
      </c>
      <c r="R1025" s="255"/>
      <c r="S1025" s="255"/>
      <c r="T1025" s="255"/>
      <c r="U1025" s="255"/>
      <c r="V1025" s="255"/>
      <c r="W1025" s="255"/>
      <c r="X1025" s="255"/>
      <c r="Y1025" s="255"/>
      <c r="Z1025" s="255"/>
      <c r="AA1025" s="255"/>
      <c r="AB1025" s="255"/>
      <c r="AC1025" s="255"/>
      <c r="AD1025" s="255"/>
      <c r="AE1025" s="353">
        <f>AE1024</f>
        <v>0</v>
      </c>
      <c r="AF1025" s="353">
        <f t="shared" ref="AF1025:AR1025" si="447">AF1024</f>
        <v>0</v>
      </c>
      <c r="AG1025" s="353">
        <f t="shared" si="447"/>
        <v>0</v>
      </c>
      <c r="AH1025" s="353">
        <f t="shared" si="447"/>
        <v>0</v>
      </c>
      <c r="AI1025" s="353">
        <f t="shared" si="447"/>
        <v>0</v>
      </c>
      <c r="AJ1025" s="353">
        <f t="shared" si="447"/>
        <v>0</v>
      </c>
      <c r="AK1025" s="353">
        <f t="shared" si="447"/>
        <v>0</v>
      </c>
      <c r="AL1025" s="353">
        <f t="shared" si="447"/>
        <v>0</v>
      </c>
      <c r="AM1025" s="353">
        <f t="shared" si="447"/>
        <v>0</v>
      </c>
      <c r="AN1025" s="353">
        <f t="shared" si="447"/>
        <v>0</v>
      </c>
      <c r="AO1025" s="353">
        <f t="shared" si="447"/>
        <v>0</v>
      </c>
      <c r="AP1025" s="353">
        <f t="shared" si="447"/>
        <v>0</v>
      </c>
      <c r="AQ1025" s="353">
        <f t="shared" si="447"/>
        <v>0</v>
      </c>
      <c r="AR1025" s="353">
        <f t="shared" si="447"/>
        <v>0</v>
      </c>
      <c r="AS1025" s="270"/>
    </row>
    <row r="1026" spans="1:45" ht="15" customHeight="1" outlineLevel="1">
      <c r="A1026" s="454"/>
      <c r="B1026" s="273"/>
      <c r="C1026" s="271"/>
      <c r="D1026" s="275"/>
      <c r="E1026" s="275"/>
      <c r="F1026" s="275"/>
      <c r="G1026" s="275"/>
      <c r="H1026" s="275"/>
      <c r="I1026" s="275"/>
      <c r="J1026" s="275"/>
      <c r="K1026" s="275"/>
      <c r="L1026" s="275"/>
      <c r="M1026" s="275"/>
      <c r="N1026" s="275"/>
      <c r="O1026" s="275"/>
      <c r="P1026" s="275"/>
      <c r="Q1026" s="251"/>
      <c r="R1026" s="275"/>
      <c r="S1026" s="275"/>
      <c r="T1026" s="275"/>
      <c r="U1026" s="275"/>
      <c r="V1026" s="275"/>
      <c r="W1026" s="275"/>
      <c r="X1026" s="275"/>
      <c r="Y1026" s="275"/>
      <c r="Z1026" s="275"/>
      <c r="AA1026" s="275"/>
      <c r="AB1026" s="275"/>
      <c r="AC1026" s="275"/>
      <c r="AD1026" s="275"/>
      <c r="AE1026" s="358"/>
      <c r="AF1026" s="358"/>
      <c r="AG1026" s="358"/>
      <c r="AH1026" s="358"/>
      <c r="AI1026" s="358"/>
      <c r="AJ1026" s="358"/>
      <c r="AK1026" s="358"/>
      <c r="AL1026" s="358"/>
      <c r="AM1026" s="358"/>
      <c r="AN1026" s="358"/>
      <c r="AO1026" s="358"/>
      <c r="AP1026" s="358"/>
      <c r="AQ1026" s="358"/>
      <c r="AR1026" s="358"/>
      <c r="AS1026" s="272"/>
    </row>
    <row r="1027" spans="1:45" ht="15" customHeight="1" outlineLevel="1">
      <c r="A1027" s="454">
        <v>10</v>
      </c>
      <c r="B1027" s="370" t="s">
        <v>103</v>
      </c>
      <c r="C1027" s="251" t="s">
        <v>25</v>
      </c>
      <c r="D1027" s="255"/>
      <c r="E1027" s="255"/>
      <c r="F1027" s="255"/>
      <c r="G1027" s="255"/>
      <c r="H1027" s="255"/>
      <c r="I1027" s="255"/>
      <c r="J1027" s="255"/>
      <c r="K1027" s="255"/>
      <c r="L1027" s="255"/>
      <c r="M1027" s="255"/>
      <c r="N1027" s="255"/>
      <c r="O1027" s="255"/>
      <c r="P1027" s="255"/>
      <c r="Q1027" s="255">
        <v>3</v>
      </c>
      <c r="R1027" s="255"/>
      <c r="S1027" s="255"/>
      <c r="T1027" s="255"/>
      <c r="U1027" s="255"/>
      <c r="V1027" s="255"/>
      <c r="W1027" s="255"/>
      <c r="X1027" s="255"/>
      <c r="Y1027" s="255"/>
      <c r="Z1027" s="255"/>
      <c r="AA1027" s="255"/>
      <c r="AB1027" s="255"/>
      <c r="AC1027" s="255"/>
      <c r="AD1027" s="255"/>
      <c r="AE1027" s="357"/>
      <c r="AF1027" s="357"/>
      <c r="AG1027" s="357"/>
      <c r="AH1027" s="357"/>
      <c r="AI1027" s="357"/>
      <c r="AJ1027" s="357"/>
      <c r="AK1027" s="357"/>
      <c r="AL1027" s="357"/>
      <c r="AM1027" s="357"/>
      <c r="AN1027" s="357"/>
      <c r="AO1027" s="357"/>
      <c r="AP1027" s="357"/>
      <c r="AQ1027" s="357"/>
      <c r="AR1027" s="357"/>
      <c r="AS1027" s="256">
        <f>SUM(AE1027:AR1027)</f>
        <v>0</v>
      </c>
    </row>
    <row r="1028" spans="1:45" ht="15" customHeight="1" outlineLevel="1">
      <c r="A1028" s="454"/>
      <c r="B1028" s="254" t="s">
        <v>345</v>
      </c>
      <c r="C1028" s="251" t="s">
        <v>163</v>
      </c>
      <c r="D1028" s="255"/>
      <c r="E1028" s="255"/>
      <c r="F1028" s="255"/>
      <c r="G1028" s="255"/>
      <c r="H1028" s="255"/>
      <c r="I1028" s="255"/>
      <c r="J1028" s="255"/>
      <c r="K1028" s="255"/>
      <c r="L1028" s="255"/>
      <c r="M1028" s="255"/>
      <c r="N1028" s="255"/>
      <c r="O1028" s="255"/>
      <c r="P1028" s="255"/>
      <c r="Q1028" s="255">
        <f>Q1027</f>
        <v>3</v>
      </c>
      <c r="R1028" s="255"/>
      <c r="S1028" s="255"/>
      <c r="T1028" s="255"/>
      <c r="U1028" s="255"/>
      <c r="V1028" s="255"/>
      <c r="W1028" s="255"/>
      <c r="X1028" s="255"/>
      <c r="Y1028" s="255"/>
      <c r="Z1028" s="255"/>
      <c r="AA1028" s="255"/>
      <c r="AB1028" s="255"/>
      <c r="AC1028" s="255"/>
      <c r="AD1028" s="255"/>
      <c r="AE1028" s="353">
        <f>AE1027</f>
        <v>0</v>
      </c>
      <c r="AF1028" s="353">
        <f t="shared" ref="AF1028:AR1028" si="448">AF1027</f>
        <v>0</v>
      </c>
      <c r="AG1028" s="353">
        <f t="shared" si="448"/>
        <v>0</v>
      </c>
      <c r="AH1028" s="353">
        <f t="shared" si="448"/>
        <v>0</v>
      </c>
      <c r="AI1028" s="353">
        <f t="shared" si="448"/>
        <v>0</v>
      </c>
      <c r="AJ1028" s="353">
        <f t="shared" si="448"/>
        <v>0</v>
      </c>
      <c r="AK1028" s="353">
        <f t="shared" si="448"/>
        <v>0</v>
      </c>
      <c r="AL1028" s="353">
        <f t="shared" si="448"/>
        <v>0</v>
      </c>
      <c r="AM1028" s="353">
        <f t="shared" si="448"/>
        <v>0</v>
      </c>
      <c r="AN1028" s="353">
        <f t="shared" si="448"/>
        <v>0</v>
      </c>
      <c r="AO1028" s="353">
        <f t="shared" si="448"/>
        <v>0</v>
      </c>
      <c r="AP1028" s="353">
        <f t="shared" si="448"/>
        <v>0</v>
      </c>
      <c r="AQ1028" s="353">
        <f t="shared" si="448"/>
        <v>0</v>
      </c>
      <c r="AR1028" s="353">
        <f t="shared" si="448"/>
        <v>0</v>
      </c>
      <c r="AS1028" s="270"/>
    </row>
    <row r="1029" spans="1:45" ht="15" customHeight="1" outlineLevel="1">
      <c r="A1029" s="454"/>
      <c r="B1029" s="273"/>
      <c r="C1029" s="271"/>
      <c r="D1029" s="275"/>
      <c r="E1029" s="275"/>
      <c r="F1029" s="275"/>
      <c r="G1029" s="275"/>
      <c r="H1029" s="275"/>
      <c r="I1029" s="275"/>
      <c r="J1029" s="275"/>
      <c r="K1029" s="275"/>
      <c r="L1029" s="275"/>
      <c r="M1029" s="275"/>
      <c r="N1029" s="275"/>
      <c r="O1029" s="275"/>
      <c r="P1029" s="275"/>
      <c r="Q1029" s="251"/>
      <c r="R1029" s="275"/>
      <c r="S1029" s="275"/>
      <c r="T1029" s="275"/>
      <c r="U1029" s="275"/>
      <c r="V1029" s="275"/>
      <c r="W1029" s="275"/>
      <c r="X1029" s="275"/>
      <c r="Y1029" s="275"/>
      <c r="Z1029" s="275"/>
      <c r="AA1029" s="275"/>
      <c r="AB1029" s="275"/>
      <c r="AC1029" s="275"/>
      <c r="AD1029" s="275"/>
      <c r="AE1029" s="358"/>
      <c r="AF1029" s="359"/>
      <c r="AG1029" s="358"/>
      <c r="AH1029" s="358"/>
      <c r="AI1029" s="358"/>
      <c r="AJ1029" s="358"/>
      <c r="AK1029" s="358"/>
      <c r="AL1029" s="358"/>
      <c r="AM1029" s="358"/>
      <c r="AN1029" s="358"/>
      <c r="AO1029" s="358"/>
      <c r="AP1029" s="358"/>
      <c r="AQ1029" s="358"/>
      <c r="AR1029" s="358"/>
      <c r="AS1029" s="272"/>
    </row>
    <row r="1030" spans="1:45" ht="15" customHeight="1" outlineLevel="1">
      <c r="A1030" s="454"/>
      <c r="B1030" s="248" t="s">
        <v>10</v>
      </c>
      <c r="C1030" s="249"/>
      <c r="D1030" s="249"/>
      <c r="E1030" s="249"/>
      <c r="F1030" s="249"/>
      <c r="G1030" s="249"/>
      <c r="H1030" s="249"/>
      <c r="I1030" s="249"/>
      <c r="J1030" s="249"/>
      <c r="K1030" s="249"/>
      <c r="L1030" s="249"/>
      <c r="M1030" s="249"/>
      <c r="N1030" s="249"/>
      <c r="O1030" s="249"/>
      <c r="P1030" s="249"/>
      <c r="Q1030" s="250"/>
      <c r="R1030" s="249"/>
      <c r="S1030" s="249"/>
      <c r="T1030" s="249"/>
      <c r="U1030" s="249"/>
      <c r="V1030" s="249"/>
      <c r="W1030" s="249"/>
      <c r="X1030" s="249"/>
      <c r="Y1030" s="249"/>
      <c r="Z1030" s="249"/>
      <c r="AA1030" s="249"/>
      <c r="AB1030" s="249"/>
      <c r="AC1030" s="249"/>
      <c r="AD1030" s="249"/>
      <c r="AE1030" s="356"/>
      <c r="AF1030" s="356"/>
      <c r="AG1030" s="356"/>
      <c r="AH1030" s="356"/>
      <c r="AI1030" s="356"/>
      <c r="AJ1030" s="356"/>
      <c r="AK1030" s="356"/>
      <c r="AL1030" s="356"/>
      <c r="AM1030" s="356"/>
      <c r="AN1030" s="356"/>
      <c r="AO1030" s="356"/>
      <c r="AP1030" s="356"/>
      <c r="AQ1030" s="356"/>
      <c r="AR1030" s="356"/>
      <c r="AS1030" s="252"/>
    </row>
    <row r="1031" spans="1:45" ht="15" customHeight="1" outlineLevel="1">
      <c r="A1031" s="454">
        <v>11</v>
      </c>
      <c r="B1031" s="370" t="s">
        <v>104</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8"/>
      <c r="AF1031" s="357"/>
      <c r="AG1031" s="357"/>
      <c r="AH1031" s="357"/>
      <c r="AI1031" s="357"/>
      <c r="AJ1031" s="357"/>
      <c r="AK1031" s="357"/>
      <c r="AL1031" s="357"/>
      <c r="AM1031" s="357"/>
      <c r="AN1031" s="357"/>
      <c r="AO1031" s="357"/>
      <c r="AP1031" s="357"/>
      <c r="AQ1031" s="357"/>
      <c r="AR1031" s="357"/>
      <c r="AS1031" s="256">
        <f>SUM(AE1031:AR1031)</f>
        <v>0</v>
      </c>
    </row>
    <row r="1032" spans="1:45" ht="15" customHeight="1" outlineLevel="1">
      <c r="A1032" s="45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53">
        <f>AE1031</f>
        <v>0</v>
      </c>
      <c r="AF1032" s="353">
        <f t="shared" ref="AF1032:AR1032" si="449">AF1031</f>
        <v>0</v>
      </c>
      <c r="AG1032" s="353">
        <f t="shared" si="449"/>
        <v>0</v>
      </c>
      <c r="AH1032" s="353">
        <f t="shared" si="449"/>
        <v>0</v>
      </c>
      <c r="AI1032" s="353">
        <f t="shared" si="449"/>
        <v>0</v>
      </c>
      <c r="AJ1032" s="353">
        <f t="shared" si="449"/>
        <v>0</v>
      </c>
      <c r="AK1032" s="353">
        <f t="shared" si="449"/>
        <v>0</v>
      </c>
      <c r="AL1032" s="353">
        <f t="shared" si="449"/>
        <v>0</v>
      </c>
      <c r="AM1032" s="353">
        <f t="shared" si="449"/>
        <v>0</v>
      </c>
      <c r="AN1032" s="353">
        <f t="shared" si="449"/>
        <v>0</v>
      </c>
      <c r="AO1032" s="353">
        <f t="shared" si="449"/>
        <v>0</v>
      </c>
      <c r="AP1032" s="353">
        <f t="shared" si="449"/>
        <v>0</v>
      </c>
      <c r="AQ1032" s="353">
        <f t="shared" si="449"/>
        <v>0</v>
      </c>
      <c r="AR1032" s="353">
        <f t="shared" si="449"/>
        <v>0</v>
      </c>
      <c r="AS1032" s="257"/>
    </row>
    <row r="1033" spans="1:45" ht="15" customHeight="1" outlineLevel="1">
      <c r="A1033" s="45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54"/>
      <c r="AF1033" s="363"/>
      <c r="AG1033" s="363"/>
      <c r="AH1033" s="363"/>
      <c r="AI1033" s="363"/>
      <c r="AJ1033" s="363"/>
      <c r="AK1033" s="363"/>
      <c r="AL1033" s="363"/>
      <c r="AM1033" s="363"/>
      <c r="AN1033" s="363"/>
      <c r="AO1033" s="363"/>
      <c r="AP1033" s="363"/>
      <c r="AQ1033" s="363"/>
      <c r="AR1033" s="363"/>
      <c r="AS1033" s="266"/>
    </row>
    <row r="1034" spans="1:45" ht="28.5" customHeight="1" outlineLevel="1">
      <c r="A1034" s="454">
        <v>12</v>
      </c>
      <c r="B1034" s="370" t="s">
        <v>105</v>
      </c>
      <c r="C1034" s="251" t="s">
        <v>25</v>
      </c>
      <c r="D1034" s="255"/>
      <c r="E1034" s="255"/>
      <c r="F1034" s="255"/>
      <c r="G1034" s="255"/>
      <c r="H1034" s="255"/>
      <c r="I1034" s="255"/>
      <c r="J1034" s="255"/>
      <c r="K1034" s="255"/>
      <c r="L1034" s="255"/>
      <c r="M1034" s="255"/>
      <c r="N1034" s="255"/>
      <c r="O1034" s="255"/>
      <c r="P1034" s="255"/>
      <c r="Q1034" s="255">
        <v>12</v>
      </c>
      <c r="R1034" s="255"/>
      <c r="S1034" s="255"/>
      <c r="T1034" s="255"/>
      <c r="U1034" s="255"/>
      <c r="V1034" s="255"/>
      <c r="W1034" s="255"/>
      <c r="X1034" s="255"/>
      <c r="Y1034" s="255"/>
      <c r="Z1034" s="255"/>
      <c r="AA1034" s="255"/>
      <c r="AB1034" s="255"/>
      <c r="AC1034" s="255"/>
      <c r="AD1034" s="255"/>
      <c r="AE1034" s="352"/>
      <c r="AF1034" s="357"/>
      <c r="AG1034" s="357"/>
      <c r="AH1034" s="357"/>
      <c r="AI1034" s="357"/>
      <c r="AJ1034" s="357"/>
      <c r="AK1034" s="357"/>
      <c r="AL1034" s="357"/>
      <c r="AM1034" s="357"/>
      <c r="AN1034" s="357"/>
      <c r="AO1034" s="357"/>
      <c r="AP1034" s="357"/>
      <c r="AQ1034" s="357"/>
      <c r="AR1034" s="357"/>
      <c r="AS1034" s="256">
        <f>SUM(AE1034:AR1034)</f>
        <v>0</v>
      </c>
    </row>
    <row r="1035" spans="1:45" ht="15" customHeight="1" outlineLevel="1">
      <c r="A1035" s="454"/>
      <c r="B1035" s="254" t="s">
        <v>345</v>
      </c>
      <c r="C1035" s="251" t="s">
        <v>163</v>
      </c>
      <c r="D1035" s="255"/>
      <c r="E1035" s="255"/>
      <c r="F1035" s="255"/>
      <c r="G1035" s="255"/>
      <c r="H1035" s="255"/>
      <c r="I1035" s="255"/>
      <c r="J1035" s="255"/>
      <c r="K1035" s="255"/>
      <c r="L1035" s="255"/>
      <c r="M1035" s="255"/>
      <c r="N1035" s="255"/>
      <c r="O1035" s="255"/>
      <c r="P1035" s="255"/>
      <c r="Q1035" s="255">
        <f>Q1034</f>
        <v>12</v>
      </c>
      <c r="R1035" s="255"/>
      <c r="S1035" s="255"/>
      <c r="T1035" s="255"/>
      <c r="U1035" s="255"/>
      <c r="V1035" s="255"/>
      <c r="W1035" s="255"/>
      <c r="X1035" s="255"/>
      <c r="Y1035" s="255"/>
      <c r="Z1035" s="255"/>
      <c r="AA1035" s="255"/>
      <c r="AB1035" s="255"/>
      <c r="AC1035" s="255"/>
      <c r="AD1035" s="255"/>
      <c r="AE1035" s="353">
        <f>AE1034</f>
        <v>0</v>
      </c>
      <c r="AF1035" s="353">
        <f t="shared" ref="AF1035:AR1035" si="450">AF1034</f>
        <v>0</v>
      </c>
      <c r="AG1035" s="353">
        <f t="shared" si="450"/>
        <v>0</v>
      </c>
      <c r="AH1035" s="353">
        <f t="shared" si="450"/>
        <v>0</v>
      </c>
      <c r="AI1035" s="353">
        <f t="shared" si="450"/>
        <v>0</v>
      </c>
      <c r="AJ1035" s="353">
        <f t="shared" si="450"/>
        <v>0</v>
      </c>
      <c r="AK1035" s="353">
        <f t="shared" si="450"/>
        <v>0</v>
      </c>
      <c r="AL1035" s="353">
        <f t="shared" si="450"/>
        <v>0</v>
      </c>
      <c r="AM1035" s="353">
        <f t="shared" si="450"/>
        <v>0</v>
      </c>
      <c r="AN1035" s="353">
        <f t="shared" si="450"/>
        <v>0</v>
      </c>
      <c r="AO1035" s="353">
        <f t="shared" si="450"/>
        <v>0</v>
      </c>
      <c r="AP1035" s="353">
        <f t="shared" si="450"/>
        <v>0</v>
      </c>
      <c r="AQ1035" s="353">
        <f t="shared" si="450"/>
        <v>0</v>
      </c>
      <c r="AR1035" s="353">
        <f t="shared" si="450"/>
        <v>0</v>
      </c>
      <c r="AS1035" s="257"/>
    </row>
    <row r="1036" spans="1:45" ht="15" customHeight="1" outlineLevel="1">
      <c r="A1036" s="454"/>
      <c r="B1036" s="274"/>
      <c r="C1036" s="265"/>
      <c r="D1036" s="251"/>
      <c r="E1036" s="251"/>
      <c r="F1036" s="251"/>
      <c r="G1036" s="251"/>
      <c r="H1036" s="251"/>
      <c r="I1036" s="251"/>
      <c r="J1036" s="251"/>
      <c r="K1036" s="251"/>
      <c r="L1036" s="251"/>
      <c r="M1036" s="251"/>
      <c r="N1036" s="251"/>
      <c r="O1036" s="251"/>
      <c r="P1036" s="251"/>
      <c r="Q1036" s="251"/>
      <c r="R1036" s="251"/>
      <c r="S1036" s="251"/>
      <c r="T1036" s="251"/>
      <c r="U1036" s="251"/>
      <c r="V1036" s="251"/>
      <c r="W1036" s="251"/>
      <c r="X1036" s="251"/>
      <c r="Y1036" s="251"/>
      <c r="Z1036" s="251"/>
      <c r="AA1036" s="251"/>
      <c r="AB1036" s="251"/>
      <c r="AC1036" s="251"/>
      <c r="AD1036" s="251"/>
      <c r="AE1036" s="364"/>
      <c r="AF1036" s="364"/>
      <c r="AG1036" s="354"/>
      <c r="AH1036" s="354"/>
      <c r="AI1036" s="354"/>
      <c r="AJ1036" s="354"/>
      <c r="AK1036" s="354"/>
      <c r="AL1036" s="354"/>
      <c r="AM1036" s="354"/>
      <c r="AN1036" s="354"/>
      <c r="AO1036" s="354"/>
      <c r="AP1036" s="354"/>
      <c r="AQ1036" s="354"/>
      <c r="AR1036" s="354"/>
      <c r="AS1036" s="266"/>
    </row>
    <row r="1037" spans="1:45" ht="15" customHeight="1" outlineLevel="1">
      <c r="A1037" s="454">
        <v>13</v>
      </c>
      <c r="B1037" s="370" t="s">
        <v>106</v>
      </c>
      <c r="C1037" s="251" t="s">
        <v>25</v>
      </c>
      <c r="D1037" s="255"/>
      <c r="E1037" s="255"/>
      <c r="F1037" s="255"/>
      <c r="G1037" s="255"/>
      <c r="H1037" s="255"/>
      <c r="I1037" s="255"/>
      <c r="J1037" s="255"/>
      <c r="K1037" s="255"/>
      <c r="L1037" s="255"/>
      <c r="M1037" s="255"/>
      <c r="N1037" s="255"/>
      <c r="O1037" s="255"/>
      <c r="P1037" s="255"/>
      <c r="Q1037" s="255">
        <v>12</v>
      </c>
      <c r="R1037" s="255"/>
      <c r="S1037" s="255"/>
      <c r="T1037" s="255"/>
      <c r="U1037" s="255"/>
      <c r="V1037" s="255"/>
      <c r="W1037" s="255"/>
      <c r="X1037" s="255"/>
      <c r="Y1037" s="255"/>
      <c r="Z1037" s="255"/>
      <c r="AA1037" s="255"/>
      <c r="AB1037" s="255"/>
      <c r="AC1037" s="255"/>
      <c r="AD1037" s="255"/>
      <c r="AE1037" s="352"/>
      <c r="AF1037" s="357"/>
      <c r="AG1037" s="357"/>
      <c r="AH1037" s="357"/>
      <c r="AI1037" s="357"/>
      <c r="AJ1037" s="357"/>
      <c r="AK1037" s="357"/>
      <c r="AL1037" s="357"/>
      <c r="AM1037" s="357"/>
      <c r="AN1037" s="357"/>
      <c r="AO1037" s="357"/>
      <c r="AP1037" s="357"/>
      <c r="AQ1037" s="357"/>
      <c r="AR1037" s="357"/>
      <c r="AS1037" s="256">
        <f>SUM(AE1037:AR1037)</f>
        <v>0</v>
      </c>
    </row>
    <row r="1038" spans="1:45" ht="15" customHeight="1" outlineLevel="1">
      <c r="A1038" s="454"/>
      <c r="B1038" s="254" t="s">
        <v>345</v>
      </c>
      <c r="C1038" s="251" t="s">
        <v>163</v>
      </c>
      <c r="D1038" s="255"/>
      <c r="E1038" s="255"/>
      <c r="F1038" s="255"/>
      <c r="G1038" s="255"/>
      <c r="H1038" s="255"/>
      <c r="I1038" s="255"/>
      <c r="J1038" s="255"/>
      <c r="K1038" s="255"/>
      <c r="L1038" s="255"/>
      <c r="M1038" s="255"/>
      <c r="N1038" s="255"/>
      <c r="O1038" s="255"/>
      <c r="P1038" s="255"/>
      <c r="Q1038" s="255">
        <f>Q1037</f>
        <v>12</v>
      </c>
      <c r="R1038" s="255"/>
      <c r="S1038" s="255"/>
      <c r="T1038" s="255"/>
      <c r="U1038" s="255"/>
      <c r="V1038" s="255"/>
      <c r="W1038" s="255"/>
      <c r="X1038" s="255"/>
      <c r="Y1038" s="255"/>
      <c r="Z1038" s="255"/>
      <c r="AA1038" s="255"/>
      <c r="AB1038" s="255"/>
      <c r="AC1038" s="255"/>
      <c r="AD1038" s="255"/>
      <c r="AE1038" s="353">
        <f>AE1037</f>
        <v>0</v>
      </c>
      <c r="AF1038" s="353">
        <f t="shared" ref="AF1038:AR1038" si="451">AF1037</f>
        <v>0</v>
      </c>
      <c r="AG1038" s="353">
        <f t="shared" si="451"/>
        <v>0</v>
      </c>
      <c r="AH1038" s="353">
        <f t="shared" si="451"/>
        <v>0</v>
      </c>
      <c r="AI1038" s="353">
        <f t="shared" si="451"/>
        <v>0</v>
      </c>
      <c r="AJ1038" s="353">
        <f t="shared" si="451"/>
        <v>0</v>
      </c>
      <c r="AK1038" s="353">
        <f t="shared" si="451"/>
        <v>0</v>
      </c>
      <c r="AL1038" s="353">
        <f t="shared" si="451"/>
        <v>0</v>
      </c>
      <c r="AM1038" s="353">
        <f t="shared" si="451"/>
        <v>0</v>
      </c>
      <c r="AN1038" s="353">
        <f t="shared" si="451"/>
        <v>0</v>
      </c>
      <c r="AO1038" s="353">
        <f t="shared" si="451"/>
        <v>0</v>
      </c>
      <c r="AP1038" s="353">
        <f t="shared" si="451"/>
        <v>0</v>
      </c>
      <c r="AQ1038" s="353">
        <f t="shared" si="451"/>
        <v>0</v>
      </c>
      <c r="AR1038" s="353">
        <f t="shared" si="451"/>
        <v>0</v>
      </c>
      <c r="AS1038" s="266"/>
    </row>
    <row r="1039" spans="1:45" ht="15" customHeight="1" outlineLevel="1">
      <c r="A1039" s="454"/>
      <c r="B1039" s="274"/>
      <c r="C1039" s="265"/>
      <c r="D1039" s="251"/>
      <c r="E1039" s="251"/>
      <c r="F1039" s="251"/>
      <c r="G1039" s="251"/>
      <c r="H1039" s="251"/>
      <c r="I1039" s="251"/>
      <c r="J1039" s="251"/>
      <c r="K1039" s="251"/>
      <c r="L1039" s="251"/>
      <c r="M1039" s="251"/>
      <c r="N1039" s="251"/>
      <c r="O1039" s="251"/>
      <c r="P1039" s="251"/>
      <c r="Q1039" s="251"/>
      <c r="R1039" s="251"/>
      <c r="S1039" s="251"/>
      <c r="T1039" s="251"/>
      <c r="U1039" s="251"/>
      <c r="V1039" s="251"/>
      <c r="W1039" s="251"/>
      <c r="X1039" s="251"/>
      <c r="Y1039" s="251"/>
      <c r="Z1039" s="251"/>
      <c r="AA1039" s="251"/>
      <c r="AB1039" s="251"/>
      <c r="AC1039" s="251"/>
      <c r="AD1039" s="251"/>
      <c r="AE1039" s="354"/>
      <c r="AF1039" s="354"/>
      <c r="AG1039" s="354"/>
      <c r="AH1039" s="354"/>
      <c r="AI1039" s="354"/>
      <c r="AJ1039" s="354"/>
      <c r="AK1039" s="354"/>
      <c r="AL1039" s="354"/>
      <c r="AM1039" s="354"/>
      <c r="AN1039" s="354"/>
      <c r="AO1039" s="354"/>
      <c r="AP1039" s="354"/>
      <c r="AQ1039" s="354"/>
      <c r="AR1039" s="354"/>
      <c r="AS1039" s="266"/>
    </row>
    <row r="1040" spans="1:45" ht="15" customHeight="1" outlineLevel="1">
      <c r="A1040" s="454"/>
      <c r="B1040" s="248" t="s">
        <v>107</v>
      </c>
      <c r="C1040" s="249"/>
      <c r="D1040" s="250"/>
      <c r="E1040" s="250"/>
      <c r="F1040" s="250"/>
      <c r="G1040" s="250"/>
      <c r="H1040" s="250"/>
      <c r="I1040" s="250"/>
      <c r="J1040" s="250"/>
      <c r="K1040" s="250"/>
      <c r="L1040" s="250"/>
      <c r="M1040" s="250"/>
      <c r="N1040" s="250"/>
      <c r="O1040" s="250"/>
      <c r="P1040" s="250"/>
      <c r="Q1040" s="250"/>
      <c r="R1040" s="250"/>
      <c r="S1040" s="249"/>
      <c r="T1040" s="249"/>
      <c r="U1040" s="249"/>
      <c r="V1040" s="249"/>
      <c r="W1040" s="249"/>
      <c r="X1040" s="249"/>
      <c r="Y1040" s="249"/>
      <c r="Z1040" s="249"/>
      <c r="AA1040" s="249"/>
      <c r="AB1040" s="249"/>
      <c r="AC1040" s="249"/>
      <c r="AD1040" s="249"/>
      <c r="AE1040" s="356"/>
      <c r="AF1040" s="356"/>
      <c r="AG1040" s="356"/>
      <c r="AH1040" s="356"/>
      <c r="AI1040" s="356"/>
      <c r="AJ1040" s="356"/>
      <c r="AK1040" s="356"/>
      <c r="AL1040" s="356"/>
      <c r="AM1040" s="356"/>
      <c r="AN1040" s="356"/>
      <c r="AO1040" s="356"/>
      <c r="AP1040" s="356"/>
      <c r="AQ1040" s="356"/>
      <c r="AR1040" s="356"/>
      <c r="AS1040" s="252"/>
    </row>
    <row r="1041" spans="1:46" ht="15" customHeight="1" outlineLevel="1">
      <c r="A1041" s="454">
        <v>14</v>
      </c>
      <c r="B1041" s="274" t="s">
        <v>108</v>
      </c>
      <c r="C1041" s="251" t="s">
        <v>25</v>
      </c>
      <c r="D1041" s="255"/>
      <c r="E1041" s="255"/>
      <c r="F1041" s="255"/>
      <c r="G1041" s="255"/>
      <c r="H1041" s="255"/>
      <c r="I1041" s="255"/>
      <c r="J1041" s="255"/>
      <c r="K1041" s="255"/>
      <c r="L1041" s="255"/>
      <c r="M1041" s="255"/>
      <c r="N1041" s="255"/>
      <c r="O1041" s="255"/>
      <c r="P1041" s="255"/>
      <c r="Q1041" s="255">
        <v>12</v>
      </c>
      <c r="R1041" s="255"/>
      <c r="S1041" s="255"/>
      <c r="T1041" s="255"/>
      <c r="U1041" s="255"/>
      <c r="V1041" s="255"/>
      <c r="W1041" s="255"/>
      <c r="X1041" s="255"/>
      <c r="Y1041" s="255"/>
      <c r="Z1041" s="255"/>
      <c r="AA1041" s="255"/>
      <c r="AB1041" s="255"/>
      <c r="AC1041" s="255"/>
      <c r="AD1041" s="255"/>
      <c r="AE1041" s="352"/>
      <c r="AF1041" s="352"/>
      <c r="AG1041" s="352"/>
      <c r="AH1041" s="352"/>
      <c r="AI1041" s="352"/>
      <c r="AJ1041" s="352"/>
      <c r="AK1041" s="352"/>
      <c r="AL1041" s="352"/>
      <c r="AM1041" s="352"/>
      <c r="AN1041" s="352"/>
      <c r="AO1041" s="352"/>
      <c r="AP1041" s="352"/>
      <c r="AQ1041" s="352"/>
      <c r="AR1041" s="352"/>
      <c r="AS1041" s="256">
        <f>SUM(AE1041:AR1041)</f>
        <v>0</v>
      </c>
    </row>
    <row r="1042" spans="1:46" ht="15" customHeight="1" outlineLevel="1">
      <c r="A1042" s="454"/>
      <c r="B1042" s="254" t="s">
        <v>345</v>
      </c>
      <c r="C1042" s="251" t="s">
        <v>163</v>
      </c>
      <c r="D1042" s="255"/>
      <c r="E1042" s="255"/>
      <c r="F1042" s="255"/>
      <c r="G1042" s="255"/>
      <c r="H1042" s="255"/>
      <c r="I1042" s="255"/>
      <c r="J1042" s="255"/>
      <c r="K1042" s="255"/>
      <c r="L1042" s="255"/>
      <c r="M1042" s="255"/>
      <c r="N1042" s="255"/>
      <c r="O1042" s="255"/>
      <c r="P1042" s="255"/>
      <c r="Q1042" s="255">
        <f>Q1041</f>
        <v>12</v>
      </c>
      <c r="R1042" s="255"/>
      <c r="S1042" s="255"/>
      <c r="T1042" s="255"/>
      <c r="U1042" s="255"/>
      <c r="V1042" s="255"/>
      <c r="W1042" s="255"/>
      <c r="X1042" s="255"/>
      <c r="Y1042" s="255"/>
      <c r="Z1042" s="255"/>
      <c r="AA1042" s="255"/>
      <c r="AB1042" s="255"/>
      <c r="AC1042" s="255"/>
      <c r="AD1042" s="255"/>
      <c r="AE1042" s="353">
        <f>AE1041</f>
        <v>0</v>
      </c>
      <c r="AF1042" s="353">
        <f t="shared" ref="AF1042:AR1042" si="452">AF1041</f>
        <v>0</v>
      </c>
      <c r="AG1042" s="353">
        <f t="shared" si="452"/>
        <v>0</v>
      </c>
      <c r="AH1042" s="353">
        <f t="shared" si="452"/>
        <v>0</v>
      </c>
      <c r="AI1042" s="353">
        <f t="shared" si="452"/>
        <v>0</v>
      </c>
      <c r="AJ1042" s="353">
        <f t="shared" si="452"/>
        <v>0</v>
      </c>
      <c r="AK1042" s="353">
        <f t="shared" si="452"/>
        <v>0</v>
      </c>
      <c r="AL1042" s="353">
        <f t="shared" si="452"/>
        <v>0</v>
      </c>
      <c r="AM1042" s="353">
        <f t="shared" si="452"/>
        <v>0</v>
      </c>
      <c r="AN1042" s="353">
        <f t="shared" si="452"/>
        <v>0</v>
      </c>
      <c r="AO1042" s="353">
        <f t="shared" si="452"/>
        <v>0</v>
      </c>
      <c r="AP1042" s="353">
        <f t="shared" si="452"/>
        <v>0</v>
      </c>
      <c r="AQ1042" s="353">
        <f t="shared" si="452"/>
        <v>0</v>
      </c>
      <c r="AR1042" s="353">
        <f t="shared" si="452"/>
        <v>0</v>
      </c>
      <c r="AS1042" s="257"/>
    </row>
    <row r="1043" spans="1:46" ht="15" customHeight="1" outlineLevel="1">
      <c r="A1043" s="454"/>
      <c r="B1043" s="274"/>
      <c r="C1043" s="265"/>
      <c r="D1043" s="251"/>
      <c r="E1043" s="251"/>
      <c r="F1043" s="251"/>
      <c r="G1043" s="251"/>
      <c r="H1043" s="251"/>
      <c r="I1043" s="251"/>
      <c r="J1043" s="251"/>
      <c r="K1043" s="251"/>
      <c r="L1043" s="251"/>
      <c r="M1043" s="251"/>
      <c r="N1043" s="251"/>
      <c r="O1043" s="251"/>
      <c r="P1043" s="251"/>
      <c r="Q1043" s="405"/>
      <c r="R1043" s="251"/>
      <c r="S1043" s="251"/>
      <c r="T1043" s="251"/>
      <c r="U1043" s="251"/>
      <c r="V1043" s="251"/>
      <c r="W1043" s="251"/>
      <c r="X1043" s="251"/>
      <c r="Y1043" s="251"/>
      <c r="Z1043" s="251"/>
      <c r="AA1043" s="251"/>
      <c r="AB1043" s="251"/>
      <c r="AC1043" s="251"/>
      <c r="AD1043" s="251"/>
      <c r="AE1043" s="354"/>
      <c r="AF1043" s="354"/>
      <c r="AG1043" s="354"/>
      <c r="AH1043" s="354"/>
      <c r="AI1043" s="354"/>
      <c r="AJ1043" s="354"/>
      <c r="AK1043" s="354"/>
      <c r="AL1043" s="354"/>
      <c r="AM1043" s="354"/>
      <c r="AN1043" s="354"/>
      <c r="AO1043" s="354"/>
      <c r="AP1043" s="354"/>
      <c r="AQ1043" s="354"/>
      <c r="AR1043" s="354"/>
      <c r="AS1043" s="261"/>
      <c r="AT1043" s="534"/>
    </row>
    <row r="1044" spans="1:46" s="243" customFormat="1" ht="15.5" outlineLevel="1">
      <c r="A1044" s="454"/>
      <c r="B1044" s="248" t="s">
        <v>487</v>
      </c>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54"/>
      <c r="AF1044" s="354"/>
      <c r="AG1044" s="354"/>
      <c r="AH1044" s="354"/>
      <c r="AI1044" s="354"/>
      <c r="AJ1044" s="354"/>
      <c r="AK1044" s="358"/>
      <c r="AL1044" s="358"/>
      <c r="AM1044" s="358"/>
      <c r="AN1044" s="358"/>
      <c r="AO1044" s="358"/>
      <c r="AP1044" s="358"/>
      <c r="AQ1044" s="358"/>
      <c r="AR1044" s="358"/>
      <c r="AS1044" s="443"/>
      <c r="AT1044" s="535"/>
    </row>
    <row r="1045" spans="1:46" ht="15.5" outlineLevel="1">
      <c r="A1045" s="454">
        <v>15</v>
      </c>
      <c r="B1045" s="254" t="s">
        <v>492</v>
      </c>
      <c r="C1045" s="251" t="s">
        <v>25</v>
      </c>
      <c r="D1045" s="255"/>
      <c r="E1045" s="255"/>
      <c r="F1045" s="255"/>
      <c r="G1045" s="255"/>
      <c r="H1045" s="255"/>
      <c r="I1045" s="255"/>
      <c r="J1045" s="255"/>
      <c r="K1045" s="255"/>
      <c r="L1045" s="255"/>
      <c r="M1045" s="255"/>
      <c r="N1045" s="255"/>
      <c r="O1045" s="255"/>
      <c r="P1045" s="255"/>
      <c r="Q1045" s="255">
        <v>0</v>
      </c>
      <c r="R1045" s="255"/>
      <c r="S1045" s="255"/>
      <c r="T1045" s="255"/>
      <c r="U1045" s="255"/>
      <c r="V1045" s="255"/>
      <c r="W1045" s="255"/>
      <c r="X1045" s="255"/>
      <c r="Y1045" s="255"/>
      <c r="Z1045" s="255"/>
      <c r="AA1045" s="255"/>
      <c r="AB1045" s="255"/>
      <c r="AC1045" s="255"/>
      <c r="AD1045" s="255"/>
      <c r="AE1045" s="352"/>
      <c r="AF1045" s="352"/>
      <c r="AG1045" s="352"/>
      <c r="AH1045" s="352"/>
      <c r="AI1045" s="352"/>
      <c r="AJ1045" s="352"/>
      <c r="AK1045" s="352"/>
      <c r="AL1045" s="352"/>
      <c r="AM1045" s="352"/>
      <c r="AN1045" s="352"/>
      <c r="AO1045" s="352"/>
      <c r="AP1045" s="352"/>
      <c r="AQ1045" s="352"/>
      <c r="AR1045" s="352"/>
      <c r="AS1045" s="536">
        <f>SUM(AE1045:AR1045)</f>
        <v>0</v>
      </c>
      <c r="AT1045" s="534"/>
    </row>
    <row r="1046" spans="1:46" ht="15.5" outlineLevel="1">
      <c r="A1046" s="454"/>
      <c r="B1046" s="254" t="s">
        <v>345</v>
      </c>
      <c r="C1046" s="251" t="s">
        <v>163</v>
      </c>
      <c r="D1046" s="255"/>
      <c r="E1046" s="255"/>
      <c r="F1046" s="255"/>
      <c r="G1046" s="255"/>
      <c r="H1046" s="255"/>
      <c r="I1046" s="255"/>
      <c r="J1046" s="255"/>
      <c r="K1046" s="255"/>
      <c r="L1046" s="255"/>
      <c r="M1046" s="255"/>
      <c r="N1046" s="255"/>
      <c r="O1046" s="255"/>
      <c r="P1046" s="255"/>
      <c r="Q1046" s="255">
        <f>Q1045</f>
        <v>0</v>
      </c>
      <c r="R1046" s="255"/>
      <c r="S1046" s="255"/>
      <c r="T1046" s="255"/>
      <c r="U1046" s="255"/>
      <c r="V1046" s="255"/>
      <c r="W1046" s="255"/>
      <c r="X1046" s="255"/>
      <c r="Y1046" s="255"/>
      <c r="Z1046" s="255"/>
      <c r="AA1046" s="255"/>
      <c r="AB1046" s="255"/>
      <c r="AC1046" s="255"/>
      <c r="AD1046" s="255"/>
      <c r="AE1046" s="353">
        <f>AE1045</f>
        <v>0</v>
      </c>
      <c r="AF1046" s="353">
        <f>AF1045</f>
        <v>0</v>
      </c>
      <c r="AG1046" s="353">
        <f t="shared" ref="AG1046:AR1046" si="453">AG1045</f>
        <v>0</v>
      </c>
      <c r="AH1046" s="353">
        <f t="shared" si="453"/>
        <v>0</v>
      </c>
      <c r="AI1046" s="353">
        <f t="shared" si="453"/>
        <v>0</v>
      </c>
      <c r="AJ1046" s="353">
        <f>AJ1045</f>
        <v>0</v>
      </c>
      <c r="AK1046" s="353">
        <f t="shared" si="453"/>
        <v>0</v>
      </c>
      <c r="AL1046" s="353">
        <f t="shared" si="453"/>
        <v>0</v>
      </c>
      <c r="AM1046" s="353">
        <f t="shared" si="453"/>
        <v>0</v>
      </c>
      <c r="AN1046" s="353">
        <f t="shared" si="453"/>
        <v>0</v>
      </c>
      <c r="AO1046" s="353">
        <f t="shared" si="453"/>
        <v>0</v>
      </c>
      <c r="AP1046" s="353">
        <f t="shared" si="453"/>
        <v>0</v>
      </c>
      <c r="AQ1046" s="353">
        <f t="shared" si="453"/>
        <v>0</v>
      </c>
      <c r="AR1046" s="353">
        <f t="shared" si="453"/>
        <v>0</v>
      </c>
      <c r="AS1046" s="257"/>
    </row>
    <row r="1047" spans="1:46" ht="15.5" outlineLevel="1">
      <c r="A1047" s="454"/>
      <c r="B1047" s="274"/>
      <c r="C1047" s="265"/>
      <c r="D1047" s="251"/>
      <c r="E1047" s="251"/>
      <c r="F1047" s="251"/>
      <c r="G1047" s="251"/>
      <c r="H1047" s="251"/>
      <c r="I1047" s="251"/>
      <c r="J1047" s="251"/>
      <c r="K1047" s="251"/>
      <c r="L1047" s="251"/>
      <c r="M1047" s="251"/>
      <c r="N1047" s="251"/>
      <c r="O1047" s="251"/>
      <c r="P1047" s="251"/>
      <c r="Q1047" s="251"/>
      <c r="R1047" s="251"/>
      <c r="S1047" s="251"/>
      <c r="T1047" s="251"/>
      <c r="U1047" s="251"/>
      <c r="V1047" s="251"/>
      <c r="W1047" s="251"/>
      <c r="X1047" s="251"/>
      <c r="Y1047" s="251"/>
      <c r="Z1047" s="251"/>
      <c r="AA1047" s="251"/>
      <c r="AB1047" s="251"/>
      <c r="AC1047" s="251"/>
      <c r="AD1047" s="251"/>
      <c r="AE1047" s="354"/>
      <c r="AF1047" s="354"/>
      <c r="AG1047" s="354"/>
      <c r="AH1047" s="354"/>
      <c r="AI1047" s="354"/>
      <c r="AJ1047" s="354"/>
      <c r="AK1047" s="354"/>
      <c r="AL1047" s="354"/>
      <c r="AM1047" s="354"/>
      <c r="AN1047" s="354"/>
      <c r="AO1047" s="354"/>
      <c r="AP1047" s="354"/>
      <c r="AQ1047" s="354"/>
      <c r="AR1047" s="354"/>
      <c r="AS1047" s="266"/>
    </row>
    <row r="1048" spans="1:46" s="243" customFormat="1" ht="15.5" outlineLevel="1">
      <c r="A1048" s="454">
        <v>16</v>
      </c>
      <c r="B1048" s="283" t="s">
        <v>488</v>
      </c>
      <c r="C1048" s="251" t="s">
        <v>25</v>
      </c>
      <c r="D1048" s="255"/>
      <c r="E1048" s="255"/>
      <c r="F1048" s="255"/>
      <c r="G1048" s="255"/>
      <c r="H1048" s="255"/>
      <c r="I1048" s="255"/>
      <c r="J1048" s="255"/>
      <c r="K1048" s="255"/>
      <c r="L1048" s="255"/>
      <c r="M1048" s="255"/>
      <c r="N1048" s="255"/>
      <c r="O1048" s="255"/>
      <c r="P1048" s="255"/>
      <c r="Q1048" s="255">
        <v>0</v>
      </c>
      <c r="R1048" s="255"/>
      <c r="S1048" s="255"/>
      <c r="T1048" s="255"/>
      <c r="U1048" s="255"/>
      <c r="V1048" s="255"/>
      <c r="W1048" s="255"/>
      <c r="X1048" s="255"/>
      <c r="Y1048" s="255"/>
      <c r="Z1048" s="255"/>
      <c r="AA1048" s="255"/>
      <c r="AB1048" s="255"/>
      <c r="AC1048" s="255"/>
      <c r="AD1048" s="255"/>
      <c r="AE1048" s="352"/>
      <c r="AF1048" s="352"/>
      <c r="AG1048" s="352"/>
      <c r="AH1048" s="352"/>
      <c r="AI1048" s="352"/>
      <c r="AJ1048" s="352"/>
      <c r="AK1048" s="352"/>
      <c r="AL1048" s="352"/>
      <c r="AM1048" s="352"/>
      <c r="AN1048" s="352"/>
      <c r="AO1048" s="352"/>
      <c r="AP1048" s="352"/>
      <c r="AQ1048" s="352"/>
      <c r="AR1048" s="352"/>
      <c r="AS1048" s="256">
        <f>SUM(AE1048:AR1048)</f>
        <v>0</v>
      </c>
    </row>
    <row r="1049" spans="1:46" s="243" customFormat="1" ht="15.5" outlineLevel="1">
      <c r="A1049" s="454"/>
      <c r="B1049" s="254" t="s">
        <v>345</v>
      </c>
      <c r="C1049" s="251" t="s">
        <v>163</v>
      </c>
      <c r="D1049" s="255"/>
      <c r="E1049" s="255"/>
      <c r="F1049" s="255"/>
      <c r="G1049" s="255"/>
      <c r="H1049" s="255"/>
      <c r="I1049" s="255"/>
      <c r="J1049" s="255"/>
      <c r="K1049" s="255"/>
      <c r="L1049" s="255"/>
      <c r="M1049" s="255"/>
      <c r="N1049" s="255"/>
      <c r="O1049" s="255"/>
      <c r="P1049" s="255"/>
      <c r="Q1049" s="255">
        <f>Q1048</f>
        <v>0</v>
      </c>
      <c r="R1049" s="255"/>
      <c r="S1049" s="255"/>
      <c r="T1049" s="255"/>
      <c r="U1049" s="255"/>
      <c r="V1049" s="255"/>
      <c r="W1049" s="255"/>
      <c r="X1049" s="255"/>
      <c r="Y1049" s="255"/>
      <c r="Z1049" s="255"/>
      <c r="AA1049" s="255"/>
      <c r="AB1049" s="255"/>
      <c r="AC1049" s="255"/>
      <c r="AD1049" s="255"/>
      <c r="AE1049" s="353">
        <f>AE1048</f>
        <v>0</v>
      </c>
      <c r="AF1049" s="353">
        <f t="shared" ref="AF1049:AQ1049" si="454">AF1048</f>
        <v>0</v>
      </c>
      <c r="AG1049" s="353">
        <f t="shared" si="454"/>
        <v>0</v>
      </c>
      <c r="AH1049" s="353">
        <f t="shared" si="454"/>
        <v>0</v>
      </c>
      <c r="AI1049" s="353">
        <f t="shared" si="454"/>
        <v>0</v>
      </c>
      <c r="AJ1049" s="353">
        <f t="shared" si="454"/>
        <v>0</v>
      </c>
      <c r="AK1049" s="353">
        <f t="shared" si="454"/>
        <v>0</v>
      </c>
      <c r="AL1049" s="353">
        <f t="shared" si="454"/>
        <v>0</v>
      </c>
      <c r="AM1049" s="353">
        <f t="shared" si="454"/>
        <v>0</v>
      </c>
      <c r="AN1049" s="353">
        <f t="shared" si="454"/>
        <v>0</v>
      </c>
      <c r="AO1049" s="353">
        <f t="shared" si="454"/>
        <v>0</v>
      </c>
      <c r="AP1049" s="353">
        <f t="shared" si="454"/>
        <v>0</v>
      </c>
      <c r="AQ1049" s="353">
        <f t="shared" si="454"/>
        <v>0</v>
      </c>
      <c r="AR1049" s="353">
        <f>AR1048</f>
        <v>0</v>
      </c>
      <c r="AS1049" s="257"/>
    </row>
    <row r="1050" spans="1:46" s="243" customFormat="1" ht="15.5" outlineLevel="1">
      <c r="A1050" s="454"/>
      <c r="B1050" s="283"/>
      <c r="C1050" s="251"/>
      <c r="D1050" s="251"/>
      <c r="E1050" s="251"/>
      <c r="F1050" s="251"/>
      <c r="G1050" s="251"/>
      <c r="H1050" s="251"/>
      <c r="I1050" s="251"/>
      <c r="J1050" s="251"/>
      <c r="K1050" s="251"/>
      <c r="L1050" s="251"/>
      <c r="M1050" s="251"/>
      <c r="N1050" s="251"/>
      <c r="O1050" s="251"/>
      <c r="P1050" s="251"/>
      <c r="Q1050" s="251"/>
      <c r="R1050" s="251"/>
      <c r="S1050" s="251"/>
      <c r="T1050" s="251"/>
      <c r="U1050" s="251"/>
      <c r="V1050" s="251"/>
      <c r="W1050" s="251"/>
      <c r="X1050" s="251"/>
      <c r="Y1050" s="251"/>
      <c r="Z1050" s="251"/>
      <c r="AA1050" s="251"/>
      <c r="AB1050" s="251"/>
      <c r="AC1050" s="251"/>
      <c r="AD1050" s="251"/>
      <c r="AE1050" s="354"/>
      <c r="AF1050" s="354"/>
      <c r="AG1050" s="354"/>
      <c r="AH1050" s="354"/>
      <c r="AI1050" s="354"/>
      <c r="AJ1050" s="354"/>
      <c r="AK1050" s="358"/>
      <c r="AL1050" s="358"/>
      <c r="AM1050" s="358"/>
      <c r="AN1050" s="358"/>
      <c r="AO1050" s="358"/>
      <c r="AP1050" s="358"/>
      <c r="AQ1050" s="358"/>
      <c r="AR1050" s="358"/>
      <c r="AS1050" s="272"/>
    </row>
    <row r="1051" spans="1:46" ht="15.5" outlineLevel="1">
      <c r="A1051" s="454"/>
      <c r="B1051" s="445" t="s">
        <v>493</v>
      </c>
      <c r="C1051" s="279"/>
      <c r="D1051" s="250"/>
      <c r="E1051" s="249"/>
      <c r="F1051" s="249"/>
      <c r="G1051" s="249"/>
      <c r="H1051" s="249"/>
      <c r="I1051" s="249"/>
      <c r="J1051" s="249"/>
      <c r="K1051" s="249"/>
      <c r="L1051" s="249"/>
      <c r="M1051" s="249"/>
      <c r="N1051" s="249"/>
      <c r="O1051" s="249"/>
      <c r="P1051" s="249"/>
      <c r="Q1051" s="250"/>
      <c r="R1051" s="249"/>
      <c r="S1051" s="249"/>
      <c r="T1051" s="249"/>
      <c r="U1051" s="249"/>
      <c r="V1051" s="249"/>
      <c r="W1051" s="249"/>
      <c r="X1051" s="249"/>
      <c r="Y1051" s="249"/>
      <c r="Z1051" s="249"/>
      <c r="AA1051" s="249"/>
      <c r="AB1051" s="249"/>
      <c r="AC1051" s="249"/>
      <c r="AD1051" s="249"/>
      <c r="AE1051" s="356"/>
      <c r="AF1051" s="356"/>
      <c r="AG1051" s="356"/>
      <c r="AH1051" s="356"/>
      <c r="AI1051" s="356"/>
      <c r="AJ1051" s="356"/>
      <c r="AK1051" s="356"/>
      <c r="AL1051" s="356"/>
      <c r="AM1051" s="356"/>
      <c r="AN1051" s="356"/>
      <c r="AO1051" s="356"/>
      <c r="AP1051" s="356"/>
      <c r="AQ1051" s="356"/>
      <c r="AR1051" s="356"/>
      <c r="AS1051" s="252"/>
    </row>
    <row r="1052" spans="1:46" ht="15.5" outlineLevel="1">
      <c r="A1052" s="454">
        <v>17</v>
      </c>
      <c r="B1052" s="370" t="s">
        <v>112</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68"/>
      <c r="AF1052" s="352"/>
      <c r="AG1052" s="352"/>
      <c r="AH1052" s="352"/>
      <c r="AI1052" s="352"/>
      <c r="AJ1052" s="352"/>
      <c r="AK1052" s="352"/>
      <c r="AL1052" s="357"/>
      <c r="AM1052" s="357"/>
      <c r="AN1052" s="357"/>
      <c r="AO1052" s="357"/>
      <c r="AP1052" s="357"/>
      <c r="AQ1052" s="357"/>
      <c r="AR1052" s="357"/>
      <c r="AS1052" s="256">
        <f>SUM(AE1052:AR1052)</f>
        <v>0</v>
      </c>
    </row>
    <row r="1053" spans="1:46" ht="15.5" outlineLevel="1">
      <c r="A1053" s="45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53">
        <f>AE1052</f>
        <v>0</v>
      </c>
      <c r="AF1053" s="353">
        <f t="shared" ref="AF1053:AR1053" si="455">AF1052</f>
        <v>0</v>
      </c>
      <c r="AG1053" s="353">
        <f t="shared" si="455"/>
        <v>0</v>
      </c>
      <c r="AH1053" s="353">
        <f t="shared" si="455"/>
        <v>0</v>
      </c>
      <c r="AI1053" s="353">
        <f t="shared" si="455"/>
        <v>0</v>
      </c>
      <c r="AJ1053" s="353">
        <f t="shared" si="455"/>
        <v>0</v>
      </c>
      <c r="AK1053" s="353">
        <f t="shared" si="455"/>
        <v>0</v>
      </c>
      <c r="AL1053" s="353">
        <f t="shared" si="455"/>
        <v>0</v>
      </c>
      <c r="AM1053" s="353">
        <f t="shared" si="455"/>
        <v>0</v>
      </c>
      <c r="AN1053" s="353">
        <f t="shared" si="455"/>
        <v>0</v>
      </c>
      <c r="AO1053" s="353">
        <f t="shared" si="455"/>
        <v>0</v>
      </c>
      <c r="AP1053" s="353">
        <f t="shared" si="455"/>
        <v>0</v>
      </c>
      <c r="AQ1053" s="353">
        <f t="shared" si="455"/>
        <v>0</v>
      </c>
      <c r="AR1053" s="353">
        <f t="shared" si="455"/>
        <v>0</v>
      </c>
      <c r="AS1053" s="266"/>
    </row>
    <row r="1054" spans="1:46" ht="15.5" outlineLevel="1">
      <c r="A1054" s="454"/>
      <c r="B1054" s="254"/>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4"/>
      <c r="AF1054" s="367"/>
      <c r="AG1054" s="367"/>
      <c r="AH1054" s="367"/>
      <c r="AI1054" s="367"/>
      <c r="AJ1054" s="367"/>
      <c r="AK1054" s="367"/>
      <c r="AL1054" s="367"/>
      <c r="AM1054" s="367"/>
      <c r="AN1054" s="367"/>
      <c r="AO1054" s="367"/>
      <c r="AP1054" s="367"/>
      <c r="AQ1054" s="367"/>
      <c r="AR1054" s="367"/>
      <c r="AS1054" s="266"/>
    </row>
    <row r="1055" spans="1:46" ht="15.5" outlineLevel="1">
      <c r="A1055" s="454">
        <v>18</v>
      </c>
      <c r="B1055" s="370" t="s">
        <v>109</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68"/>
      <c r="AF1055" s="352"/>
      <c r="AG1055" s="352"/>
      <c r="AH1055" s="352"/>
      <c r="AI1055" s="352"/>
      <c r="AJ1055" s="352"/>
      <c r="AK1055" s="352"/>
      <c r="AL1055" s="357"/>
      <c r="AM1055" s="357"/>
      <c r="AN1055" s="357"/>
      <c r="AO1055" s="357"/>
      <c r="AP1055" s="357"/>
      <c r="AQ1055" s="357"/>
      <c r="AR1055" s="357"/>
      <c r="AS1055" s="256">
        <f>SUM(AE1055:AR1055)</f>
        <v>0</v>
      </c>
    </row>
    <row r="1056" spans="1:46" ht="15.5" outlineLevel="1">
      <c r="A1056" s="45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53">
        <f>AE1055</f>
        <v>0</v>
      </c>
      <c r="AF1056" s="353">
        <f t="shared" ref="AF1056:AR1056" si="456">AF1055</f>
        <v>0</v>
      </c>
      <c r="AG1056" s="353">
        <f t="shared" si="456"/>
        <v>0</v>
      </c>
      <c r="AH1056" s="353">
        <f t="shared" si="456"/>
        <v>0</v>
      </c>
      <c r="AI1056" s="353">
        <f t="shared" si="456"/>
        <v>0</v>
      </c>
      <c r="AJ1056" s="353">
        <f t="shared" si="456"/>
        <v>0</v>
      </c>
      <c r="AK1056" s="353">
        <f t="shared" si="456"/>
        <v>0</v>
      </c>
      <c r="AL1056" s="353">
        <f t="shared" si="456"/>
        <v>0</v>
      </c>
      <c r="AM1056" s="353">
        <f t="shared" si="456"/>
        <v>0</v>
      </c>
      <c r="AN1056" s="353">
        <f t="shared" si="456"/>
        <v>0</v>
      </c>
      <c r="AO1056" s="353">
        <f t="shared" si="456"/>
        <v>0</v>
      </c>
      <c r="AP1056" s="353">
        <f t="shared" si="456"/>
        <v>0</v>
      </c>
      <c r="AQ1056" s="353">
        <f t="shared" si="456"/>
        <v>0</v>
      </c>
      <c r="AR1056" s="353">
        <f t="shared" si="456"/>
        <v>0</v>
      </c>
      <c r="AS1056" s="266"/>
    </row>
    <row r="1057" spans="1:45" ht="15.5" outlineLevel="1">
      <c r="A1057" s="454"/>
      <c r="B1057" s="281"/>
      <c r="C1057" s="251"/>
      <c r="D1057" s="251"/>
      <c r="E1057" s="251"/>
      <c r="F1057" s="251"/>
      <c r="G1057" s="251"/>
      <c r="H1057" s="251"/>
      <c r="I1057" s="251"/>
      <c r="J1057" s="251"/>
      <c r="K1057" s="251"/>
      <c r="L1057" s="251"/>
      <c r="M1057" s="251"/>
      <c r="N1057" s="251"/>
      <c r="O1057" s="251"/>
      <c r="P1057" s="251"/>
      <c r="Q1057" s="251"/>
      <c r="R1057" s="251"/>
      <c r="S1057" s="251"/>
      <c r="T1057" s="251"/>
      <c r="U1057" s="251"/>
      <c r="V1057" s="251"/>
      <c r="W1057" s="251"/>
      <c r="X1057" s="251"/>
      <c r="Y1057" s="251"/>
      <c r="Z1057" s="251"/>
      <c r="AA1057" s="251"/>
      <c r="AB1057" s="251"/>
      <c r="AC1057" s="251"/>
      <c r="AD1057" s="251"/>
      <c r="AE1057" s="365"/>
      <c r="AF1057" s="366"/>
      <c r="AG1057" s="366"/>
      <c r="AH1057" s="366"/>
      <c r="AI1057" s="366"/>
      <c r="AJ1057" s="366"/>
      <c r="AK1057" s="366"/>
      <c r="AL1057" s="366"/>
      <c r="AM1057" s="366"/>
      <c r="AN1057" s="366"/>
      <c r="AO1057" s="366"/>
      <c r="AP1057" s="366"/>
      <c r="AQ1057" s="366"/>
      <c r="AR1057" s="366"/>
      <c r="AS1057" s="257"/>
    </row>
    <row r="1058" spans="1:45" ht="15.5" outlineLevel="1">
      <c r="A1058" s="454">
        <v>19</v>
      </c>
      <c r="B1058" s="370" t="s">
        <v>111</v>
      </c>
      <c r="C1058" s="251" t="s">
        <v>25</v>
      </c>
      <c r="D1058" s="255"/>
      <c r="E1058" s="255"/>
      <c r="F1058" s="255"/>
      <c r="G1058" s="255"/>
      <c r="H1058" s="255"/>
      <c r="I1058" s="255"/>
      <c r="J1058" s="255"/>
      <c r="K1058" s="255"/>
      <c r="L1058" s="255"/>
      <c r="M1058" s="255"/>
      <c r="N1058" s="255"/>
      <c r="O1058" s="255"/>
      <c r="P1058" s="255"/>
      <c r="Q1058" s="255">
        <v>12</v>
      </c>
      <c r="R1058" s="255"/>
      <c r="S1058" s="255"/>
      <c r="T1058" s="255"/>
      <c r="U1058" s="255"/>
      <c r="V1058" s="255"/>
      <c r="W1058" s="255"/>
      <c r="X1058" s="255"/>
      <c r="Y1058" s="255"/>
      <c r="Z1058" s="255"/>
      <c r="AA1058" s="255"/>
      <c r="AB1058" s="255"/>
      <c r="AC1058" s="255"/>
      <c r="AD1058" s="255"/>
      <c r="AE1058" s="368"/>
      <c r="AF1058" s="352"/>
      <c r="AG1058" s="352"/>
      <c r="AH1058" s="352"/>
      <c r="AI1058" s="352"/>
      <c r="AJ1058" s="352"/>
      <c r="AK1058" s="352"/>
      <c r="AL1058" s="357"/>
      <c r="AM1058" s="357"/>
      <c r="AN1058" s="357"/>
      <c r="AO1058" s="357"/>
      <c r="AP1058" s="357"/>
      <c r="AQ1058" s="357"/>
      <c r="AR1058" s="357"/>
      <c r="AS1058" s="256">
        <f>SUM(AE1058:AR1058)</f>
        <v>0</v>
      </c>
    </row>
    <row r="1059" spans="1:45" ht="15.5" outlineLevel="1">
      <c r="A1059" s="454"/>
      <c r="B1059" s="254" t="s">
        <v>345</v>
      </c>
      <c r="C1059" s="251" t="s">
        <v>163</v>
      </c>
      <c r="D1059" s="255"/>
      <c r="E1059" s="255"/>
      <c r="F1059" s="255"/>
      <c r="G1059" s="255"/>
      <c r="H1059" s="255"/>
      <c r="I1059" s="255"/>
      <c r="J1059" s="255"/>
      <c r="K1059" s="255"/>
      <c r="L1059" s="255"/>
      <c r="M1059" s="255"/>
      <c r="N1059" s="255"/>
      <c r="O1059" s="255"/>
      <c r="P1059" s="255"/>
      <c r="Q1059" s="255">
        <f>Q1058</f>
        <v>12</v>
      </c>
      <c r="R1059" s="255"/>
      <c r="S1059" s="255"/>
      <c r="T1059" s="255"/>
      <c r="U1059" s="255"/>
      <c r="V1059" s="255"/>
      <c r="W1059" s="255"/>
      <c r="X1059" s="255"/>
      <c r="Y1059" s="255"/>
      <c r="Z1059" s="255"/>
      <c r="AA1059" s="255"/>
      <c r="AB1059" s="255"/>
      <c r="AC1059" s="255"/>
      <c r="AD1059" s="255"/>
      <c r="AE1059" s="353">
        <f>AE1058</f>
        <v>0</v>
      </c>
      <c r="AF1059" s="353">
        <f t="shared" ref="AF1059:AR1059" si="457">AF1058</f>
        <v>0</v>
      </c>
      <c r="AG1059" s="353">
        <f t="shared" si="457"/>
        <v>0</v>
      </c>
      <c r="AH1059" s="353">
        <f t="shared" si="457"/>
        <v>0</v>
      </c>
      <c r="AI1059" s="353">
        <f t="shared" si="457"/>
        <v>0</v>
      </c>
      <c r="AJ1059" s="353">
        <f t="shared" si="457"/>
        <v>0</v>
      </c>
      <c r="AK1059" s="353">
        <f t="shared" si="457"/>
        <v>0</v>
      </c>
      <c r="AL1059" s="353">
        <f t="shared" si="457"/>
        <v>0</v>
      </c>
      <c r="AM1059" s="353">
        <f t="shared" si="457"/>
        <v>0</v>
      </c>
      <c r="AN1059" s="353">
        <f t="shared" si="457"/>
        <v>0</v>
      </c>
      <c r="AO1059" s="353">
        <f t="shared" si="457"/>
        <v>0</v>
      </c>
      <c r="AP1059" s="353">
        <f t="shared" si="457"/>
        <v>0</v>
      </c>
      <c r="AQ1059" s="353">
        <f t="shared" si="457"/>
        <v>0</v>
      </c>
      <c r="AR1059" s="353">
        <f t="shared" si="457"/>
        <v>0</v>
      </c>
      <c r="AS1059" s="257"/>
    </row>
    <row r="1060" spans="1:45" ht="15.5" outlineLevel="1">
      <c r="A1060" s="454"/>
      <c r="B1060" s="281"/>
      <c r="C1060" s="251"/>
      <c r="D1060" s="251"/>
      <c r="E1060" s="251"/>
      <c r="F1060" s="251"/>
      <c r="G1060" s="251"/>
      <c r="H1060" s="251"/>
      <c r="I1060" s="251"/>
      <c r="J1060" s="251"/>
      <c r="K1060" s="251"/>
      <c r="L1060" s="251"/>
      <c r="M1060" s="251"/>
      <c r="N1060" s="251"/>
      <c r="O1060" s="251"/>
      <c r="P1060" s="251"/>
      <c r="Q1060" s="251"/>
      <c r="R1060" s="251"/>
      <c r="S1060" s="251"/>
      <c r="T1060" s="251"/>
      <c r="U1060" s="251"/>
      <c r="V1060" s="251"/>
      <c r="W1060" s="251"/>
      <c r="X1060" s="251"/>
      <c r="Y1060" s="251"/>
      <c r="Z1060" s="251"/>
      <c r="AA1060" s="251"/>
      <c r="AB1060" s="251"/>
      <c r="AC1060" s="251"/>
      <c r="AD1060" s="251"/>
      <c r="AE1060" s="354"/>
      <c r="AF1060" s="354"/>
      <c r="AG1060" s="354"/>
      <c r="AH1060" s="354"/>
      <c r="AI1060" s="354"/>
      <c r="AJ1060" s="354"/>
      <c r="AK1060" s="354"/>
      <c r="AL1060" s="354"/>
      <c r="AM1060" s="354"/>
      <c r="AN1060" s="354"/>
      <c r="AO1060" s="354"/>
      <c r="AP1060" s="354"/>
      <c r="AQ1060" s="354"/>
      <c r="AR1060" s="354"/>
      <c r="AS1060" s="266"/>
    </row>
    <row r="1061" spans="1:45" ht="15.5" outlineLevel="1">
      <c r="A1061" s="454">
        <v>20</v>
      </c>
      <c r="B1061" s="370" t="s">
        <v>110</v>
      </c>
      <c r="C1061" s="251" t="s">
        <v>25</v>
      </c>
      <c r="D1061" s="255"/>
      <c r="E1061" s="255"/>
      <c r="F1061" s="255"/>
      <c r="G1061" s="255"/>
      <c r="H1061" s="255"/>
      <c r="I1061" s="255"/>
      <c r="J1061" s="255"/>
      <c r="K1061" s="255"/>
      <c r="L1061" s="255"/>
      <c r="M1061" s="255"/>
      <c r="N1061" s="255"/>
      <c r="O1061" s="255"/>
      <c r="P1061" s="255"/>
      <c r="Q1061" s="255">
        <v>12</v>
      </c>
      <c r="R1061" s="255"/>
      <c r="S1061" s="255"/>
      <c r="T1061" s="255"/>
      <c r="U1061" s="255"/>
      <c r="V1061" s="255"/>
      <c r="W1061" s="255"/>
      <c r="X1061" s="255"/>
      <c r="Y1061" s="255"/>
      <c r="Z1061" s="255"/>
      <c r="AA1061" s="255"/>
      <c r="AB1061" s="255"/>
      <c r="AC1061" s="255"/>
      <c r="AD1061" s="255"/>
      <c r="AE1061" s="368"/>
      <c r="AF1061" s="352"/>
      <c r="AG1061" s="352"/>
      <c r="AH1061" s="352"/>
      <c r="AI1061" s="352"/>
      <c r="AJ1061" s="352"/>
      <c r="AK1061" s="352"/>
      <c r="AL1061" s="357"/>
      <c r="AM1061" s="357"/>
      <c r="AN1061" s="357"/>
      <c r="AO1061" s="357"/>
      <c r="AP1061" s="357"/>
      <c r="AQ1061" s="357"/>
      <c r="AR1061" s="357"/>
      <c r="AS1061" s="256">
        <f>SUM(AE1061:AR1061)</f>
        <v>0</v>
      </c>
    </row>
    <row r="1062" spans="1:45" ht="15.5" outlineLevel="1">
      <c r="A1062" s="454"/>
      <c r="B1062" s="254" t="s">
        <v>345</v>
      </c>
      <c r="C1062" s="251" t="s">
        <v>163</v>
      </c>
      <c r="D1062" s="255"/>
      <c r="E1062" s="255"/>
      <c r="F1062" s="255"/>
      <c r="G1062" s="255"/>
      <c r="H1062" s="255"/>
      <c r="I1062" s="255"/>
      <c r="J1062" s="255"/>
      <c r="K1062" s="255"/>
      <c r="L1062" s="255"/>
      <c r="M1062" s="255"/>
      <c r="N1062" s="255"/>
      <c r="O1062" s="255"/>
      <c r="P1062" s="255"/>
      <c r="Q1062" s="255">
        <f>Q1061</f>
        <v>12</v>
      </c>
      <c r="R1062" s="255"/>
      <c r="S1062" s="255"/>
      <c r="T1062" s="255"/>
      <c r="U1062" s="255"/>
      <c r="V1062" s="255"/>
      <c r="W1062" s="255"/>
      <c r="X1062" s="255"/>
      <c r="Y1062" s="255"/>
      <c r="Z1062" s="255"/>
      <c r="AA1062" s="255"/>
      <c r="AB1062" s="255"/>
      <c r="AC1062" s="255"/>
      <c r="AD1062" s="255"/>
      <c r="AE1062" s="353">
        <f t="shared" ref="AE1062:AR1062" si="458">AE1061</f>
        <v>0</v>
      </c>
      <c r="AF1062" s="353">
        <f t="shared" si="458"/>
        <v>0</v>
      </c>
      <c r="AG1062" s="353">
        <f t="shared" si="458"/>
        <v>0</v>
      </c>
      <c r="AH1062" s="353">
        <f t="shared" si="458"/>
        <v>0</v>
      </c>
      <c r="AI1062" s="353">
        <f t="shared" si="458"/>
        <v>0</v>
      </c>
      <c r="AJ1062" s="353">
        <f t="shared" si="458"/>
        <v>0</v>
      </c>
      <c r="AK1062" s="353">
        <f t="shared" si="458"/>
        <v>0</v>
      </c>
      <c r="AL1062" s="353">
        <f t="shared" si="458"/>
        <v>0</v>
      </c>
      <c r="AM1062" s="353">
        <f t="shared" si="458"/>
        <v>0</v>
      </c>
      <c r="AN1062" s="353">
        <f t="shared" si="458"/>
        <v>0</v>
      </c>
      <c r="AO1062" s="353">
        <f t="shared" si="458"/>
        <v>0</v>
      </c>
      <c r="AP1062" s="353">
        <f t="shared" si="458"/>
        <v>0</v>
      </c>
      <c r="AQ1062" s="353">
        <f t="shared" si="458"/>
        <v>0</v>
      </c>
      <c r="AR1062" s="353">
        <f t="shared" si="458"/>
        <v>0</v>
      </c>
      <c r="AS1062" s="266"/>
    </row>
    <row r="1063" spans="1:45" ht="15.5" outlineLevel="1">
      <c r="A1063" s="454"/>
      <c r="B1063" s="282"/>
      <c r="C1063" s="260"/>
      <c r="D1063" s="251"/>
      <c r="E1063" s="251"/>
      <c r="F1063" s="251"/>
      <c r="G1063" s="251"/>
      <c r="H1063" s="251"/>
      <c r="I1063" s="251"/>
      <c r="J1063" s="251"/>
      <c r="K1063" s="251"/>
      <c r="L1063" s="251"/>
      <c r="M1063" s="251"/>
      <c r="N1063" s="251"/>
      <c r="O1063" s="251"/>
      <c r="P1063" s="251"/>
      <c r="Q1063" s="260"/>
      <c r="R1063" s="251"/>
      <c r="S1063" s="251"/>
      <c r="T1063" s="251"/>
      <c r="U1063" s="251"/>
      <c r="V1063" s="251"/>
      <c r="W1063" s="251"/>
      <c r="X1063" s="251"/>
      <c r="Y1063" s="251"/>
      <c r="Z1063" s="251"/>
      <c r="AA1063" s="251"/>
      <c r="AB1063" s="251"/>
      <c r="AC1063" s="251"/>
      <c r="AD1063" s="251"/>
      <c r="AE1063" s="354"/>
      <c r="AF1063" s="354"/>
      <c r="AG1063" s="354"/>
      <c r="AH1063" s="354"/>
      <c r="AI1063" s="354"/>
      <c r="AJ1063" s="354"/>
      <c r="AK1063" s="354"/>
      <c r="AL1063" s="354"/>
      <c r="AM1063" s="354"/>
      <c r="AN1063" s="354"/>
      <c r="AO1063" s="354"/>
      <c r="AP1063" s="354"/>
      <c r="AQ1063" s="354"/>
      <c r="AR1063" s="354"/>
      <c r="AS1063" s="266"/>
    </row>
    <row r="1064" spans="1:45" ht="15.5" outlineLevel="1">
      <c r="A1064" s="454"/>
      <c r="B1064" s="444" t="s">
        <v>500</v>
      </c>
      <c r="C1064" s="251"/>
      <c r="D1064" s="251"/>
      <c r="E1064" s="251"/>
      <c r="F1064" s="251"/>
      <c r="G1064" s="251"/>
      <c r="H1064" s="251"/>
      <c r="I1064" s="251"/>
      <c r="J1064" s="251"/>
      <c r="K1064" s="251"/>
      <c r="L1064" s="251"/>
      <c r="M1064" s="251"/>
      <c r="N1064" s="251"/>
      <c r="O1064" s="251"/>
      <c r="P1064" s="251"/>
      <c r="Q1064" s="251"/>
      <c r="R1064" s="251"/>
      <c r="S1064" s="251"/>
      <c r="T1064" s="251"/>
      <c r="U1064" s="251"/>
      <c r="V1064" s="251"/>
      <c r="W1064" s="251"/>
      <c r="X1064" s="251"/>
      <c r="Y1064" s="251"/>
      <c r="Z1064" s="251"/>
      <c r="AA1064" s="251"/>
      <c r="AB1064" s="251"/>
      <c r="AC1064" s="251"/>
      <c r="AD1064" s="251"/>
      <c r="AE1064" s="364"/>
      <c r="AF1064" s="367"/>
      <c r="AG1064" s="367"/>
      <c r="AH1064" s="367"/>
      <c r="AI1064" s="367"/>
      <c r="AJ1064" s="367"/>
      <c r="AK1064" s="367"/>
      <c r="AL1064" s="367"/>
      <c r="AM1064" s="367"/>
      <c r="AN1064" s="367"/>
      <c r="AO1064" s="367"/>
      <c r="AP1064" s="367"/>
      <c r="AQ1064" s="367"/>
      <c r="AR1064" s="367"/>
      <c r="AS1064" s="266"/>
    </row>
    <row r="1065" spans="1:45" ht="15.5" outlineLevel="1">
      <c r="A1065" s="454"/>
      <c r="B1065" s="433" t="s">
        <v>496</v>
      </c>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64"/>
      <c r="AF1065" s="367"/>
      <c r="AG1065" s="367"/>
      <c r="AH1065" s="367"/>
      <c r="AI1065" s="367"/>
      <c r="AJ1065" s="367"/>
      <c r="AK1065" s="367"/>
      <c r="AL1065" s="367"/>
      <c r="AM1065" s="367"/>
      <c r="AN1065" s="367"/>
      <c r="AO1065" s="367"/>
      <c r="AP1065" s="367"/>
      <c r="AQ1065" s="367"/>
      <c r="AR1065" s="367"/>
      <c r="AS1065" s="266"/>
    </row>
    <row r="1066" spans="1:45" ht="15" customHeight="1" outlineLevel="1">
      <c r="A1066" s="454">
        <v>21</v>
      </c>
      <c r="B1066" s="370" t="s">
        <v>113</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52"/>
      <c r="AF1066" s="352"/>
      <c r="AG1066" s="352"/>
      <c r="AH1066" s="352"/>
      <c r="AI1066" s="352"/>
      <c r="AJ1066" s="352"/>
      <c r="AK1066" s="352"/>
      <c r="AL1066" s="352"/>
      <c r="AM1066" s="352"/>
      <c r="AN1066" s="352"/>
      <c r="AO1066" s="352"/>
      <c r="AP1066" s="352"/>
      <c r="AQ1066" s="352"/>
      <c r="AR1066" s="352"/>
      <c r="AS1066" s="256">
        <f>SUM(AE1066:AR1066)</f>
        <v>0</v>
      </c>
    </row>
    <row r="1067" spans="1:45" ht="15" customHeight="1" outlineLevel="1">
      <c r="A1067" s="45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53">
        <f>AE1066</f>
        <v>0</v>
      </c>
      <c r="AF1067" s="353">
        <f t="shared" ref="AF1067:AR1067" si="459">AF1066</f>
        <v>0</v>
      </c>
      <c r="AG1067" s="353">
        <f t="shared" si="459"/>
        <v>0</v>
      </c>
      <c r="AH1067" s="353">
        <f t="shared" si="459"/>
        <v>0</v>
      </c>
      <c r="AI1067" s="353">
        <f t="shared" si="459"/>
        <v>0</v>
      </c>
      <c r="AJ1067" s="353">
        <f t="shared" si="459"/>
        <v>0</v>
      </c>
      <c r="AK1067" s="353">
        <f t="shared" si="459"/>
        <v>0</v>
      </c>
      <c r="AL1067" s="353">
        <f t="shared" si="459"/>
        <v>0</v>
      </c>
      <c r="AM1067" s="353">
        <f t="shared" si="459"/>
        <v>0</v>
      </c>
      <c r="AN1067" s="353">
        <f t="shared" si="459"/>
        <v>0</v>
      </c>
      <c r="AO1067" s="353">
        <f t="shared" si="459"/>
        <v>0</v>
      </c>
      <c r="AP1067" s="353">
        <f t="shared" si="459"/>
        <v>0</v>
      </c>
      <c r="AQ1067" s="353">
        <f t="shared" si="459"/>
        <v>0</v>
      </c>
      <c r="AR1067" s="353">
        <f t="shared" si="459"/>
        <v>0</v>
      </c>
      <c r="AS1067" s="266"/>
    </row>
    <row r="1068" spans="1:45" ht="15" customHeight="1" outlineLevel="1">
      <c r="A1068" s="454"/>
      <c r="B1068" s="254"/>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64"/>
      <c r="AF1068" s="367"/>
      <c r="AG1068" s="367"/>
      <c r="AH1068" s="367"/>
      <c r="AI1068" s="367"/>
      <c r="AJ1068" s="367"/>
      <c r="AK1068" s="367"/>
      <c r="AL1068" s="367"/>
      <c r="AM1068" s="367"/>
      <c r="AN1068" s="367"/>
      <c r="AO1068" s="367"/>
      <c r="AP1068" s="367"/>
      <c r="AQ1068" s="367"/>
      <c r="AR1068" s="367"/>
      <c r="AS1068" s="266"/>
    </row>
    <row r="1069" spans="1:45" ht="15" customHeight="1" outlineLevel="1">
      <c r="A1069" s="454">
        <v>22</v>
      </c>
      <c r="B1069" s="370" t="s">
        <v>114</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52"/>
      <c r="AF1069" s="352"/>
      <c r="AG1069" s="352"/>
      <c r="AH1069" s="352"/>
      <c r="AI1069" s="352"/>
      <c r="AJ1069" s="352"/>
      <c r="AK1069" s="352"/>
      <c r="AL1069" s="352"/>
      <c r="AM1069" s="352"/>
      <c r="AN1069" s="352"/>
      <c r="AO1069" s="352"/>
      <c r="AP1069" s="352"/>
      <c r="AQ1069" s="352"/>
      <c r="AR1069" s="352"/>
      <c r="AS1069" s="256">
        <f>SUM(AE1069:AR1069)</f>
        <v>0</v>
      </c>
    </row>
    <row r="1070" spans="1:45" ht="15" customHeight="1" outlineLevel="1">
      <c r="A1070" s="45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53">
        <f>AE1069</f>
        <v>0</v>
      </c>
      <c r="AF1070" s="353">
        <f t="shared" ref="AF1070:AR1070" si="460">AF1069</f>
        <v>0</v>
      </c>
      <c r="AG1070" s="353">
        <f t="shared" si="460"/>
        <v>0</v>
      </c>
      <c r="AH1070" s="353">
        <f t="shared" si="460"/>
        <v>0</v>
      </c>
      <c r="AI1070" s="353">
        <f t="shared" si="460"/>
        <v>0</v>
      </c>
      <c r="AJ1070" s="353">
        <f t="shared" si="460"/>
        <v>0</v>
      </c>
      <c r="AK1070" s="353">
        <f t="shared" si="460"/>
        <v>0</v>
      </c>
      <c r="AL1070" s="353">
        <f t="shared" si="460"/>
        <v>0</v>
      </c>
      <c r="AM1070" s="353">
        <f t="shared" si="460"/>
        <v>0</v>
      </c>
      <c r="AN1070" s="353">
        <f t="shared" si="460"/>
        <v>0</v>
      </c>
      <c r="AO1070" s="353">
        <f t="shared" si="460"/>
        <v>0</v>
      </c>
      <c r="AP1070" s="353">
        <f t="shared" si="460"/>
        <v>0</v>
      </c>
      <c r="AQ1070" s="353">
        <f t="shared" si="460"/>
        <v>0</v>
      </c>
      <c r="AR1070" s="353">
        <f t="shared" si="460"/>
        <v>0</v>
      </c>
      <c r="AS1070" s="266"/>
    </row>
    <row r="1071" spans="1:45" ht="15" customHeight="1" outlineLevel="1">
      <c r="A1071" s="45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4"/>
      <c r="AF1071" s="367"/>
      <c r="AG1071" s="367"/>
      <c r="AH1071" s="367"/>
      <c r="AI1071" s="367"/>
      <c r="AJ1071" s="367"/>
      <c r="AK1071" s="367"/>
      <c r="AL1071" s="367"/>
      <c r="AM1071" s="367"/>
      <c r="AN1071" s="367"/>
      <c r="AO1071" s="367"/>
      <c r="AP1071" s="367"/>
      <c r="AQ1071" s="367"/>
      <c r="AR1071" s="367"/>
      <c r="AS1071" s="266"/>
    </row>
    <row r="1072" spans="1:45" ht="15" customHeight="1" outlineLevel="1">
      <c r="A1072" s="454">
        <v>23</v>
      </c>
      <c r="B1072" s="370" t="s">
        <v>115</v>
      </c>
      <c r="C1072" s="251" t="s">
        <v>25</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52"/>
      <c r="AF1072" s="352"/>
      <c r="AG1072" s="352"/>
      <c r="AH1072" s="352"/>
      <c r="AI1072" s="352"/>
      <c r="AJ1072" s="352"/>
      <c r="AK1072" s="352"/>
      <c r="AL1072" s="352"/>
      <c r="AM1072" s="352"/>
      <c r="AN1072" s="352"/>
      <c r="AO1072" s="352"/>
      <c r="AP1072" s="352"/>
      <c r="AQ1072" s="352"/>
      <c r="AR1072" s="352"/>
      <c r="AS1072" s="256">
        <f>SUM(AE1072:AR1072)</f>
        <v>0</v>
      </c>
    </row>
    <row r="1073" spans="1:45" ht="15" customHeight="1" outlineLevel="1">
      <c r="A1073" s="454"/>
      <c r="B1073" s="254" t="s">
        <v>345</v>
      </c>
      <c r="C1073" s="251" t="s">
        <v>163</v>
      </c>
      <c r="D1073" s="255"/>
      <c r="E1073" s="255"/>
      <c r="F1073" s="255"/>
      <c r="G1073" s="255"/>
      <c r="H1073" s="255"/>
      <c r="I1073" s="255"/>
      <c r="J1073" s="255"/>
      <c r="K1073" s="255"/>
      <c r="L1073" s="255"/>
      <c r="M1073" s="255"/>
      <c r="N1073" s="255"/>
      <c r="O1073" s="255"/>
      <c r="P1073" s="255"/>
      <c r="Q1073" s="251"/>
      <c r="R1073" s="255"/>
      <c r="S1073" s="255"/>
      <c r="T1073" s="255"/>
      <c r="U1073" s="255"/>
      <c r="V1073" s="255"/>
      <c r="W1073" s="255"/>
      <c r="X1073" s="255"/>
      <c r="Y1073" s="255"/>
      <c r="Z1073" s="255"/>
      <c r="AA1073" s="255"/>
      <c r="AB1073" s="255"/>
      <c r="AC1073" s="255"/>
      <c r="AD1073" s="255"/>
      <c r="AE1073" s="353">
        <f>AE1072</f>
        <v>0</v>
      </c>
      <c r="AF1073" s="353">
        <f t="shared" ref="AF1073:AR1073" si="461">AF1072</f>
        <v>0</v>
      </c>
      <c r="AG1073" s="353">
        <f t="shared" si="461"/>
        <v>0</v>
      </c>
      <c r="AH1073" s="353">
        <f t="shared" si="461"/>
        <v>0</v>
      </c>
      <c r="AI1073" s="353">
        <f t="shared" si="461"/>
        <v>0</v>
      </c>
      <c r="AJ1073" s="353">
        <f t="shared" si="461"/>
        <v>0</v>
      </c>
      <c r="AK1073" s="353">
        <f t="shared" si="461"/>
        <v>0</v>
      </c>
      <c r="AL1073" s="353">
        <f t="shared" si="461"/>
        <v>0</v>
      </c>
      <c r="AM1073" s="353">
        <f t="shared" si="461"/>
        <v>0</v>
      </c>
      <c r="AN1073" s="353">
        <f t="shared" si="461"/>
        <v>0</v>
      </c>
      <c r="AO1073" s="353">
        <f t="shared" si="461"/>
        <v>0</v>
      </c>
      <c r="AP1073" s="353">
        <f t="shared" si="461"/>
        <v>0</v>
      </c>
      <c r="AQ1073" s="353">
        <f t="shared" si="461"/>
        <v>0</v>
      </c>
      <c r="AR1073" s="353">
        <f t="shared" si="461"/>
        <v>0</v>
      </c>
      <c r="AS1073" s="266"/>
    </row>
    <row r="1074" spans="1:45" ht="15" customHeight="1" outlineLevel="1">
      <c r="A1074" s="454"/>
      <c r="B1074" s="372"/>
      <c r="C1074" s="251"/>
      <c r="D1074" s="251"/>
      <c r="E1074" s="251"/>
      <c r="F1074" s="251"/>
      <c r="G1074" s="251"/>
      <c r="H1074" s="251"/>
      <c r="I1074" s="251"/>
      <c r="J1074" s="251"/>
      <c r="K1074" s="251"/>
      <c r="L1074" s="251"/>
      <c r="M1074" s="251"/>
      <c r="N1074" s="251"/>
      <c r="O1074" s="251"/>
      <c r="P1074" s="251"/>
      <c r="Q1074" s="251"/>
      <c r="R1074" s="251"/>
      <c r="S1074" s="251"/>
      <c r="T1074" s="251"/>
      <c r="U1074" s="251"/>
      <c r="V1074" s="251"/>
      <c r="W1074" s="251"/>
      <c r="X1074" s="251"/>
      <c r="Y1074" s="251"/>
      <c r="Z1074" s="251"/>
      <c r="AA1074" s="251"/>
      <c r="AB1074" s="251"/>
      <c r="AC1074" s="251"/>
      <c r="AD1074" s="251"/>
      <c r="AE1074" s="364"/>
      <c r="AF1074" s="367"/>
      <c r="AG1074" s="367"/>
      <c r="AH1074" s="367"/>
      <c r="AI1074" s="367"/>
      <c r="AJ1074" s="367"/>
      <c r="AK1074" s="367"/>
      <c r="AL1074" s="367"/>
      <c r="AM1074" s="367"/>
      <c r="AN1074" s="367"/>
      <c r="AO1074" s="367"/>
      <c r="AP1074" s="367"/>
      <c r="AQ1074" s="367"/>
      <c r="AR1074" s="367"/>
      <c r="AS1074" s="266"/>
    </row>
    <row r="1075" spans="1:45" ht="15" customHeight="1" outlineLevel="1">
      <c r="A1075" s="454">
        <v>24</v>
      </c>
      <c r="B1075" s="370" t="s">
        <v>116</v>
      </c>
      <c r="C1075" s="251" t="s">
        <v>25</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52"/>
      <c r="AF1075" s="352"/>
      <c r="AG1075" s="352"/>
      <c r="AH1075" s="352"/>
      <c r="AI1075" s="352"/>
      <c r="AJ1075" s="352"/>
      <c r="AK1075" s="352"/>
      <c r="AL1075" s="352"/>
      <c r="AM1075" s="352"/>
      <c r="AN1075" s="352"/>
      <c r="AO1075" s="352"/>
      <c r="AP1075" s="352"/>
      <c r="AQ1075" s="352"/>
      <c r="AR1075" s="352"/>
      <c r="AS1075" s="256">
        <f>SUM(AE1075:AR1075)</f>
        <v>0</v>
      </c>
    </row>
    <row r="1076" spans="1:45" ht="15" customHeight="1" outlineLevel="1">
      <c r="A1076" s="454"/>
      <c r="B1076" s="254" t="s">
        <v>345</v>
      </c>
      <c r="C1076" s="251" t="s">
        <v>163</v>
      </c>
      <c r="D1076" s="255"/>
      <c r="E1076" s="255"/>
      <c r="F1076" s="255"/>
      <c r="G1076" s="255"/>
      <c r="H1076" s="255"/>
      <c r="I1076" s="255"/>
      <c r="J1076" s="255"/>
      <c r="K1076" s="255"/>
      <c r="L1076" s="255"/>
      <c r="M1076" s="255"/>
      <c r="N1076" s="255"/>
      <c r="O1076" s="255"/>
      <c r="P1076" s="255"/>
      <c r="Q1076" s="251"/>
      <c r="R1076" s="255"/>
      <c r="S1076" s="255"/>
      <c r="T1076" s="255"/>
      <c r="U1076" s="255"/>
      <c r="V1076" s="255"/>
      <c r="W1076" s="255"/>
      <c r="X1076" s="255"/>
      <c r="Y1076" s="255"/>
      <c r="Z1076" s="255"/>
      <c r="AA1076" s="255"/>
      <c r="AB1076" s="255"/>
      <c r="AC1076" s="255"/>
      <c r="AD1076" s="255"/>
      <c r="AE1076" s="353">
        <f>AE1075</f>
        <v>0</v>
      </c>
      <c r="AF1076" s="353">
        <f t="shared" ref="AF1076:AR1076" si="462">AF1075</f>
        <v>0</v>
      </c>
      <c r="AG1076" s="353">
        <f t="shared" si="462"/>
        <v>0</v>
      </c>
      <c r="AH1076" s="353">
        <f t="shared" si="462"/>
        <v>0</v>
      </c>
      <c r="AI1076" s="353">
        <f t="shared" si="462"/>
        <v>0</v>
      </c>
      <c r="AJ1076" s="353">
        <f t="shared" si="462"/>
        <v>0</v>
      </c>
      <c r="AK1076" s="353">
        <f t="shared" si="462"/>
        <v>0</v>
      </c>
      <c r="AL1076" s="353">
        <f t="shared" si="462"/>
        <v>0</v>
      </c>
      <c r="AM1076" s="353">
        <f t="shared" si="462"/>
        <v>0</v>
      </c>
      <c r="AN1076" s="353">
        <f t="shared" si="462"/>
        <v>0</v>
      </c>
      <c r="AO1076" s="353">
        <f t="shared" si="462"/>
        <v>0</v>
      </c>
      <c r="AP1076" s="353">
        <f t="shared" si="462"/>
        <v>0</v>
      </c>
      <c r="AQ1076" s="353">
        <f t="shared" si="462"/>
        <v>0</v>
      </c>
      <c r="AR1076" s="353">
        <f t="shared" si="462"/>
        <v>0</v>
      </c>
      <c r="AS1076" s="266"/>
    </row>
    <row r="1077" spans="1:45" ht="15" customHeight="1" outlineLevel="1">
      <c r="A1077" s="454"/>
      <c r="B1077" s="254"/>
      <c r="C1077" s="251"/>
      <c r="D1077" s="251"/>
      <c r="E1077" s="251"/>
      <c r="F1077" s="251"/>
      <c r="G1077" s="251"/>
      <c r="H1077" s="251"/>
      <c r="I1077" s="251"/>
      <c r="J1077" s="251"/>
      <c r="K1077" s="251"/>
      <c r="L1077" s="251"/>
      <c r="M1077" s="251"/>
      <c r="N1077" s="251"/>
      <c r="O1077" s="251"/>
      <c r="P1077" s="251"/>
      <c r="Q1077" s="251"/>
      <c r="R1077" s="251"/>
      <c r="S1077" s="251"/>
      <c r="T1077" s="251"/>
      <c r="U1077" s="251"/>
      <c r="V1077" s="251"/>
      <c r="W1077" s="251"/>
      <c r="X1077" s="251"/>
      <c r="Y1077" s="251"/>
      <c r="Z1077" s="251"/>
      <c r="AA1077" s="251"/>
      <c r="AB1077" s="251"/>
      <c r="AC1077" s="251"/>
      <c r="AD1077" s="251"/>
      <c r="AE1077" s="354"/>
      <c r="AF1077" s="367"/>
      <c r="AG1077" s="367"/>
      <c r="AH1077" s="367"/>
      <c r="AI1077" s="367"/>
      <c r="AJ1077" s="367"/>
      <c r="AK1077" s="367"/>
      <c r="AL1077" s="367"/>
      <c r="AM1077" s="367"/>
      <c r="AN1077" s="367"/>
      <c r="AO1077" s="367"/>
      <c r="AP1077" s="367"/>
      <c r="AQ1077" s="367"/>
      <c r="AR1077" s="367"/>
      <c r="AS1077" s="266"/>
    </row>
    <row r="1078" spans="1:45" ht="15" customHeight="1" outlineLevel="1">
      <c r="A1078" s="454"/>
      <c r="B1078" s="248" t="s">
        <v>497</v>
      </c>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54"/>
      <c r="AF1078" s="367"/>
      <c r="AG1078" s="367"/>
      <c r="AH1078" s="367"/>
      <c r="AI1078" s="367"/>
      <c r="AJ1078" s="367"/>
      <c r="AK1078" s="367"/>
      <c r="AL1078" s="367"/>
      <c r="AM1078" s="367"/>
      <c r="AN1078" s="367"/>
      <c r="AO1078" s="367"/>
      <c r="AP1078" s="367"/>
      <c r="AQ1078" s="367"/>
      <c r="AR1078" s="367"/>
      <c r="AS1078" s="266"/>
    </row>
    <row r="1079" spans="1:45" ht="15" customHeight="1" outlineLevel="1">
      <c r="A1079" s="454">
        <v>25</v>
      </c>
      <c r="B1079" s="370" t="s">
        <v>1230</v>
      </c>
      <c r="C1079" s="251" t="s">
        <v>25</v>
      </c>
      <c r="D1079" s="255">
        <v>2249628.8172216988</v>
      </c>
      <c r="E1079" s="255">
        <v>2249628.8172216988</v>
      </c>
      <c r="F1079" s="255">
        <v>2249628.8172216988</v>
      </c>
      <c r="G1079" s="255">
        <v>2249628.8172216988</v>
      </c>
      <c r="H1079" s="255">
        <v>2249628.8172216988</v>
      </c>
      <c r="I1079" s="255">
        <v>2249628.8172216988</v>
      </c>
      <c r="J1079" s="255">
        <v>2249628.8172216988</v>
      </c>
      <c r="K1079" s="255">
        <v>2249628.8172216988</v>
      </c>
      <c r="L1079" s="255">
        <v>2249628.8172216988</v>
      </c>
      <c r="M1079" s="255">
        <v>2249628.8172216988</v>
      </c>
      <c r="N1079" s="255">
        <v>2249628.8172216988</v>
      </c>
      <c r="O1079" s="255">
        <v>2249628.8172216988</v>
      </c>
      <c r="P1079" s="255"/>
      <c r="Q1079" s="251">
        <v>12</v>
      </c>
      <c r="R1079" s="255">
        <f>-'8.  Streetlighting'!F360/12</f>
        <v>544.35355200000004</v>
      </c>
      <c r="S1079" s="255">
        <f>-'8.  Streetlighting'!F361/12</f>
        <v>544.35355200000004</v>
      </c>
      <c r="T1079" s="255">
        <f>$S$1079</f>
        <v>544.35355200000004</v>
      </c>
      <c r="U1079" s="255">
        <f t="shared" ref="U1079:AC1079" si="463">$S$1079</f>
        <v>544.35355200000004</v>
      </c>
      <c r="V1079" s="255">
        <f t="shared" si="463"/>
        <v>544.35355200000004</v>
      </c>
      <c r="W1079" s="255">
        <f t="shared" si="463"/>
        <v>544.35355200000004</v>
      </c>
      <c r="X1079" s="255">
        <f t="shared" si="463"/>
        <v>544.35355200000004</v>
      </c>
      <c r="Y1079" s="255">
        <f t="shared" si="463"/>
        <v>544.35355200000004</v>
      </c>
      <c r="Z1079" s="255">
        <f t="shared" si="463"/>
        <v>544.35355200000004</v>
      </c>
      <c r="AA1079" s="255">
        <f t="shared" si="463"/>
        <v>544.35355200000004</v>
      </c>
      <c r="AB1079" s="255">
        <f t="shared" si="463"/>
        <v>544.35355200000004</v>
      </c>
      <c r="AC1079" s="255">
        <f t="shared" si="463"/>
        <v>544.35355200000004</v>
      </c>
      <c r="AD1079" s="255"/>
      <c r="AE1079" s="352"/>
      <c r="AF1079" s="352"/>
      <c r="AG1079" s="352"/>
      <c r="AH1079" s="352"/>
      <c r="AI1079" s="352"/>
      <c r="AJ1079" s="352">
        <v>1</v>
      </c>
      <c r="AK1079" s="352"/>
      <c r="AL1079" s="352"/>
      <c r="AM1079" s="352"/>
      <c r="AN1079" s="352"/>
      <c r="AO1079" s="352"/>
      <c r="AP1079" s="352"/>
      <c r="AQ1079" s="352"/>
      <c r="AR1079" s="352"/>
      <c r="AS1079" s="256">
        <f>SUM(AE1079:AR1079)</f>
        <v>1</v>
      </c>
    </row>
    <row r="1080" spans="1:45" ht="15" customHeight="1" outlineLevel="1">
      <c r="A1080" s="454"/>
      <c r="B1080" s="254" t="s">
        <v>345</v>
      </c>
      <c r="C1080" s="251" t="s">
        <v>163</v>
      </c>
      <c r="D1080" s="255"/>
      <c r="E1080" s="255"/>
      <c r="F1080" s="255"/>
      <c r="G1080" s="255"/>
      <c r="H1080" s="255"/>
      <c r="I1080" s="255"/>
      <c r="J1080" s="255"/>
      <c r="K1080" s="255"/>
      <c r="L1080" s="255"/>
      <c r="M1080" s="255"/>
      <c r="N1080" s="255"/>
      <c r="O1080" s="255"/>
      <c r="P1080" s="255"/>
      <c r="Q1080" s="251">
        <v>12</v>
      </c>
      <c r="R1080" s="255"/>
      <c r="S1080" s="255"/>
      <c r="T1080" s="255"/>
      <c r="U1080" s="255"/>
      <c r="V1080" s="255"/>
      <c r="W1080" s="255"/>
      <c r="X1080" s="255"/>
      <c r="Y1080" s="255"/>
      <c r="Z1080" s="255"/>
      <c r="AA1080" s="255"/>
      <c r="AB1080" s="255"/>
      <c r="AC1080" s="255"/>
      <c r="AD1080" s="255"/>
      <c r="AE1080" s="353">
        <v>0</v>
      </c>
      <c r="AF1080" s="353">
        <v>0</v>
      </c>
      <c r="AG1080" s="353">
        <v>0</v>
      </c>
      <c r="AH1080" s="353">
        <v>0</v>
      </c>
      <c r="AI1080" s="353">
        <v>0</v>
      </c>
      <c r="AJ1080" s="353">
        <v>1</v>
      </c>
      <c r="AK1080" s="353">
        <v>0</v>
      </c>
      <c r="AL1080" s="353">
        <f t="shared" ref="AL1080:AR1080" si="464">AL1079</f>
        <v>0</v>
      </c>
      <c r="AM1080" s="353">
        <f t="shared" si="464"/>
        <v>0</v>
      </c>
      <c r="AN1080" s="353">
        <f t="shared" si="464"/>
        <v>0</v>
      </c>
      <c r="AO1080" s="353">
        <f t="shared" si="464"/>
        <v>0</v>
      </c>
      <c r="AP1080" s="353">
        <f t="shared" si="464"/>
        <v>0</v>
      </c>
      <c r="AQ1080" s="353">
        <f t="shared" si="464"/>
        <v>0</v>
      </c>
      <c r="AR1080" s="353">
        <f t="shared" si="464"/>
        <v>0</v>
      </c>
      <c r="AS1080" s="266"/>
    </row>
    <row r="1081" spans="1:45" ht="15" customHeight="1" outlineLevel="1">
      <c r="A1081" s="45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54"/>
      <c r="AF1081" s="367"/>
      <c r="AG1081" s="367"/>
      <c r="AH1081" s="367"/>
      <c r="AI1081" s="367"/>
      <c r="AJ1081" s="367"/>
      <c r="AK1081" s="367"/>
      <c r="AL1081" s="367"/>
      <c r="AM1081" s="367"/>
      <c r="AN1081" s="367"/>
      <c r="AO1081" s="367"/>
      <c r="AP1081" s="367"/>
      <c r="AQ1081" s="367"/>
      <c r="AR1081" s="367"/>
      <c r="AS1081" s="266"/>
    </row>
    <row r="1082" spans="1:45" ht="15" customHeight="1" outlineLevel="1">
      <c r="A1082" s="454">
        <v>26</v>
      </c>
      <c r="B1082" s="370" t="s">
        <v>118</v>
      </c>
      <c r="C1082" s="251" t="s">
        <v>25</v>
      </c>
      <c r="D1082" s="255">
        <v>2855279.262608238</v>
      </c>
      <c r="E1082" s="255">
        <v>2855279.262608238</v>
      </c>
      <c r="F1082" s="255">
        <v>2855279.262608238</v>
      </c>
      <c r="G1082" s="255">
        <v>2855279.262608238</v>
      </c>
      <c r="H1082" s="255">
        <v>2855279.262608238</v>
      </c>
      <c r="I1082" s="255">
        <v>2751474.3572945753</v>
      </c>
      <c r="J1082" s="255">
        <v>2751474.3572945753</v>
      </c>
      <c r="K1082" s="255">
        <v>2751474.3572945753</v>
      </c>
      <c r="L1082" s="255">
        <v>2730807.8035877692</v>
      </c>
      <c r="M1082" s="255">
        <v>2730807.8035877692</v>
      </c>
      <c r="N1082" s="255">
        <v>2686240.8925038669</v>
      </c>
      <c r="O1082" s="255">
        <v>2517156.8992745699</v>
      </c>
      <c r="P1082" s="255">
        <v>1036601.1445537815</v>
      </c>
      <c r="Q1082" s="251">
        <v>12</v>
      </c>
      <c r="R1082" s="255">
        <v>564.33841911764705</v>
      </c>
      <c r="S1082" s="255">
        <v>564.33841911764705</v>
      </c>
      <c r="T1082" s="255">
        <v>564.33841911764705</v>
      </c>
      <c r="U1082" s="255">
        <v>564.33841911764705</v>
      </c>
      <c r="V1082" s="255">
        <v>564.33841911764705</v>
      </c>
      <c r="W1082" s="255">
        <v>549.99772926886703</v>
      </c>
      <c r="X1082" s="255">
        <v>549.99772926886703</v>
      </c>
      <c r="Y1082" s="255">
        <v>549.99772926886703</v>
      </c>
      <c r="Z1082" s="255">
        <v>549.12774612735586</v>
      </c>
      <c r="AA1082" s="255">
        <v>549.12774612735586</v>
      </c>
      <c r="AB1082" s="255">
        <v>539.10890801382459</v>
      </c>
      <c r="AC1082" s="255">
        <v>478.15396016343283</v>
      </c>
      <c r="AD1082" s="255">
        <v>180.98455740661922</v>
      </c>
      <c r="AE1082" s="352">
        <v>0</v>
      </c>
      <c r="AF1082" s="352">
        <v>0.27154618889771848</v>
      </c>
      <c r="AG1082" s="352">
        <v>4.8593019071608491E-2</v>
      </c>
      <c r="AH1082" s="352">
        <v>0.82732997481108317</v>
      </c>
      <c r="AI1082" s="352">
        <v>4.3001079525008992E-2</v>
      </c>
      <c r="AJ1082" s="352">
        <v>0</v>
      </c>
      <c r="AK1082" s="352">
        <v>0</v>
      </c>
      <c r="AL1082" s="352"/>
      <c r="AM1082" s="352"/>
      <c r="AN1082" s="352"/>
      <c r="AO1082" s="352"/>
      <c r="AP1082" s="352"/>
      <c r="AQ1082" s="352"/>
      <c r="AR1082" s="352"/>
      <c r="AS1082" s="256">
        <f>SUM(AE1082:AR1082)</f>
        <v>1.1904702623054193</v>
      </c>
    </row>
    <row r="1083" spans="1:45" ht="15" customHeight="1" outlineLevel="1">
      <c r="A1083" s="454"/>
      <c r="B1083" s="254" t="s">
        <v>345</v>
      </c>
      <c r="C1083" s="251" t="s">
        <v>1227</v>
      </c>
      <c r="D1083" s="255">
        <v>5359277.7332876902</v>
      </c>
      <c r="E1083" s="255">
        <f>$D$1083*E1082/$D$1082</f>
        <v>5359277.7332876902</v>
      </c>
      <c r="F1083" s="255">
        <f>$D$1083*F1082/$D$1082</f>
        <v>5359277.7332876902</v>
      </c>
      <c r="G1083" s="255">
        <f>$D$1083*G1082/$D$1082</f>
        <v>5359277.7332876902</v>
      </c>
      <c r="H1083" s="255">
        <f t="shared" ref="H1083:P1083" si="465">$D$1083*H1082/$D$1082</f>
        <v>5359277.7332876902</v>
      </c>
      <c r="I1083" s="255">
        <f t="shared" si="465"/>
        <v>5164438.8868957041</v>
      </c>
      <c r="J1083" s="255">
        <f t="shared" si="465"/>
        <v>5164438.8868957041</v>
      </c>
      <c r="K1083" s="255">
        <f t="shared" si="465"/>
        <v>5164438.8868957041</v>
      </c>
      <c r="L1083" s="255">
        <f t="shared" si="465"/>
        <v>5125648.3550709793</v>
      </c>
      <c r="M1083" s="255">
        <f t="shared" si="465"/>
        <v>5125648.3550709793</v>
      </c>
      <c r="N1083" s="255">
        <f t="shared" si="465"/>
        <v>5041997.5341718756</v>
      </c>
      <c r="O1083" s="255">
        <f t="shared" si="465"/>
        <v>4724631.7017519064</v>
      </c>
      <c r="P1083" s="255">
        <f t="shared" si="465"/>
        <v>1945670.7808093149</v>
      </c>
      <c r="Q1083" s="251">
        <v>12</v>
      </c>
      <c r="R1083" s="255">
        <v>793.04778321953791</v>
      </c>
      <c r="S1083" s="255">
        <f>$R$1083*S1082/$R$1082</f>
        <v>793.04778321953791</v>
      </c>
      <c r="T1083" s="255">
        <f t="shared" ref="T1083:AC1083" si="466">$R$1083*T1082/$R$1082</f>
        <v>793.04778321953791</v>
      </c>
      <c r="U1083" s="255">
        <f t="shared" si="466"/>
        <v>793.04778321953791</v>
      </c>
      <c r="V1083" s="255">
        <f t="shared" si="466"/>
        <v>793.04778321953791</v>
      </c>
      <c r="W1083" s="255">
        <f t="shared" si="466"/>
        <v>772.8952436986674</v>
      </c>
      <c r="X1083" s="255">
        <f t="shared" si="466"/>
        <v>772.8952436986674</v>
      </c>
      <c r="Y1083" s="255">
        <f t="shared" si="466"/>
        <v>772.8952436986674</v>
      </c>
      <c r="Z1083" s="255">
        <f t="shared" si="466"/>
        <v>771.67268259270463</v>
      </c>
      <c r="AA1083" s="255">
        <f t="shared" si="466"/>
        <v>771.67268259270463</v>
      </c>
      <c r="AB1083" s="255">
        <f t="shared" si="466"/>
        <v>757.59351114661695</v>
      </c>
      <c r="AC1083" s="255">
        <f t="shared" si="466"/>
        <v>671.93535881915989</v>
      </c>
      <c r="AD1083" s="255">
        <f>$R$1083*AD1082/$R$1082</f>
        <v>254.33214749529068</v>
      </c>
      <c r="AE1083" s="353">
        <v>0</v>
      </c>
      <c r="AF1083" s="353">
        <v>0</v>
      </c>
      <c r="AG1083" s="353">
        <v>2.5734621003291724E-2</v>
      </c>
      <c r="AH1083" s="353">
        <v>0.16170560361769876</v>
      </c>
      <c r="AI1083" s="353">
        <v>0.81255977537900947</v>
      </c>
      <c r="AJ1083" s="353">
        <v>0</v>
      </c>
      <c r="AK1083" s="353">
        <v>0</v>
      </c>
      <c r="AL1083" s="353">
        <f t="shared" ref="AL1083:AR1083" si="467">AL1082</f>
        <v>0</v>
      </c>
      <c r="AM1083" s="353">
        <f t="shared" si="467"/>
        <v>0</v>
      </c>
      <c r="AN1083" s="353">
        <f t="shared" si="467"/>
        <v>0</v>
      </c>
      <c r="AO1083" s="353">
        <f t="shared" si="467"/>
        <v>0</v>
      </c>
      <c r="AP1083" s="353">
        <f t="shared" si="467"/>
        <v>0</v>
      </c>
      <c r="AQ1083" s="353">
        <f t="shared" si="467"/>
        <v>0</v>
      </c>
      <c r="AR1083" s="353">
        <f t="shared" si="467"/>
        <v>0</v>
      </c>
      <c r="AS1083" s="266"/>
    </row>
    <row r="1084" spans="1:45" ht="15" customHeight="1" outlineLevel="1">
      <c r="A1084" s="45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54"/>
      <c r="AF1084" s="367"/>
      <c r="AG1084" s="367"/>
      <c r="AH1084" s="367"/>
      <c r="AI1084" s="367"/>
      <c r="AJ1084" s="367"/>
      <c r="AK1084" s="367"/>
      <c r="AL1084" s="367"/>
      <c r="AM1084" s="367"/>
      <c r="AN1084" s="367"/>
      <c r="AO1084" s="367"/>
      <c r="AP1084" s="367"/>
      <c r="AQ1084" s="367"/>
      <c r="AR1084" s="367"/>
      <c r="AS1084" s="266"/>
    </row>
    <row r="1085" spans="1:45" ht="15" customHeight="1" outlineLevel="1">
      <c r="A1085" s="454">
        <v>27</v>
      </c>
      <c r="B1085" s="370" t="s">
        <v>119</v>
      </c>
      <c r="C1085" s="251" t="s">
        <v>25</v>
      </c>
      <c r="D1085" s="255"/>
      <c r="E1085" s="255"/>
      <c r="F1085" s="255"/>
      <c r="G1085" s="255"/>
      <c r="H1085" s="255"/>
      <c r="I1085" s="255"/>
      <c r="J1085" s="255"/>
      <c r="K1085" s="255"/>
      <c r="L1085" s="255"/>
      <c r="M1085" s="255"/>
      <c r="N1085" s="255"/>
      <c r="O1085" s="255"/>
      <c r="P1085" s="255"/>
      <c r="Q1085" s="255">
        <v>12</v>
      </c>
      <c r="R1085" s="255"/>
      <c r="S1085" s="255"/>
      <c r="T1085" s="255"/>
      <c r="U1085" s="255"/>
      <c r="V1085" s="255"/>
      <c r="W1085" s="255"/>
      <c r="X1085" s="255"/>
      <c r="Y1085" s="255"/>
      <c r="Z1085" s="255"/>
      <c r="AA1085" s="255"/>
      <c r="AB1085" s="255"/>
      <c r="AC1085" s="255"/>
      <c r="AD1085" s="255"/>
      <c r="AE1085" s="368"/>
      <c r="AF1085" s="357"/>
      <c r="AG1085" s="357"/>
      <c r="AH1085" s="357"/>
      <c r="AI1085" s="357"/>
      <c r="AJ1085" s="357"/>
      <c r="AK1085" s="357"/>
      <c r="AL1085" s="357"/>
      <c r="AM1085" s="357"/>
      <c r="AN1085" s="357"/>
      <c r="AO1085" s="357"/>
      <c r="AP1085" s="357"/>
      <c r="AQ1085" s="357"/>
      <c r="AR1085" s="357"/>
      <c r="AS1085" s="256">
        <f>SUM(AE1085:AR1085)</f>
        <v>0</v>
      </c>
    </row>
    <row r="1086" spans="1:45" ht="15" customHeight="1" outlineLevel="1">
      <c r="A1086" s="454"/>
      <c r="B1086" s="254" t="s">
        <v>345</v>
      </c>
      <c r="C1086" s="251" t="s">
        <v>163</v>
      </c>
      <c r="D1086" s="255"/>
      <c r="E1086" s="255"/>
      <c r="F1086" s="255"/>
      <c r="G1086" s="255"/>
      <c r="H1086" s="255"/>
      <c r="I1086" s="255"/>
      <c r="J1086" s="255"/>
      <c r="K1086" s="255"/>
      <c r="L1086" s="255"/>
      <c r="M1086" s="255"/>
      <c r="N1086" s="255"/>
      <c r="O1086" s="255"/>
      <c r="P1086" s="255"/>
      <c r="Q1086" s="255">
        <f>Q1085</f>
        <v>12</v>
      </c>
      <c r="R1086" s="255"/>
      <c r="S1086" s="255"/>
      <c r="T1086" s="255"/>
      <c r="U1086" s="255"/>
      <c r="V1086" s="255"/>
      <c r="W1086" s="255"/>
      <c r="X1086" s="255"/>
      <c r="Y1086" s="255"/>
      <c r="Z1086" s="255"/>
      <c r="AA1086" s="255"/>
      <c r="AB1086" s="255"/>
      <c r="AC1086" s="255"/>
      <c r="AD1086" s="255"/>
      <c r="AE1086" s="353">
        <f>AE1085</f>
        <v>0</v>
      </c>
      <c r="AF1086" s="353">
        <f t="shared" ref="AF1086:AR1086" si="468">AF1085</f>
        <v>0</v>
      </c>
      <c r="AG1086" s="353">
        <f t="shared" si="468"/>
        <v>0</v>
      </c>
      <c r="AH1086" s="353">
        <f t="shared" si="468"/>
        <v>0</v>
      </c>
      <c r="AI1086" s="353">
        <f t="shared" si="468"/>
        <v>0</v>
      </c>
      <c r="AJ1086" s="353">
        <f t="shared" si="468"/>
        <v>0</v>
      </c>
      <c r="AK1086" s="353">
        <f t="shared" si="468"/>
        <v>0</v>
      </c>
      <c r="AL1086" s="353">
        <f t="shared" si="468"/>
        <v>0</v>
      </c>
      <c r="AM1086" s="353">
        <f t="shared" si="468"/>
        <v>0</v>
      </c>
      <c r="AN1086" s="353">
        <f t="shared" si="468"/>
        <v>0</v>
      </c>
      <c r="AO1086" s="353">
        <f t="shared" si="468"/>
        <v>0</v>
      </c>
      <c r="AP1086" s="353">
        <f t="shared" si="468"/>
        <v>0</v>
      </c>
      <c r="AQ1086" s="353">
        <f t="shared" si="468"/>
        <v>0</v>
      </c>
      <c r="AR1086" s="353">
        <f t="shared" si="468"/>
        <v>0</v>
      </c>
      <c r="AS1086" s="266"/>
    </row>
    <row r="1087" spans="1:45" ht="15" customHeight="1" outlineLevel="1">
      <c r="A1087" s="45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54"/>
      <c r="AF1087" s="367"/>
      <c r="AG1087" s="367"/>
      <c r="AH1087" s="367"/>
      <c r="AI1087" s="367"/>
      <c r="AJ1087" s="367"/>
      <c r="AK1087" s="367"/>
      <c r="AL1087" s="367"/>
      <c r="AM1087" s="367"/>
      <c r="AN1087" s="367"/>
      <c r="AO1087" s="367"/>
      <c r="AP1087" s="367"/>
      <c r="AQ1087" s="367"/>
      <c r="AR1087" s="367"/>
      <c r="AS1087" s="266"/>
    </row>
    <row r="1088" spans="1:45" ht="15" customHeight="1" outlineLevel="1">
      <c r="A1088" s="454">
        <v>28</v>
      </c>
      <c r="B1088" s="370" t="s">
        <v>120</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68"/>
      <c r="AF1088" s="357"/>
      <c r="AG1088" s="357"/>
      <c r="AH1088" s="357"/>
      <c r="AI1088" s="357"/>
      <c r="AJ1088" s="357"/>
      <c r="AK1088" s="357"/>
      <c r="AL1088" s="357"/>
      <c r="AM1088" s="357"/>
      <c r="AN1088" s="357"/>
      <c r="AO1088" s="357"/>
      <c r="AP1088" s="357"/>
      <c r="AQ1088" s="357"/>
      <c r="AR1088" s="357"/>
      <c r="AS1088" s="256">
        <f>SUM(AE1088:AR1088)</f>
        <v>0</v>
      </c>
    </row>
    <row r="1089" spans="1:45" ht="15" customHeight="1" outlineLevel="1">
      <c r="A1089" s="45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53">
        <f>AE1088</f>
        <v>0</v>
      </c>
      <c r="AF1089" s="353">
        <f>AF1088</f>
        <v>0</v>
      </c>
      <c r="AG1089" s="353">
        <f t="shared" ref="AG1089:AJ1089" si="469">AG1088</f>
        <v>0</v>
      </c>
      <c r="AH1089" s="353">
        <f t="shared" si="469"/>
        <v>0</v>
      </c>
      <c r="AI1089" s="353">
        <f t="shared" si="469"/>
        <v>0</v>
      </c>
      <c r="AJ1089" s="353">
        <f t="shared" si="469"/>
        <v>0</v>
      </c>
      <c r="AK1089" s="353">
        <f>AK1088</f>
        <v>0</v>
      </c>
      <c r="AL1089" s="353">
        <f t="shared" ref="AL1089:AR1089" si="470">AL1088</f>
        <v>0</v>
      </c>
      <c r="AM1089" s="353">
        <f t="shared" si="470"/>
        <v>0</v>
      </c>
      <c r="AN1089" s="353">
        <f t="shared" si="470"/>
        <v>0</v>
      </c>
      <c r="AO1089" s="353">
        <f t="shared" si="470"/>
        <v>0</v>
      </c>
      <c r="AP1089" s="353">
        <f t="shared" si="470"/>
        <v>0</v>
      </c>
      <c r="AQ1089" s="353">
        <f t="shared" si="470"/>
        <v>0</v>
      </c>
      <c r="AR1089" s="353">
        <f t="shared" si="470"/>
        <v>0</v>
      </c>
      <c r="AS1089" s="266"/>
    </row>
    <row r="1090" spans="1:45" ht="15" customHeight="1" outlineLevel="1">
      <c r="A1090" s="45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54"/>
      <c r="AF1090" s="367"/>
      <c r="AG1090" s="367"/>
      <c r="AH1090" s="367"/>
      <c r="AI1090" s="367"/>
      <c r="AJ1090" s="367"/>
      <c r="AK1090" s="367"/>
      <c r="AL1090" s="367"/>
      <c r="AM1090" s="367"/>
      <c r="AN1090" s="367"/>
      <c r="AO1090" s="367"/>
      <c r="AP1090" s="367"/>
      <c r="AQ1090" s="367"/>
      <c r="AR1090" s="367"/>
      <c r="AS1090" s="266"/>
    </row>
    <row r="1091" spans="1:45" ht="15" customHeight="1" outlineLevel="1">
      <c r="A1091" s="454">
        <v>29</v>
      </c>
      <c r="B1091" s="370" t="s">
        <v>121</v>
      </c>
      <c r="C1091" s="251" t="s">
        <v>25</v>
      </c>
      <c r="D1091" s="255"/>
      <c r="E1091" s="255"/>
      <c r="F1091" s="255"/>
      <c r="G1091" s="255"/>
      <c r="H1091" s="255"/>
      <c r="I1091" s="255"/>
      <c r="J1091" s="255"/>
      <c r="K1091" s="255"/>
      <c r="L1091" s="255"/>
      <c r="M1091" s="255"/>
      <c r="N1091" s="255"/>
      <c r="O1091" s="255"/>
      <c r="P1091" s="255"/>
      <c r="Q1091" s="255">
        <v>3</v>
      </c>
      <c r="R1091" s="255"/>
      <c r="S1091" s="255"/>
      <c r="T1091" s="255"/>
      <c r="U1091" s="255"/>
      <c r="V1091" s="255"/>
      <c r="W1091" s="255"/>
      <c r="X1091" s="255"/>
      <c r="Y1091" s="255"/>
      <c r="Z1091" s="255"/>
      <c r="AA1091" s="255"/>
      <c r="AB1091" s="255"/>
      <c r="AC1091" s="255"/>
      <c r="AD1091" s="255"/>
      <c r="AE1091" s="368"/>
      <c r="AF1091" s="357"/>
      <c r="AG1091" s="357"/>
      <c r="AH1091" s="357"/>
      <c r="AI1091" s="357"/>
      <c r="AJ1091" s="357"/>
      <c r="AK1091" s="357"/>
      <c r="AL1091" s="357"/>
      <c r="AM1091" s="357"/>
      <c r="AN1091" s="357"/>
      <c r="AO1091" s="357"/>
      <c r="AP1091" s="357"/>
      <c r="AQ1091" s="357"/>
      <c r="AR1091" s="357"/>
      <c r="AS1091" s="256">
        <f>SUM(AE1091:AR1091)</f>
        <v>0</v>
      </c>
    </row>
    <row r="1092" spans="1:45" ht="15" customHeight="1" outlineLevel="1">
      <c r="A1092" s="454"/>
      <c r="B1092" s="254" t="s">
        <v>345</v>
      </c>
      <c r="C1092" s="251" t="s">
        <v>163</v>
      </c>
      <c r="D1092" s="255"/>
      <c r="E1092" s="255"/>
      <c r="F1092" s="255"/>
      <c r="G1092" s="255"/>
      <c r="H1092" s="255"/>
      <c r="I1092" s="255"/>
      <c r="J1092" s="255"/>
      <c r="K1092" s="255"/>
      <c r="L1092" s="255"/>
      <c r="M1092" s="255"/>
      <c r="N1092" s="255"/>
      <c r="O1092" s="255"/>
      <c r="P1092" s="255"/>
      <c r="Q1092" s="255">
        <f>Q1091</f>
        <v>3</v>
      </c>
      <c r="R1092" s="255"/>
      <c r="S1092" s="255"/>
      <c r="T1092" s="255"/>
      <c r="U1092" s="255"/>
      <c r="V1092" s="255"/>
      <c r="W1092" s="255"/>
      <c r="X1092" s="255"/>
      <c r="Y1092" s="255"/>
      <c r="Z1092" s="255"/>
      <c r="AA1092" s="255"/>
      <c r="AB1092" s="255"/>
      <c r="AC1092" s="255"/>
      <c r="AD1092" s="255"/>
      <c r="AE1092" s="353">
        <f>AE1091</f>
        <v>0</v>
      </c>
      <c r="AF1092" s="353">
        <f t="shared" ref="AF1092:AR1092" si="471">AF1091</f>
        <v>0</v>
      </c>
      <c r="AG1092" s="353">
        <f t="shared" si="471"/>
        <v>0</v>
      </c>
      <c r="AH1092" s="353">
        <f t="shared" si="471"/>
        <v>0</v>
      </c>
      <c r="AI1092" s="353">
        <f t="shared" si="471"/>
        <v>0</v>
      </c>
      <c r="AJ1092" s="353">
        <f t="shared" si="471"/>
        <v>0</v>
      </c>
      <c r="AK1092" s="353">
        <f t="shared" si="471"/>
        <v>0</v>
      </c>
      <c r="AL1092" s="353">
        <f t="shared" si="471"/>
        <v>0</v>
      </c>
      <c r="AM1092" s="353">
        <f t="shared" si="471"/>
        <v>0</v>
      </c>
      <c r="AN1092" s="353">
        <f t="shared" si="471"/>
        <v>0</v>
      </c>
      <c r="AO1092" s="353">
        <f t="shared" si="471"/>
        <v>0</v>
      </c>
      <c r="AP1092" s="353">
        <f t="shared" si="471"/>
        <v>0</v>
      </c>
      <c r="AQ1092" s="353">
        <f t="shared" si="471"/>
        <v>0</v>
      </c>
      <c r="AR1092" s="353">
        <f t="shared" si="471"/>
        <v>0</v>
      </c>
      <c r="AS1092" s="266"/>
    </row>
    <row r="1093" spans="1:45" ht="15" customHeight="1" outlineLevel="1">
      <c r="A1093" s="454"/>
      <c r="B1093" s="254"/>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54"/>
      <c r="AF1093" s="367"/>
      <c r="AG1093" s="367"/>
      <c r="AH1093" s="367"/>
      <c r="AI1093" s="367"/>
      <c r="AJ1093" s="367"/>
      <c r="AK1093" s="367"/>
      <c r="AL1093" s="367"/>
      <c r="AM1093" s="367"/>
      <c r="AN1093" s="367"/>
      <c r="AO1093" s="367"/>
      <c r="AP1093" s="367"/>
      <c r="AQ1093" s="367"/>
      <c r="AR1093" s="367"/>
      <c r="AS1093" s="266"/>
    </row>
    <row r="1094" spans="1:45" ht="15" customHeight="1" outlineLevel="1">
      <c r="A1094" s="454">
        <v>30</v>
      </c>
      <c r="B1094" s="370" t="s">
        <v>122</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68"/>
      <c r="AF1094" s="357"/>
      <c r="AG1094" s="357"/>
      <c r="AH1094" s="357"/>
      <c r="AI1094" s="357"/>
      <c r="AJ1094" s="357"/>
      <c r="AK1094" s="357"/>
      <c r="AL1094" s="357"/>
      <c r="AM1094" s="357"/>
      <c r="AN1094" s="357"/>
      <c r="AO1094" s="357"/>
      <c r="AP1094" s="357"/>
      <c r="AQ1094" s="357"/>
      <c r="AR1094" s="357"/>
      <c r="AS1094" s="256">
        <f>SUM(AE1094:AR1094)</f>
        <v>0</v>
      </c>
    </row>
    <row r="1095" spans="1:45" ht="15" customHeight="1" outlineLevel="1">
      <c r="A1095" s="45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53">
        <f>AE1094</f>
        <v>0</v>
      </c>
      <c r="AF1095" s="353">
        <f t="shared" ref="AF1095:AR1095" si="472">AF1094</f>
        <v>0</v>
      </c>
      <c r="AG1095" s="353">
        <f t="shared" si="472"/>
        <v>0</v>
      </c>
      <c r="AH1095" s="353">
        <f t="shared" si="472"/>
        <v>0</v>
      </c>
      <c r="AI1095" s="353">
        <f t="shared" si="472"/>
        <v>0</v>
      </c>
      <c r="AJ1095" s="353">
        <f t="shared" si="472"/>
        <v>0</v>
      </c>
      <c r="AK1095" s="353">
        <f t="shared" si="472"/>
        <v>0</v>
      </c>
      <c r="AL1095" s="353">
        <f t="shared" si="472"/>
        <v>0</v>
      </c>
      <c r="AM1095" s="353">
        <f t="shared" si="472"/>
        <v>0</v>
      </c>
      <c r="AN1095" s="353">
        <f t="shared" si="472"/>
        <v>0</v>
      </c>
      <c r="AO1095" s="353">
        <f t="shared" si="472"/>
        <v>0</v>
      </c>
      <c r="AP1095" s="353">
        <f t="shared" si="472"/>
        <v>0</v>
      </c>
      <c r="AQ1095" s="353">
        <f t="shared" si="472"/>
        <v>0</v>
      </c>
      <c r="AR1095" s="353">
        <f t="shared" si="472"/>
        <v>0</v>
      </c>
      <c r="AS1095" s="266"/>
    </row>
    <row r="1096" spans="1:45" ht="15" customHeight="1" outlineLevel="1">
      <c r="A1096" s="454"/>
      <c r="B1096" s="254"/>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54"/>
      <c r="AF1096" s="367"/>
      <c r="AG1096" s="367"/>
      <c r="AH1096" s="367"/>
      <c r="AI1096" s="367"/>
      <c r="AJ1096" s="367"/>
      <c r="AK1096" s="367"/>
      <c r="AL1096" s="367"/>
      <c r="AM1096" s="367"/>
      <c r="AN1096" s="367"/>
      <c r="AO1096" s="367"/>
      <c r="AP1096" s="367"/>
      <c r="AQ1096" s="367"/>
      <c r="AR1096" s="367"/>
      <c r="AS1096" s="266"/>
    </row>
    <row r="1097" spans="1:45" ht="15" customHeight="1" outlineLevel="1">
      <c r="A1097" s="454">
        <v>31</v>
      </c>
      <c r="B1097" s="370" t="s">
        <v>123</v>
      </c>
      <c r="C1097" s="251" t="s">
        <v>25</v>
      </c>
      <c r="D1097" s="255"/>
      <c r="E1097" s="255"/>
      <c r="F1097" s="255"/>
      <c r="G1097" s="255"/>
      <c r="H1097" s="255"/>
      <c r="I1097" s="255"/>
      <c r="J1097" s="255"/>
      <c r="K1097" s="255"/>
      <c r="L1097" s="255"/>
      <c r="M1097" s="255"/>
      <c r="N1097" s="255"/>
      <c r="O1097" s="255"/>
      <c r="P1097" s="255"/>
      <c r="Q1097" s="255">
        <v>12</v>
      </c>
      <c r="R1097" s="255"/>
      <c r="S1097" s="255"/>
      <c r="T1097" s="255"/>
      <c r="U1097" s="255"/>
      <c r="V1097" s="255"/>
      <c r="W1097" s="255"/>
      <c r="X1097" s="255"/>
      <c r="Y1097" s="255"/>
      <c r="Z1097" s="255"/>
      <c r="AA1097" s="255"/>
      <c r="AB1097" s="255"/>
      <c r="AC1097" s="255"/>
      <c r="AD1097" s="255"/>
      <c r="AE1097" s="368"/>
      <c r="AF1097" s="357"/>
      <c r="AG1097" s="357"/>
      <c r="AH1097" s="357"/>
      <c r="AI1097" s="357"/>
      <c r="AJ1097" s="357"/>
      <c r="AK1097" s="357"/>
      <c r="AL1097" s="357"/>
      <c r="AM1097" s="357"/>
      <c r="AN1097" s="357"/>
      <c r="AO1097" s="357"/>
      <c r="AP1097" s="357"/>
      <c r="AQ1097" s="357"/>
      <c r="AR1097" s="357"/>
      <c r="AS1097" s="256">
        <f>SUM(AE1097:AR1097)</f>
        <v>0</v>
      </c>
    </row>
    <row r="1098" spans="1:45" ht="15" customHeight="1" outlineLevel="1">
      <c r="A1098" s="454"/>
      <c r="B1098" s="254" t="s">
        <v>345</v>
      </c>
      <c r="C1098" s="251" t="s">
        <v>163</v>
      </c>
      <c r="D1098" s="255"/>
      <c r="E1098" s="255"/>
      <c r="F1098" s="255"/>
      <c r="G1098" s="255"/>
      <c r="H1098" s="255"/>
      <c r="I1098" s="255"/>
      <c r="J1098" s="255"/>
      <c r="K1098" s="255"/>
      <c r="L1098" s="255"/>
      <c r="M1098" s="255"/>
      <c r="N1098" s="255"/>
      <c r="O1098" s="255"/>
      <c r="P1098" s="255"/>
      <c r="Q1098" s="255">
        <f>Q1097</f>
        <v>12</v>
      </c>
      <c r="R1098" s="255"/>
      <c r="S1098" s="255"/>
      <c r="T1098" s="255"/>
      <c r="U1098" s="255"/>
      <c r="V1098" s="255"/>
      <c r="W1098" s="255"/>
      <c r="X1098" s="255"/>
      <c r="Y1098" s="255"/>
      <c r="Z1098" s="255"/>
      <c r="AA1098" s="255"/>
      <c r="AB1098" s="255"/>
      <c r="AC1098" s="255"/>
      <c r="AD1098" s="255"/>
      <c r="AE1098" s="353">
        <f>AE1097</f>
        <v>0</v>
      </c>
      <c r="AF1098" s="353">
        <f t="shared" ref="AF1098:AR1098" si="473">AF1097</f>
        <v>0</v>
      </c>
      <c r="AG1098" s="353">
        <f t="shared" si="473"/>
        <v>0</v>
      </c>
      <c r="AH1098" s="353">
        <f t="shared" si="473"/>
        <v>0</v>
      </c>
      <c r="AI1098" s="353">
        <f t="shared" si="473"/>
        <v>0</v>
      </c>
      <c r="AJ1098" s="353">
        <f t="shared" si="473"/>
        <v>0</v>
      </c>
      <c r="AK1098" s="353">
        <f t="shared" si="473"/>
        <v>0</v>
      </c>
      <c r="AL1098" s="353">
        <f t="shared" si="473"/>
        <v>0</v>
      </c>
      <c r="AM1098" s="353">
        <f t="shared" si="473"/>
        <v>0</v>
      </c>
      <c r="AN1098" s="353">
        <f t="shared" si="473"/>
        <v>0</v>
      </c>
      <c r="AO1098" s="353">
        <f t="shared" si="473"/>
        <v>0</v>
      </c>
      <c r="AP1098" s="353">
        <f t="shared" si="473"/>
        <v>0</v>
      </c>
      <c r="AQ1098" s="353">
        <f t="shared" si="473"/>
        <v>0</v>
      </c>
      <c r="AR1098" s="353">
        <f t="shared" si="473"/>
        <v>0</v>
      </c>
      <c r="AS1098" s="266"/>
    </row>
    <row r="1099" spans="1:45" ht="15" customHeight="1" outlineLevel="1">
      <c r="A1099" s="454"/>
      <c r="B1099" s="370"/>
      <c r="C1099" s="251"/>
      <c r="D1099" s="251"/>
      <c r="E1099" s="251"/>
      <c r="F1099" s="251"/>
      <c r="G1099" s="251"/>
      <c r="H1099" s="251"/>
      <c r="I1099" s="251"/>
      <c r="J1099" s="251"/>
      <c r="K1099" s="251"/>
      <c r="L1099" s="251"/>
      <c r="M1099" s="251"/>
      <c r="N1099" s="251"/>
      <c r="O1099" s="251"/>
      <c r="P1099" s="251"/>
      <c r="Q1099" s="251"/>
      <c r="R1099" s="251"/>
      <c r="S1099" s="251"/>
      <c r="T1099" s="251"/>
      <c r="U1099" s="251"/>
      <c r="V1099" s="251"/>
      <c r="W1099" s="251"/>
      <c r="X1099" s="251"/>
      <c r="Y1099" s="251"/>
      <c r="Z1099" s="251"/>
      <c r="AA1099" s="251"/>
      <c r="AB1099" s="251"/>
      <c r="AC1099" s="251"/>
      <c r="AD1099" s="251"/>
      <c r="AE1099" s="354"/>
      <c r="AF1099" s="367"/>
      <c r="AG1099" s="367"/>
      <c r="AH1099" s="367"/>
      <c r="AI1099" s="367"/>
      <c r="AJ1099" s="367"/>
      <c r="AK1099" s="367"/>
      <c r="AL1099" s="367"/>
      <c r="AM1099" s="367"/>
      <c r="AN1099" s="367"/>
      <c r="AO1099" s="367"/>
      <c r="AP1099" s="367"/>
      <c r="AQ1099" s="367"/>
      <c r="AR1099" s="367"/>
      <c r="AS1099" s="266"/>
    </row>
    <row r="1100" spans="1:45" ht="15" customHeight="1" outlineLevel="1">
      <c r="A1100" s="454">
        <v>32</v>
      </c>
      <c r="B1100" s="370" t="s">
        <v>124</v>
      </c>
      <c r="C1100" s="251" t="s">
        <v>25</v>
      </c>
      <c r="D1100" s="255"/>
      <c r="E1100" s="255"/>
      <c r="F1100" s="255"/>
      <c r="G1100" s="255"/>
      <c r="H1100" s="255"/>
      <c r="I1100" s="255"/>
      <c r="J1100" s="255"/>
      <c r="K1100" s="255"/>
      <c r="L1100" s="255"/>
      <c r="M1100" s="255"/>
      <c r="N1100" s="255"/>
      <c r="O1100" s="255"/>
      <c r="P1100" s="255"/>
      <c r="Q1100" s="255">
        <v>12</v>
      </c>
      <c r="R1100" s="255"/>
      <c r="S1100" s="255"/>
      <c r="T1100" s="255"/>
      <c r="U1100" s="255"/>
      <c r="V1100" s="255"/>
      <c r="W1100" s="255"/>
      <c r="X1100" s="255"/>
      <c r="Y1100" s="255"/>
      <c r="Z1100" s="255"/>
      <c r="AA1100" s="255"/>
      <c r="AB1100" s="255"/>
      <c r="AC1100" s="255"/>
      <c r="AD1100" s="255"/>
      <c r="AE1100" s="368"/>
      <c r="AF1100" s="357"/>
      <c r="AG1100" s="357"/>
      <c r="AH1100" s="357"/>
      <c r="AI1100" s="357"/>
      <c r="AJ1100" s="357"/>
      <c r="AK1100" s="357"/>
      <c r="AL1100" s="357"/>
      <c r="AM1100" s="357"/>
      <c r="AN1100" s="357"/>
      <c r="AO1100" s="357"/>
      <c r="AP1100" s="357"/>
      <c r="AQ1100" s="357"/>
      <c r="AR1100" s="357"/>
      <c r="AS1100" s="256">
        <f>SUM(AE1100:AR1100)</f>
        <v>0</v>
      </c>
    </row>
    <row r="1101" spans="1:45" ht="15" customHeight="1" outlineLevel="1">
      <c r="A1101" s="454"/>
      <c r="B1101" s="254" t="s">
        <v>345</v>
      </c>
      <c r="C1101" s="251" t="s">
        <v>163</v>
      </c>
      <c r="D1101" s="255"/>
      <c r="E1101" s="255"/>
      <c r="F1101" s="255"/>
      <c r="G1101" s="255"/>
      <c r="H1101" s="255"/>
      <c r="I1101" s="255"/>
      <c r="J1101" s="255"/>
      <c r="K1101" s="255"/>
      <c r="L1101" s="255"/>
      <c r="M1101" s="255"/>
      <c r="N1101" s="255"/>
      <c r="O1101" s="255"/>
      <c r="P1101" s="255"/>
      <c r="Q1101" s="255">
        <f>Q1100</f>
        <v>12</v>
      </c>
      <c r="R1101" s="255"/>
      <c r="S1101" s="255"/>
      <c r="T1101" s="255"/>
      <c r="U1101" s="255"/>
      <c r="V1101" s="255"/>
      <c r="W1101" s="255"/>
      <c r="X1101" s="255"/>
      <c r="Y1101" s="255"/>
      <c r="Z1101" s="255"/>
      <c r="AA1101" s="255"/>
      <c r="AB1101" s="255"/>
      <c r="AC1101" s="255"/>
      <c r="AD1101" s="255"/>
      <c r="AE1101" s="353">
        <f>AE1100</f>
        <v>0</v>
      </c>
      <c r="AF1101" s="353">
        <f t="shared" ref="AF1101:AR1101" si="474">AF1100</f>
        <v>0</v>
      </c>
      <c r="AG1101" s="353">
        <f t="shared" si="474"/>
        <v>0</v>
      </c>
      <c r="AH1101" s="353">
        <f t="shared" si="474"/>
        <v>0</v>
      </c>
      <c r="AI1101" s="353">
        <f t="shared" si="474"/>
        <v>0</v>
      </c>
      <c r="AJ1101" s="353">
        <f t="shared" si="474"/>
        <v>0</v>
      </c>
      <c r="AK1101" s="353">
        <f t="shared" si="474"/>
        <v>0</v>
      </c>
      <c r="AL1101" s="353">
        <f t="shared" si="474"/>
        <v>0</v>
      </c>
      <c r="AM1101" s="353">
        <f t="shared" si="474"/>
        <v>0</v>
      </c>
      <c r="AN1101" s="353">
        <f t="shared" si="474"/>
        <v>0</v>
      </c>
      <c r="AO1101" s="353">
        <f t="shared" si="474"/>
        <v>0</v>
      </c>
      <c r="AP1101" s="353">
        <f t="shared" si="474"/>
        <v>0</v>
      </c>
      <c r="AQ1101" s="353">
        <f t="shared" si="474"/>
        <v>0</v>
      </c>
      <c r="AR1101" s="353">
        <f t="shared" si="474"/>
        <v>0</v>
      </c>
      <c r="AS1101" s="266"/>
    </row>
    <row r="1102" spans="1:45" ht="15" customHeight="1" outlineLevel="1">
      <c r="A1102" s="454"/>
      <c r="B1102" s="370"/>
      <c r="C1102" s="251"/>
      <c r="D1102" s="251"/>
      <c r="E1102" s="251"/>
      <c r="F1102" s="251"/>
      <c r="G1102" s="251"/>
      <c r="H1102" s="251"/>
      <c r="I1102" s="251"/>
      <c r="J1102" s="251"/>
      <c r="K1102" s="251"/>
      <c r="L1102" s="251"/>
      <c r="M1102" s="251"/>
      <c r="N1102" s="251"/>
      <c r="O1102" s="251"/>
      <c r="P1102" s="251"/>
      <c r="Q1102" s="251"/>
      <c r="R1102" s="251"/>
      <c r="S1102" s="251"/>
      <c r="T1102" s="251"/>
      <c r="U1102" s="251"/>
      <c r="V1102" s="251"/>
      <c r="W1102" s="251"/>
      <c r="X1102" s="251"/>
      <c r="Y1102" s="251"/>
      <c r="Z1102" s="251"/>
      <c r="AA1102" s="251"/>
      <c r="AB1102" s="251"/>
      <c r="AC1102" s="251"/>
      <c r="AD1102" s="251"/>
      <c r="AE1102" s="354"/>
      <c r="AF1102" s="367"/>
      <c r="AG1102" s="367"/>
      <c r="AH1102" s="367"/>
      <c r="AI1102" s="367"/>
      <c r="AJ1102" s="367"/>
      <c r="AK1102" s="367"/>
      <c r="AL1102" s="367"/>
      <c r="AM1102" s="367"/>
      <c r="AN1102" s="367"/>
      <c r="AO1102" s="367"/>
      <c r="AP1102" s="367"/>
      <c r="AQ1102" s="367"/>
      <c r="AR1102" s="367"/>
      <c r="AS1102" s="266"/>
    </row>
    <row r="1103" spans="1:45" ht="15" customHeight="1" outlineLevel="1">
      <c r="A1103" s="454"/>
      <c r="B1103" s="248" t="s">
        <v>498</v>
      </c>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54"/>
      <c r="AF1103" s="367"/>
      <c r="AG1103" s="367"/>
      <c r="AH1103" s="367"/>
      <c r="AI1103" s="367"/>
      <c r="AJ1103" s="367"/>
      <c r="AK1103" s="367"/>
      <c r="AL1103" s="367"/>
      <c r="AM1103" s="367"/>
      <c r="AN1103" s="367"/>
      <c r="AO1103" s="367"/>
      <c r="AP1103" s="367"/>
      <c r="AQ1103" s="367"/>
      <c r="AR1103" s="367"/>
      <c r="AS1103" s="266"/>
    </row>
    <row r="1104" spans="1:45" ht="15" customHeight="1" outlineLevel="1">
      <c r="A1104" s="454">
        <v>33</v>
      </c>
      <c r="B1104" s="370" t="s">
        <v>125</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68"/>
      <c r="AF1104" s="357"/>
      <c r="AG1104" s="357"/>
      <c r="AH1104" s="357"/>
      <c r="AI1104" s="357"/>
      <c r="AJ1104" s="357"/>
      <c r="AK1104" s="357"/>
      <c r="AL1104" s="357"/>
      <c r="AM1104" s="357"/>
      <c r="AN1104" s="357"/>
      <c r="AO1104" s="357"/>
      <c r="AP1104" s="357"/>
      <c r="AQ1104" s="357"/>
      <c r="AR1104" s="357"/>
      <c r="AS1104" s="256">
        <f>SUM(AE1104:AR1104)</f>
        <v>0</v>
      </c>
    </row>
    <row r="1105" spans="1:45" ht="15" customHeight="1" outlineLevel="1">
      <c r="A1105" s="45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53">
        <f>AE1104</f>
        <v>0</v>
      </c>
      <c r="AF1105" s="353">
        <f t="shared" ref="AF1105:AR1105" si="475">AF1104</f>
        <v>0</v>
      </c>
      <c r="AG1105" s="353">
        <f t="shared" si="475"/>
        <v>0</v>
      </c>
      <c r="AH1105" s="353">
        <f t="shared" si="475"/>
        <v>0</v>
      </c>
      <c r="AI1105" s="353">
        <f t="shared" si="475"/>
        <v>0</v>
      </c>
      <c r="AJ1105" s="353">
        <f t="shared" si="475"/>
        <v>0</v>
      </c>
      <c r="AK1105" s="353">
        <f t="shared" si="475"/>
        <v>0</v>
      </c>
      <c r="AL1105" s="353">
        <f t="shared" si="475"/>
        <v>0</v>
      </c>
      <c r="AM1105" s="353">
        <f t="shared" si="475"/>
        <v>0</v>
      </c>
      <c r="AN1105" s="353">
        <f t="shared" si="475"/>
        <v>0</v>
      </c>
      <c r="AO1105" s="353">
        <f t="shared" si="475"/>
        <v>0</v>
      </c>
      <c r="AP1105" s="353">
        <f t="shared" si="475"/>
        <v>0</v>
      </c>
      <c r="AQ1105" s="353">
        <f t="shared" si="475"/>
        <v>0</v>
      </c>
      <c r="AR1105" s="353">
        <f t="shared" si="475"/>
        <v>0</v>
      </c>
      <c r="AS1105" s="266"/>
    </row>
    <row r="1106" spans="1:45" ht="15" customHeight="1" outlineLevel="1">
      <c r="A1106" s="454"/>
      <c r="B1106" s="370"/>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54"/>
      <c r="AF1106" s="367"/>
      <c r="AG1106" s="367"/>
      <c r="AH1106" s="367"/>
      <c r="AI1106" s="367"/>
      <c r="AJ1106" s="367"/>
      <c r="AK1106" s="367"/>
      <c r="AL1106" s="367"/>
      <c r="AM1106" s="367"/>
      <c r="AN1106" s="367"/>
      <c r="AO1106" s="367"/>
      <c r="AP1106" s="367"/>
      <c r="AQ1106" s="367"/>
      <c r="AR1106" s="367"/>
      <c r="AS1106" s="266"/>
    </row>
    <row r="1107" spans="1:45" ht="15" customHeight="1" outlineLevel="1">
      <c r="A1107" s="454">
        <v>34</v>
      </c>
      <c r="B1107" s="370" t="s">
        <v>126</v>
      </c>
      <c r="C1107" s="251" t="s">
        <v>25</v>
      </c>
      <c r="D1107" s="255"/>
      <c r="E1107" s="255"/>
      <c r="F1107" s="255"/>
      <c r="G1107" s="255"/>
      <c r="H1107" s="255"/>
      <c r="I1107" s="255"/>
      <c r="J1107" s="255"/>
      <c r="K1107" s="255"/>
      <c r="L1107" s="255"/>
      <c r="M1107" s="255"/>
      <c r="N1107" s="255"/>
      <c r="O1107" s="255"/>
      <c r="P1107" s="255"/>
      <c r="Q1107" s="255">
        <v>0</v>
      </c>
      <c r="R1107" s="255"/>
      <c r="S1107" s="255"/>
      <c r="T1107" s="255"/>
      <c r="U1107" s="255"/>
      <c r="V1107" s="255"/>
      <c r="W1107" s="255"/>
      <c r="X1107" s="255"/>
      <c r="Y1107" s="255"/>
      <c r="Z1107" s="255"/>
      <c r="AA1107" s="255"/>
      <c r="AB1107" s="255"/>
      <c r="AC1107" s="255"/>
      <c r="AD1107" s="255"/>
      <c r="AE1107" s="368"/>
      <c r="AF1107" s="357"/>
      <c r="AG1107" s="357"/>
      <c r="AH1107" s="357"/>
      <c r="AI1107" s="357"/>
      <c r="AJ1107" s="357"/>
      <c r="AK1107" s="357"/>
      <c r="AL1107" s="357"/>
      <c r="AM1107" s="357"/>
      <c r="AN1107" s="357"/>
      <c r="AO1107" s="357"/>
      <c r="AP1107" s="357"/>
      <c r="AQ1107" s="357"/>
      <c r="AR1107" s="357"/>
      <c r="AS1107" s="256">
        <f>SUM(AE1107:AR1107)</f>
        <v>0</v>
      </c>
    </row>
    <row r="1108" spans="1:45" ht="15" customHeight="1" outlineLevel="1">
      <c r="A1108" s="454"/>
      <c r="B1108" s="254" t="s">
        <v>345</v>
      </c>
      <c r="C1108" s="251" t="s">
        <v>163</v>
      </c>
      <c r="D1108" s="255"/>
      <c r="E1108" s="255"/>
      <c r="F1108" s="255"/>
      <c r="G1108" s="255"/>
      <c r="H1108" s="255"/>
      <c r="I1108" s="255"/>
      <c r="J1108" s="255"/>
      <c r="K1108" s="255"/>
      <c r="L1108" s="255"/>
      <c r="M1108" s="255"/>
      <c r="N1108" s="255"/>
      <c r="O1108" s="255"/>
      <c r="P1108" s="255"/>
      <c r="Q1108" s="255">
        <f>Q1107</f>
        <v>0</v>
      </c>
      <c r="R1108" s="255"/>
      <c r="S1108" s="255"/>
      <c r="T1108" s="255"/>
      <c r="U1108" s="255"/>
      <c r="V1108" s="255"/>
      <c r="W1108" s="255"/>
      <c r="X1108" s="255"/>
      <c r="Y1108" s="255"/>
      <c r="Z1108" s="255"/>
      <c r="AA1108" s="255"/>
      <c r="AB1108" s="255"/>
      <c r="AC1108" s="255"/>
      <c r="AD1108" s="255"/>
      <c r="AE1108" s="353">
        <f>AE1107</f>
        <v>0</v>
      </c>
      <c r="AF1108" s="353">
        <f t="shared" ref="AF1108:AR1108" si="476">AF1107</f>
        <v>0</v>
      </c>
      <c r="AG1108" s="353">
        <f t="shared" si="476"/>
        <v>0</v>
      </c>
      <c r="AH1108" s="353">
        <f t="shared" si="476"/>
        <v>0</v>
      </c>
      <c r="AI1108" s="353">
        <f t="shared" si="476"/>
        <v>0</v>
      </c>
      <c r="AJ1108" s="353">
        <f t="shared" si="476"/>
        <v>0</v>
      </c>
      <c r="AK1108" s="353">
        <f t="shared" si="476"/>
        <v>0</v>
      </c>
      <c r="AL1108" s="353">
        <f t="shared" si="476"/>
        <v>0</v>
      </c>
      <c r="AM1108" s="353">
        <f t="shared" si="476"/>
        <v>0</v>
      </c>
      <c r="AN1108" s="353">
        <f t="shared" si="476"/>
        <v>0</v>
      </c>
      <c r="AO1108" s="353">
        <f t="shared" si="476"/>
        <v>0</v>
      </c>
      <c r="AP1108" s="353">
        <f t="shared" si="476"/>
        <v>0</v>
      </c>
      <c r="AQ1108" s="353">
        <f t="shared" si="476"/>
        <v>0</v>
      </c>
      <c r="AR1108" s="353">
        <f t="shared" si="476"/>
        <v>0</v>
      </c>
      <c r="AS1108" s="266"/>
    </row>
    <row r="1109" spans="1:45" ht="15" customHeight="1" outlineLevel="1">
      <c r="A1109" s="454"/>
      <c r="B1109" s="370"/>
      <c r="C1109" s="251"/>
      <c r="D1109" s="251"/>
      <c r="E1109" s="251"/>
      <c r="F1109" s="251"/>
      <c r="G1109" s="251"/>
      <c r="H1109" s="251"/>
      <c r="I1109" s="251"/>
      <c r="J1109" s="251"/>
      <c r="K1109" s="251"/>
      <c r="L1109" s="251"/>
      <c r="M1109" s="251"/>
      <c r="N1109" s="251"/>
      <c r="O1109" s="251"/>
      <c r="P1109" s="251"/>
      <c r="Q1109" s="251"/>
      <c r="R1109" s="251"/>
      <c r="S1109" s="251"/>
      <c r="T1109" s="251"/>
      <c r="U1109" s="251"/>
      <c r="V1109" s="251"/>
      <c r="W1109" s="251"/>
      <c r="X1109" s="251"/>
      <c r="Y1109" s="251"/>
      <c r="Z1109" s="251"/>
      <c r="AA1109" s="251"/>
      <c r="AB1109" s="251"/>
      <c r="AC1109" s="251"/>
      <c r="AD1109" s="251"/>
      <c r="AE1109" s="354"/>
      <c r="AF1109" s="367"/>
      <c r="AG1109" s="367"/>
      <c r="AH1109" s="367"/>
      <c r="AI1109" s="367"/>
      <c r="AJ1109" s="367"/>
      <c r="AK1109" s="367"/>
      <c r="AL1109" s="367"/>
      <c r="AM1109" s="367"/>
      <c r="AN1109" s="367"/>
      <c r="AO1109" s="367"/>
      <c r="AP1109" s="367"/>
      <c r="AQ1109" s="367"/>
      <c r="AR1109" s="367"/>
      <c r="AS1109" s="266"/>
    </row>
    <row r="1110" spans="1:45" ht="15" customHeight="1" outlineLevel="1">
      <c r="A1110" s="454">
        <v>35</v>
      </c>
      <c r="B1110" s="370" t="s">
        <v>127</v>
      </c>
      <c r="C1110" s="251" t="s">
        <v>25</v>
      </c>
      <c r="D1110" s="255"/>
      <c r="E1110" s="255"/>
      <c r="F1110" s="255"/>
      <c r="G1110" s="255"/>
      <c r="H1110" s="255"/>
      <c r="I1110" s="255"/>
      <c r="J1110" s="255"/>
      <c r="K1110" s="255"/>
      <c r="L1110" s="255"/>
      <c r="M1110" s="255"/>
      <c r="N1110" s="255"/>
      <c r="O1110" s="255"/>
      <c r="P1110" s="255"/>
      <c r="Q1110" s="255">
        <v>0</v>
      </c>
      <c r="R1110" s="255"/>
      <c r="S1110" s="255"/>
      <c r="T1110" s="255"/>
      <c r="U1110" s="255"/>
      <c r="V1110" s="255"/>
      <c r="W1110" s="255"/>
      <c r="X1110" s="255"/>
      <c r="Y1110" s="255"/>
      <c r="Z1110" s="255"/>
      <c r="AA1110" s="255"/>
      <c r="AB1110" s="255"/>
      <c r="AC1110" s="255"/>
      <c r="AD1110" s="255"/>
      <c r="AE1110" s="368"/>
      <c r="AF1110" s="357"/>
      <c r="AG1110" s="357"/>
      <c r="AH1110" s="357"/>
      <c r="AI1110" s="357"/>
      <c r="AJ1110" s="357"/>
      <c r="AK1110" s="357"/>
      <c r="AL1110" s="357"/>
      <c r="AM1110" s="357"/>
      <c r="AN1110" s="357"/>
      <c r="AO1110" s="357"/>
      <c r="AP1110" s="357"/>
      <c r="AQ1110" s="357"/>
      <c r="AR1110" s="357"/>
      <c r="AS1110" s="256">
        <f>SUM(AE1110:AR1110)</f>
        <v>0</v>
      </c>
    </row>
    <row r="1111" spans="1:45" ht="15" customHeight="1" outlineLevel="1">
      <c r="A1111" s="454"/>
      <c r="B1111" s="254" t="s">
        <v>345</v>
      </c>
      <c r="C1111" s="251" t="s">
        <v>163</v>
      </c>
      <c r="D1111" s="255"/>
      <c r="E1111" s="255"/>
      <c r="F1111" s="255"/>
      <c r="G1111" s="255"/>
      <c r="H1111" s="255"/>
      <c r="I1111" s="255"/>
      <c r="J1111" s="255"/>
      <c r="K1111" s="255"/>
      <c r="L1111" s="255"/>
      <c r="M1111" s="255"/>
      <c r="N1111" s="255"/>
      <c r="O1111" s="255"/>
      <c r="P1111" s="255"/>
      <c r="Q1111" s="255">
        <f>Q1110</f>
        <v>0</v>
      </c>
      <c r="R1111" s="255"/>
      <c r="S1111" s="255"/>
      <c r="T1111" s="255"/>
      <c r="U1111" s="255"/>
      <c r="V1111" s="255"/>
      <c r="W1111" s="255"/>
      <c r="X1111" s="255"/>
      <c r="Y1111" s="255"/>
      <c r="Z1111" s="255"/>
      <c r="AA1111" s="255"/>
      <c r="AB1111" s="255"/>
      <c r="AC1111" s="255"/>
      <c r="AD1111" s="255"/>
      <c r="AE1111" s="353">
        <f>AE1110</f>
        <v>0</v>
      </c>
      <c r="AF1111" s="353">
        <f t="shared" ref="AF1111:AR1111" si="477">AF1110</f>
        <v>0</v>
      </c>
      <c r="AG1111" s="353">
        <f t="shared" si="477"/>
        <v>0</v>
      </c>
      <c r="AH1111" s="353">
        <f t="shared" si="477"/>
        <v>0</v>
      </c>
      <c r="AI1111" s="353">
        <f t="shared" si="477"/>
        <v>0</v>
      </c>
      <c r="AJ1111" s="353">
        <f t="shared" si="477"/>
        <v>0</v>
      </c>
      <c r="AK1111" s="353">
        <f t="shared" si="477"/>
        <v>0</v>
      </c>
      <c r="AL1111" s="353">
        <f t="shared" si="477"/>
        <v>0</v>
      </c>
      <c r="AM1111" s="353">
        <f t="shared" si="477"/>
        <v>0</v>
      </c>
      <c r="AN1111" s="353">
        <f t="shared" si="477"/>
        <v>0</v>
      </c>
      <c r="AO1111" s="353">
        <f t="shared" si="477"/>
        <v>0</v>
      </c>
      <c r="AP1111" s="353">
        <f t="shared" si="477"/>
        <v>0</v>
      </c>
      <c r="AQ1111" s="353">
        <f t="shared" si="477"/>
        <v>0</v>
      </c>
      <c r="AR1111" s="353">
        <f t="shared" si="477"/>
        <v>0</v>
      </c>
      <c r="AS1111" s="266"/>
    </row>
    <row r="1112" spans="1:45" ht="15" customHeight="1" outlineLevel="1">
      <c r="A1112" s="454"/>
      <c r="B1112" s="373"/>
      <c r="C1112" s="251"/>
      <c r="D1112" s="251"/>
      <c r="E1112" s="251"/>
      <c r="F1112" s="251"/>
      <c r="G1112" s="251"/>
      <c r="H1112" s="251"/>
      <c r="I1112" s="251"/>
      <c r="J1112" s="251"/>
      <c r="K1112" s="251"/>
      <c r="L1112" s="251"/>
      <c r="M1112" s="251"/>
      <c r="N1112" s="251"/>
      <c r="O1112" s="251"/>
      <c r="P1112" s="251"/>
      <c r="Q1112" s="251"/>
      <c r="R1112" s="251"/>
      <c r="S1112" s="251"/>
      <c r="T1112" s="251"/>
      <c r="U1112" s="251"/>
      <c r="V1112" s="251"/>
      <c r="W1112" s="251"/>
      <c r="X1112" s="251"/>
      <c r="Y1112" s="251"/>
      <c r="Z1112" s="251"/>
      <c r="AA1112" s="251"/>
      <c r="AB1112" s="251"/>
      <c r="AC1112" s="251"/>
      <c r="AD1112" s="251"/>
      <c r="AE1112" s="354"/>
      <c r="AF1112" s="367"/>
      <c r="AG1112" s="367"/>
      <c r="AH1112" s="367"/>
      <c r="AI1112" s="367"/>
      <c r="AJ1112" s="367"/>
      <c r="AK1112" s="367"/>
      <c r="AL1112" s="367"/>
      <c r="AM1112" s="367"/>
      <c r="AN1112" s="367"/>
      <c r="AO1112" s="367"/>
      <c r="AP1112" s="367"/>
      <c r="AQ1112" s="367"/>
      <c r="AR1112" s="367"/>
      <c r="AS1112" s="266"/>
    </row>
    <row r="1113" spans="1:45" ht="15" customHeight="1" outlineLevel="1">
      <c r="A1113" s="454"/>
      <c r="B1113" s="248" t="s">
        <v>499</v>
      </c>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54"/>
      <c r="AF1113" s="367"/>
      <c r="AG1113" s="367"/>
      <c r="AH1113" s="367"/>
      <c r="AI1113" s="367"/>
      <c r="AJ1113" s="367"/>
      <c r="AK1113" s="367"/>
      <c r="AL1113" s="367"/>
      <c r="AM1113" s="367"/>
      <c r="AN1113" s="367"/>
      <c r="AO1113" s="367"/>
      <c r="AP1113" s="367"/>
      <c r="AQ1113" s="367"/>
      <c r="AR1113" s="367"/>
      <c r="AS1113" s="266"/>
    </row>
    <row r="1114" spans="1:45" ht="15" customHeight="1" outlineLevel="1">
      <c r="A1114" s="454">
        <v>36</v>
      </c>
      <c r="B1114" s="370" t="s">
        <v>1232</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68"/>
      <c r="AF1114" s="357"/>
      <c r="AG1114" s="357"/>
      <c r="AH1114" s="357"/>
      <c r="AI1114" s="357"/>
      <c r="AJ1114" s="357"/>
      <c r="AK1114" s="357"/>
      <c r="AL1114" s="357"/>
      <c r="AM1114" s="357"/>
      <c r="AN1114" s="357"/>
      <c r="AO1114" s="357"/>
      <c r="AP1114" s="357"/>
      <c r="AQ1114" s="357"/>
      <c r="AR1114" s="357"/>
      <c r="AS1114" s="256">
        <f>SUM(AE1114:AR1114)</f>
        <v>0</v>
      </c>
    </row>
    <row r="1115" spans="1:45" ht="15" customHeight="1" outlineLevel="1">
      <c r="A1115" s="454"/>
      <c r="B1115" s="254" t="s">
        <v>345</v>
      </c>
      <c r="C1115" s="251" t="s">
        <v>1227</v>
      </c>
      <c r="D1115" s="255">
        <v>543750</v>
      </c>
      <c r="E1115" s="255">
        <v>543750</v>
      </c>
      <c r="F1115" s="255">
        <v>543750</v>
      </c>
      <c r="G1115" s="255">
        <v>543750</v>
      </c>
      <c r="H1115" s="255">
        <v>543750</v>
      </c>
      <c r="I1115" s="255">
        <v>464861.21329267818</v>
      </c>
      <c r="J1115" s="255">
        <v>464861.21329267818</v>
      </c>
      <c r="K1115" s="255">
        <v>464861.21329267818</v>
      </c>
      <c r="L1115" s="255">
        <v>243410.16777838336</v>
      </c>
      <c r="M1115" s="255">
        <v>243410.16777838336</v>
      </c>
      <c r="N1115" s="255">
        <v>0</v>
      </c>
      <c r="O1115" s="255">
        <v>0</v>
      </c>
      <c r="P1115" s="255">
        <v>0</v>
      </c>
      <c r="Q1115" s="255">
        <v>12</v>
      </c>
      <c r="R1115" s="255">
        <v>0</v>
      </c>
      <c r="S1115" s="255"/>
      <c r="T1115" s="255"/>
      <c r="U1115" s="255"/>
      <c r="V1115" s="255"/>
      <c r="W1115" s="255"/>
      <c r="X1115" s="255"/>
      <c r="Y1115" s="255"/>
      <c r="Z1115" s="255"/>
      <c r="AA1115" s="255"/>
      <c r="AB1115" s="255"/>
      <c r="AC1115" s="255"/>
      <c r="AD1115" s="255"/>
      <c r="AE1115" s="353">
        <v>0</v>
      </c>
      <c r="AF1115" s="353">
        <v>0</v>
      </c>
      <c r="AG1115" s="353">
        <v>0</v>
      </c>
      <c r="AH1115" s="353">
        <v>0</v>
      </c>
      <c r="AI1115" s="353">
        <v>0</v>
      </c>
      <c r="AJ1115" s="353">
        <v>0</v>
      </c>
      <c r="AK1115" s="353">
        <v>0</v>
      </c>
      <c r="AL1115" s="353">
        <v>0</v>
      </c>
      <c r="AM1115" s="353">
        <v>0</v>
      </c>
      <c r="AN1115" s="353">
        <v>0</v>
      </c>
      <c r="AO1115" s="353">
        <v>0</v>
      </c>
      <c r="AP1115" s="353">
        <v>0</v>
      </c>
      <c r="AQ1115" s="353">
        <v>0</v>
      </c>
      <c r="AR1115" s="353">
        <v>0</v>
      </c>
      <c r="AS1115" s="266"/>
    </row>
    <row r="1116" spans="1:45" ht="15" customHeight="1" outlineLevel="1">
      <c r="A1116" s="454"/>
      <c r="B1116" s="370"/>
      <c r="C1116" s="251"/>
      <c r="D1116" s="255"/>
      <c r="E1116" s="255"/>
      <c r="F1116" s="255"/>
      <c r="G1116" s="255"/>
      <c r="H1116" s="255"/>
      <c r="I1116" s="255"/>
      <c r="J1116" s="255"/>
      <c r="K1116" s="255"/>
      <c r="L1116" s="255"/>
      <c r="M1116" s="255"/>
      <c r="N1116" s="255"/>
      <c r="O1116" s="255"/>
      <c r="P1116" s="255"/>
      <c r="Q1116" s="255"/>
      <c r="R1116" s="255"/>
      <c r="S1116" s="255"/>
      <c r="T1116" s="255"/>
      <c r="U1116" s="255"/>
      <c r="V1116" s="255"/>
      <c r="W1116" s="255"/>
      <c r="X1116" s="255"/>
      <c r="Y1116" s="255"/>
      <c r="Z1116" s="255"/>
      <c r="AA1116" s="255"/>
      <c r="AB1116" s="255"/>
      <c r="AC1116" s="255"/>
      <c r="AD1116" s="255"/>
      <c r="AE1116" s="368"/>
      <c r="AF1116" s="357"/>
      <c r="AG1116" s="357"/>
      <c r="AH1116" s="357"/>
      <c r="AI1116" s="357"/>
      <c r="AJ1116" s="357"/>
      <c r="AK1116" s="357"/>
      <c r="AL1116" s="357"/>
      <c r="AM1116" s="357"/>
      <c r="AN1116" s="357"/>
      <c r="AO1116" s="357"/>
      <c r="AP1116" s="357"/>
      <c r="AQ1116" s="357"/>
      <c r="AR1116" s="357"/>
      <c r="AS1116" s="256"/>
    </row>
    <row r="1117" spans="1:45" ht="15" customHeight="1" outlineLevel="1">
      <c r="A1117" s="454">
        <v>37</v>
      </c>
      <c r="B1117" s="370" t="s">
        <v>129</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68"/>
      <c r="AF1117" s="357"/>
      <c r="AG1117" s="357"/>
      <c r="AH1117" s="357"/>
      <c r="AI1117" s="357"/>
      <c r="AJ1117" s="357"/>
      <c r="AK1117" s="357"/>
      <c r="AL1117" s="357"/>
      <c r="AM1117" s="357"/>
      <c r="AN1117" s="357"/>
      <c r="AO1117" s="357"/>
      <c r="AP1117" s="357"/>
      <c r="AQ1117" s="357"/>
      <c r="AR1117" s="357"/>
      <c r="AS1117" s="256">
        <f>SUM(AE1117:AR1117)</f>
        <v>0</v>
      </c>
    </row>
    <row r="1118" spans="1:45" ht="15" customHeight="1" outlineLevel="1">
      <c r="A1118" s="45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53">
        <f>AE1117</f>
        <v>0</v>
      </c>
      <c r="AF1118" s="353">
        <f t="shared" ref="AF1118:AR1118" si="478">AF1117</f>
        <v>0</v>
      </c>
      <c r="AG1118" s="353">
        <f t="shared" si="478"/>
        <v>0</v>
      </c>
      <c r="AH1118" s="353">
        <f t="shared" si="478"/>
        <v>0</v>
      </c>
      <c r="AI1118" s="353">
        <f t="shared" si="478"/>
        <v>0</v>
      </c>
      <c r="AJ1118" s="353">
        <f t="shared" si="478"/>
        <v>0</v>
      </c>
      <c r="AK1118" s="353">
        <f t="shared" si="478"/>
        <v>0</v>
      </c>
      <c r="AL1118" s="353">
        <f t="shared" si="478"/>
        <v>0</v>
      </c>
      <c r="AM1118" s="353">
        <f t="shared" si="478"/>
        <v>0</v>
      </c>
      <c r="AN1118" s="353">
        <f t="shared" si="478"/>
        <v>0</v>
      </c>
      <c r="AO1118" s="353">
        <f t="shared" si="478"/>
        <v>0</v>
      </c>
      <c r="AP1118" s="353">
        <f t="shared" si="478"/>
        <v>0</v>
      </c>
      <c r="AQ1118" s="353">
        <f t="shared" si="478"/>
        <v>0</v>
      </c>
      <c r="AR1118" s="353">
        <f t="shared" si="478"/>
        <v>0</v>
      </c>
      <c r="AS1118" s="266"/>
    </row>
    <row r="1119" spans="1:45" ht="15" customHeight="1" outlineLevel="1">
      <c r="A1119" s="454"/>
      <c r="B1119" s="370"/>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54"/>
      <c r="AF1119" s="367"/>
      <c r="AG1119" s="367"/>
      <c r="AH1119" s="367"/>
      <c r="AI1119" s="367"/>
      <c r="AJ1119" s="367"/>
      <c r="AK1119" s="367"/>
      <c r="AL1119" s="367"/>
      <c r="AM1119" s="367"/>
      <c r="AN1119" s="367"/>
      <c r="AO1119" s="367"/>
      <c r="AP1119" s="367"/>
      <c r="AQ1119" s="367"/>
      <c r="AR1119" s="367"/>
      <c r="AS1119" s="266"/>
    </row>
    <row r="1120" spans="1:45" ht="15" customHeight="1" outlineLevel="1">
      <c r="A1120" s="454">
        <v>38</v>
      </c>
      <c r="B1120" s="370" t="s">
        <v>130</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68"/>
      <c r="AF1120" s="357"/>
      <c r="AG1120" s="357"/>
      <c r="AH1120" s="357"/>
      <c r="AI1120" s="357"/>
      <c r="AJ1120" s="357"/>
      <c r="AK1120" s="357"/>
      <c r="AL1120" s="357"/>
      <c r="AM1120" s="357"/>
      <c r="AN1120" s="357"/>
      <c r="AO1120" s="357"/>
      <c r="AP1120" s="357"/>
      <c r="AQ1120" s="357"/>
      <c r="AR1120" s="357"/>
      <c r="AS1120" s="256">
        <f>SUM(AE1120:AR1120)</f>
        <v>0</v>
      </c>
    </row>
    <row r="1121" spans="1:45" ht="15" customHeight="1" outlineLevel="1">
      <c r="A1121" s="45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53">
        <f>AE1120</f>
        <v>0</v>
      </c>
      <c r="AF1121" s="353">
        <f t="shared" ref="AF1121:AR1121" si="479">AF1120</f>
        <v>0</v>
      </c>
      <c r="AG1121" s="353">
        <f t="shared" si="479"/>
        <v>0</v>
      </c>
      <c r="AH1121" s="353">
        <f t="shared" si="479"/>
        <v>0</v>
      </c>
      <c r="AI1121" s="353">
        <f t="shared" si="479"/>
        <v>0</v>
      </c>
      <c r="AJ1121" s="353">
        <f t="shared" si="479"/>
        <v>0</v>
      </c>
      <c r="AK1121" s="353">
        <f t="shared" si="479"/>
        <v>0</v>
      </c>
      <c r="AL1121" s="353">
        <f t="shared" si="479"/>
        <v>0</v>
      </c>
      <c r="AM1121" s="353">
        <f t="shared" si="479"/>
        <v>0</v>
      </c>
      <c r="AN1121" s="353">
        <f t="shared" si="479"/>
        <v>0</v>
      </c>
      <c r="AO1121" s="353">
        <f t="shared" si="479"/>
        <v>0</v>
      </c>
      <c r="AP1121" s="353">
        <f t="shared" si="479"/>
        <v>0</v>
      </c>
      <c r="AQ1121" s="353">
        <f t="shared" si="479"/>
        <v>0</v>
      </c>
      <c r="AR1121" s="353">
        <f t="shared" si="479"/>
        <v>0</v>
      </c>
      <c r="AS1121" s="266"/>
    </row>
    <row r="1122" spans="1:45" ht="15" customHeight="1" outlineLevel="1">
      <c r="A1122" s="454"/>
      <c r="B1122" s="370"/>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54"/>
      <c r="AF1122" s="367"/>
      <c r="AG1122" s="367"/>
      <c r="AH1122" s="367"/>
      <c r="AI1122" s="367"/>
      <c r="AJ1122" s="367"/>
      <c r="AK1122" s="367"/>
      <c r="AL1122" s="367"/>
      <c r="AM1122" s="367"/>
      <c r="AN1122" s="367"/>
      <c r="AO1122" s="367"/>
      <c r="AP1122" s="367"/>
      <c r="AQ1122" s="367"/>
      <c r="AR1122" s="367"/>
      <c r="AS1122" s="266"/>
    </row>
    <row r="1123" spans="1:45" ht="15" customHeight="1" outlineLevel="1">
      <c r="A1123" s="454">
        <v>39</v>
      </c>
      <c r="B1123" s="370" t="s">
        <v>131</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68"/>
      <c r="AF1123" s="357"/>
      <c r="AG1123" s="357"/>
      <c r="AH1123" s="357"/>
      <c r="AI1123" s="357"/>
      <c r="AJ1123" s="357"/>
      <c r="AK1123" s="357"/>
      <c r="AL1123" s="357"/>
      <c r="AM1123" s="357"/>
      <c r="AN1123" s="357"/>
      <c r="AO1123" s="357"/>
      <c r="AP1123" s="357"/>
      <c r="AQ1123" s="357"/>
      <c r="AR1123" s="357"/>
      <c r="AS1123" s="256">
        <f>SUM(AE1123:AR1123)</f>
        <v>0</v>
      </c>
    </row>
    <row r="1124" spans="1:45" ht="15" customHeight="1" outlineLevel="1">
      <c r="A1124" s="45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53">
        <f>AE1123</f>
        <v>0</v>
      </c>
      <c r="AF1124" s="353">
        <f t="shared" ref="AF1124:AR1124" si="480">AF1123</f>
        <v>0</v>
      </c>
      <c r="AG1124" s="353">
        <f t="shared" si="480"/>
        <v>0</v>
      </c>
      <c r="AH1124" s="353">
        <f t="shared" si="480"/>
        <v>0</v>
      </c>
      <c r="AI1124" s="353">
        <f t="shared" si="480"/>
        <v>0</v>
      </c>
      <c r="AJ1124" s="353">
        <f t="shared" si="480"/>
        <v>0</v>
      </c>
      <c r="AK1124" s="353">
        <f t="shared" si="480"/>
        <v>0</v>
      </c>
      <c r="AL1124" s="353">
        <f t="shared" si="480"/>
        <v>0</v>
      </c>
      <c r="AM1124" s="353">
        <f t="shared" si="480"/>
        <v>0</v>
      </c>
      <c r="AN1124" s="353">
        <f t="shared" si="480"/>
        <v>0</v>
      </c>
      <c r="AO1124" s="353">
        <f t="shared" si="480"/>
        <v>0</v>
      </c>
      <c r="AP1124" s="353">
        <f t="shared" si="480"/>
        <v>0</v>
      </c>
      <c r="AQ1124" s="353">
        <f t="shared" si="480"/>
        <v>0</v>
      </c>
      <c r="AR1124" s="353">
        <f t="shared" si="480"/>
        <v>0</v>
      </c>
      <c r="AS1124" s="266"/>
    </row>
    <row r="1125" spans="1:45" ht="15" customHeight="1" outlineLevel="1">
      <c r="A1125" s="454"/>
      <c r="B1125" s="370"/>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54"/>
      <c r="AF1125" s="367"/>
      <c r="AG1125" s="367"/>
      <c r="AH1125" s="367"/>
      <c r="AI1125" s="367"/>
      <c r="AJ1125" s="367"/>
      <c r="AK1125" s="367"/>
      <c r="AL1125" s="367"/>
      <c r="AM1125" s="367"/>
      <c r="AN1125" s="367"/>
      <c r="AO1125" s="367"/>
      <c r="AP1125" s="367"/>
      <c r="AQ1125" s="367"/>
      <c r="AR1125" s="367"/>
      <c r="AS1125" s="266"/>
    </row>
    <row r="1126" spans="1:45" ht="15" customHeight="1" outlineLevel="1">
      <c r="A1126" s="454">
        <v>40</v>
      </c>
      <c r="B1126" s="370" t="s">
        <v>132</v>
      </c>
      <c r="C1126" s="251" t="s">
        <v>25</v>
      </c>
      <c r="D1126" s="255"/>
      <c r="E1126" s="255"/>
      <c r="F1126" s="255"/>
      <c r="G1126" s="255"/>
      <c r="H1126" s="255"/>
      <c r="I1126" s="255"/>
      <c r="J1126" s="255"/>
      <c r="K1126" s="255"/>
      <c r="L1126" s="255"/>
      <c r="M1126" s="255"/>
      <c r="N1126" s="255"/>
      <c r="O1126" s="255"/>
      <c r="P1126" s="255"/>
      <c r="Q1126" s="255">
        <v>12</v>
      </c>
      <c r="R1126" s="255"/>
      <c r="S1126" s="255"/>
      <c r="T1126" s="255"/>
      <c r="U1126" s="255"/>
      <c r="V1126" s="255"/>
      <c r="W1126" s="255"/>
      <c r="X1126" s="255"/>
      <c r="Y1126" s="255"/>
      <c r="Z1126" s="255"/>
      <c r="AA1126" s="255"/>
      <c r="AB1126" s="255"/>
      <c r="AC1126" s="255"/>
      <c r="AD1126" s="255"/>
      <c r="AE1126" s="368"/>
      <c r="AF1126" s="357"/>
      <c r="AG1126" s="357"/>
      <c r="AH1126" s="357"/>
      <c r="AI1126" s="357"/>
      <c r="AJ1126" s="357"/>
      <c r="AK1126" s="357"/>
      <c r="AL1126" s="357"/>
      <c r="AM1126" s="357"/>
      <c r="AN1126" s="357"/>
      <c r="AO1126" s="357"/>
      <c r="AP1126" s="357"/>
      <c r="AQ1126" s="357"/>
      <c r="AR1126" s="357"/>
      <c r="AS1126" s="256">
        <f>SUM(AE1126:AR1126)</f>
        <v>0</v>
      </c>
    </row>
    <row r="1127" spans="1:45" ht="15" customHeight="1" outlineLevel="1">
      <c r="A1127" s="454"/>
      <c r="B1127" s="254" t="s">
        <v>345</v>
      </c>
      <c r="C1127" s="251" t="s">
        <v>163</v>
      </c>
      <c r="D1127" s="255"/>
      <c r="E1127" s="255"/>
      <c r="F1127" s="255"/>
      <c r="G1127" s="255"/>
      <c r="H1127" s="255"/>
      <c r="I1127" s="255"/>
      <c r="J1127" s="255"/>
      <c r="K1127" s="255"/>
      <c r="L1127" s="255"/>
      <c r="M1127" s="255"/>
      <c r="N1127" s="255"/>
      <c r="O1127" s="255"/>
      <c r="P1127" s="255"/>
      <c r="Q1127" s="255">
        <f>Q1126</f>
        <v>12</v>
      </c>
      <c r="R1127" s="255"/>
      <c r="S1127" s="255"/>
      <c r="T1127" s="255"/>
      <c r="U1127" s="255"/>
      <c r="V1127" s="255"/>
      <c r="W1127" s="255"/>
      <c r="X1127" s="255"/>
      <c r="Y1127" s="255"/>
      <c r="Z1127" s="255"/>
      <c r="AA1127" s="255"/>
      <c r="AB1127" s="255"/>
      <c r="AC1127" s="255"/>
      <c r="AD1127" s="255"/>
      <c r="AE1127" s="353">
        <f>AE1126</f>
        <v>0</v>
      </c>
      <c r="AF1127" s="353">
        <f t="shared" ref="AF1127:AR1127" si="481">AF1126</f>
        <v>0</v>
      </c>
      <c r="AG1127" s="353">
        <f t="shared" si="481"/>
        <v>0</v>
      </c>
      <c r="AH1127" s="353">
        <f t="shared" si="481"/>
        <v>0</v>
      </c>
      <c r="AI1127" s="353">
        <f t="shared" si="481"/>
        <v>0</v>
      </c>
      <c r="AJ1127" s="353">
        <f t="shared" si="481"/>
        <v>0</v>
      </c>
      <c r="AK1127" s="353">
        <f t="shared" si="481"/>
        <v>0</v>
      </c>
      <c r="AL1127" s="353">
        <f t="shared" si="481"/>
        <v>0</v>
      </c>
      <c r="AM1127" s="353">
        <f t="shared" si="481"/>
        <v>0</v>
      </c>
      <c r="AN1127" s="353">
        <f t="shared" si="481"/>
        <v>0</v>
      </c>
      <c r="AO1127" s="353">
        <f t="shared" si="481"/>
        <v>0</v>
      </c>
      <c r="AP1127" s="353">
        <f t="shared" si="481"/>
        <v>0</v>
      </c>
      <c r="AQ1127" s="353">
        <f t="shared" si="481"/>
        <v>0</v>
      </c>
      <c r="AR1127" s="353">
        <f t="shared" si="481"/>
        <v>0</v>
      </c>
      <c r="AS1127" s="266"/>
    </row>
    <row r="1128" spans="1:45" ht="15" customHeight="1" outlineLevel="1">
      <c r="A1128" s="454"/>
      <c r="B1128" s="370"/>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54"/>
      <c r="AF1128" s="367"/>
      <c r="AG1128" s="367"/>
      <c r="AH1128" s="367"/>
      <c r="AI1128" s="367"/>
      <c r="AJ1128" s="367"/>
      <c r="AK1128" s="367"/>
      <c r="AL1128" s="367"/>
      <c r="AM1128" s="367"/>
      <c r="AN1128" s="367"/>
      <c r="AO1128" s="367"/>
      <c r="AP1128" s="367"/>
      <c r="AQ1128" s="367"/>
      <c r="AR1128" s="367"/>
      <c r="AS1128" s="266"/>
    </row>
    <row r="1129" spans="1:45" ht="28.5" customHeight="1" outlineLevel="1">
      <c r="A1129" s="454">
        <v>41</v>
      </c>
      <c r="B1129" s="370" t="s">
        <v>133</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68"/>
      <c r="AF1129" s="357"/>
      <c r="AG1129" s="357"/>
      <c r="AH1129" s="357"/>
      <c r="AI1129" s="357"/>
      <c r="AJ1129" s="357"/>
      <c r="AK1129" s="357"/>
      <c r="AL1129" s="357"/>
      <c r="AM1129" s="357"/>
      <c r="AN1129" s="357"/>
      <c r="AO1129" s="357"/>
      <c r="AP1129" s="357"/>
      <c r="AQ1129" s="357"/>
      <c r="AR1129" s="357"/>
      <c r="AS1129" s="256">
        <f>SUM(AE1129:AR1129)</f>
        <v>0</v>
      </c>
    </row>
    <row r="1130" spans="1:45" ht="15" customHeight="1" outlineLevel="1">
      <c r="A1130" s="45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53">
        <f>AE1129</f>
        <v>0</v>
      </c>
      <c r="AF1130" s="353">
        <f t="shared" ref="AF1130:AR1130" si="482">AF1129</f>
        <v>0</v>
      </c>
      <c r="AG1130" s="353">
        <f t="shared" si="482"/>
        <v>0</v>
      </c>
      <c r="AH1130" s="353">
        <f t="shared" si="482"/>
        <v>0</v>
      </c>
      <c r="AI1130" s="353">
        <f t="shared" si="482"/>
        <v>0</v>
      </c>
      <c r="AJ1130" s="353">
        <f t="shared" si="482"/>
        <v>0</v>
      </c>
      <c r="AK1130" s="353">
        <f t="shared" si="482"/>
        <v>0</v>
      </c>
      <c r="AL1130" s="353">
        <f t="shared" si="482"/>
        <v>0</v>
      </c>
      <c r="AM1130" s="353">
        <f t="shared" si="482"/>
        <v>0</v>
      </c>
      <c r="AN1130" s="353">
        <f t="shared" si="482"/>
        <v>0</v>
      </c>
      <c r="AO1130" s="353">
        <f t="shared" si="482"/>
        <v>0</v>
      </c>
      <c r="AP1130" s="353">
        <f t="shared" si="482"/>
        <v>0</v>
      </c>
      <c r="AQ1130" s="353">
        <f t="shared" si="482"/>
        <v>0</v>
      </c>
      <c r="AR1130" s="353">
        <f t="shared" si="482"/>
        <v>0</v>
      </c>
      <c r="AS1130" s="266"/>
    </row>
    <row r="1131" spans="1:45" ht="15" customHeight="1" outlineLevel="1">
      <c r="A1131" s="454"/>
      <c r="B1131" s="370"/>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54"/>
      <c r="AF1131" s="367"/>
      <c r="AG1131" s="367"/>
      <c r="AH1131" s="367"/>
      <c r="AI1131" s="367"/>
      <c r="AJ1131" s="367"/>
      <c r="AK1131" s="367"/>
      <c r="AL1131" s="367"/>
      <c r="AM1131" s="367"/>
      <c r="AN1131" s="367"/>
      <c r="AO1131" s="367"/>
      <c r="AP1131" s="367"/>
      <c r="AQ1131" s="367"/>
      <c r="AR1131" s="367"/>
      <c r="AS1131" s="266"/>
    </row>
    <row r="1132" spans="1:45" ht="28.5" customHeight="1" outlineLevel="1">
      <c r="A1132" s="454">
        <v>42</v>
      </c>
      <c r="B1132" s="370" t="s">
        <v>134</v>
      </c>
      <c r="C1132" s="251" t="s">
        <v>25</v>
      </c>
      <c r="D1132" s="255"/>
      <c r="E1132" s="255"/>
      <c r="F1132" s="255"/>
      <c r="G1132" s="255"/>
      <c r="H1132" s="255"/>
      <c r="I1132" s="255"/>
      <c r="J1132" s="255"/>
      <c r="K1132" s="255"/>
      <c r="L1132" s="255"/>
      <c r="M1132" s="255"/>
      <c r="N1132" s="255"/>
      <c r="O1132" s="255"/>
      <c r="P1132" s="255"/>
      <c r="Q1132" s="251"/>
      <c r="R1132" s="255"/>
      <c r="S1132" s="255"/>
      <c r="T1132" s="255"/>
      <c r="U1132" s="255"/>
      <c r="V1132" s="255"/>
      <c r="W1132" s="255"/>
      <c r="X1132" s="255"/>
      <c r="Y1132" s="255"/>
      <c r="Z1132" s="255"/>
      <c r="AA1132" s="255"/>
      <c r="AB1132" s="255"/>
      <c r="AC1132" s="255"/>
      <c r="AD1132" s="255"/>
      <c r="AE1132" s="368"/>
      <c r="AF1132" s="357"/>
      <c r="AG1132" s="357"/>
      <c r="AH1132" s="357"/>
      <c r="AI1132" s="357"/>
      <c r="AJ1132" s="357"/>
      <c r="AK1132" s="357"/>
      <c r="AL1132" s="357"/>
      <c r="AM1132" s="357"/>
      <c r="AN1132" s="357"/>
      <c r="AO1132" s="357"/>
      <c r="AP1132" s="357"/>
      <c r="AQ1132" s="357"/>
      <c r="AR1132" s="357"/>
      <c r="AS1132" s="256">
        <f>SUM(AE1132:AR1132)</f>
        <v>0</v>
      </c>
    </row>
    <row r="1133" spans="1:45" ht="15" customHeight="1" outlineLevel="1">
      <c r="A1133" s="454"/>
      <c r="B1133" s="254" t="s">
        <v>345</v>
      </c>
      <c r="C1133" s="251" t="s">
        <v>163</v>
      </c>
      <c r="D1133" s="255"/>
      <c r="E1133" s="255"/>
      <c r="F1133" s="255"/>
      <c r="G1133" s="255"/>
      <c r="H1133" s="255"/>
      <c r="I1133" s="255"/>
      <c r="J1133" s="255"/>
      <c r="K1133" s="255"/>
      <c r="L1133" s="255"/>
      <c r="M1133" s="255"/>
      <c r="N1133" s="255"/>
      <c r="O1133" s="255"/>
      <c r="P1133" s="255"/>
      <c r="Q1133" s="405"/>
      <c r="R1133" s="255"/>
      <c r="S1133" s="255"/>
      <c r="T1133" s="255"/>
      <c r="U1133" s="255"/>
      <c r="V1133" s="255"/>
      <c r="W1133" s="255"/>
      <c r="X1133" s="255"/>
      <c r="Y1133" s="255"/>
      <c r="Z1133" s="255"/>
      <c r="AA1133" s="255"/>
      <c r="AB1133" s="255"/>
      <c r="AC1133" s="255"/>
      <c r="AD1133" s="255"/>
      <c r="AE1133" s="353">
        <f>AE1132</f>
        <v>0</v>
      </c>
      <c r="AF1133" s="353">
        <f t="shared" ref="AF1133:AR1133" si="483">AF1132</f>
        <v>0</v>
      </c>
      <c r="AG1133" s="353">
        <f t="shared" si="483"/>
        <v>0</v>
      </c>
      <c r="AH1133" s="353">
        <f t="shared" si="483"/>
        <v>0</v>
      </c>
      <c r="AI1133" s="353">
        <f t="shared" si="483"/>
        <v>0</v>
      </c>
      <c r="AJ1133" s="353">
        <f t="shared" si="483"/>
        <v>0</v>
      </c>
      <c r="AK1133" s="353">
        <f t="shared" si="483"/>
        <v>0</v>
      </c>
      <c r="AL1133" s="353">
        <f t="shared" si="483"/>
        <v>0</v>
      </c>
      <c r="AM1133" s="353">
        <f t="shared" si="483"/>
        <v>0</v>
      </c>
      <c r="AN1133" s="353">
        <f t="shared" si="483"/>
        <v>0</v>
      </c>
      <c r="AO1133" s="353">
        <f t="shared" si="483"/>
        <v>0</v>
      </c>
      <c r="AP1133" s="353">
        <f t="shared" si="483"/>
        <v>0</v>
      </c>
      <c r="AQ1133" s="353">
        <f t="shared" si="483"/>
        <v>0</v>
      </c>
      <c r="AR1133" s="353">
        <f t="shared" si="483"/>
        <v>0</v>
      </c>
      <c r="AS1133" s="266"/>
    </row>
    <row r="1134" spans="1:45" ht="15" customHeight="1" outlineLevel="1">
      <c r="A1134" s="454"/>
      <c r="B1134" s="370"/>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54"/>
      <c r="AF1134" s="367"/>
      <c r="AG1134" s="367"/>
      <c r="AH1134" s="367"/>
      <c r="AI1134" s="367"/>
      <c r="AJ1134" s="367"/>
      <c r="AK1134" s="367"/>
      <c r="AL1134" s="367"/>
      <c r="AM1134" s="367"/>
      <c r="AN1134" s="367"/>
      <c r="AO1134" s="367"/>
      <c r="AP1134" s="367"/>
      <c r="AQ1134" s="367"/>
      <c r="AR1134" s="367"/>
      <c r="AS1134" s="266"/>
    </row>
    <row r="1135" spans="1:45" ht="15" customHeight="1" outlineLevel="1">
      <c r="A1135" s="454">
        <v>43</v>
      </c>
      <c r="B1135" s="370" t="s">
        <v>135</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68"/>
      <c r="AF1135" s="357"/>
      <c r="AG1135" s="357"/>
      <c r="AH1135" s="357"/>
      <c r="AI1135" s="357"/>
      <c r="AJ1135" s="357"/>
      <c r="AK1135" s="357"/>
      <c r="AL1135" s="357"/>
      <c r="AM1135" s="357"/>
      <c r="AN1135" s="357"/>
      <c r="AO1135" s="357"/>
      <c r="AP1135" s="357"/>
      <c r="AQ1135" s="357"/>
      <c r="AR1135" s="357"/>
      <c r="AS1135" s="256">
        <f>SUM(AE1135:AR1135)</f>
        <v>0</v>
      </c>
    </row>
    <row r="1136" spans="1:45" ht="15" customHeight="1" outlineLevel="1">
      <c r="A1136" s="45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53">
        <f>AE1135</f>
        <v>0</v>
      </c>
      <c r="AF1136" s="353">
        <f t="shared" ref="AF1136:AR1136" si="484">AF1135</f>
        <v>0</v>
      </c>
      <c r="AG1136" s="353">
        <f t="shared" si="484"/>
        <v>0</v>
      </c>
      <c r="AH1136" s="353">
        <f t="shared" si="484"/>
        <v>0</v>
      </c>
      <c r="AI1136" s="353">
        <f t="shared" si="484"/>
        <v>0</v>
      </c>
      <c r="AJ1136" s="353">
        <f t="shared" si="484"/>
        <v>0</v>
      </c>
      <c r="AK1136" s="353">
        <f t="shared" si="484"/>
        <v>0</v>
      </c>
      <c r="AL1136" s="353">
        <f t="shared" si="484"/>
        <v>0</v>
      </c>
      <c r="AM1136" s="353">
        <f t="shared" si="484"/>
        <v>0</v>
      </c>
      <c r="AN1136" s="353">
        <f t="shared" si="484"/>
        <v>0</v>
      </c>
      <c r="AO1136" s="353">
        <f t="shared" si="484"/>
        <v>0</v>
      </c>
      <c r="AP1136" s="353">
        <f t="shared" si="484"/>
        <v>0</v>
      </c>
      <c r="AQ1136" s="353">
        <f t="shared" si="484"/>
        <v>0</v>
      </c>
      <c r="AR1136" s="353">
        <f t="shared" si="484"/>
        <v>0</v>
      </c>
      <c r="AS1136" s="266"/>
    </row>
    <row r="1137" spans="1:45" ht="15" customHeight="1" outlineLevel="1">
      <c r="A1137" s="454"/>
      <c r="B1137" s="370"/>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54"/>
      <c r="AF1137" s="367"/>
      <c r="AG1137" s="367"/>
      <c r="AH1137" s="367"/>
      <c r="AI1137" s="367"/>
      <c r="AJ1137" s="367"/>
      <c r="AK1137" s="367"/>
      <c r="AL1137" s="367"/>
      <c r="AM1137" s="367"/>
      <c r="AN1137" s="367"/>
      <c r="AO1137" s="367"/>
      <c r="AP1137" s="367"/>
      <c r="AQ1137" s="367"/>
      <c r="AR1137" s="367"/>
      <c r="AS1137" s="266"/>
    </row>
    <row r="1138" spans="1:45" ht="28.5" customHeight="1" outlineLevel="1">
      <c r="A1138" s="454">
        <v>44</v>
      </c>
      <c r="B1138" s="370" t="s">
        <v>136</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68"/>
      <c r="AF1138" s="357"/>
      <c r="AG1138" s="357"/>
      <c r="AH1138" s="357"/>
      <c r="AI1138" s="357"/>
      <c r="AJ1138" s="357"/>
      <c r="AK1138" s="357"/>
      <c r="AL1138" s="357"/>
      <c r="AM1138" s="357"/>
      <c r="AN1138" s="357"/>
      <c r="AO1138" s="357"/>
      <c r="AP1138" s="357"/>
      <c r="AQ1138" s="357"/>
      <c r="AR1138" s="357"/>
      <c r="AS1138" s="256">
        <f>SUM(AE1138:AR1138)</f>
        <v>0</v>
      </c>
    </row>
    <row r="1139" spans="1:45" ht="15" customHeight="1" outlineLevel="1">
      <c r="A1139" s="45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53">
        <f>AE1138</f>
        <v>0</v>
      </c>
      <c r="AF1139" s="353">
        <f t="shared" ref="AF1139:AR1139" si="485">AF1138</f>
        <v>0</v>
      </c>
      <c r="AG1139" s="353">
        <f t="shared" si="485"/>
        <v>0</v>
      </c>
      <c r="AH1139" s="353">
        <f t="shared" si="485"/>
        <v>0</v>
      </c>
      <c r="AI1139" s="353">
        <f t="shared" si="485"/>
        <v>0</v>
      </c>
      <c r="AJ1139" s="353">
        <f t="shared" si="485"/>
        <v>0</v>
      </c>
      <c r="AK1139" s="353">
        <f t="shared" si="485"/>
        <v>0</v>
      </c>
      <c r="AL1139" s="353">
        <f t="shared" si="485"/>
        <v>0</v>
      </c>
      <c r="AM1139" s="353">
        <f t="shared" si="485"/>
        <v>0</v>
      </c>
      <c r="AN1139" s="353">
        <f t="shared" si="485"/>
        <v>0</v>
      </c>
      <c r="AO1139" s="353">
        <f t="shared" si="485"/>
        <v>0</v>
      </c>
      <c r="AP1139" s="353">
        <f t="shared" si="485"/>
        <v>0</v>
      </c>
      <c r="AQ1139" s="353">
        <f t="shared" si="485"/>
        <v>0</v>
      </c>
      <c r="AR1139" s="353">
        <f t="shared" si="485"/>
        <v>0</v>
      </c>
      <c r="AS1139" s="266"/>
    </row>
    <row r="1140" spans="1:45" ht="15" customHeight="1" outlineLevel="1">
      <c r="A1140" s="454"/>
      <c r="B1140" s="370"/>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54"/>
      <c r="AF1140" s="367"/>
      <c r="AG1140" s="367"/>
      <c r="AH1140" s="367"/>
      <c r="AI1140" s="367"/>
      <c r="AJ1140" s="367"/>
      <c r="AK1140" s="367"/>
      <c r="AL1140" s="367"/>
      <c r="AM1140" s="367"/>
      <c r="AN1140" s="367"/>
      <c r="AO1140" s="367"/>
      <c r="AP1140" s="367"/>
      <c r="AQ1140" s="367"/>
      <c r="AR1140" s="367"/>
      <c r="AS1140" s="266"/>
    </row>
    <row r="1141" spans="1:45" ht="32.5" customHeight="1" outlineLevel="1">
      <c r="A1141" s="454">
        <v>45</v>
      </c>
      <c r="B1141" s="370" t="s">
        <v>137</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68"/>
      <c r="AF1141" s="357"/>
      <c r="AG1141" s="357"/>
      <c r="AH1141" s="357"/>
      <c r="AI1141" s="357"/>
      <c r="AJ1141" s="357"/>
      <c r="AK1141" s="357"/>
      <c r="AL1141" s="357"/>
      <c r="AM1141" s="357"/>
      <c r="AN1141" s="357"/>
      <c r="AO1141" s="357"/>
      <c r="AP1141" s="357"/>
      <c r="AQ1141" s="357"/>
      <c r="AR1141" s="357"/>
      <c r="AS1141" s="256">
        <f>SUM(AE1141:AR1141)</f>
        <v>0</v>
      </c>
    </row>
    <row r="1142" spans="1:45" ht="15" customHeight="1" outlineLevel="1">
      <c r="A1142" s="45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53">
        <f>AE1141</f>
        <v>0</v>
      </c>
      <c r="AF1142" s="353">
        <f t="shared" ref="AF1142:AR1142" si="486">AF1141</f>
        <v>0</v>
      </c>
      <c r="AG1142" s="353">
        <f t="shared" si="486"/>
        <v>0</v>
      </c>
      <c r="AH1142" s="353">
        <f t="shared" si="486"/>
        <v>0</v>
      </c>
      <c r="AI1142" s="353">
        <f t="shared" si="486"/>
        <v>0</v>
      </c>
      <c r="AJ1142" s="353">
        <f t="shared" si="486"/>
        <v>0</v>
      </c>
      <c r="AK1142" s="353">
        <f t="shared" si="486"/>
        <v>0</v>
      </c>
      <c r="AL1142" s="353">
        <f t="shared" si="486"/>
        <v>0</v>
      </c>
      <c r="AM1142" s="353">
        <f t="shared" si="486"/>
        <v>0</v>
      </c>
      <c r="AN1142" s="353">
        <f t="shared" si="486"/>
        <v>0</v>
      </c>
      <c r="AO1142" s="353">
        <f t="shared" si="486"/>
        <v>0</v>
      </c>
      <c r="AP1142" s="353">
        <f t="shared" si="486"/>
        <v>0</v>
      </c>
      <c r="AQ1142" s="353">
        <f t="shared" si="486"/>
        <v>0</v>
      </c>
      <c r="AR1142" s="353">
        <f t="shared" si="486"/>
        <v>0</v>
      </c>
      <c r="AS1142" s="266"/>
    </row>
    <row r="1143" spans="1:45" ht="15" customHeight="1" outlineLevel="1">
      <c r="A1143" s="454"/>
      <c r="B1143" s="370"/>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54"/>
      <c r="AF1143" s="367"/>
      <c r="AG1143" s="367"/>
      <c r="AH1143" s="367"/>
      <c r="AI1143" s="367"/>
      <c r="AJ1143" s="367"/>
      <c r="AK1143" s="367"/>
      <c r="AL1143" s="367"/>
      <c r="AM1143" s="367"/>
      <c r="AN1143" s="367"/>
      <c r="AO1143" s="367"/>
      <c r="AP1143" s="367"/>
      <c r="AQ1143" s="367"/>
      <c r="AR1143" s="367"/>
      <c r="AS1143" s="266"/>
    </row>
    <row r="1144" spans="1:45" ht="32.15" customHeight="1" outlineLevel="1">
      <c r="A1144" s="454">
        <v>46</v>
      </c>
      <c r="B1144" s="370" t="s">
        <v>138</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68"/>
      <c r="AF1144" s="357"/>
      <c r="AG1144" s="357"/>
      <c r="AH1144" s="357"/>
      <c r="AI1144" s="357"/>
      <c r="AJ1144" s="357"/>
      <c r="AK1144" s="357"/>
      <c r="AL1144" s="357"/>
      <c r="AM1144" s="357"/>
      <c r="AN1144" s="357"/>
      <c r="AO1144" s="357"/>
      <c r="AP1144" s="357"/>
      <c r="AQ1144" s="357"/>
      <c r="AR1144" s="357"/>
      <c r="AS1144" s="256">
        <f>SUM(AE1144:AR1144)</f>
        <v>0</v>
      </c>
    </row>
    <row r="1145" spans="1:45" ht="15" customHeight="1" outlineLevel="1">
      <c r="A1145" s="45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53">
        <f>AE1144</f>
        <v>0</v>
      </c>
      <c r="AF1145" s="353">
        <f t="shared" ref="AF1145:AR1145" si="487">AF1144</f>
        <v>0</v>
      </c>
      <c r="AG1145" s="353">
        <f t="shared" si="487"/>
        <v>0</v>
      </c>
      <c r="AH1145" s="353">
        <f t="shared" si="487"/>
        <v>0</v>
      </c>
      <c r="AI1145" s="353">
        <f t="shared" si="487"/>
        <v>0</v>
      </c>
      <c r="AJ1145" s="353">
        <f t="shared" si="487"/>
        <v>0</v>
      </c>
      <c r="AK1145" s="353">
        <f t="shared" si="487"/>
        <v>0</v>
      </c>
      <c r="AL1145" s="353">
        <f t="shared" si="487"/>
        <v>0</v>
      </c>
      <c r="AM1145" s="353">
        <f t="shared" si="487"/>
        <v>0</v>
      </c>
      <c r="AN1145" s="353">
        <f t="shared" si="487"/>
        <v>0</v>
      </c>
      <c r="AO1145" s="353">
        <f t="shared" si="487"/>
        <v>0</v>
      </c>
      <c r="AP1145" s="353">
        <f t="shared" si="487"/>
        <v>0</v>
      </c>
      <c r="AQ1145" s="353">
        <f t="shared" si="487"/>
        <v>0</v>
      </c>
      <c r="AR1145" s="353">
        <f t="shared" si="487"/>
        <v>0</v>
      </c>
      <c r="AS1145" s="266"/>
    </row>
    <row r="1146" spans="1:45" ht="15" customHeight="1" outlineLevel="1">
      <c r="A1146" s="454"/>
      <c r="B1146" s="370"/>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54"/>
      <c r="AF1146" s="367"/>
      <c r="AG1146" s="367"/>
      <c r="AH1146" s="367"/>
      <c r="AI1146" s="367"/>
      <c r="AJ1146" s="367"/>
      <c r="AK1146" s="367"/>
      <c r="AL1146" s="367"/>
      <c r="AM1146" s="367"/>
      <c r="AN1146" s="367"/>
      <c r="AO1146" s="367"/>
      <c r="AP1146" s="367"/>
      <c r="AQ1146" s="367"/>
      <c r="AR1146" s="367"/>
      <c r="AS1146" s="266"/>
    </row>
    <row r="1147" spans="1:45" ht="35.5" customHeight="1" outlineLevel="1">
      <c r="A1147" s="454">
        <v>47</v>
      </c>
      <c r="B1147" s="370" t="s">
        <v>139</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68"/>
      <c r="AF1147" s="357"/>
      <c r="AG1147" s="357"/>
      <c r="AH1147" s="357"/>
      <c r="AI1147" s="357"/>
      <c r="AJ1147" s="357"/>
      <c r="AK1147" s="357"/>
      <c r="AL1147" s="357"/>
      <c r="AM1147" s="357"/>
      <c r="AN1147" s="357"/>
      <c r="AO1147" s="357"/>
      <c r="AP1147" s="357"/>
      <c r="AQ1147" s="357"/>
      <c r="AR1147" s="357"/>
      <c r="AS1147" s="256">
        <f>SUM(AE1147:AR1147)</f>
        <v>0</v>
      </c>
    </row>
    <row r="1148" spans="1:45" ht="15" customHeight="1" outlineLevel="1">
      <c r="A1148" s="45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53">
        <f>AE1147</f>
        <v>0</v>
      </c>
      <c r="AF1148" s="353">
        <f t="shared" ref="AF1148:AR1148" si="488">AF1147</f>
        <v>0</v>
      </c>
      <c r="AG1148" s="353">
        <f t="shared" si="488"/>
        <v>0</v>
      </c>
      <c r="AH1148" s="353">
        <f t="shared" si="488"/>
        <v>0</v>
      </c>
      <c r="AI1148" s="353">
        <f t="shared" si="488"/>
        <v>0</v>
      </c>
      <c r="AJ1148" s="353">
        <f t="shared" si="488"/>
        <v>0</v>
      </c>
      <c r="AK1148" s="353">
        <f t="shared" si="488"/>
        <v>0</v>
      </c>
      <c r="AL1148" s="353">
        <f t="shared" si="488"/>
        <v>0</v>
      </c>
      <c r="AM1148" s="353">
        <f t="shared" si="488"/>
        <v>0</v>
      </c>
      <c r="AN1148" s="353">
        <f t="shared" si="488"/>
        <v>0</v>
      </c>
      <c r="AO1148" s="353">
        <f t="shared" si="488"/>
        <v>0</v>
      </c>
      <c r="AP1148" s="353">
        <f t="shared" si="488"/>
        <v>0</v>
      </c>
      <c r="AQ1148" s="353">
        <f t="shared" si="488"/>
        <v>0</v>
      </c>
      <c r="AR1148" s="353">
        <f t="shared" si="488"/>
        <v>0</v>
      </c>
      <c r="AS1148" s="266"/>
    </row>
    <row r="1149" spans="1:45" ht="15" customHeight="1" outlineLevel="1">
      <c r="A1149" s="454"/>
      <c r="B1149" s="370"/>
      <c r="C1149" s="251"/>
      <c r="D1149" s="251"/>
      <c r="E1149" s="251"/>
      <c r="F1149" s="251"/>
      <c r="G1149" s="251"/>
      <c r="H1149" s="251"/>
      <c r="I1149" s="251"/>
      <c r="J1149" s="251"/>
      <c r="K1149" s="251"/>
      <c r="L1149" s="251"/>
      <c r="M1149" s="251"/>
      <c r="N1149" s="251"/>
      <c r="O1149" s="251"/>
      <c r="P1149" s="251"/>
      <c r="Q1149" s="251"/>
      <c r="R1149" s="251"/>
      <c r="S1149" s="251"/>
      <c r="T1149" s="251"/>
      <c r="U1149" s="251"/>
      <c r="V1149" s="251"/>
      <c r="W1149" s="251"/>
      <c r="X1149" s="251"/>
      <c r="Y1149" s="251"/>
      <c r="Z1149" s="251"/>
      <c r="AA1149" s="251"/>
      <c r="AB1149" s="251"/>
      <c r="AC1149" s="251"/>
      <c r="AD1149" s="251"/>
      <c r="AE1149" s="354"/>
      <c r="AF1149" s="367"/>
      <c r="AG1149" s="367"/>
      <c r="AH1149" s="367"/>
      <c r="AI1149" s="367"/>
      <c r="AJ1149" s="367"/>
      <c r="AK1149" s="367"/>
      <c r="AL1149" s="367"/>
      <c r="AM1149" s="367"/>
      <c r="AN1149" s="367"/>
      <c r="AO1149" s="367"/>
      <c r="AP1149" s="367"/>
      <c r="AQ1149" s="367"/>
      <c r="AR1149" s="367"/>
      <c r="AS1149" s="266"/>
    </row>
    <row r="1150" spans="1:45" ht="39.75" customHeight="1" outlineLevel="1">
      <c r="A1150" s="454">
        <v>48</v>
      </c>
      <c r="B1150" s="370" t="s">
        <v>140</v>
      </c>
      <c r="C1150" s="251" t="s">
        <v>25</v>
      </c>
      <c r="D1150" s="255"/>
      <c r="E1150" s="255"/>
      <c r="F1150" s="255"/>
      <c r="G1150" s="255"/>
      <c r="H1150" s="255"/>
      <c r="I1150" s="255"/>
      <c r="J1150" s="255"/>
      <c r="K1150" s="255"/>
      <c r="L1150" s="255"/>
      <c r="M1150" s="255"/>
      <c r="N1150" s="255"/>
      <c r="O1150" s="255"/>
      <c r="P1150" s="255"/>
      <c r="Q1150" s="255">
        <v>12</v>
      </c>
      <c r="R1150" s="255"/>
      <c r="S1150" s="255"/>
      <c r="T1150" s="255"/>
      <c r="U1150" s="255"/>
      <c r="V1150" s="255"/>
      <c r="W1150" s="255"/>
      <c r="X1150" s="255"/>
      <c r="Y1150" s="255"/>
      <c r="Z1150" s="255"/>
      <c r="AA1150" s="255"/>
      <c r="AB1150" s="255"/>
      <c r="AC1150" s="255"/>
      <c r="AD1150" s="255"/>
      <c r="AE1150" s="368"/>
      <c r="AF1150" s="357"/>
      <c r="AG1150" s="357"/>
      <c r="AH1150" s="357"/>
      <c r="AI1150" s="357"/>
      <c r="AJ1150" s="357"/>
      <c r="AK1150" s="357"/>
      <c r="AL1150" s="357"/>
      <c r="AM1150" s="357"/>
      <c r="AN1150" s="357"/>
      <c r="AO1150" s="357"/>
      <c r="AP1150" s="357"/>
      <c r="AQ1150" s="357"/>
      <c r="AR1150" s="357"/>
      <c r="AS1150" s="256">
        <f>SUM(AE1150:AR1150)</f>
        <v>0</v>
      </c>
    </row>
    <row r="1151" spans="1:45" ht="15" customHeight="1" outlineLevel="1">
      <c r="A1151" s="454"/>
      <c r="B1151" s="254" t="s">
        <v>345</v>
      </c>
      <c r="C1151" s="251" t="s">
        <v>163</v>
      </c>
      <c r="D1151" s="255"/>
      <c r="E1151" s="255"/>
      <c r="F1151" s="255"/>
      <c r="G1151" s="255"/>
      <c r="H1151" s="255"/>
      <c r="I1151" s="255"/>
      <c r="J1151" s="255"/>
      <c r="K1151" s="255"/>
      <c r="L1151" s="255"/>
      <c r="M1151" s="255"/>
      <c r="N1151" s="255"/>
      <c r="O1151" s="255"/>
      <c r="P1151" s="255"/>
      <c r="Q1151" s="255">
        <f>Q1150</f>
        <v>12</v>
      </c>
      <c r="R1151" s="255"/>
      <c r="S1151" s="255"/>
      <c r="T1151" s="255"/>
      <c r="U1151" s="255"/>
      <c r="V1151" s="255"/>
      <c r="W1151" s="255"/>
      <c r="X1151" s="255"/>
      <c r="Y1151" s="255"/>
      <c r="Z1151" s="255"/>
      <c r="AA1151" s="255"/>
      <c r="AB1151" s="255"/>
      <c r="AC1151" s="255"/>
      <c r="AD1151" s="255"/>
      <c r="AE1151" s="353">
        <f>AE1150</f>
        <v>0</v>
      </c>
      <c r="AF1151" s="353">
        <f t="shared" ref="AF1151:AR1151" si="489">AF1150</f>
        <v>0</v>
      </c>
      <c r="AG1151" s="353">
        <f t="shared" si="489"/>
        <v>0</v>
      </c>
      <c r="AH1151" s="353">
        <f t="shared" si="489"/>
        <v>0</v>
      </c>
      <c r="AI1151" s="353">
        <f t="shared" si="489"/>
        <v>0</v>
      </c>
      <c r="AJ1151" s="353">
        <f t="shared" si="489"/>
        <v>0</v>
      </c>
      <c r="AK1151" s="353">
        <f t="shared" si="489"/>
        <v>0</v>
      </c>
      <c r="AL1151" s="353">
        <f t="shared" si="489"/>
        <v>0</v>
      </c>
      <c r="AM1151" s="353">
        <f t="shared" si="489"/>
        <v>0</v>
      </c>
      <c r="AN1151" s="353">
        <f t="shared" si="489"/>
        <v>0</v>
      </c>
      <c r="AO1151" s="353">
        <f t="shared" si="489"/>
        <v>0</v>
      </c>
      <c r="AP1151" s="353">
        <f t="shared" si="489"/>
        <v>0</v>
      </c>
      <c r="AQ1151" s="353">
        <f t="shared" si="489"/>
        <v>0</v>
      </c>
      <c r="AR1151" s="353">
        <f t="shared" si="489"/>
        <v>0</v>
      </c>
      <c r="AS1151" s="266"/>
    </row>
    <row r="1152" spans="1:45" ht="15" customHeight="1" outlineLevel="1">
      <c r="A1152" s="454"/>
      <c r="B1152" s="370"/>
      <c r="C1152" s="251"/>
      <c r="D1152" s="251"/>
      <c r="E1152" s="251"/>
      <c r="F1152" s="251"/>
      <c r="G1152" s="251"/>
      <c r="H1152" s="251"/>
      <c r="I1152" s="251"/>
      <c r="J1152" s="251"/>
      <c r="K1152" s="251"/>
      <c r="L1152" s="251"/>
      <c r="M1152" s="251"/>
      <c r="N1152" s="251"/>
      <c r="O1152" s="251"/>
      <c r="P1152" s="251"/>
      <c r="Q1152" s="251"/>
      <c r="R1152" s="251"/>
      <c r="S1152" s="251"/>
      <c r="T1152" s="251"/>
      <c r="U1152" s="251"/>
      <c r="V1152" s="251"/>
      <c r="W1152" s="251"/>
      <c r="X1152" s="251"/>
      <c r="Y1152" s="251"/>
      <c r="Z1152" s="251"/>
      <c r="AA1152" s="251"/>
      <c r="AB1152" s="251"/>
      <c r="AC1152" s="251"/>
      <c r="AD1152" s="251"/>
      <c r="AE1152" s="354"/>
      <c r="AF1152" s="367"/>
      <c r="AG1152" s="367"/>
      <c r="AH1152" s="367"/>
      <c r="AI1152" s="367"/>
      <c r="AJ1152" s="367"/>
      <c r="AK1152" s="367"/>
      <c r="AL1152" s="367"/>
      <c r="AM1152" s="367"/>
      <c r="AN1152" s="367"/>
      <c r="AO1152" s="367"/>
      <c r="AP1152" s="367"/>
      <c r="AQ1152" s="367"/>
      <c r="AR1152" s="367"/>
      <c r="AS1152" s="266"/>
    </row>
    <row r="1153" spans="1:45" ht="33" customHeight="1" outlineLevel="1">
      <c r="A1153" s="454">
        <v>49</v>
      </c>
      <c r="B1153" s="370" t="s">
        <v>141</v>
      </c>
      <c r="C1153" s="251" t="s">
        <v>25</v>
      </c>
      <c r="D1153" s="255"/>
      <c r="E1153" s="255"/>
      <c r="F1153" s="255"/>
      <c r="G1153" s="255"/>
      <c r="H1153" s="255"/>
      <c r="I1153" s="255"/>
      <c r="J1153" s="255"/>
      <c r="K1153" s="255"/>
      <c r="L1153" s="255"/>
      <c r="M1153" s="255"/>
      <c r="N1153" s="255"/>
      <c r="O1153" s="255"/>
      <c r="P1153" s="255"/>
      <c r="Q1153" s="255">
        <v>12</v>
      </c>
      <c r="R1153" s="255"/>
      <c r="S1153" s="255"/>
      <c r="T1153" s="255"/>
      <c r="U1153" s="255"/>
      <c r="V1153" s="255"/>
      <c r="W1153" s="255"/>
      <c r="X1153" s="255"/>
      <c r="Y1153" s="255"/>
      <c r="Z1153" s="255"/>
      <c r="AA1153" s="255"/>
      <c r="AB1153" s="255"/>
      <c r="AC1153" s="255"/>
      <c r="AD1153" s="255"/>
      <c r="AE1153" s="368"/>
      <c r="AF1153" s="357"/>
      <c r="AG1153" s="357"/>
      <c r="AH1153" s="357"/>
      <c r="AI1153" s="357"/>
      <c r="AJ1153" s="357"/>
      <c r="AK1153" s="357"/>
      <c r="AL1153" s="357"/>
      <c r="AM1153" s="357"/>
      <c r="AN1153" s="357"/>
      <c r="AO1153" s="357"/>
      <c r="AP1153" s="357"/>
      <c r="AQ1153" s="357"/>
      <c r="AR1153" s="357"/>
      <c r="AS1153" s="256">
        <f>SUM(AE1153:AR1153)</f>
        <v>0</v>
      </c>
    </row>
    <row r="1154" spans="1:45" ht="15" customHeight="1" outlineLevel="1">
      <c r="A1154" s="454"/>
      <c r="B1154" s="254" t="s">
        <v>345</v>
      </c>
      <c r="C1154" s="251" t="s">
        <v>163</v>
      </c>
      <c r="D1154" s="255"/>
      <c r="E1154" s="255"/>
      <c r="F1154" s="255"/>
      <c r="G1154" s="255"/>
      <c r="H1154" s="255"/>
      <c r="I1154" s="255"/>
      <c r="J1154" s="255"/>
      <c r="K1154" s="255"/>
      <c r="L1154" s="255"/>
      <c r="M1154" s="255"/>
      <c r="N1154" s="255"/>
      <c r="O1154" s="255"/>
      <c r="P1154" s="255"/>
      <c r="Q1154" s="255">
        <f>Q1153</f>
        <v>12</v>
      </c>
      <c r="R1154" s="255"/>
      <c r="S1154" s="255"/>
      <c r="T1154" s="255"/>
      <c r="U1154" s="255"/>
      <c r="V1154" s="255"/>
      <c r="W1154" s="255"/>
      <c r="X1154" s="255"/>
      <c r="Y1154" s="255"/>
      <c r="Z1154" s="255"/>
      <c r="AA1154" s="255"/>
      <c r="AB1154" s="255"/>
      <c r="AC1154" s="255"/>
      <c r="AD1154" s="255"/>
      <c r="AE1154" s="353">
        <f>AE1153</f>
        <v>0</v>
      </c>
      <c r="AF1154" s="353">
        <f t="shared" ref="AF1154:AR1154" si="490">AF1153</f>
        <v>0</v>
      </c>
      <c r="AG1154" s="353">
        <f t="shared" si="490"/>
        <v>0</v>
      </c>
      <c r="AH1154" s="353">
        <f t="shared" si="490"/>
        <v>0</v>
      </c>
      <c r="AI1154" s="353">
        <f t="shared" si="490"/>
        <v>0</v>
      </c>
      <c r="AJ1154" s="353">
        <f t="shared" si="490"/>
        <v>0</v>
      </c>
      <c r="AK1154" s="353">
        <f t="shared" si="490"/>
        <v>0</v>
      </c>
      <c r="AL1154" s="353">
        <f t="shared" si="490"/>
        <v>0</v>
      </c>
      <c r="AM1154" s="353">
        <f t="shared" si="490"/>
        <v>0</v>
      </c>
      <c r="AN1154" s="353">
        <f t="shared" si="490"/>
        <v>0</v>
      </c>
      <c r="AO1154" s="353">
        <f t="shared" si="490"/>
        <v>0</v>
      </c>
      <c r="AP1154" s="353">
        <f t="shared" si="490"/>
        <v>0</v>
      </c>
      <c r="AQ1154" s="353">
        <f t="shared" si="490"/>
        <v>0</v>
      </c>
      <c r="AR1154" s="353">
        <f t="shared" si="490"/>
        <v>0</v>
      </c>
      <c r="AS1154" s="266"/>
    </row>
    <row r="1155" spans="1:45" ht="15" customHeight="1" outlineLevel="1">
      <c r="A1155" s="454"/>
      <c r="B1155" s="254"/>
      <c r="C1155" s="251"/>
      <c r="D1155" s="652"/>
      <c r="E1155" s="652"/>
      <c r="F1155" s="652"/>
      <c r="G1155" s="652"/>
      <c r="H1155" s="652"/>
      <c r="I1155" s="652"/>
      <c r="J1155" s="652"/>
      <c r="K1155" s="652"/>
      <c r="L1155" s="652"/>
      <c r="M1155" s="652"/>
      <c r="N1155" s="652"/>
      <c r="O1155" s="652"/>
      <c r="P1155" s="652"/>
      <c r="Q1155" s="652"/>
      <c r="R1155" s="652"/>
      <c r="S1155" s="652"/>
      <c r="T1155" s="652"/>
      <c r="U1155" s="652"/>
      <c r="V1155" s="652"/>
      <c r="W1155" s="652"/>
      <c r="X1155" s="652"/>
      <c r="Y1155" s="652"/>
      <c r="Z1155" s="652"/>
      <c r="AA1155" s="652"/>
      <c r="AB1155" s="652"/>
      <c r="AC1155" s="652"/>
      <c r="AD1155" s="652"/>
      <c r="AE1155" s="353"/>
      <c r="AF1155" s="353"/>
      <c r="AG1155" s="353"/>
      <c r="AH1155" s="353"/>
      <c r="AI1155" s="353"/>
      <c r="AJ1155" s="353"/>
      <c r="AK1155" s="353"/>
      <c r="AL1155" s="353"/>
      <c r="AM1155" s="353"/>
      <c r="AN1155" s="353"/>
      <c r="AO1155" s="353"/>
      <c r="AP1155" s="353"/>
      <c r="AQ1155" s="353"/>
      <c r="AR1155" s="353"/>
      <c r="AS1155" s="266"/>
    </row>
    <row r="1156" spans="1:45" ht="15.5" outlineLevel="1">
      <c r="A1156" s="454"/>
      <c r="B1156" s="657" t="s">
        <v>907</v>
      </c>
      <c r="AS1156" s="653"/>
    </row>
    <row r="1157" spans="1:45" ht="15.5" outlineLevel="1">
      <c r="A1157" s="454">
        <v>50</v>
      </c>
      <c r="B1157" s="254"/>
      <c r="AS1157" s="653"/>
    </row>
    <row r="1158" spans="1:45" ht="15.5" outlineLevel="1">
      <c r="A1158" s="454"/>
      <c r="B1158" s="370" t="s">
        <v>906</v>
      </c>
      <c r="C1158" s="251" t="s">
        <v>25</v>
      </c>
      <c r="D1158" s="255"/>
      <c r="E1158" s="255"/>
      <c r="F1158" s="255"/>
      <c r="G1158" s="255"/>
      <c r="H1158" s="255"/>
      <c r="I1158" s="255"/>
      <c r="J1158" s="255"/>
      <c r="K1158" s="255"/>
      <c r="L1158" s="255"/>
      <c r="M1158" s="255"/>
      <c r="N1158" s="255"/>
      <c r="O1158" s="255"/>
      <c r="P1158" s="255"/>
      <c r="Q1158" s="255">
        <v>12</v>
      </c>
      <c r="R1158" s="255"/>
      <c r="S1158" s="255"/>
      <c r="T1158" s="255"/>
      <c r="U1158" s="255"/>
      <c r="V1158" s="255"/>
      <c r="W1158" s="255"/>
      <c r="X1158" s="255"/>
      <c r="Y1158" s="255"/>
      <c r="Z1158" s="255"/>
      <c r="AA1158" s="255"/>
      <c r="AB1158" s="255"/>
      <c r="AC1158" s="255"/>
      <c r="AD1158" s="255"/>
      <c r="AE1158" s="368"/>
      <c r="AF1158" s="357"/>
      <c r="AG1158" s="357"/>
      <c r="AH1158" s="357"/>
      <c r="AI1158" s="357"/>
      <c r="AJ1158" s="357"/>
      <c r="AK1158" s="357"/>
      <c r="AL1158" s="357"/>
      <c r="AM1158" s="357"/>
      <c r="AN1158" s="357"/>
      <c r="AO1158" s="357"/>
      <c r="AP1158" s="357"/>
      <c r="AQ1158" s="357"/>
      <c r="AR1158" s="357"/>
      <c r="AS1158" s="256">
        <f>SUM(AE1158:AR1158)</f>
        <v>0</v>
      </c>
    </row>
    <row r="1159" spans="1:45" ht="15.5" outlineLevel="1">
      <c r="A1159" s="454"/>
      <c r="B1159" s="254" t="s">
        <v>345</v>
      </c>
      <c r="C1159" s="251" t="s">
        <v>163</v>
      </c>
      <c r="D1159" s="255"/>
      <c r="E1159" s="255"/>
      <c r="F1159" s="255"/>
      <c r="G1159" s="255"/>
      <c r="H1159" s="255"/>
      <c r="I1159" s="255"/>
      <c r="J1159" s="255"/>
      <c r="K1159" s="255"/>
      <c r="L1159" s="255"/>
      <c r="M1159" s="255"/>
      <c r="N1159" s="255"/>
      <c r="O1159" s="255"/>
      <c r="P1159" s="255"/>
      <c r="Q1159" s="255">
        <f>Q1158</f>
        <v>12</v>
      </c>
      <c r="R1159" s="255"/>
      <c r="S1159" s="255"/>
      <c r="T1159" s="255"/>
      <c r="U1159" s="255"/>
      <c r="V1159" s="255"/>
      <c r="W1159" s="255"/>
      <c r="X1159" s="255"/>
      <c r="Y1159" s="255"/>
      <c r="Z1159" s="255"/>
      <c r="AA1159" s="255"/>
      <c r="AB1159" s="255"/>
      <c r="AC1159" s="255"/>
      <c r="AD1159" s="255"/>
      <c r="AE1159" s="353">
        <f>AE1158</f>
        <v>0</v>
      </c>
      <c r="AF1159" s="353">
        <f t="shared" ref="AF1159:AR1159" si="491">AF1158</f>
        <v>0</v>
      </c>
      <c r="AG1159" s="353">
        <f t="shared" si="491"/>
        <v>0</v>
      </c>
      <c r="AH1159" s="353">
        <f t="shared" si="491"/>
        <v>0</v>
      </c>
      <c r="AI1159" s="353">
        <f t="shared" si="491"/>
        <v>0</v>
      </c>
      <c r="AJ1159" s="353">
        <f t="shared" si="491"/>
        <v>0</v>
      </c>
      <c r="AK1159" s="353">
        <f t="shared" si="491"/>
        <v>0</v>
      </c>
      <c r="AL1159" s="353">
        <f t="shared" si="491"/>
        <v>0</v>
      </c>
      <c r="AM1159" s="353">
        <f t="shared" si="491"/>
        <v>0</v>
      </c>
      <c r="AN1159" s="353">
        <f t="shared" si="491"/>
        <v>0</v>
      </c>
      <c r="AO1159" s="353">
        <f t="shared" si="491"/>
        <v>0</v>
      </c>
      <c r="AP1159" s="353">
        <f t="shared" si="491"/>
        <v>0</v>
      </c>
      <c r="AQ1159" s="353">
        <f t="shared" si="491"/>
        <v>0</v>
      </c>
      <c r="AR1159" s="353">
        <f t="shared" si="491"/>
        <v>0</v>
      </c>
      <c r="AS1159" s="266"/>
    </row>
    <row r="1160" spans="1:45" ht="15.5" outlineLevel="1">
      <c r="A1160" s="454"/>
      <c r="B1160" s="254"/>
      <c r="C1160" s="265"/>
      <c r="D1160" s="251"/>
      <c r="E1160" s="251"/>
      <c r="F1160" s="251"/>
      <c r="G1160" s="251"/>
      <c r="H1160" s="251"/>
      <c r="I1160" s="251"/>
      <c r="J1160" s="251"/>
      <c r="K1160" s="251"/>
      <c r="L1160" s="251"/>
      <c r="M1160" s="251"/>
      <c r="N1160" s="251"/>
      <c r="O1160" s="251"/>
      <c r="P1160" s="251"/>
      <c r="Q1160" s="251"/>
      <c r="R1160" s="251"/>
      <c r="S1160" s="251"/>
      <c r="T1160" s="251"/>
      <c r="U1160" s="251"/>
      <c r="V1160" s="251"/>
      <c r="W1160" s="251"/>
      <c r="X1160" s="251"/>
      <c r="Y1160" s="251"/>
      <c r="Z1160" s="251"/>
      <c r="AA1160" s="251"/>
      <c r="AB1160" s="251"/>
      <c r="AC1160" s="251"/>
      <c r="AD1160" s="251"/>
      <c r="AE1160" s="261"/>
      <c r="AF1160" s="261"/>
      <c r="AG1160" s="261"/>
      <c r="AH1160" s="261"/>
      <c r="AI1160" s="261"/>
      <c r="AJ1160" s="261"/>
      <c r="AK1160" s="261"/>
      <c r="AL1160" s="261"/>
      <c r="AM1160" s="261"/>
      <c r="AN1160" s="261"/>
      <c r="AO1160" s="261"/>
      <c r="AP1160" s="261"/>
      <c r="AQ1160" s="261"/>
      <c r="AR1160" s="261"/>
      <c r="AS1160" s="266"/>
    </row>
    <row r="1161" spans="1:45" ht="15.5">
      <c r="B1161" s="285" t="s">
        <v>346</v>
      </c>
      <c r="C1161" s="287"/>
      <c r="D1161" s="287">
        <f>SUM(D999:D1154)</f>
        <v>11007935.813117627</v>
      </c>
      <c r="E1161" s="287">
        <f t="shared" ref="E1161:P1161" si="492">SUM(E999:E1154)</f>
        <v>11007935.813117627</v>
      </c>
      <c r="F1161" s="287">
        <f t="shared" si="492"/>
        <v>11007935.813117627</v>
      </c>
      <c r="G1161" s="287">
        <f t="shared" si="492"/>
        <v>11007935.813117627</v>
      </c>
      <c r="H1161" s="287">
        <f t="shared" si="492"/>
        <v>11007935.813117627</v>
      </c>
      <c r="I1161" s="287">
        <f t="shared" si="492"/>
        <v>10630403.274704656</v>
      </c>
      <c r="J1161" s="287">
        <f t="shared" si="492"/>
        <v>10630403.274704656</v>
      </c>
      <c r="K1161" s="287">
        <f t="shared" si="492"/>
        <v>10630403.274704656</v>
      </c>
      <c r="L1161" s="287">
        <f t="shared" si="492"/>
        <v>10349495.143658832</v>
      </c>
      <c r="M1161" s="287">
        <f t="shared" si="492"/>
        <v>10349495.143658832</v>
      </c>
      <c r="N1161" s="287">
        <f t="shared" si="492"/>
        <v>9977867.2438974418</v>
      </c>
      <c r="O1161" s="287">
        <f t="shared" si="492"/>
        <v>9491417.4182481747</v>
      </c>
      <c r="P1161" s="287">
        <f t="shared" si="492"/>
        <v>2982271.9253630964</v>
      </c>
      <c r="Q1161" s="287"/>
      <c r="R1161" s="287">
        <f>SUM(R999:R1154)</f>
        <v>1901.7397543371849</v>
      </c>
      <c r="S1161" s="287">
        <f t="shared" ref="S1161:AD1161" si="493">SUM(S999:S1154)</f>
        <v>1901.7397543371849</v>
      </c>
      <c r="T1161" s="287">
        <f t="shared" si="493"/>
        <v>1901.7397543371849</v>
      </c>
      <c r="U1161" s="287">
        <f t="shared" si="493"/>
        <v>1901.7397543371849</v>
      </c>
      <c r="V1161" s="287">
        <f t="shared" si="493"/>
        <v>1901.7397543371849</v>
      </c>
      <c r="W1161" s="287">
        <f t="shared" si="493"/>
        <v>1867.2465249675345</v>
      </c>
      <c r="X1161" s="287">
        <f t="shared" si="493"/>
        <v>1867.2465249675345</v>
      </c>
      <c r="Y1161" s="287">
        <f t="shared" si="493"/>
        <v>1867.2465249675345</v>
      </c>
      <c r="Z1161" s="287">
        <f t="shared" si="493"/>
        <v>1865.1539807200604</v>
      </c>
      <c r="AA1161" s="287">
        <f t="shared" si="493"/>
        <v>1865.1539807200604</v>
      </c>
      <c r="AB1161" s="287">
        <f t="shared" si="493"/>
        <v>1841.0559711604415</v>
      </c>
      <c r="AC1161" s="287">
        <f t="shared" si="493"/>
        <v>1694.4428709825929</v>
      </c>
      <c r="AD1161" s="287">
        <f t="shared" si="493"/>
        <v>435.31670490190993</v>
      </c>
      <c r="AE1161" s="287">
        <f>IF(AE997="kWh",SUMPRODUCT(D999:D1159,AE999:AE1159))</f>
        <v>0</v>
      </c>
      <c r="AF1161" s="772">
        <f>IF(AF997="kWh",SUMPRODUCT(D999:D1159,AF999:AF1159))</f>
        <v>775340.20199995488</v>
      </c>
      <c r="AG1161" s="287">
        <f>IF(AG997="kw",SUMPRODUCT($Q$999:$Q$1159,$R$999:$R$1159,AG999:AG1159),SUMPRODUCT($D$999:$D$1159,AG999:AG1159))</f>
        <v>573.98030042016808</v>
      </c>
      <c r="AH1161" s="287">
        <f t="shared" ref="AH1161:AR1161" si="494">IF(AH997="kw",SUMPRODUCT($Q$999:$Q$1159,$R$999:$R$1159,AH999:AH1159),SUMPRODUCT($D$999:$D$1159,AH999:AH1159))</f>
        <v>7141.6123266806735</v>
      </c>
      <c r="AI1161" s="287">
        <f t="shared" si="494"/>
        <v>8023.9906780462188</v>
      </c>
      <c r="AJ1161" s="287">
        <f t="shared" si="494"/>
        <v>6532.2426240000004</v>
      </c>
      <c r="AK1161" s="287">
        <f t="shared" si="494"/>
        <v>0</v>
      </c>
      <c r="AL1161" s="287">
        <f t="shared" si="494"/>
        <v>0</v>
      </c>
      <c r="AM1161" s="287">
        <f t="shared" si="494"/>
        <v>0</v>
      </c>
      <c r="AN1161" s="287">
        <f t="shared" si="494"/>
        <v>0</v>
      </c>
      <c r="AO1161" s="287">
        <f t="shared" si="494"/>
        <v>0</v>
      </c>
      <c r="AP1161" s="287">
        <f t="shared" si="494"/>
        <v>0</v>
      </c>
      <c r="AQ1161" s="287">
        <f t="shared" si="494"/>
        <v>0</v>
      </c>
      <c r="AR1161" s="287">
        <f t="shared" si="494"/>
        <v>0</v>
      </c>
      <c r="AS1161" s="288"/>
    </row>
    <row r="1162" spans="1:45" ht="15.5">
      <c r="B1162" s="334" t="s">
        <v>347</v>
      </c>
      <c r="C1162" s="335"/>
      <c r="D1162" s="335"/>
      <c r="E1162" s="335"/>
      <c r="F1162" s="335"/>
      <c r="G1162" s="335"/>
      <c r="H1162" s="335"/>
      <c r="I1162" s="335"/>
      <c r="J1162" s="335"/>
      <c r="K1162" s="335"/>
      <c r="L1162" s="335"/>
      <c r="M1162" s="335"/>
      <c r="N1162" s="335"/>
      <c r="O1162" s="335"/>
      <c r="P1162" s="335"/>
      <c r="Q1162" s="335"/>
      <c r="R1162" s="335"/>
      <c r="S1162" s="335"/>
      <c r="T1162" s="335"/>
      <c r="U1162" s="335"/>
      <c r="V1162" s="335"/>
      <c r="W1162" s="335"/>
      <c r="X1162" s="335"/>
      <c r="Y1162" s="335"/>
      <c r="Z1162" s="335"/>
      <c r="AA1162" s="335"/>
      <c r="AB1162" s="335"/>
      <c r="AC1162" s="335"/>
      <c r="AD1162" s="335"/>
      <c r="AE1162" s="335">
        <f>HLOOKUP(AE996,'2. LRAMVA Threshold'!$B$42:$Q$60,12,FALSE)</f>
        <v>0</v>
      </c>
      <c r="AF1162" s="335">
        <f>HLOOKUP(AF996,'2. LRAMVA Threshold'!$B$42:$Q$53,12,FALSE)</f>
        <v>0</v>
      </c>
      <c r="AG1162" s="335">
        <f>HLOOKUP(AG799,'2. LRAMVA Threshold'!$B$42:$Q$53,12,FALSE)</f>
        <v>0</v>
      </c>
      <c r="AH1162" s="335">
        <f>HLOOKUP(AH799,'2. LRAMVA Threshold'!$B$42:$Q$53,12,FALSE)</f>
        <v>0</v>
      </c>
      <c r="AI1162" s="335">
        <f>HLOOKUP(AI799,'2. LRAMVA Threshold'!$B$42:$Q$53,12,FALSE)</f>
        <v>0</v>
      </c>
      <c r="AJ1162" s="335">
        <f>HLOOKUP(AJ799,'2. LRAMVA Threshold'!$B$42:$Q$53,12,FALSE)</f>
        <v>0</v>
      </c>
      <c r="AK1162" s="335">
        <f>HLOOKUP(AK799,'2. LRAMVA Threshold'!$B$42:$Q$53,12,FALSE)</f>
        <v>0</v>
      </c>
      <c r="AL1162" s="335">
        <f>HLOOKUP(AL799,'2. LRAMVA Threshold'!$B$42:$Q$53,12,FALSE)</f>
        <v>0</v>
      </c>
      <c r="AM1162" s="335">
        <f>HLOOKUP(AM799,'2. LRAMVA Threshold'!$B$42:$Q$53,12,FALSE)</f>
        <v>0</v>
      </c>
      <c r="AN1162" s="335">
        <f>HLOOKUP(AN799,'2. LRAMVA Threshold'!$B$42:$Q$53,12,FALSE)</f>
        <v>0</v>
      </c>
      <c r="AO1162" s="335">
        <f>HLOOKUP(AO799,'2. LRAMVA Threshold'!$B$42:$Q$53,12,FALSE)</f>
        <v>0</v>
      </c>
      <c r="AP1162" s="335">
        <f>HLOOKUP(AP799,'2. LRAMVA Threshold'!$B$42:$Q$53,12,FALSE)</f>
        <v>0</v>
      </c>
      <c r="AQ1162" s="335">
        <f>HLOOKUP(AQ799,'2. LRAMVA Threshold'!$B$42:$Q$53,12,FALSE)</f>
        <v>0</v>
      </c>
      <c r="AR1162" s="335">
        <f>HLOOKUP(AR799,'2. LRAMVA Threshold'!$B$42:$Q$53,12,FALSE)</f>
        <v>0</v>
      </c>
      <c r="AS1162" s="384"/>
    </row>
    <row r="1163" spans="1:45" ht="15.5">
      <c r="B1163" s="337"/>
      <c r="C1163" s="374"/>
      <c r="D1163" s="375"/>
      <c r="E1163" s="375"/>
      <c r="F1163" s="375"/>
      <c r="G1163" s="375"/>
      <c r="H1163" s="375"/>
      <c r="I1163" s="375"/>
      <c r="J1163" s="375"/>
      <c r="K1163" s="375"/>
      <c r="L1163" s="375"/>
      <c r="M1163" s="375"/>
      <c r="N1163" s="339"/>
      <c r="O1163" s="339"/>
      <c r="P1163" s="339"/>
      <c r="Q1163" s="375"/>
      <c r="R1163" s="376"/>
      <c r="S1163" s="375"/>
      <c r="T1163" s="375"/>
      <c r="U1163" s="375"/>
      <c r="V1163" s="377"/>
      <c r="W1163" s="377"/>
      <c r="X1163" s="377"/>
      <c r="Y1163" s="377"/>
      <c r="Z1163" s="375"/>
      <c r="AA1163" s="375"/>
      <c r="AB1163" s="339"/>
      <c r="AC1163" s="339"/>
      <c r="AD1163" s="339"/>
      <c r="AE1163" s="378"/>
      <c r="AF1163" s="378"/>
      <c r="AG1163" s="378"/>
      <c r="AH1163" s="378"/>
      <c r="AI1163" s="378"/>
      <c r="AJ1163" s="378"/>
      <c r="AK1163" s="378"/>
      <c r="AL1163" s="342"/>
      <c r="AM1163" s="342"/>
      <c r="AN1163" s="342"/>
      <c r="AO1163" s="342"/>
      <c r="AP1163" s="342"/>
      <c r="AQ1163" s="342"/>
      <c r="AR1163" s="342"/>
      <c r="AS1163" s="672"/>
    </row>
    <row r="1164" spans="1:45" ht="15.5">
      <c r="B1164" s="283" t="s">
        <v>348</v>
      </c>
      <c r="C1164" s="295"/>
      <c r="D1164" s="295"/>
      <c r="E1164" s="321"/>
      <c r="F1164" s="321"/>
      <c r="G1164" s="321"/>
      <c r="H1164" s="321"/>
      <c r="I1164" s="321"/>
      <c r="J1164" s="321"/>
      <c r="K1164" s="321"/>
      <c r="L1164" s="321"/>
      <c r="M1164" s="321"/>
      <c r="N1164" s="321"/>
      <c r="O1164" s="321"/>
      <c r="P1164" s="321"/>
      <c r="Q1164" s="321"/>
      <c r="R1164" s="251"/>
      <c r="S1164" s="297"/>
      <c r="T1164" s="297"/>
      <c r="U1164" s="297"/>
      <c r="V1164" s="296"/>
      <c r="W1164" s="296"/>
      <c r="X1164" s="296"/>
      <c r="Y1164" s="296"/>
      <c r="Z1164" s="297"/>
      <c r="AA1164" s="297"/>
      <c r="AB1164" s="297"/>
      <c r="AC1164" s="297"/>
      <c r="AD1164" s="297"/>
      <c r="AE1164" s="714">
        <f>HLOOKUP(AE$35,'3.  Distribution Rates'!$C$122:$P$135,12,FALSE)</f>
        <v>0</v>
      </c>
      <c r="AF1164" s="714">
        <f>HLOOKUP(AF$35,'3.  Distribution Rates'!$C$122:$P$135,12,FALSE)</f>
        <v>0</v>
      </c>
      <c r="AG1164" s="298">
        <f>HLOOKUP(AG$35,'3.  Distribution Rates'!$C$122:$P$135,12,FALSE)</f>
        <v>0</v>
      </c>
      <c r="AH1164" s="298">
        <f>HLOOKUP(AH$35,'3.  Distribution Rates'!$C$122:$P$135,12,FALSE)</f>
        <v>0</v>
      </c>
      <c r="AI1164" s="298">
        <f>HLOOKUP(AI$35,'3.  Distribution Rates'!$C$122:$P$135,12,FALSE)</f>
        <v>0</v>
      </c>
      <c r="AJ1164" s="298">
        <f>HLOOKUP(AJ$35,'3.  Distribution Rates'!$C$122:$P$135,12,FALSE)</f>
        <v>0</v>
      </c>
      <c r="AK1164" s="298">
        <f>HLOOKUP(AK$35,'3.  Distribution Rates'!$C$122:$P$135,12,FALSE)</f>
        <v>0</v>
      </c>
      <c r="AL1164" s="298">
        <f>HLOOKUP(AL$35,'3.  Distribution Rates'!$C$122:$P$135,12,FALSE)</f>
        <v>0</v>
      </c>
      <c r="AM1164" s="298">
        <f>HLOOKUP(AM$35,'3.  Distribution Rates'!$C$122:$P$135,12,FALSE)</f>
        <v>0</v>
      </c>
      <c r="AN1164" s="298">
        <f>HLOOKUP(AN$35,'3.  Distribution Rates'!$C$122:$P$135,12,FALSE)</f>
        <v>0</v>
      </c>
      <c r="AO1164" s="298">
        <f>HLOOKUP(AO$35,'3.  Distribution Rates'!$C$122:$P$135,12,FALSE)</f>
        <v>0</v>
      </c>
      <c r="AP1164" s="298">
        <f>HLOOKUP(AP$35,'3.  Distribution Rates'!$C$122:$P$135,12,FALSE)</f>
        <v>0</v>
      </c>
      <c r="AQ1164" s="298">
        <f>HLOOKUP(AQ$35,'3.  Distribution Rates'!$C$122:$P$135,12,FALSE)</f>
        <v>0</v>
      </c>
      <c r="AR1164" s="298">
        <f>HLOOKUP(AR$35,'3.  Distribution Rates'!$C$122:$P$135,12,FALSE)</f>
        <v>0</v>
      </c>
      <c r="AS1164" s="673"/>
    </row>
    <row r="1165" spans="1:45" ht="15.5">
      <c r="B1165" s="283" t="s">
        <v>352</v>
      </c>
      <c r="C1165" s="300"/>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23">
        <f>'4.  2011-2014 LRAM'!AM143*AE1164</f>
        <v>0</v>
      </c>
      <c r="AF1165" s="323">
        <f>'4.  2011-2014 LRAM'!AN143*AF1164</f>
        <v>0</v>
      </c>
      <c r="AG1165" s="323">
        <f>'4.  2011-2014 LRAM'!AO143*AG1164</f>
        <v>0</v>
      </c>
      <c r="AH1165" s="323">
        <f>'4.  2011-2014 LRAM'!AP143*AH1164</f>
        <v>0</v>
      </c>
      <c r="AI1165" s="323">
        <f>'4.  2011-2014 LRAM'!AQ143*AI1164</f>
        <v>0</v>
      </c>
      <c r="AJ1165" s="323">
        <f>'4.  2011-2014 LRAM'!AR143*AJ1164</f>
        <v>0</v>
      </c>
      <c r="AK1165" s="323">
        <f>'4.  2011-2014 LRAM'!AS143*AK1164</f>
        <v>0</v>
      </c>
      <c r="AL1165" s="323">
        <f>'4.  2011-2014 LRAM'!AT143*AL1164</f>
        <v>0</v>
      </c>
      <c r="AM1165" s="323">
        <f>'4.  2011-2014 LRAM'!AU143*AM1164</f>
        <v>0</v>
      </c>
      <c r="AN1165" s="323">
        <f>'4.  2011-2014 LRAM'!AV143*AN1164</f>
        <v>0</v>
      </c>
      <c r="AO1165" s="323">
        <f>'4.  2011-2014 LRAM'!AW143*AO1164</f>
        <v>0</v>
      </c>
      <c r="AP1165" s="323">
        <f>'4.  2011-2014 LRAM'!AX143*AP1164</f>
        <v>0</v>
      </c>
      <c r="AQ1165" s="323">
        <f>'4.  2011-2014 LRAM'!AY143*AQ1164</f>
        <v>0</v>
      </c>
      <c r="AR1165" s="323">
        <f>'4.  2011-2014 LRAM'!AZ143*AR1164</f>
        <v>0</v>
      </c>
      <c r="AS1165" s="674">
        <f t="shared" ref="AS1165:AS1174" si="495">SUM(AE1165:AR1165)</f>
        <v>0</v>
      </c>
    </row>
    <row r="1166" spans="1:45" ht="15.5">
      <c r="B1166" s="283" t="s">
        <v>353</v>
      </c>
      <c r="C1166" s="300"/>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23">
        <f>'4.  2011-2014 LRAM'!AM282*AE1164</f>
        <v>0</v>
      </c>
      <c r="AF1166" s="323">
        <f>'4.  2011-2014 LRAM'!AN282*AF1164</f>
        <v>0</v>
      </c>
      <c r="AG1166" s="323">
        <f>'4.  2011-2014 LRAM'!AO282*AG1164</f>
        <v>0</v>
      </c>
      <c r="AH1166" s="323">
        <f>'4.  2011-2014 LRAM'!AP282*AH1164</f>
        <v>0</v>
      </c>
      <c r="AI1166" s="323">
        <f>'4.  2011-2014 LRAM'!AQ282*AI1164</f>
        <v>0</v>
      </c>
      <c r="AJ1166" s="323">
        <f>'4.  2011-2014 LRAM'!AR282*AJ1164</f>
        <v>0</v>
      </c>
      <c r="AK1166" s="323">
        <f>'4.  2011-2014 LRAM'!AS282*AK1164</f>
        <v>0</v>
      </c>
      <c r="AL1166" s="323">
        <f>'4.  2011-2014 LRAM'!AT282*AL1164</f>
        <v>0</v>
      </c>
      <c r="AM1166" s="323">
        <f>'4.  2011-2014 LRAM'!AU282*AM1164</f>
        <v>0</v>
      </c>
      <c r="AN1166" s="323">
        <f>'4.  2011-2014 LRAM'!AV282*AN1164</f>
        <v>0</v>
      </c>
      <c r="AO1166" s="323">
        <f>'4.  2011-2014 LRAM'!AW282*AO1164</f>
        <v>0</v>
      </c>
      <c r="AP1166" s="323">
        <f>'4.  2011-2014 LRAM'!AX282*AP1164</f>
        <v>0</v>
      </c>
      <c r="AQ1166" s="323">
        <f>'4.  2011-2014 LRAM'!AY282*AQ1164</f>
        <v>0</v>
      </c>
      <c r="AR1166" s="323">
        <f>'4.  2011-2014 LRAM'!AZ282*AR1164</f>
        <v>0</v>
      </c>
      <c r="AS1166" s="674">
        <f t="shared" si="495"/>
        <v>0</v>
      </c>
    </row>
    <row r="1167" spans="1:45" ht="15.5">
      <c r="B1167" s="283" t="s">
        <v>354</v>
      </c>
      <c r="C1167" s="300"/>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23">
        <f>'4.  2011-2014 LRAM'!AM418*AE1164</f>
        <v>0</v>
      </c>
      <c r="AF1167" s="323">
        <f>'4.  2011-2014 LRAM'!AN418*AF1164</f>
        <v>0</v>
      </c>
      <c r="AG1167" s="323">
        <f>'4.  2011-2014 LRAM'!AO418*AG1164</f>
        <v>0</v>
      </c>
      <c r="AH1167" s="323">
        <f>'4.  2011-2014 LRAM'!AP418*AH1164</f>
        <v>0</v>
      </c>
      <c r="AI1167" s="323">
        <f>'4.  2011-2014 LRAM'!AQ418*AI1164</f>
        <v>0</v>
      </c>
      <c r="AJ1167" s="323">
        <f>'4.  2011-2014 LRAM'!AR418*AJ1164</f>
        <v>0</v>
      </c>
      <c r="AK1167" s="323">
        <f>'4.  2011-2014 LRAM'!AS418*AK1164</f>
        <v>0</v>
      </c>
      <c r="AL1167" s="323">
        <f>'4.  2011-2014 LRAM'!AT418*AL1164</f>
        <v>0</v>
      </c>
      <c r="AM1167" s="323">
        <f>'4.  2011-2014 LRAM'!AU418*AM1164</f>
        <v>0</v>
      </c>
      <c r="AN1167" s="323">
        <f>'4.  2011-2014 LRAM'!AV418*AN1164</f>
        <v>0</v>
      </c>
      <c r="AO1167" s="323">
        <f>'4.  2011-2014 LRAM'!AW418*AO1164</f>
        <v>0</v>
      </c>
      <c r="AP1167" s="323">
        <f>'4.  2011-2014 LRAM'!AX418*AP1164</f>
        <v>0</v>
      </c>
      <c r="AQ1167" s="323">
        <f>'4.  2011-2014 LRAM'!AY418*AQ1164</f>
        <v>0</v>
      </c>
      <c r="AR1167" s="323">
        <f>'4.  2011-2014 LRAM'!AZ418*AR1164</f>
        <v>0</v>
      </c>
      <c r="AS1167" s="674">
        <f t="shared" si="495"/>
        <v>0</v>
      </c>
    </row>
    <row r="1168" spans="1:45" ht="15.5">
      <c r="B1168" s="283" t="s">
        <v>355</v>
      </c>
      <c r="C1168" s="300"/>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23">
        <f>'4.  2011-2014 LRAM'!AM555*AE1164</f>
        <v>0</v>
      </c>
      <c r="AF1168" s="323">
        <f>'4.  2011-2014 LRAM'!AN555*AF1164</f>
        <v>0</v>
      </c>
      <c r="AG1168" s="323">
        <f>'4.  2011-2014 LRAM'!AO555*AG1164</f>
        <v>0</v>
      </c>
      <c r="AH1168" s="323">
        <f>'4.  2011-2014 LRAM'!AP555*AH1164</f>
        <v>0</v>
      </c>
      <c r="AI1168" s="323">
        <f>'4.  2011-2014 LRAM'!AQ555*AI1164</f>
        <v>0</v>
      </c>
      <c r="AJ1168" s="323">
        <f>'4.  2011-2014 LRAM'!AR555*AJ1164</f>
        <v>0</v>
      </c>
      <c r="AK1168" s="323">
        <f>'4.  2011-2014 LRAM'!AS555*AK1164</f>
        <v>0</v>
      </c>
      <c r="AL1168" s="323">
        <f>'4.  2011-2014 LRAM'!AT555*AL1164</f>
        <v>0</v>
      </c>
      <c r="AM1168" s="323">
        <f>'4.  2011-2014 LRAM'!AU555*AM1164</f>
        <v>0</v>
      </c>
      <c r="AN1168" s="323">
        <f>'4.  2011-2014 LRAM'!AV555*AN1164</f>
        <v>0</v>
      </c>
      <c r="AO1168" s="323">
        <f>'4.  2011-2014 LRAM'!AW555*AO1164</f>
        <v>0</v>
      </c>
      <c r="AP1168" s="323">
        <f>'4.  2011-2014 LRAM'!AX555*AP1164</f>
        <v>0</v>
      </c>
      <c r="AQ1168" s="323">
        <f>'4.  2011-2014 LRAM'!AY555*AQ1164</f>
        <v>0</v>
      </c>
      <c r="AR1168" s="323">
        <f>'4.  2011-2014 LRAM'!AZ555*AR1164</f>
        <v>0</v>
      </c>
      <c r="AS1168" s="674">
        <f>SUM(AE1168:AR1168)</f>
        <v>0</v>
      </c>
    </row>
    <row r="1169" spans="2:45" ht="15.5">
      <c r="B1169" s="283" t="s">
        <v>356</v>
      </c>
      <c r="C1169" s="300"/>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23">
        <f>AE212*AE1164</f>
        <v>0</v>
      </c>
      <c r="AF1169" s="323">
        <f t="shared" ref="AF1169:AR1169" si="496">AF212*AF1164</f>
        <v>0</v>
      </c>
      <c r="AG1169" s="323">
        <f t="shared" si="496"/>
        <v>0</v>
      </c>
      <c r="AH1169" s="323">
        <f t="shared" si="496"/>
        <v>0</v>
      </c>
      <c r="AI1169" s="323">
        <f t="shared" si="496"/>
        <v>0</v>
      </c>
      <c r="AJ1169" s="323">
        <f t="shared" si="496"/>
        <v>0</v>
      </c>
      <c r="AK1169" s="323">
        <f t="shared" si="496"/>
        <v>0</v>
      </c>
      <c r="AL1169" s="323">
        <f t="shared" si="496"/>
        <v>0</v>
      </c>
      <c r="AM1169" s="323">
        <f t="shared" si="496"/>
        <v>0</v>
      </c>
      <c r="AN1169" s="323">
        <f t="shared" si="496"/>
        <v>0</v>
      </c>
      <c r="AO1169" s="323">
        <f t="shared" si="496"/>
        <v>0</v>
      </c>
      <c r="AP1169" s="323">
        <f t="shared" si="496"/>
        <v>0</v>
      </c>
      <c r="AQ1169" s="323">
        <f t="shared" si="496"/>
        <v>0</v>
      </c>
      <c r="AR1169" s="323">
        <f t="shared" si="496"/>
        <v>0</v>
      </c>
      <c r="AS1169" s="674">
        <f t="shared" si="495"/>
        <v>0</v>
      </c>
    </row>
    <row r="1170" spans="2:45" ht="15.5">
      <c r="B1170" s="283" t="s">
        <v>357</v>
      </c>
      <c r="C1170" s="300"/>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23">
        <f>AE402*AE1164</f>
        <v>0</v>
      </c>
      <c r="AF1170" s="323">
        <f t="shared" ref="AF1170:AR1170" si="497">AF402*AF1164</f>
        <v>0</v>
      </c>
      <c r="AG1170" s="323">
        <f t="shared" si="497"/>
        <v>0</v>
      </c>
      <c r="AH1170" s="323">
        <f t="shared" si="497"/>
        <v>0</v>
      </c>
      <c r="AI1170" s="323">
        <f t="shared" si="497"/>
        <v>0</v>
      </c>
      <c r="AJ1170" s="323">
        <f t="shared" si="497"/>
        <v>0</v>
      </c>
      <c r="AK1170" s="323">
        <f t="shared" si="497"/>
        <v>0</v>
      </c>
      <c r="AL1170" s="323">
        <f t="shared" si="497"/>
        <v>0</v>
      </c>
      <c r="AM1170" s="323">
        <f t="shared" si="497"/>
        <v>0</v>
      </c>
      <c r="AN1170" s="323">
        <f t="shared" si="497"/>
        <v>0</v>
      </c>
      <c r="AO1170" s="323">
        <f t="shared" si="497"/>
        <v>0</v>
      </c>
      <c r="AP1170" s="323">
        <f t="shared" si="497"/>
        <v>0</v>
      </c>
      <c r="AQ1170" s="323">
        <f t="shared" si="497"/>
        <v>0</v>
      </c>
      <c r="AR1170" s="323">
        <f t="shared" si="497"/>
        <v>0</v>
      </c>
      <c r="AS1170" s="674">
        <f t="shared" si="495"/>
        <v>0</v>
      </c>
    </row>
    <row r="1171" spans="2:45" ht="15.5">
      <c r="B1171" s="283" t="s">
        <v>358</v>
      </c>
      <c r="C1171" s="300"/>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23">
        <f>AE592*AE1164</f>
        <v>0</v>
      </c>
      <c r="AF1171" s="323">
        <f t="shared" ref="AF1171:AR1171" si="498">AF592*AF1164</f>
        <v>0</v>
      </c>
      <c r="AG1171" s="323">
        <f t="shared" si="498"/>
        <v>0</v>
      </c>
      <c r="AH1171" s="323">
        <f t="shared" si="498"/>
        <v>0</v>
      </c>
      <c r="AI1171" s="323">
        <f t="shared" si="498"/>
        <v>0</v>
      </c>
      <c r="AJ1171" s="323">
        <f t="shared" si="498"/>
        <v>0</v>
      </c>
      <c r="AK1171" s="323">
        <f t="shared" si="498"/>
        <v>0</v>
      </c>
      <c r="AL1171" s="323">
        <f t="shared" si="498"/>
        <v>0</v>
      </c>
      <c r="AM1171" s="323">
        <f t="shared" si="498"/>
        <v>0</v>
      </c>
      <c r="AN1171" s="323">
        <f t="shared" si="498"/>
        <v>0</v>
      </c>
      <c r="AO1171" s="323">
        <f t="shared" si="498"/>
        <v>0</v>
      </c>
      <c r="AP1171" s="323">
        <f t="shared" si="498"/>
        <v>0</v>
      </c>
      <c r="AQ1171" s="323">
        <f t="shared" si="498"/>
        <v>0</v>
      </c>
      <c r="AR1171" s="323">
        <f t="shared" si="498"/>
        <v>0</v>
      </c>
      <c r="AS1171" s="674">
        <f t="shared" si="495"/>
        <v>0</v>
      </c>
    </row>
    <row r="1172" spans="2:45" ht="15.5">
      <c r="B1172" s="283" t="s">
        <v>359</v>
      </c>
      <c r="C1172" s="300"/>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23">
        <f>AE786*AE1164</f>
        <v>0</v>
      </c>
      <c r="AF1172" s="323">
        <f t="shared" ref="AF1172:AR1172" si="499">AF786*AF1164</f>
        <v>0</v>
      </c>
      <c r="AG1172" s="323">
        <f t="shared" si="499"/>
        <v>0</v>
      </c>
      <c r="AH1172" s="323">
        <f t="shared" si="499"/>
        <v>0</v>
      </c>
      <c r="AI1172" s="323">
        <f t="shared" si="499"/>
        <v>0</v>
      </c>
      <c r="AJ1172" s="323">
        <f t="shared" si="499"/>
        <v>0</v>
      </c>
      <c r="AK1172" s="323">
        <f t="shared" si="499"/>
        <v>0</v>
      </c>
      <c r="AL1172" s="323">
        <f t="shared" si="499"/>
        <v>0</v>
      </c>
      <c r="AM1172" s="323">
        <f t="shared" si="499"/>
        <v>0</v>
      </c>
      <c r="AN1172" s="323">
        <f t="shared" si="499"/>
        <v>0</v>
      </c>
      <c r="AO1172" s="323">
        <f t="shared" si="499"/>
        <v>0</v>
      </c>
      <c r="AP1172" s="323">
        <f t="shared" si="499"/>
        <v>0</v>
      </c>
      <c r="AQ1172" s="323">
        <f t="shared" si="499"/>
        <v>0</v>
      </c>
      <c r="AR1172" s="323">
        <f t="shared" si="499"/>
        <v>0</v>
      </c>
      <c r="AS1172" s="674">
        <f t="shared" si="495"/>
        <v>0</v>
      </c>
    </row>
    <row r="1173" spans="2:45" ht="15.5">
      <c r="B1173" s="283" t="s">
        <v>360</v>
      </c>
      <c r="C1173" s="300"/>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23">
        <f>AE983*AE1164</f>
        <v>0</v>
      </c>
      <c r="AF1173" s="323">
        <f t="shared" ref="AF1173:AR1173" si="500">AF983*AF1164</f>
        <v>0</v>
      </c>
      <c r="AG1173" s="323">
        <f t="shared" si="500"/>
        <v>0</v>
      </c>
      <c r="AH1173" s="323">
        <f t="shared" si="500"/>
        <v>0</v>
      </c>
      <c r="AI1173" s="323">
        <f t="shared" si="500"/>
        <v>0</v>
      </c>
      <c r="AJ1173" s="323">
        <f t="shared" si="500"/>
        <v>0</v>
      </c>
      <c r="AK1173" s="323">
        <f t="shared" si="500"/>
        <v>0</v>
      </c>
      <c r="AL1173" s="323">
        <f t="shared" si="500"/>
        <v>0</v>
      </c>
      <c r="AM1173" s="323">
        <f t="shared" si="500"/>
        <v>0</v>
      </c>
      <c r="AN1173" s="323">
        <f t="shared" si="500"/>
        <v>0</v>
      </c>
      <c r="AO1173" s="323">
        <f t="shared" si="500"/>
        <v>0</v>
      </c>
      <c r="AP1173" s="323">
        <f t="shared" si="500"/>
        <v>0</v>
      </c>
      <c r="AQ1173" s="323">
        <f t="shared" si="500"/>
        <v>0</v>
      </c>
      <c r="AR1173" s="323">
        <f t="shared" si="500"/>
        <v>0</v>
      </c>
      <c r="AS1173" s="674">
        <f t="shared" si="495"/>
        <v>0</v>
      </c>
    </row>
    <row r="1174" spans="2:45" ht="15.5">
      <c r="B1174" s="283" t="s">
        <v>361</v>
      </c>
      <c r="C1174" s="300"/>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23">
        <f>AE1161*AE1164</f>
        <v>0</v>
      </c>
      <c r="AF1174" s="323">
        <f t="shared" ref="AF1174:AR1174" si="501">AF1161*AF1164</f>
        <v>0</v>
      </c>
      <c r="AG1174" s="323">
        <f t="shared" si="501"/>
        <v>0</v>
      </c>
      <c r="AH1174" s="323">
        <f t="shared" si="501"/>
        <v>0</v>
      </c>
      <c r="AI1174" s="323">
        <f t="shared" si="501"/>
        <v>0</v>
      </c>
      <c r="AJ1174" s="323">
        <f t="shared" si="501"/>
        <v>0</v>
      </c>
      <c r="AK1174" s="323">
        <f t="shared" si="501"/>
        <v>0</v>
      </c>
      <c r="AL1174" s="323">
        <f t="shared" si="501"/>
        <v>0</v>
      </c>
      <c r="AM1174" s="323">
        <f t="shared" si="501"/>
        <v>0</v>
      </c>
      <c r="AN1174" s="323">
        <f t="shared" si="501"/>
        <v>0</v>
      </c>
      <c r="AO1174" s="323">
        <f t="shared" si="501"/>
        <v>0</v>
      </c>
      <c r="AP1174" s="323">
        <f t="shared" si="501"/>
        <v>0</v>
      </c>
      <c r="AQ1174" s="323">
        <f t="shared" si="501"/>
        <v>0</v>
      </c>
      <c r="AR1174" s="323">
        <f t="shared" si="501"/>
        <v>0</v>
      </c>
      <c r="AS1174" s="674">
        <f t="shared" si="495"/>
        <v>0</v>
      </c>
    </row>
    <row r="1175" spans="2:45" ht="15.5">
      <c r="B1175" s="304" t="s">
        <v>351</v>
      </c>
      <c r="C1175" s="300"/>
      <c r="D1175" s="263"/>
      <c r="E1175" s="292"/>
      <c r="F1175" s="292"/>
      <c r="G1175" s="292"/>
      <c r="H1175" s="292"/>
      <c r="I1175" s="292"/>
      <c r="J1175" s="292"/>
      <c r="K1175" s="292"/>
      <c r="L1175" s="292"/>
      <c r="M1175" s="292"/>
      <c r="N1175" s="292"/>
      <c r="O1175" s="292"/>
      <c r="P1175" s="292"/>
      <c r="Q1175" s="292"/>
      <c r="R1175" s="260"/>
      <c r="S1175" s="292"/>
      <c r="T1175" s="292"/>
      <c r="U1175" s="292"/>
      <c r="V1175" s="263"/>
      <c r="W1175" s="263"/>
      <c r="X1175" s="263"/>
      <c r="Y1175" s="263"/>
      <c r="Z1175" s="292"/>
      <c r="AA1175" s="292"/>
      <c r="AB1175" s="292"/>
      <c r="AC1175" s="292"/>
      <c r="AD1175" s="292"/>
      <c r="AE1175" s="301">
        <f>SUM(AE1165:AE1174)</f>
        <v>0</v>
      </c>
      <c r="AF1175" s="301">
        <f>SUM(AF1165:AF1174)</f>
        <v>0</v>
      </c>
      <c r="AG1175" s="301">
        <f t="shared" ref="AG1175:AK1175" si="502">SUM(AG1165:AG1174)</f>
        <v>0</v>
      </c>
      <c r="AH1175" s="301">
        <f t="shared" si="502"/>
        <v>0</v>
      </c>
      <c r="AI1175" s="301">
        <f t="shared" si="502"/>
        <v>0</v>
      </c>
      <c r="AJ1175" s="301">
        <f t="shared" si="502"/>
        <v>0</v>
      </c>
      <c r="AK1175" s="301">
        <f t="shared" si="502"/>
        <v>0</v>
      </c>
      <c r="AL1175" s="301">
        <f>SUM(AL1165:AL1174)</f>
        <v>0</v>
      </c>
      <c r="AM1175" s="301">
        <f t="shared" ref="AM1175:AR1175" si="503">SUM(AM1165:AM1174)</f>
        <v>0</v>
      </c>
      <c r="AN1175" s="301">
        <f t="shared" si="503"/>
        <v>0</v>
      </c>
      <c r="AO1175" s="301">
        <f t="shared" si="503"/>
        <v>0</v>
      </c>
      <c r="AP1175" s="301">
        <f t="shared" si="503"/>
        <v>0</v>
      </c>
      <c r="AQ1175" s="301">
        <f t="shared" si="503"/>
        <v>0</v>
      </c>
      <c r="AR1175" s="301">
        <f t="shared" si="503"/>
        <v>0</v>
      </c>
      <c r="AS1175" s="675">
        <f>SUM(AS1165:AS1174)</f>
        <v>0</v>
      </c>
    </row>
    <row r="1176" spans="2:45" ht="15.5">
      <c r="B1176" s="304" t="s">
        <v>350</v>
      </c>
      <c r="C1176" s="300"/>
      <c r="D1176" s="305"/>
      <c r="E1176" s="292"/>
      <c r="F1176" s="292"/>
      <c r="G1176" s="292"/>
      <c r="H1176" s="292"/>
      <c r="I1176" s="292"/>
      <c r="J1176" s="292"/>
      <c r="K1176" s="292"/>
      <c r="L1176" s="292"/>
      <c r="M1176" s="292"/>
      <c r="N1176" s="292"/>
      <c r="O1176" s="292"/>
      <c r="P1176" s="292"/>
      <c r="Q1176" s="292"/>
      <c r="R1176" s="260"/>
      <c r="S1176" s="292"/>
      <c r="T1176" s="292"/>
      <c r="U1176" s="292"/>
      <c r="V1176" s="263"/>
      <c r="W1176" s="263"/>
      <c r="X1176" s="263"/>
      <c r="Y1176" s="263"/>
      <c r="Z1176" s="292"/>
      <c r="AA1176" s="292"/>
      <c r="AB1176" s="292"/>
      <c r="AC1176" s="292"/>
      <c r="AD1176" s="292"/>
      <c r="AE1176" s="302">
        <f>AE1162*AE1164</f>
        <v>0</v>
      </c>
      <c r="AF1176" s="302">
        <f t="shared" ref="AF1176:AK1176" si="504">AF1162*AF1164</f>
        <v>0</v>
      </c>
      <c r="AG1176" s="302">
        <f>AG1162*AG1164</f>
        <v>0</v>
      </c>
      <c r="AH1176" s="302">
        <f t="shared" si="504"/>
        <v>0</v>
      </c>
      <c r="AI1176" s="302">
        <f t="shared" si="504"/>
        <v>0</v>
      </c>
      <c r="AJ1176" s="302">
        <f t="shared" si="504"/>
        <v>0</v>
      </c>
      <c r="AK1176" s="302">
        <f t="shared" si="504"/>
        <v>0</v>
      </c>
      <c r="AL1176" s="302">
        <f t="shared" ref="AL1176:AR1176" si="505">AL1162*AL1164</f>
        <v>0</v>
      </c>
      <c r="AM1176" s="302">
        <f t="shared" si="505"/>
        <v>0</v>
      </c>
      <c r="AN1176" s="302">
        <f t="shared" si="505"/>
        <v>0</v>
      </c>
      <c r="AO1176" s="302">
        <f t="shared" si="505"/>
        <v>0</v>
      </c>
      <c r="AP1176" s="302">
        <f t="shared" si="505"/>
        <v>0</v>
      </c>
      <c r="AQ1176" s="302">
        <f t="shared" si="505"/>
        <v>0</v>
      </c>
      <c r="AR1176" s="302">
        <f t="shared" si="505"/>
        <v>0</v>
      </c>
      <c r="AS1176" s="350">
        <f>SUM(AE1176:AR1176)</f>
        <v>0</v>
      </c>
    </row>
    <row r="1177" spans="2:45" ht="15.5">
      <c r="B1177" s="304" t="s">
        <v>349</v>
      </c>
      <c r="C1177" s="300"/>
      <c r="D1177" s="305"/>
      <c r="E1177" s="292"/>
      <c r="F1177" s="292"/>
      <c r="G1177" s="292"/>
      <c r="H1177" s="292"/>
      <c r="I1177" s="292"/>
      <c r="J1177" s="292"/>
      <c r="K1177" s="292"/>
      <c r="L1177" s="292"/>
      <c r="M1177" s="292"/>
      <c r="N1177" s="292"/>
      <c r="O1177" s="292"/>
      <c r="P1177" s="292"/>
      <c r="Q1177" s="292"/>
      <c r="R1177" s="260"/>
      <c r="S1177" s="292"/>
      <c r="T1177" s="292"/>
      <c r="U1177" s="292"/>
      <c r="V1177" s="305"/>
      <c r="W1177" s="305"/>
      <c r="X1177" s="305"/>
      <c r="Y1177" s="305"/>
      <c r="Z1177" s="292"/>
      <c r="AA1177" s="292"/>
      <c r="AB1177" s="292"/>
      <c r="AC1177" s="292"/>
      <c r="AD1177" s="292"/>
      <c r="AE1177" s="306"/>
      <c r="AF1177" s="306"/>
      <c r="AG1177" s="306"/>
      <c r="AH1177" s="306"/>
      <c r="AI1177" s="306"/>
      <c r="AJ1177" s="306"/>
      <c r="AK1177" s="306"/>
      <c r="AL1177" s="306"/>
      <c r="AM1177" s="306"/>
      <c r="AN1177" s="306"/>
      <c r="AO1177" s="306"/>
      <c r="AP1177" s="306"/>
      <c r="AQ1177" s="306"/>
      <c r="AR1177" s="306"/>
      <c r="AS1177" s="350">
        <f>AS1175-AS1176</f>
        <v>0</v>
      </c>
    </row>
    <row r="1178" spans="2:45" ht="15.5">
      <c r="B1178" s="304"/>
      <c r="C1178" s="300"/>
      <c r="D1178" s="305"/>
      <c r="E1178" s="292"/>
      <c r="F1178" s="292"/>
      <c r="G1178" s="292"/>
      <c r="H1178" s="292"/>
      <c r="I1178" s="292"/>
      <c r="J1178" s="292"/>
      <c r="K1178" s="292"/>
      <c r="L1178" s="292"/>
      <c r="M1178" s="292"/>
      <c r="N1178" s="292"/>
      <c r="O1178" s="292"/>
      <c r="P1178" s="292"/>
      <c r="Q1178" s="292"/>
      <c r="R1178" s="260"/>
      <c r="S1178" s="292"/>
      <c r="T1178" s="292"/>
      <c r="U1178" s="292"/>
      <c r="V1178" s="305"/>
      <c r="W1178" s="305"/>
      <c r="X1178" s="305"/>
      <c r="Y1178" s="305"/>
      <c r="Z1178" s="292"/>
      <c r="AA1178" s="292"/>
      <c r="AB1178" s="292"/>
      <c r="AC1178" s="292"/>
      <c r="AD1178" s="292"/>
      <c r="AE1178" s="306"/>
      <c r="AF1178" s="306"/>
      <c r="AG1178" s="306"/>
      <c r="AH1178" s="306"/>
      <c r="AI1178" s="306"/>
      <c r="AJ1178" s="306"/>
      <c r="AK1178" s="306"/>
      <c r="AL1178" s="306"/>
      <c r="AM1178" s="306"/>
      <c r="AN1178" s="306"/>
      <c r="AO1178" s="306"/>
      <c r="AP1178" s="306"/>
      <c r="AQ1178" s="306"/>
      <c r="AR1178" s="306"/>
      <c r="AS1178" s="350"/>
    </row>
    <row r="1179" spans="2:45" ht="15.5">
      <c r="B1179" s="283" t="s">
        <v>864</v>
      </c>
      <c r="C1179" s="305"/>
      <c r="D1179" s="305"/>
      <c r="E1179" s="292"/>
      <c r="F1179" s="292"/>
      <c r="G1179" s="292"/>
      <c r="H1179" s="292"/>
      <c r="I1179" s="292"/>
      <c r="J1179" s="292"/>
      <c r="K1179" s="292"/>
      <c r="L1179" s="292"/>
      <c r="M1179" s="292"/>
      <c r="N1179" s="292"/>
      <c r="O1179" s="292"/>
      <c r="P1179" s="292"/>
      <c r="Q1179" s="292"/>
      <c r="R1179" s="260"/>
      <c r="S1179" s="292"/>
      <c r="T1179" s="292"/>
      <c r="U1179" s="292"/>
      <c r="V1179" s="305"/>
      <c r="W1179" s="300"/>
      <c r="X1179" s="305"/>
      <c r="Y1179" s="305"/>
      <c r="Z1179" s="292"/>
      <c r="AA1179" s="292"/>
      <c r="AB1179" s="292"/>
      <c r="AC1179" s="292"/>
      <c r="AD1179" s="292"/>
      <c r="AE1179" s="664">
        <f>SUMPRODUCT($E$999:$E$1159,AE999:AE1159)</f>
        <v>0</v>
      </c>
      <c r="AF1179" s="774">
        <f>SUMPRODUCT($E$999:$E$1159,AF999:AF1159)</f>
        <v>775340.20199995488</v>
      </c>
      <c r="AG1179" s="774">
        <f>IF(AG997="kw",SUMPRODUCT($Q$999:$Q$1159,$S$999:$S$1159,AG999:AG1159),SUMPRODUCT($E$999:$E$1159,AG999:AG1159))</f>
        <v>573.98030042016808</v>
      </c>
      <c r="AH1179" s="774">
        <f t="shared" ref="AH1179:AR1179" si="506">IF(AH997="kw",SUMPRODUCT($Q$999:$Q$1159,$S$999:$S$1159,AH999:AH1159),SUMPRODUCT($E$999:$E$1159,AH999:AH1159))</f>
        <v>7141.6123266806735</v>
      </c>
      <c r="AI1179" s="774">
        <f t="shared" si="506"/>
        <v>8023.9906780462188</v>
      </c>
      <c r="AJ1179" s="774">
        <f t="shared" si="506"/>
        <v>6532.2426240000004</v>
      </c>
      <c r="AK1179" s="664">
        <f t="shared" si="506"/>
        <v>0</v>
      </c>
      <c r="AL1179" s="664">
        <f t="shared" si="506"/>
        <v>0</v>
      </c>
      <c r="AM1179" s="664">
        <f t="shared" si="506"/>
        <v>0</v>
      </c>
      <c r="AN1179" s="664">
        <f t="shared" si="506"/>
        <v>0</v>
      </c>
      <c r="AO1179" s="664">
        <f t="shared" si="506"/>
        <v>0</v>
      </c>
      <c r="AP1179" s="664">
        <f t="shared" si="506"/>
        <v>0</v>
      </c>
      <c r="AQ1179" s="664">
        <f t="shared" si="506"/>
        <v>0</v>
      </c>
      <c r="AR1179" s="664">
        <f t="shared" si="506"/>
        <v>0</v>
      </c>
      <c r="AS1179" s="294"/>
    </row>
    <row r="1180" spans="2:45" ht="15.5">
      <c r="B1180" s="283" t="s">
        <v>865</v>
      </c>
      <c r="C1180" s="305"/>
      <c r="D1180" s="305"/>
      <c r="E1180" s="292"/>
      <c r="F1180" s="292"/>
      <c r="G1180" s="292"/>
      <c r="H1180" s="292"/>
      <c r="I1180" s="292"/>
      <c r="J1180" s="292"/>
      <c r="K1180" s="292"/>
      <c r="L1180" s="292"/>
      <c r="M1180" s="292"/>
      <c r="N1180" s="292"/>
      <c r="O1180" s="292"/>
      <c r="P1180" s="292"/>
      <c r="Q1180" s="292"/>
      <c r="R1180" s="260"/>
      <c r="S1180" s="292"/>
      <c r="T1180" s="292"/>
      <c r="U1180" s="292"/>
      <c r="V1180" s="305"/>
      <c r="W1180" s="300"/>
      <c r="X1180" s="305"/>
      <c r="Y1180" s="305"/>
      <c r="Z1180" s="292"/>
      <c r="AA1180" s="292"/>
      <c r="AB1180" s="292"/>
      <c r="AC1180" s="292"/>
      <c r="AD1180" s="292"/>
      <c r="AE1180" s="664">
        <f>SUMPRODUCT($F$999:$F$1159,AE999:AE1159)</f>
        <v>0</v>
      </c>
      <c r="AF1180" s="774">
        <f>SUMPRODUCT($F$999:$F$1159,AF999:AF1159)</f>
        <v>775340.20199995488</v>
      </c>
      <c r="AG1180" s="774">
        <f>IF(AG997="kw",SUMPRODUCT($Q$999:$Q$1159,$T$999:$T$1159,AG999:AG1159),SUMPRODUCT($F$999:$F$1159,AG999:AG1159))</f>
        <v>573.98030042016808</v>
      </c>
      <c r="AH1180" s="774">
        <f t="shared" ref="AH1180:AR1180" si="507">IF(AH997="kw",SUMPRODUCT($Q$999:$Q$1159,$T$999:$T$1159,AH999:AH1159),SUMPRODUCT($F$999:$F$1159,AH999:AH1159))</f>
        <v>7141.6123266806735</v>
      </c>
      <c r="AI1180" s="774">
        <f t="shared" si="507"/>
        <v>8023.9906780462188</v>
      </c>
      <c r="AJ1180" s="774">
        <f t="shared" si="507"/>
        <v>6532.2426240000004</v>
      </c>
      <c r="AK1180" s="664">
        <f t="shared" si="507"/>
        <v>0</v>
      </c>
      <c r="AL1180" s="664">
        <f t="shared" si="507"/>
        <v>0</v>
      </c>
      <c r="AM1180" s="664">
        <f t="shared" si="507"/>
        <v>0</v>
      </c>
      <c r="AN1180" s="664">
        <f t="shared" si="507"/>
        <v>0</v>
      </c>
      <c r="AO1180" s="664">
        <f t="shared" si="507"/>
        <v>0</v>
      </c>
      <c r="AP1180" s="664">
        <f t="shared" si="507"/>
        <v>0</v>
      </c>
      <c r="AQ1180" s="664">
        <f t="shared" si="507"/>
        <v>0</v>
      </c>
      <c r="AR1180" s="664">
        <f t="shared" si="507"/>
        <v>0</v>
      </c>
      <c r="AS1180" s="294"/>
    </row>
    <row r="1181" spans="2:45" ht="15.5">
      <c r="B1181" s="283" t="s">
        <v>866</v>
      </c>
      <c r="C1181" s="305"/>
      <c r="D1181" s="305"/>
      <c r="E1181" s="292"/>
      <c r="F1181" s="292"/>
      <c r="G1181" s="292"/>
      <c r="H1181" s="292"/>
      <c r="I1181" s="292"/>
      <c r="J1181" s="292"/>
      <c r="K1181" s="292"/>
      <c r="L1181" s="292"/>
      <c r="M1181" s="292"/>
      <c r="N1181" s="292"/>
      <c r="O1181" s="292"/>
      <c r="P1181" s="292"/>
      <c r="Q1181" s="292"/>
      <c r="R1181" s="260"/>
      <c r="S1181" s="292"/>
      <c r="T1181" s="292"/>
      <c r="U1181" s="292"/>
      <c r="V1181" s="305"/>
      <c r="W1181" s="300"/>
      <c r="X1181" s="305"/>
      <c r="Y1181" s="305"/>
      <c r="Z1181" s="292"/>
      <c r="AA1181" s="292"/>
      <c r="AB1181" s="292"/>
      <c r="AC1181" s="292"/>
      <c r="AD1181" s="292"/>
      <c r="AE1181" s="664">
        <f>SUMPRODUCT($G$999:$G$1159,AE999:AE1159)</f>
        <v>0</v>
      </c>
      <c r="AF1181" s="774">
        <f>SUMPRODUCT($G$999:$G$1159,AF999:AF1159)</f>
        <v>775340.20199995488</v>
      </c>
      <c r="AG1181" s="774">
        <f>IF(AG997="kw",SUMPRODUCT($Q$999:$Q$1159,$U$999:$U$1159,AG999:AG1159),SUMPRODUCT($G$999:$G$1159,AG999:AG1159))</f>
        <v>573.98030042016808</v>
      </c>
      <c r="AH1181" s="774">
        <f t="shared" ref="AH1181:AR1181" si="508">IF(AH997="kw",SUMPRODUCT($Q$999:$Q$1159,$U$999:$U$1159,AH999:AH1159),SUMPRODUCT($G$999:$G$1159,AH999:AH1159))</f>
        <v>7141.6123266806735</v>
      </c>
      <c r="AI1181" s="774">
        <f t="shared" si="508"/>
        <v>8023.9906780462188</v>
      </c>
      <c r="AJ1181" s="774">
        <f t="shared" si="508"/>
        <v>6532.2426240000004</v>
      </c>
      <c r="AK1181" s="664">
        <f t="shared" si="508"/>
        <v>0</v>
      </c>
      <c r="AL1181" s="664">
        <f t="shared" si="508"/>
        <v>0</v>
      </c>
      <c r="AM1181" s="664">
        <f t="shared" si="508"/>
        <v>0</v>
      </c>
      <c r="AN1181" s="664">
        <f t="shared" si="508"/>
        <v>0</v>
      </c>
      <c r="AO1181" s="664">
        <f t="shared" si="508"/>
        <v>0</v>
      </c>
      <c r="AP1181" s="664">
        <f t="shared" si="508"/>
        <v>0</v>
      </c>
      <c r="AQ1181" s="664">
        <f t="shared" si="508"/>
        <v>0</v>
      </c>
      <c r="AR1181" s="664">
        <f t="shared" si="508"/>
        <v>0</v>
      </c>
      <c r="AS1181" s="294"/>
    </row>
    <row r="1182" spans="2:45" ht="15.5">
      <c r="B1182" s="283" t="s">
        <v>867</v>
      </c>
      <c r="C1182" s="305"/>
      <c r="D1182" s="305"/>
      <c r="E1182" s="292"/>
      <c r="F1182" s="292"/>
      <c r="G1182" s="292"/>
      <c r="H1182" s="292"/>
      <c r="I1182" s="292"/>
      <c r="J1182" s="292"/>
      <c r="K1182" s="292"/>
      <c r="L1182" s="292"/>
      <c r="M1182" s="292"/>
      <c r="N1182" s="292"/>
      <c r="O1182" s="292"/>
      <c r="P1182" s="292"/>
      <c r="Q1182" s="292"/>
      <c r="R1182" s="260"/>
      <c r="S1182" s="292"/>
      <c r="T1182" s="292"/>
      <c r="U1182" s="292"/>
      <c r="V1182" s="305"/>
      <c r="W1182" s="300"/>
      <c r="X1182" s="305"/>
      <c r="Y1182" s="305"/>
      <c r="Z1182" s="292"/>
      <c r="AA1182" s="292"/>
      <c r="AB1182" s="292"/>
      <c r="AC1182" s="292"/>
      <c r="AD1182" s="292"/>
      <c r="AE1182" s="664">
        <f>SUMPRODUCT($H$999:$H$1159,AE999:AE1159)</f>
        <v>0</v>
      </c>
      <c r="AF1182" s="774">
        <f>SUMPRODUCT($H$999:$H$1159,AF999:AF1159)</f>
        <v>775340.20199995488</v>
      </c>
      <c r="AG1182" s="774">
        <f>IF(AG997="kw",SUMPRODUCT($Q$999:$Q$1159,$V$999:$V$1159,AG999:AG1159),SUMPRODUCT($H$999:$H$1159,AG999:AG1159))</f>
        <v>573.98030042016808</v>
      </c>
      <c r="AH1182" s="774">
        <f t="shared" ref="AH1182:AR1182" si="509">IF(AH997="kw",SUMPRODUCT($Q$999:$Q$1159,$V$999:$V$1159,AH999:AH1159),SUMPRODUCT($H$999:$H$1159,AH999:AH1159))</f>
        <v>7141.6123266806735</v>
      </c>
      <c r="AI1182" s="774">
        <f t="shared" si="509"/>
        <v>8023.9906780462188</v>
      </c>
      <c r="AJ1182" s="774">
        <f t="shared" si="509"/>
        <v>6532.2426240000004</v>
      </c>
      <c r="AK1182" s="664">
        <f t="shared" si="509"/>
        <v>0</v>
      </c>
      <c r="AL1182" s="664">
        <f t="shared" si="509"/>
        <v>0</v>
      </c>
      <c r="AM1182" s="664">
        <f t="shared" si="509"/>
        <v>0</v>
      </c>
      <c r="AN1182" s="664">
        <f t="shared" si="509"/>
        <v>0</v>
      </c>
      <c r="AO1182" s="664">
        <f t="shared" si="509"/>
        <v>0</v>
      </c>
      <c r="AP1182" s="664">
        <f t="shared" si="509"/>
        <v>0</v>
      </c>
      <c r="AQ1182" s="664">
        <f t="shared" si="509"/>
        <v>0</v>
      </c>
      <c r="AR1182" s="664">
        <f t="shared" si="509"/>
        <v>0</v>
      </c>
      <c r="AS1182" s="294"/>
    </row>
    <row r="1183" spans="2:45" ht="15.5">
      <c r="B1183" s="283" t="s">
        <v>868</v>
      </c>
      <c r="C1183" s="305"/>
      <c r="D1183" s="305"/>
      <c r="E1183" s="292"/>
      <c r="F1183" s="292"/>
      <c r="G1183" s="292"/>
      <c r="H1183" s="292"/>
      <c r="I1183" s="292"/>
      <c r="J1183" s="292"/>
      <c r="K1183" s="292"/>
      <c r="L1183" s="292"/>
      <c r="M1183" s="292"/>
      <c r="N1183" s="292"/>
      <c r="O1183" s="292"/>
      <c r="P1183" s="292"/>
      <c r="Q1183" s="292"/>
      <c r="R1183" s="260"/>
      <c r="S1183" s="292"/>
      <c r="T1183" s="292"/>
      <c r="U1183" s="292"/>
      <c r="V1183" s="305"/>
      <c r="W1183" s="300"/>
      <c r="X1183" s="305"/>
      <c r="Y1183" s="305"/>
      <c r="Z1183" s="292"/>
      <c r="AA1183" s="292"/>
      <c r="AB1183" s="292"/>
      <c r="AC1183" s="292"/>
      <c r="AD1183" s="292"/>
      <c r="AE1183" s="664">
        <f>SUMPRODUCT($I$999:$I$1159,AE999:AE1159)</f>
        <v>0</v>
      </c>
      <c r="AF1183" s="774">
        <f>SUMPRODUCT($I$999:$I$1159,AF999:AF1159)</f>
        <v>747152.37557314127</v>
      </c>
      <c r="AG1183" s="774">
        <f>IF(AG997="kw",SUMPRODUCT($Q$999:$Q$1159,$W$999:$W$1159,AG999:AG1159),SUMPRODUCT($I$999:$I$1159,AG999:AG1159))</f>
        <v>559.39459583442499</v>
      </c>
      <c r="AH1183" s="774">
        <f t="shared" ref="AH1183:AR1183" si="510">IF(AH997="kw",SUMPRODUCT($Q$999:$Q$1159,$W$999:$W$1159,AH999:AH1159),SUMPRODUCT($I$999:$I$1159,AH999:AH1159))</f>
        <v>6960.1331930124734</v>
      </c>
      <c r="AI1183" s="774">
        <f t="shared" si="510"/>
        <v>7820.0889804739063</v>
      </c>
      <c r="AJ1183" s="774">
        <f t="shared" si="510"/>
        <v>6532.2426240000004</v>
      </c>
      <c r="AK1183" s="664">
        <f t="shared" si="510"/>
        <v>0</v>
      </c>
      <c r="AL1183" s="664">
        <f t="shared" si="510"/>
        <v>0</v>
      </c>
      <c r="AM1183" s="664">
        <f t="shared" si="510"/>
        <v>0</v>
      </c>
      <c r="AN1183" s="664">
        <f t="shared" si="510"/>
        <v>0</v>
      </c>
      <c r="AO1183" s="664">
        <f t="shared" si="510"/>
        <v>0</v>
      </c>
      <c r="AP1183" s="664">
        <f t="shared" si="510"/>
        <v>0</v>
      </c>
      <c r="AQ1183" s="664">
        <f t="shared" si="510"/>
        <v>0</v>
      </c>
      <c r="AR1183" s="664">
        <f t="shared" si="510"/>
        <v>0</v>
      </c>
      <c r="AS1183" s="294"/>
    </row>
    <row r="1184" spans="2:45" ht="15.5">
      <c r="B1184" s="283" t="s">
        <v>869</v>
      </c>
      <c r="C1184" s="305"/>
      <c r="D1184" s="305"/>
      <c r="E1184" s="292"/>
      <c r="F1184" s="292"/>
      <c r="G1184" s="292"/>
      <c r="H1184" s="292"/>
      <c r="I1184" s="292"/>
      <c r="J1184" s="292"/>
      <c r="K1184" s="292"/>
      <c r="L1184" s="292"/>
      <c r="M1184" s="292"/>
      <c r="N1184" s="292"/>
      <c r="O1184" s="292"/>
      <c r="P1184" s="292"/>
      <c r="Q1184" s="292"/>
      <c r="R1184" s="260"/>
      <c r="S1184" s="292"/>
      <c r="T1184" s="292"/>
      <c r="U1184" s="292"/>
      <c r="V1184" s="305"/>
      <c r="W1184" s="300"/>
      <c r="X1184" s="305"/>
      <c r="Y1184" s="305"/>
      <c r="Z1184" s="292"/>
      <c r="AA1184" s="292"/>
      <c r="AB1184" s="292"/>
      <c r="AC1184" s="292"/>
      <c r="AD1184" s="292"/>
      <c r="AE1184" s="664">
        <f>SUMPRODUCT($J$999:$J$1159,AE999:AE1159)</f>
        <v>0</v>
      </c>
      <c r="AF1184" s="774">
        <f>SUMPRODUCT($J$999:$J$1159,AF999:AF1159)</f>
        <v>747152.37557314127</v>
      </c>
      <c r="AG1184" s="774">
        <f>IF(AG997="kw",SUMPRODUCT($Q$999:$Q$1159,$X$999:$X$1159,AG999:AG1159),SUMPRODUCT($J$999:$J$1159,AG999:AG1159))</f>
        <v>559.39459583442499</v>
      </c>
      <c r="AH1184" s="774">
        <f t="shared" ref="AH1184:AR1184" si="511">IF(AH997="kw",SUMPRODUCT($Q$999:$Q$1159,$X$999:$X$1159,AH999:AH1159),SUMPRODUCT($J$999:$J$1159,AH999:AH1159))</f>
        <v>6960.1331930124734</v>
      </c>
      <c r="AI1184" s="774">
        <f t="shared" si="511"/>
        <v>7820.0889804739063</v>
      </c>
      <c r="AJ1184" s="774">
        <f t="shared" si="511"/>
        <v>6532.2426240000004</v>
      </c>
      <c r="AK1184" s="664">
        <f t="shared" si="511"/>
        <v>0</v>
      </c>
      <c r="AL1184" s="664">
        <f t="shared" si="511"/>
        <v>0</v>
      </c>
      <c r="AM1184" s="664">
        <f t="shared" si="511"/>
        <v>0</v>
      </c>
      <c r="AN1184" s="664">
        <f t="shared" si="511"/>
        <v>0</v>
      </c>
      <c r="AO1184" s="664">
        <f t="shared" si="511"/>
        <v>0</v>
      </c>
      <c r="AP1184" s="664">
        <f t="shared" si="511"/>
        <v>0</v>
      </c>
      <c r="AQ1184" s="664">
        <f t="shared" si="511"/>
        <v>0</v>
      </c>
      <c r="AR1184" s="664">
        <f t="shared" si="511"/>
        <v>0</v>
      </c>
      <c r="AS1184" s="294"/>
    </row>
    <row r="1185" spans="1:45" ht="15.5">
      <c r="B1185" s="382" t="s">
        <v>870</v>
      </c>
      <c r="C1185" s="312"/>
      <c r="D1185" s="328"/>
      <c r="E1185" s="328"/>
      <c r="F1185" s="328"/>
      <c r="G1185" s="328"/>
      <c r="H1185" s="328"/>
      <c r="I1185" s="328"/>
      <c r="J1185" s="328"/>
      <c r="K1185" s="328"/>
      <c r="L1185" s="328"/>
      <c r="M1185" s="328"/>
      <c r="N1185" s="328"/>
      <c r="O1185" s="328"/>
      <c r="P1185" s="328"/>
      <c r="Q1185" s="328"/>
      <c r="R1185" s="327"/>
      <c r="S1185" s="328"/>
      <c r="T1185" s="328"/>
      <c r="U1185" s="328"/>
      <c r="V1185" s="312"/>
      <c r="W1185" s="329"/>
      <c r="X1185" s="329"/>
      <c r="Y1185" s="328"/>
      <c r="Z1185" s="328"/>
      <c r="AA1185" s="329"/>
      <c r="AB1185" s="329"/>
      <c r="AC1185" s="329"/>
      <c r="AD1185" s="329"/>
      <c r="AE1185" s="665">
        <f>SUMPRODUCT($K$999:$K$1159,AE999:AE1159)</f>
        <v>0</v>
      </c>
      <c r="AF1185" s="775">
        <f>SUMPRODUCT($K$999:$K$1159,AF999:AF1159)</f>
        <v>747152.37557314127</v>
      </c>
      <c r="AG1185" s="775">
        <f>IF(AG997="kw",SUMPRODUCT($Q$999:$Q$1159,$Y$999:$Y$1159,AG999:AG1159),SUMPRODUCT($K$999:$K$1159,AG999:AG1159))</f>
        <v>559.39459583442499</v>
      </c>
      <c r="AH1185" s="775">
        <f t="shared" ref="AH1185:AR1185" si="512">IF(AH997="kw",SUMPRODUCT($Q$999:$Q$1159,$Y$999:$Y$1159,AH999:AH1159),SUMPRODUCT($K$999:$K$1159,AH999:AH1159))</f>
        <v>6960.1331930124734</v>
      </c>
      <c r="AI1185" s="775">
        <f t="shared" si="512"/>
        <v>7820.0889804739063</v>
      </c>
      <c r="AJ1185" s="775">
        <f t="shared" si="512"/>
        <v>6532.2426240000004</v>
      </c>
      <c r="AK1185" s="665">
        <f t="shared" si="512"/>
        <v>0</v>
      </c>
      <c r="AL1185" s="665">
        <f t="shared" si="512"/>
        <v>0</v>
      </c>
      <c r="AM1185" s="665">
        <f t="shared" si="512"/>
        <v>0</v>
      </c>
      <c r="AN1185" s="665">
        <f t="shared" si="512"/>
        <v>0</v>
      </c>
      <c r="AO1185" s="665">
        <f t="shared" si="512"/>
        <v>0</v>
      </c>
      <c r="AP1185" s="665">
        <f t="shared" si="512"/>
        <v>0</v>
      </c>
      <c r="AQ1185" s="665">
        <f t="shared" si="512"/>
        <v>0</v>
      </c>
      <c r="AR1185" s="665">
        <f t="shared" si="512"/>
        <v>0</v>
      </c>
      <c r="AS1185" s="330"/>
    </row>
    <row r="1186" spans="1:45" ht="19.5" customHeight="1">
      <c r="B1186" s="314" t="s">
        <v>590</v>
      </c>
      <c r="C1186" s="331"/>
      <c r="D1186" s="332"/>
      <c r="E1186" s="332"/>
      <c r="F1186" s="332"/>
      <c r="G1186" s="332"/>
      <c r="H1186" s="332"/>
      <c r="I1186" s="332"/>
      <c r="J1186" s="332"/>
      <c r="K1186" s="332"/>
      <c r="L1186" s="332"/>
      <c r="M1186" s="332"/>
      <c r="N1186" s="332"/>
      <c r="O1186" s="332"/>
      <c r="P1186" s="332"/>
      <c r="Q1186" s="332"/>
      <c r="R1186" s="332"/>
      <c r="S1186" s="332"/>
      <c r="T1186" s="332"/>
      <c r="U1186" s="332"/>
      <c r="V1186" s="317"/>
      <c r="W1186" s="318"/>
      <c r="X1186" s="332"/>
      <c r="Y1186" s="332"/>
      <c r="Z1186" s="332"/>
      <c r="AA1186" s="332"/>
      <c r="AB1186" s="332"/>
      <c r="AC1186" s="332"/>
      <c r="AD1186" s="332"/>
      <c r="AE1186" s="333"/>
      <c r="AF1186" s="333"/>
      <c r="AG1186" s="333"/>
      <c r="AH1186" s="333"/>
      <c r="AI1186" s="333"/>
      <c r="AJ1186" s="333"/>
      <c r="AK1186" s="333"/>
      <c r="AL1186" s="333"/>
      <c r="AM1186" s="333"/>
      <c r="AN1186" s="333"/>
      <c r="AO1186" s="333"/>
      <c r="AP1186" s="333"/>
      <c r="AQ1186" s="333"/>
      <c r="AR1186" s="333"/>
      <c r="AS1186" s="333"/>
    </row>
    <row r="1188" spans="1:45">
      <c r="B1188" s="501" t="s">
        <v>523</v>
      </c>
    </row>
    <row r="1189" spans="1:45" ht="15.5">
      <c r="B1189" s="241" t="s">
        <v>800</v>
      </c>
      <c r="C1189" s="242"/>
      <c r="D1189" s="501" t="s">
        <v>523</v>
      </c>
      <c r="E1189" s="217"/>
      <c r="F1189" s="501"/>
      <c r="G1189" s="217"/>
      <c r="H1189" s="217"/>
      <c r="I1189" s="217"/>
      <c r="J1189" s="217"/>
      <c r="K1189" s="217"/>
      <c r="L1189" s="217"/>
      <c r="M1189" s="217"/>
      <c r="N1189" s="217"/>
      <c r="O1189" s="217"/>
      <c r="P1189" s="217"/>
      <c r="Q1189" s="217"/>
      <c r="R1189" s="242"/>
      <c r="S1189" s="217"/>
      <c r="T1189" s="217"/>
      <c r="U1189" s="217"/>
      <c r="V1189" s="217"/>
      <c r="W1189" s="217"/>
      <c r="X1189" s="217"/>
      <c r="Y1189" s="217"/>
      <c r="Z1189" s="217"/>
      <c r="AA1189" s="217"/>
      <c r="AB1189" s="217"/>
      <c r="AC1189" s="217"/>
      <c r="AD1189" s="217"/>
      <c r="AE1189" s="231"/>
      <c r="AF1189" s="229"/>
      <c r="AG1189" s="229"/>
      <c r="AH1189" s="229"/>
      <c r="AI1189" s="229"/>
      <c r="AJ1189" s="229"/>
      <c r="AK1189" s="229"/>
      <c r="AL1189" s="229"/>
      <c r="AM1189" s="229"/>
      <c r="AN1189" s="229"/>
      <c r="AO1189" s="229"/>
      <c r="AP1189" s="229"/>
      <c r="AQ1189" s="229"/>
      <c r="AR1189" s="229"/>
    </row>
    <row r="1190" spans="1:45" ht="39.75" customHeight="1">
      <c r="B1190" s="828" t="s">
        <v>211</v>
      </c>
      <c r="C1190" s="830" t="s">
        <v>33</v>
      </c>
      <c r="D1190" s="244" t="s">
        <v>421</v>
      </c>
      <c r="E1190" s="838" t="s">
        <v>209</v>
      </c>
      <c r="F1190" s="839"/>
      <c r="G1190" s="839"/>
      <c r="H1190" s="839"/>
      <c r="I1190" s="839"/>
      <c r="J1190" s="839"/>
      <c r="K1190" s="839"/>
      <c r="L1190" s="839"/>
      <c r="M1190" s="839"/>
      <c r="N1190" s="839"/>
      <c r="O1190" s="839"/>
      <c r="P1190" s="840"/>
      <c r="Q1190" s="830" t="s">
        <v>213</v>
      </c>
      <c r="R1190" s="244" t="s">
        <v>422</v>
      </c>
      <c r="S1190" s="834" t="s">
        <v>212</v>
      </c>
      <c r="T1190" s="835"/>
      <c r="U1190" s="835"/>
      <c r="V1190" s="835"/>
      <c r="W1190" s="835"/>
      <c r="X1190" s="835"/>
      <c r="Y1190" s="835"/>
      <c r="Z1190" s="835"/>
      <c r="AA1190" s="835"/>
      <c r="AB1190" s="835"/>
      <c r="AC1190" s="835"/>
      <c r="AD1190" s="841"/>
      <c r="AE1190" s="834" t="s">
        <v>242</v>
      </c>
      <c r="AF1190" s="835"/>
      <c r="AG1190" s="835"/>
      <c r="AH1190" s="835"/>
      <c r="AI1190" s="835"/>
      <c r="AJ1190" s="835"/>
      <c r="AK1190" s="835"/>
      <c r="AL1190" s="835"/>
      <c r="AM1190" s="835"/>
      <c r="AN1190" s="835"/>
      <c r="AO1190" s="835"/>
      <c r="AP1190" s="835"/>
      <c r="AQ1190" s="835"/>
      <c r="AR1190" s="835"/>
      <c r="AS1190" s="836"/>
    </row>
    <row r="1191" spans="1:45" ht="65.25" customHeight="1">
      <c r="B1191" s="829"/>
      <c r="C1191" s="831"/>
      <c r="D1191" s="245">
        <v>2021</v>
      </c>
      <c r="E1191" s="245">
        <v>2022</v>
      </c>
      <c r="F1191" s="245">
        <v>2023</v>
      </c>
      <c r="G1191" s="245">
        <v>2024</v>
      </c>
      <c r="H1191" s="245">
        <v>2025</v>
      </c>
      <c r="I1191" s="245">
        <v>2026</v>
      </c>
      <c r="J1191" s="245">
        <v>2027</v>
      </c>
      <c r="K1191" s="245">
        <v>2028</v>
      </c>
      <c r="L1191" s="245">
        <v>2029</v>
      </c>
      <c r="M1191" s="245">
        <v>2030</v>
      </c>
      <c r="N1191" s="245">
        <v>2031</v>
      </c>
      <c r="O1191" s="245">
        <v>2032</v>
      </c>
      <c r="P1191" s="245">
        <v>2033</v>
      </c>
      <c r="Q1191" s="837"/>
      <c r="R1191" s="245">
        <v>2021</v>
      </c>
      <c r="S1191" s="245">
        <v>2022</v>
      </c>
      <c r="T1191" s="245">
        <v>2023</v>
      </c>
      <c r="U1191" s="245">
        <v>2024</v>
      </c>
      <c r="V1191" s="245">
        <v>2025</v>
      </c>
      <c r="W1191" s="245">
        <v>2026</v>
      </c>
      <c r="X1191" s="245">
        <v>2027</v>
      </c>
      <c r="Y1191" s="245">
        <v>2028</v>
      </c>
      <c r="Z1191" s="245">
        <v>2029</v>
      </c>
      <c r="AA1191" s="245">
        <v>2030</v>
      </c>
      <c r="AB1191" s="245">
        <v>2031</v>
      </c>
      <c r="AC1191" s="245">
        <v>2032</v>
      </c>
      <c r="AD1191" s="245">
        <v>2033</v>
      </c>
      <c r="AE1191" s="245" t="str">
        <f>'1.  LRAMVA Summary'!$D$53</f>
        <v>Residential</v>
      </c>
      <c r="AF1191" s="245" t="str">
        <f>'1.  LRAMVA Summary'!$E$53</f>
        <v>GS&lt;50 kW</v>
      </c>
      <c r="AG1191" s="245" t="str">
        <f>'1.  LRAMVA Summary'!$F$53</f>
        <v>GS 50 to 699 kW</v>
      </c>
      <c r="AH1191" s="245" t="str">
        <f>'1.  LRAMVA Summary'!$G$53</f>
        <v>GS 700 to 4,999 kW</v>
      </c>
      <c r="AI1191" s="245" t="str">
        <f>'1.  LRAMVA Summary'!$H$53</f>
        <v>Large Use</v>
      </c>
      <c r="AJ1191" s="245" t="str">
        <f>'1.  LRAMVA Summary'!$I$53</f>
        <v>Street Lighting</v>
      </c>
      <c r="AK1191" s="245" t="str">
        <f>'1.  LRAMVA Summary'!$J$53</f>
        <v>Unmetered Scattered Load</v>
      </c>
      <c r="AL1191" s="245" t="str">
        <f>'1.  LRAMVA Summary'!$K$53</f>
        <v/>
      </c>
      <c r="AM1191" s="245" t="str">
        <f>'1.  LRAMVA Summary'!$L$53</f>
        <v/>
      </c>
      <c r="AN1191" s="245" t="str">
        <f>'1.  LRAMVA Summary'!$M$53</f>
        <v/>
      </c>
      <c r="AO1191" s="245" t="str">
        <f>'1.  LRAMVA Summary'!$N$53</f>
        <v/>
      </c>
      <c r="AP1191" s="245" t="str">
        <f>'1.  LRAMVA Summary'!$O$53</f>
        <v/>
      </c>
      <c r="AQ1191" s="245" t="str">
        <f>'1.  LRAMVA Summary'!$P$53</f>
        <v/>
      </c>
      <c r="AR1191" s="245" t="str">
        <f>'1.  LRAMVA Summary'!$Q$53</f>
        <v/>
      </c>
      <c r="AS1191" s="247" t="str">
        <f>'1.  LRAMVA Summary'!$R$53</f>
        <v>Total</v>
      </c>
    </row>
    <row r="1192" spans="1:45" ht="15" customHeight="1">
      <c r="A1192" s="454"/>
      <c r="B1192" s="444" t="s">
        <v>501</v>
      </c>
      <c r="C1192" s="249"/>
      <c r="D1192" s="249"/>
      <c r="E1192" s="249"/>
      <c r="F1192" s="249"/>
      <c r="G1192" s="249"/>
      <c r="H1192" s="249"/>
      <c r="I1192" s="249"/>
      <c r="J1192" s="249"/>
      <c r="K1192" s="249"/>
      <c r="L1192" s="249"/>
      <c r="M1192" s="249"/>
      <c r="N1192" s="249"/>
      <c r="O1192" s="249"/>
      <c r="P1192" s="249"/>
      <c r="Q1192" s="250"/>
      <c r="R1192" s="249"/>
      <c r="S1192" s="249"/>
      <c r="T1192" s="249"/>
      <c r="U1192" s="249"/>
      <c r="V1192" s="249"/>
      <c r="W1192" s="249"/>
      <c r="X1192" s="249"/>
      <c r="Y1192" s="249"/>
      <c r="Z1192" s="249"/>
      <c r="AA1192" s="249"/>
      <c r="AB1192" s="249"/>
      <c r="AC1192" s="249"/>
      <c r="AD1192" s="249"/>
      <c r="AE1192" s="251" t="str">
        <f>'1.  LRAMVA Summary'!$D$54</f>
        <v>kWh</v>
      </c>
      <c r="AF1192" s="251" t="str">
        <f>'1.  LRAMVA Summary'!$E$54</f>
        <v>kWh</v>
      </c>
      <c r="AG1192" s="251" t="str">
        <f>'1.  LRAMVA Summary'!$F$54</f>
        <v>kW</v>
      </c>
      <c r="AH1192" s="251" t="str">
        <f>'1.  LRAMVA Summary'!$G$54</f>
        <v>kW</v>
      </c>
      <c r="AI1192" s="251" t="str">
        <f>'1.  LRAMVA Summary'!$H$54</f>
        <v>kW</v>
      </c>
      <c r="AJ1192" s="251" t="str">
        <f>'1.  LRAMVA Summary'!$I$54</f>
        <v>kW</v>
      </c>
      <c r="AK1192" s="251" t="str">
        <f>'1.  LRAMVA Summary'!$J$54</f>
        <v>kWh</v>
      </c>
      <c r="AL1192" s="251">
        <f>'1.  LRAMVA Summary'!$K$54</f>
        <v>0</v>
      </c>
      <c r="AM1192" s="251">
        <f>'1.  LRAMVA Summary'!$L$54</f>
        <v>0</v>
      </c>
      <c r="AN1192" s="251">
        <f>'1.  LRAMVA Summary'!$M$54</f>
        <v>0</v>
      </c>
      <c r="AO1192" s="251">
        <f>'1.  LRAMVA Summary'!$N$54</f>
        <v>0</v>
      </c>
      <c r="AP1192" s="251">
        <f>'1.  LRAMVA Summary'!$O$54</f>
        <v>0</v>
      </c>
      <c r="AQ1192" s="251">
        <f>'1.  LRAMVA Summary'!$P$54</f>
        <v>0</v>
      </c>
      <c r="AR1192" s="251">
        <f>'1.  LRAMVA Summary'!$Q$54</f>
        <v>0</v>
      </c>
      <c r="AS1192" s="252"/>
    </row>
    <row r="1193" spans="1:45" ht="15" hidden="1" customHeight="1" outlineLevel="1">
      <c r="A1193" s="454"/>
      <c r="B1193" s="433" t="s">
        <v>494</v>
      </c>
      <c r="C1193" s="249"/>
      <c r="D1193" s="249"/>
      <c r="E1193" s="249"/>
      <c r="F1193" s="249"/>
      <c r="G1193" s="249"/>
      <c r="H1193" s="249"/>
      <c r="I1193" s="249"/>
      <c r="J1193" s="249"/>
      <c r="K1193" s="249"/>
      <c r="L1193" s="249"/>
      <c r="M1193" s="249"/>
      <c r="N1193" s="249"/>
      <c r="O1193" s="249"/>
      <c r="P1193" s="249"/>
      <c r="Q1193" s="250"/>
      <c r="R1193" s="249"/>
      <c r="S1193" s="249"/>
      <c r="T1193" s="249"/>
      <c r="U1193" s="249"/>
      <c r="V1193" s="249"/>
      <c r="W1193" s="249"/>
      <c r="X1193" s="249"/>
      <c r="Y1193" s="249"/>
      <c r="Z1193" s="249"/>
      <c r="AA1193" s="249"/>
      <c r="AB1193" s="249"/>
      <c r="AC1193" s="249"/>
      <c r="AD1193" s="249"/>
      <c r="AE1193" s="251"/>
      <c r="AF1193" s="251"/>
      <c r="AG1193" s="251"/>
      <c r="AH1193" s="251"/>
      <c r="AI1193" s="251"/>
      <c r="AJ1193" s="251"/>
      <c r="AK1193" s="251"/>
      <c r="AL1193" s="251"/>
      <c r="AM1193" s="251"/>
      <c r="AN1193" s="251"/>
      <c r="AO1193" s="251"/>
      <c r="AP1193" s="251"/>
      <c r="AQ1193" s="251"/>
      <c r="AR1193" s="251"/>
      <c r="AS1193" s="252"/>
    </row>
    <row r="1194" spans="1:45" ht="15" hidden="1" customHeight="1" outlineLevel="1">
      <c r="A1194" s="454">
        <v>1</v>
      </c>
      <c r="B1194" s="370" t="s">
        <v>95</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57"/>
      <c r="AF1194" s="357"/>
      <c r="AG1194" s="357"/>
      <c r="AH1194" s="357"/>
      <c r="AI1194" s="357"/>
      <c r="AJ1194" s="357"/>
      <c r="AK1194" s="357"/>
      <c r="AL1194" s="352"/>
      <c r="AM1194" s="352"/>
      <c r="AN1194" s="352"/>
      <c r="AO1194" s="352"/>
      <c r="AP1194" s="352"/>
      <c r="AQ1194" s="352"/>
      <c r="AR1194" s="352"/>
      <c r="AS1194" s="256">
        <f>SUM(AE1194:AR1194)</f>
        <v>0</v>
      </c>
    </row>
    <row r="1195" spans="1:45" ht="15" hidden="1" customHeight="1" outlineLevel="1">
      <c r="A1195" s="454"/>
      <c r="B1195" s="254" t="s">
        <v>711</v>
      </c>
      <c r="C1195" s="251" t="s">
        <v>163</v>
      </c>
      <c r="D1195" s="255"/>
      <c r="E1195" s="255"/>
      <c r="F1195" s="255"/>
      <c r="G1195" s="255"/>
      <c r="H1195" s="255"/>
      <c r="I1195" s="255"/>
      <c r="J1195" s="255"/>
      <c r="K1195" s="255"/>
      <c r="L1195" s="255"/>
      <c r="M1195" s="255"/>
      <c r="N1195" s="255"/>
      <c r="O1195" s="255"/>
      <c r="P1195" s="255"/>
      <c r="Q1195" s="405"/>
      <c r="R1195" s="255"/>
      <c r="S1195" s="255"/>
      <c r="T1195" s="255"/>
      <c r="U1195" s="255"/>
      <c r="V1195" s="255"/>
      <c r="W1195" s="255"/>
      <c r="X1195" s="255"/>
      <c r="Y1195" s="255"/>
      <c r="Z1195" s="255"/>
      <c r="AA1195" s="255"/>
      <c r="AB1195" s="255"/>
      <c r="AC1195" s="255"/>
      <c r="AD1195" s="255"/>
      <c r="AE1195" s="353">
        <f>AE1194</f>
        <v>0</v>
      </c>
      <c r="AF1195" s="353">
        <f t="shared" ref="AF1195:AR1195" si="513">AF1194</f>
        <v>0</v>
      </c>
      <c r="AG1195" s="353">
        <f t="shared" si="513"/>
        <v>0</v>
      </c>
      <c r="AH1195" s="353">
        <f t="shared" si="513"/>
        <v>0</v>
      </c>
      <c r="AI1195" s="353">
        <f t="shared" si="513"/>
        <v>0</v>
      </c>
      <c r="AJ1195" s="353">
        <f t="shared" si="513"/>
        <v>0</v>
      </c>
      <c r="AK1195" s="353">
        <f t="shared" si="513"/>
        <v>0</v>
      </c>
      <c r="AL1195" s="353">
        <f t="shared" si="513"/>
        <v>0</v>
      </c>
      <c r="AM1195" s="353">
        <f t="shared" si="513"/>
        <v>0</v>
      </c>
      <c r="AN1195" s="353">
        <f t="shared" si="513"/>
        <v>0</v>
      </c>
      <c r="AO1195" s="353">
        <f t="shared" si="513"/>
        <v>0</v>
      </c>
      <c r="AP1195" s="353">
        <f t="shared" si="513"/>
        <v>0</v>
      </c>
      <c r="AQ1195" s="353">
        <f t="shared" si="513"/>
        <v>0</v>
      </c>
      <c r="AR1195" s="353">
        <f t="shared" si="513"/>
        <v>0</v>
      </c>
      <c r="AS1195" s="257"/>
    </row>
    <row r="1196" spans="1:45" ht="15" hidden="1" customHeight="1" outlineLevel="1">
      <c r="A1196" s="454"/>
      <c r="B1196" s="258"/>
      <c r="C1196" s="259"/>
      <c r="D1196" s="259"/>
      <c r="E1196" s="259"/>
      <c r="F1196" s="259"/>
      <c r="G1196" s="259"/>
      <c r="H1196" s="259"/>
      <c r="I1196" s="259"/>
      <c r="J1196" s="641"/>
      <c r="K1196" s="259"/>
      <c r="L1196" s="259"/>
      <c r="M1196" s="259"/>
      <c r="N1196" s="259"/>
      <c r="O1196" s="259"/>
      <c r="P1196" s="259"/>
      <c r="Q1196" s="260"/>
      <c r="R1196" s="259"/>
      <c r="S1196" s="259"/>
      <c r="T1196" s="259"/>
      <c r="U1196" s="259"/>
      <c r="V1196" s="259"/>
      <c r="W1196" s="259"/>
      <c r="X1196" s="259"/>
      <c r="Y1196" s="259"/>
      <c r="Z1196" s="259"/>
      <c r="AA1196" s="259"/>
      <c r="AB1196" s="259"/>
      <c r="AC1196" s="259"/>
      <c r="AD1196" s="259"/>
      <c r="AE1196" s="354"/>
      <c r="AF1196" s="355"/>
      <c r="AG1196" s="355"/>
      <c r="AH1196" s="355"/>
      <c r="AI1196" s="355"/>
      <c r="AJ1196" s="355"/>
      <c r="AK1196" s="355"/>
      <c r="AL1196" s="355"/>
      <c r="AM1196" s="355"/>
      <c r="AN1196" s="355"/>
      <c r="AO1196" s="355"/>
      <c r="AP1196" s="355"/>
      <c r="AQ1196" s="355"/>
      <c r="AR1196" s="355"/>
      <c r="AS1196" s="262"/>
    </row>
    <row r="1197" spans="1:45" ht="15" hidden="1" customHeight="1" outlineLevel="1">
      <c r="A1197" s="454">
        <v>2</v>
      </c>
      <c r="B1197" s="370" t="s">
        <v>96</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57"/>
      <c r="AF1197" s="357"/>
      <c r="AG1197" s="357"/>
      <c r="AH1197" s="357"/>
      <c r="AI1197" s="357"/>
      <c r="AJ1197" s="357"/>
      <c r="AK1197" s="357"/>
      <c r="AL1197" s="352"/>
      <c r="AM1197" s="352"/>
      <c r="AN1197" s="352"/>
      <c r="AO1197" s="352"/>
      <c r="AP1197" s="352"/>
      <c r="AQ1197" s="352"/>
      <c r="AR1197" s="352"/>
      <c r="AS1197" s="256">
        <f>SUM(AE1197:AR1197)</f>
        <v>0</v>
      </c>
    </row>
    <row r="1198" spans="1:45" ht="15" hidden="1" customHeight="1" outlineLevel="1">
      <c r="A1198" s="454"/>
      <c r="B1198" s="254" t="s">
        <v>711</v>
      </c>
      <c r="C1198" s="251" t="s">
        <v>163</v>
      </c>
      <c r="D1198" s="255"/>
      <c r="E1198" s="255"/>
      <c r="F1198" s="255"/>
      <c r="G1198" s="255"/>
      <c r="H1198" s="255"/>
      <c r="I1198" s="255"/>
      <c r="J1198" s="255"/>
      <c r="K1198" s="255"/>
      <c r="L1198" s="255"/>
      <c r="M1198" s="255"/>
      <c r="N1198" s="255"/>
      <c r="O1198" s="255"/>
      <c r="P1198" s="255"/>
      <c r="Q1198" s="405"/>
      <c r="R1198" s="255"/>
      <c r="S1198" s="255"/>
      <c r="T1198" s="255"/>
      <c r="U1198" s="255"/>
      <c r="V1198" s="255"/>
      <c r="W1198" s="255"/>
      <c r="X1198" s="255"/>
      <c r="Y1198" s="255"/>
      <c r="Z1198" s="255"/>
      <c r="AA1198" s="255"/>
      <c r="AB1198" s="255"/>
      <c r="AC1198" s="255"/>
      <c r="AD1198" s="255"/>
      <c r="AE1198" s="353">
        <f>AE1197</f>
        <v>0</v>
      </c>
      <c r="AF1198" s="353">
        <f t="shared" ref="AF1198:AR1198" si="514">AF1197</f>
        <v>0</v>
      </c>
      <c r="AG1198" s="353">
        <f t="shared" si="514"/>
        <v>0</v>
      </c>
      <c r="AH1198" s="353">
        <f t="shared" si="514"/>
        <v>0</v>
      </c>
      <c r="AI1198" s="353">
        <f t="shared" si="514"/>
        <v>0</v>
      </c>
      <c r="AJ1198" s="353">
        <f t="shared" si="514"/>
        <v>0</v>
      </c>
      <c r="AK1198" s="353">
        <f t="shared" si="514"/>
        <v>0</v>
      </c>
      <c r="AL1198" s="353">
        <f t="shared" si="514"/>
        <v>0</v>
      </c>
      <c r="AM1198" s="353">
        <f t="shared" si="514"/>
        <v>0</v>
      </c>
      <c r="AN1198" s="353">
        <f t="shared" si="514"/>
        <v>0</v>
      </c>
      <c r="AO1198" s="353">
        <f t="shared" si="514"/>
        <v>0</v>
      </c>
      <c r="AP1198" s="353">
        <f t="shared" si="514"/>
        <v>0</v>
      </c>
      <c r="AQ1198" s="353">
        <f t="shared" si="514"/>
        <v>0</v>
      </c>
      <c r="AR1198" s="353">
        <f t="shared" si="514"/>
        <v>0</v>
      </c>
      <c r="AS1198" s="257"/>
    </row>
    <row r="1199" spans="1:45" ht="15" hidden="1" customHeight="1" outlineLevel="1">
      <c r="A1199" s="454"/>
      <c r="B1199" s="258"/>
      <c r="C1199" s="259"/>
      <c r="D1199" s="264"/>
      <c r="E1199" s="264"/>
      <c r="F1199" s="264"/>
      <c r="G1199" s="264"/>
      <c r="H1199" s="264"/>
      <c r="I1199" s="264"/>
      <c r="J1199" s="264"/>
      <c r="K1199" s="264"/>
      <c r="L1199" s="264"/>
      <c r="M1199" s="264"/>
      <c r="N1199" s="264"/>
      <c r="O1199" s="264"/>
      <c r="P1199" s="264"/>
      <c r="Q1199" s="260"/>
      <c r="R1199" s="264"/>
      <c r="S1199" s="264"/>
      <c r="T1199" s="264"/>
      <c r="U1199" s="264"/>
      <c r="V1199" s="264"/>
      <c r="W1199" s="264"/>
      <c r="X1199" s="264"/>
      <c r="Y1199" s="264"/>
      <c r="Z1199" s="264"/>
      <c r="AA1199" s="264"/>
      <c r="AB1199" s="264"/>
      <c r="AC1199" s="264"/>
      <c r="AD1199" s="264"/>
      <c r="AE1199" s="354"/>
      <c r="AF1199" s="355"/>
      <c r="AG1199" s="355"/>
      <c r="AH1199" s="355"/>
      <c r="AI1199" s="355"/>
      <c r="AJ1199" s="355"/>
      <c r="AK1199" s="355"/>
      <c r="AL1199" s="355"/>
      <c r="AM1199" s="355"/>
      <c r="AN1199" s="355"/>
      <c r="AO1199" s="355"/>
      <c r="AP1199" s="355"/>
      <c r="AQ1199" s="355"/>
      <c r="AR1199" s="355"/>
      <c r="AS1199" s="262"/>
    </row>
    <row r="1200" spans="1:45" ht="15" hidden="1" customHeight="1" outlineLevel="1">
      <c r="A1200" s="454">
        <v>3</v>
      </c>
      <c r="B1200" s="370" t="s">
        <v>97</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57"/>
      <c r="AF1200" s="357"/>
      <c r="AG1200" s="357"/>
      <c r="AH1200" s="357"/>
      <c r="AI1200" s="357"/>
      <c r="AJ1200" s="357"/>
      <c r="AK1200" s="357"/>
      <c r="AL1200" s="352"/>
      <c r="AM1200" s="352"/>
      <c r="AN1200" s="352"/>
      <c r="AO1200" s="352"/>
      <c r="AP1200" s="352"/>
      <c r="AQ1200" s="352"/>
      <c r="AR1200" s="352"/>
      <c r="AS1200" s="256">
        <f>SUM(AE1200:AR1200)</f>
        <v>0</v>
      </c>
    </row>
    <row r="1201" spans="1:45" ht="15" hidden="1" customHeight="1" outlineLevel="1">
      <c r="A1201" s="454"/>
      <c r="B1201" s="254" t="s">
        <v>711</v>
      </c>
      <c r="C1201" s="251" t="s">
        <v>163</v>
      </c>
      <c r="D1201" s="255"/>
      <c r="E1201" s="255"/>
      <c r="F1201" s="255"/>
      <c r="G1201" s="255"/>
      <c r="H1201" s="255"/>
      <c r="I1201" s="255"/>
      <c r="J1201" s="255"/>
      <c r="K1201" s="255"/>
      <c r="L1201" s="255"/>
      <c r="M1201" s="255"/>
      <c r="N1201" s="255"/>
      <c r="O1201" s="255"/>
      <c r="P1201" s="255"/>
      <c r="Q1201" s="405"/>
      <c r="R1201" s="255"/>
      <c r="S1201" s="255"/>
      <c r="T1201" s="255"/>
      <c r="U1201" s="255"/>
      <c r="V1201" s="255"/>
      <c r="W1201" s="255"/>
      <c r="X1201" s="255"/>
      <c r="Y1201" s="255"/>
      <c r="Z1201" s="255"/>
      <c r="AA1201" s="255"/>
      <c r="AB1201" s="255"/>
      <c r="AC1201" s="255"/>
      <c r="AD1201" s="255"/>
      <c r="AE1201" s="353">
        <f>AE1200</f>
        <v>0</v>
      </c>
      <c r="AF1201" s="353">
        <f t="shared" ref="AF1201:AR1201" si="515">AF1200</f>
        <v>0</v>
      </c>
      <c r="AG1201" s="353">
        <f t="shared" si="515"/>
        <v>0</v>
      </c>
      <c r="AH1201" s="353">
        <f t="shared" si="515"/>
        <v>0</v>
      </c>
      <c r="AI1201" s="353">
        <f t="shared" si="515"/>
        <v>0</v>
      </c>
      <c r="AJ1201" s="353">
        <f t="shared" si="515"/>
        <v>0</v>
      </c>
      <c r="AK1201" s="353">
        <f t="shared" si="515"/>
        <v>0</v>
      </c>
      <c r="AL1201" s="353">
        <f t="shared" si="515"/>
        <v>0</v>
      </c>
      <c r="AM1201" s="353">
        <f t="shared" si="515"/>
        <v>0</v>
      </c>
      <c r="AN1201" s="353">
        <f t="shared" si="515"/>
        <v>0</v>
      </c>
      <c r="AO1201" s="353">
        <f t="shared" si="515"/>
        <v>0</v>
      </c>
      <c r="AP1201" s="353">
        <f t="shared" si="515"/>
        <v>0</v>
      </c>
      <c r="AQ1201" s="353">
        <f t="shared" si="515"/>
        <v>0</v>
      </c>
      <c r="AR1201" s="353">
        <f t="shared" si="515"/>
        <v>0</v>
      </c>
      <c r="AS1201" s="257"/>
    </row>
    <row r="1202" spans="1:45" ht="15" hidden="1" customHeight="1" outlineLevel="1">
      <c r="A1202" s="454"/>
      <c r="B1202" s="254"/>
      <c r="C1202" s="265"/>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54"/>
      <c r="AF1202" s="354"/>
      <c r="AG1202" s="354"/>
      <c r="AH1202" s="354"/>
      <c r="AI1202" s="354"/>
      <c r="AJ1202" s="354"/>
      <c r="AK1202" s="354"/>
      <c r="AL1202" s="354"/>
      <c r="AM1202" s="354"/>
      <c r="AN1202" s="354"/>
      <c r="AO1202" s="354"/>
      <c r="AP1202" s="354"/>
      <c r="AQ1202" s="354"/>
      <c r="AR1202" s="354"/>
      <c r="AS1202" s="266"/>
    </row>
    <row r="1203" spans="1:45" ht="15" hidden="1" customHeight="1" outlineLevel="1">
      <c r="A1203" s="454">
        <v>4</v>
      </c>
      <c r="B1203" s="273" t="s">
        <v>665</v>
      </c>
      <c r="C1203" s="251" t="s">
        <v>25</v>
      </c>
      <c r="D1203" s="255"/>
      <c r="E1203" s="255"/>
      <c r="F1203" s="255"/>
      <c r="G1203" s="255"/>
      <c r="H1203" s="255"/>
      <c r="I1203" s="255"/>
      <c r="J1203" s="255"/>
      <c r="K1203" s="255"/>
      <c r="L1203" s="255"/>
      <c r="M1203" s="255"/>
      <c r="N1203" s="255"/>
      <c r="O1203" s="255"/>
      <c r="P1203" s="255"/>
      <c r="Q1203" s="251"/>
      <c r="R1203" s="255"/>
      <c r="S1203" s="255"/>
      <c r="T1203" s="255"/>
      <c r="U1203" s="255"/>
      <c r="V1203" s="255"/>
      <c r="W1203" s="255"/>
      <c r="X1203" s="255"/>
      <c r="Y1203" s="255"/>
      <c r="Z1203" s="255"/>
      <c r="AA1203" s="255"/>
      <c r="AB1203" s="255"/>
      <c r="AC1203" s="255"/>
      <c r="AD1203" s="255"/>
      <c r="AE1203" s="357"/>
      <c r="AF1203" s="357"/>
      <c r="AG1203" s="357"/>
      <c r="AH1203" s="357"/>
      <c r="AI1203" s="357"/>
      <c r="AJ1203" s="357"/>
      <c r="AK1203" s="357"/>
      <c r="AL1203" s="352"/>
      <c r="AM1203" s="352"/>
      <c r="AN1203" s="352"/>
      <c r="AO1203" s="352"/>
      <c r="AP1203" s="352"/>
      <c r="AQ1203" s="352"/>
      <c r="AR1203" s="352"/>
      <c r="AS1203" s="256">
        <f>SUM(AE1203:AR1203)</f>
        <v>0</v>
      </c>
    </row>
    <row r="1204" spans="1:45" ht="15" hidden="1" customHeight="1" outlineLevel="1">
      <c r="A1204" s="454"/>
      <c r="B1204" s="254" t="s">
        <v>711</v>
      </c>
      <c r="C1204" s="251" t="s">
        <v>163</v>
      </c>
      <c r="D1204" s="255"/>
      <c r="E1204" s="255"/>
      <c r="F1204" s="255"/>
      <c r="G1204" s="255"/>
      <c r="H1204" s="255"/>
      <c r="I1204" s="255"/>
      <c r="J1204" s="255"/>
      <c r="K1204" s="255"/>
      <c r="L1204" s="255"/>
      <c r="M1204" s="255"/>
      <c r="N1204" s="255"/>
      <c r="O1204" s="255"/>
      <c r="P1204" s="255"/>
      <c r="Q1204" s="405"/>
      <c r="R1204" s="255"/>
      <c r="S1204" s="255"/>
      <c r="T1204" s="255"/>
      <c r="U1204" s="255"/>
      <c r="V1204" s="255"/>
      <c r="W1204" s="255"/>
      <c r="X1204" s="255"/>
      <c r="Y1204" s="255"/>
      <c r="Z1204" s="255"/>
      <c r="AA1204" s="255"/>
      <c r="AB1204" s="255"/>
      <c r="AC1204" s="255"/>
      <c r="AD1204" s="255"/>
      <c r="AE1204" s="353">
        <f>AE1203</f>
        <v>0</v>
      </c>
      <c r="AF1204" s="353">
        <f t="shared" ref="AF1204:AR1204" si="516">AF1203</f>
        <v>0</v>
      </c>
      <c r="AG1204" s="353">
        <f t="shared" si="516"/>
        <v>0</v>
      </c>
      <c r="AH1204" s="353">
        <f t="shared" si="516"/>
        <v>0</v>
      </c>
      <c r="AI1204" s="353">
        <f t="shared" si="516"/>
        <v>0</v>
      </c>
      <c r="AJ1204" s="353">
        <f t="shared" si="516"/>
        <v>0</v>
      </c>
      <c r="AK1204" s="353">
        <f t="shared" si="516"/>
        <v>0</v>
      </c>
      <c r="AL1204" s="353">
        <f t="shared" si="516"/>
        <v>0</v>
      </c>
      <c r="AM1204" s="353">
        <f t="shared" si="516"/>
        <v>0</v>
      </c>
      <c r="AN1204" s="353">
        <f t="shared" si="516"/>
        <v>0</v>
      </c>
      <c r="AO1204" s="353">
        <f t="shared" si="516"/>
        <v>0</v>
      </c>
      <c r="AP1204" s="353">
        <f t="shared" si="516"/>
        <v>0</v>
      </c>
      <c r="AQ1204" s="353">
        <f t="shared" si="516"/>
        <v>0</v>
      </c>
      <c r="AR1204" s="353">
        <f t="shared" si="516"/>
        <v>0</v>
      </c>
      <c r="AS1204" s="257"/>
    </row>
    <row r="1205" spans="1:45" ht="15" hidden="1" customHeight="1" outlineLevel="1">
      <c r="A1205" s="454"/>
      <c r="B1205" s="254"/>
      <c r="C1205" s="265"/>
      <c r="D1205" s="264"/>
      <c r="E1205" s="264"/>
      <c r="F1205" s="264"/>
      <c r="G1205" s="264"/>
      <c r="H1205" s="264"/>
      <c r="I1205" s="264"/>
      <c r="J1205" s="264"/>
      <c r="K1205" s="264"/>
      <c r="L1205" s="264"/>
      <c r="M1205" s="264"/>
      <c r="N1205" s="264"/>
      <c r="O1205" s="264"/>
      <c r="P1205" s="264"/>
      <c r="Q1205" s="251"/>
      <c r="R1205" s="264"/>
      <c r="S1205" s="264"/>
      <c r="T1205" s="264"/>
      <c r="U1205" s="264"/>
      <c r="V1205" s="264"/>
      <c r="W1205" s="264"/>
      <c r="X1205" s="264"/>
      <c r="Y1205" s="264"/>
      <c r="Z1205" s="264"/>
      <c r="AA1205" s="264"/>
      <c r="AB1205" s="264"/>
      <c r="AC1205" s="264"/>
      <c r="AD1205" s="264"/>
      <c r="AE1205" s="354"/>
      <c r="AF1205" s="354"/>
      <c r="AG1205" s="354"/>
      <c r="AH1205" s="354"/>
      <c r="AI1205" s="354"/>
      <c r="AJ1205" s="354"/>
      <c r="AK1205" s="354"/>
      <c r="AL1205" s="354"/>
      <c r="AM1205" s="354"/>
      <c r="AN1205" s="354"/>
      <c r="AO1205" s="354"/>
      <c r="AP1205" s="354"/>
      <c r="AQ1205" s="354"/>
      <c r="AR1205" s="354"/>
      <c r="AS1205" s="266"/>
    </row>
    <row r="1206" spans="1:45" ht="15" hidden="1" customHeight="1" outlineLevel="1">
      <c r="A1206" s="454">
        <v>5</v>
      </c>
      <c r="B1206" s="370" t="s">
        <v>98</v>
      </c>
      <c r="C1206" s="251" t="s">
        <v>25</v>
      </c>
      <c r="D1206" s="255"/>
      <c r="E1206" s="255"/>
      <c r="F1206" s="255"/>
      <c r="G1206" s="255"/>
      <c r="H1206" s="255"/>
      <c r="I1206" s="255"/>
      <c r="J1206" s="255"/>
      <c r="K1206" s="255"/>
      <c r="L1206" s="255"/>
      <c r="M1206" s="255"/>
      <c r="N1206" s="255"/>
      <c r="O1206" s="255"/>
      <c r="P1206" s="255"/>
      <c r="Q1206" s="251"/>
      <c r="R1206" s="255"/>
      <c r="S1206" s="255"/>
      <c r="T1206" s="255"/>
      <c r="U1206" s="255"/>
      <c r="V1206" s="255"/>
      <c r="W1206" s="255"/>
      <c r="X1206" s="255"/>
      <c r="Y1206" s="255"/>
      <c r="Z1206" s="255"/>
      <c r="AA1206" s="255"/>
      <c r="AB1206" s="255"/>
      <c r="AC1206" s="255"/>
      <c r="AD1206" s="255"/>
      <c r="AE1206" s="357"/>
      <c r="AF1206" s="357"/>
      <c r="AG1206" s="357"/>
      <c r="AH1206" s="357"/>
      <c r="AI1206" s="357"/>
      <c r="AJ1206" s="357"/>
      <c r="AK1206" s="357"/>
      <c r="AL1206" s="352"/>
      <c r="AM1206" s="352"/>
      <c r="AN1206" s="352"/>
      <c r="AO1206" s="352"/>
      <c r="AP1206" s="352"/>
      <c r="AQ1206" s="352"/>
      <c r="AR1206" s="352"/>
      <c r="AS1206" s="256">
        <f>SUM(AE1206:AR1206)</f>
        <v>0</v>
      </c>
    </row>
    <row r="1207" spans="1:45" ht="15" hidden="1" customHeight="1" outlineLevel="1">
      <c r="A1207" s="454"/>
      <c r="B1207" s="254" t="s">
        <v>711</v>
      </c>
      <c r="C1207" s="251" t="s">
        <v>163</v>
      </c>
      <c r="D1207" s="255"/>
      <c r="E1207" s="255"/>
      <c r="F1207" s="255"/>
      <c r="G1207" s="255"/>
      <c r="H1207" s="255"/>
      <c r="I1207" s="255"/>
      <c r="J1207" s="255"/>
      <c r="K1207" s="255"/>
      <c r="L1207" s="255"/>
      <c r="M1207" s="255"/>
      <c r="N1207" s="255"/>
      <c r="O1207" s="255"/>
      <c r="P1207" s="255"/>
      <c r="Q1207" s="405"/>
      <c r="R1207" s="255"/>
      <c r="S1207" s="255"/>
      <c r="T1207" s="255"/>
      <c r="U1207" s="255"/>
      <c r="V1207" s="255"/>
      <c r="W1207" s="255"/>
      <c r="X1207" s="255"/>
      <c r="Y1207" s="255"/>
      <c r="Z1207" s="255"/>
      <c r="AA1207" s="255"/>
      <c r="AB1207" s="255"/>
      <c r="AC1207" s="255"/>
      <c r="AD1207" s="255"/>
      <c r="AE1207" s="353">
        <f>AE1206</f>
        <v>0</v>
      </c>
      <c r="AF1207" s="353">
        <f t="shared" ref="AF1207:AR1207" si="517">AF1206</f>
        <v>0</v>
      </c>
      <c r="AG1207" s="353">
        <f t="shared" si="517"/>
        <v>0</v>
      </c>
      <c r="AH1207" s="353">
        <f t="shared" si="517"/>
        <v>0</v>
      </c>
      <c r="AI1207" s="353">
        <f t="shared" si="517"/>
        <v>0</v>
      </c>
      <c r="AJ1207" s="353">
        <f t="shared" si="517"/>
        <v>0</v>
      </c>
      <c r="AK1207" s="353">
        <f t="shared" si="517"/>
        <v>0</v>
      </c>
      <c r="AL1207" s="353">
        <f t="shared" si="517"/>
        <v>0</v>
      </c>
      <c r="AM1207" s="353">
        <f t="shared" si="517"/>
        <v>0</v>
      </c>
      <c r="AN1207" s="353">
        <f t="shared" si="517"/>
        <v>0</v>
      </c>
      <c r="AO1207" s="353">
        <f t="shared" si="517"/>
        <v>0</v>
      </c>
      <c r="AP1207" s="353">
        <f t="shared" si="517"/>
        <v>0</v>
      </c>
      <c r="AQ1207" s="353">
        <f t="shared" si="517"/>
        <v>0</v>
      </c>
      <c r="AR1207" s="353">
        <f t="shared" si="517"/>
        <v>0</v>
      </c>
      <c r="AS1207" s="257"/>
    </row>
    <row r="1208" spans="1:45" ht="15" hidden="1" customHeight="1" outlineLevel="1">
      <c r="A1208" s="454"/>
      <c r="B1208" s="254"/>
      <c r="C1208" s="251"/>
      <c r="D1208" s="251"/>
      <c r="E1208" s="251"/>
      <c r="F1208" s="251"/>
      <c r="G1208" s="251"/>
      <c r="H1208" s="251"/>
      <c r="I1208" s="251"/>
      <c r="J1208" s="251"/>
      <c r="K1208" s="251"/>
      <c r="L1208" s="251"/>
      <c r="M1208" s="251"/>
      <c r="N1208" s="251"/>
      <c r="O1208" s="251"/>
      <c r="P1208" s="251"/>
      <c r="Q1208" s="251"/>
      <c r="R1208" s="251"/>
      <c r="S1208" s="251"/>
      <c r="T1208" s="251"/>
      <c r="U1208" s="251"/>
      <c r="V1208" s="251"/>
      <c r="W1208" s="251"/>
      <c r="X1208" s="251"/>
      <c r="Y1208" s="251"/>
      <c r="Z1208" s="251"/>
      <c r="AA1208" s="251"/>
      <c r="AB1208" s="251"/>
      <c r="AC1208" s="251"/>
      <c r="AD1208" s="251"/>
      <c r="AE1208" s="364"/>
      <c r="AF1208" s="365"/>
      <c r="AG1208" s="365"/>
      <c r="AH1208" s="365"/>
      <c r="AI1208" s="365"/>
      <c r="AJ1208" s="365"/>
      <c r="AK1208" s="365"/>
      <c r="AL1208" s="365"/>
      <c r="AM1208" s="365"/>
      <c r="AN1208" s="365"/>
      <c r="AO1208" s="365"/>
      <c r="AP1208" s="365"/>
      <c r="AQ1208" s="365"/>
      <c r="AR1208" s="365"/>
      <c r="AS1208" s="257"/>
    </row>
    <row r="1209" spans="1:45" ht="15.5" hidden="1" outlineLevel="1">
      <c r="A1209" s="454"/>
      <c r="B1209" s="278" t="s">
        <v>495</v>
      </c>
      <c r="C1209" s="249"/>
      <c r="D1209" s="249"/>
      <c r="E1209" s="249"/>
      <c r="F1209" s="249"/>
      <c r="G1209" s="249"/>
      <c r="H1209" s="249"/>
      <c r="I1209" s="249"/>
      <c r="J1209" s="249"/>
      <c r="K1209" s="249"/>
      <c r="L1209" s="249"/>
      <c r="M1209" s="249"/>
      <c r="N1209" s="249"/>
      <c r="O1209" s="249"/>
      <c r="P1209" s="249"/>
      <c r="Q1209" s="250"/>
      <c r="R1209" s="249"/>
      <c r="S1209" s="249"/>
      <c r="T1209" s="249"/>
      <c r="U1209" s="249"/>
      <c r="V1209" s="249"/>
      <c r="W1209" s="249"/>
      <c r="X1209" s="249"/>
      <c r="Y1209" s="249"/>
      <c r="Z1209" s="249"/>
      <c r="AA1209" s="249"/>
      <c r="AB1209" s="249"/>
      <c r="AC1209" s="249"/>
      <c r="AD1209" s="249"/>
      <c r="AE1209" s="356"/>
      <c r="AF1209" s="356"/>
      <c r="AG1209" s="356"/>
      <c r="AH1209" s="356"/>
      <c r="AI1209" s="356"/>
      <c r="AJ1209" s="356"/>
      <c r="AK1209" s="356"/>
      <c r="AL1209" s="356"/>
      <c r="AM1209" s="356"/>
      <c r="AN1209" s="356"/>
      <c r="AO1209" s="356"/>
      <c r="AP1209" s="356"/>
      <c r="AQ1209" s="356"/>
      <c r="AR1209" s="356"/>
      <c r="AS1209" s="252"/>
    </row>
    <row r="1210" spans="1:45" ht="15" hidden="1" customHeight="1" outlineLevel="1">
      <c r="A1210" s="454">
        <v>6</v>
      </c>
      <c r="B1210" s="370" t="s">
        <v>99</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57"/>
      <c r="AF1210" s="357"/>
      <c r="AG1210" s="357"/>
      <c r="AH1210" s="357"/>
      <c r="AI1210" s="357"/>
      <c r="AJ1210" s="357"/>
      <c r="AK1210" s="357"/>
      <c r="AL1210" s="357"/>
      <c r="AM1210" s="357"/>
      <c r="AN1210" s="357"/>
      <c r="AO1210" s="357"/>
      <c r="AP1210" s="357"/>
      <c r="AQ1210" s="357"/>
      <c r="AR1210" s="357"/>
      <c r="AS1210" s="256">
        <f>SUM(AE1210:AR1210)</f>
        <v>0</v>
      </c>
    </row>
    <row r="1211" spans="1:45" ht="15" hidden="1" customHeight="1" outlineLevel="1">
      <c r="A1211" s="454"/>
      <c r="B1211" s="254" t="s">
        <v>711</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53">
        <f>AE1210</f>
        <v>0</v>
      </c>
      <c r="AF1211" s="353">
        <f t="shared" ref="AF1211:AR1211" si="518">AF1210</f>
        <v>0</v>
      </c>
      <c r="AG1211" s="353">
        <f t="shared" si="518"/>
        <v>0</v>
      </c>
      <c r="AH1211" s="353">
        <f t="shared" si="518"/>
        <v>0</v>
      </c>
      <c r="AI1211" s="353">
        <f t="shared" si="518"/>
        <v>0</v>
      </c>
      <c r="AJ1211" s="353">
        <f t="shared" si="518"/>
        <v>0</v>
      </c>
      <c r="AK1211" s="353">
        <f t="shared" si="518"/>
        <v>0</v>
      </c>
      <c r="AL1211" s="353">
        <f t="shared" si="518"/>
        <v>0</v>
      </c>
      <c r="AM1211" s="353">
        <f t="shared" si="518"/>
        <v>0</v>
      </c>
      <c r="AN1211" s="353">
        <f t="shared" si="518"/>
        <v>0</v>
      </c>
      <c r="AO1211" s="353">
        <f t="shared" si="518"/>
        <v>0</v>
      </c>
      <c r="AP1211" s="353">
        <f t="shared" si="518"/>
        <v>0</v>
      </c>
      <c r="AQ1211" s="353">
        <f t="shared" si="518"/>
        <v>0</v>
      </c>
      <c r="AR1211" s="353">
        <f t="shared" si="518"/>
        <v>0</v>
      </c>
      <c r="AS1211" s="270"/>
    </row>
    <row r="1212" spans="1:45" ht="15" hidden="1" customHeight="1" outlineLevel="1">
      <c r="A1212" s="454"/>
      <c r="B1212" s="269"/>
      <c r="C1212" s="271"/>
      <c r="D1212" s="251"/>
      <c r="E1212" s="251"/>
      <c r="F1212" s="251"/>
      <c r="G1212" s="251"/>
      <c r="H1212" s="251"/>
      <c r="I1212" s="251"/>
      <c r="J1212" s="251"/>
      <c r="K1212" s="251"/>
      <c r="L1212" s="251"/>
      <c r="M1212" s="251"/>
      <c r="N1212" s="251"/>
      <c r="O1212" s="251"/>
      <c r="P1212" s="251"/>
      <c r="Q1212" s="251"/>
      <c r="R1212" s="251"/>
      <c r="S1212" s="251"/>
      <c r="T1212" s="251"/>
      <c r="U1212" s="251"/>
      <c r="V1212" s="251"/>
      <c r="W1212" s="251"/>
      <c r="X1212" s="251"/>
      <c r="Y1212" s="251"/>
      <c r="Z1212" s="251"/>
      <c r="AA1212" s="251"/>
      <c r="AB1212" s="251"/>
      <c r="AC1212" s="251"/>
      <c r="AD1212" s="251"/>
      <c r="AE1212" s="358"/>
      <c r="AF1212" s="358"/>
      <c r="AG1212" s="358"/>
      <c r="AH1212" s="358"/>
      <c r="AI1212" s="358"/>
      <c r="AJ1212" s="358"/>
      <c r="AK1212" s="358"/>
      <c r="AL1212" s="358"/>
      <c r="AM1212" s="358"/>
      <c r="AN1212" s="358"/>
      <c r="AO1212" s="358"/>
      <c r="AP1212" s="358"/>
      <c r="AQ1212" s="358"/>
      <c r="AR1212" s="358"/>
      <c r="AS1212" s="272"/>
    </row>
    <row r="1213" spans="1:45" ht="15" hidden="1" customHeight="1" outlineLevel="1">
      <c r="A1213" s="454">
        <v>7</v>
      </c>
      <c r="B1213" s="370" t="s">
        <v>100</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57"/>
      <c r="AF1213" s="357"/>
      <c r="AG1213" s="357"/>
      <c r="AH1213" s="357"/>
      <c r="AI1213" s="357"/>
      <c r="AJ1213" s="357"/>
      <c r="AK1213" s="357"/>
      <c r="AL1213" s="357"/>
      <c r="AM1213" s="357"/>
      <c r="AN1213" s="357"/>
      <c r="AO1213" s="357"/>
      <c r="AP1213" s="357"/>
      <c r="AQ1213" s="357"/>
      <c r="AR1213" s="357"/>
      <c r="AS1213" s="256">
        <f>SUM(AE1213:AR1213)</f>
        <v>0</v>
      </c>
    </row>
    <row r="1214" spans="1:45" ht="15" hidden="1" customHeight="1" outlineLevel="1">
      <c r="A1214" s="454"/>
      <c r="B1214" s="254" t="s">
        <v>711</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53">
        <f>AE1213</f>
        <v>0</v>
      </c>
      <c r="AF1214" s="353">
        <f t="shared" ref="AF1214:AR1214" si="519">AF1213</f>
        <v>0</v>
      </c>
      <c r="AG1214" s="353">
        <f t="shared" si="519"/>
        <v>0</v>
      </c>
      <c r="AH1214" s="353">
        <f t="shared" si="519"/>
        <v>0</v>
      </c>
      <c r="AI1214" s="353">
        <f t="shared" si="519"/>
        <v>0</v>
      </c>
      <c r="AJ1214" s="353">
        <f t="shared" si="519"/>
        <v>0</v>
      </c>
      <c r="AK1214" s="353">
        <f t="shared" si="519"/>
        <v>0</v>
      </c>
      <c r="AL1214" s="353">
        <f t="shared" si="519"/>
        <v>0</v>
      </c>
      <c r="AM1214" s="353">
        <f t="shared" si="519"/>
        <v>0</v>
      </c>
      <c r="AN1214" s="353">
        <f t="shared" si="519"/>
        <v>0</v>
      </c>
      <c r="AO1214" s="353">
        <f t="shared" si="519"/>
        <v>0</v>
      </c>
      <c r="AP1214" s="353">
        <f t="shared" si="519"/>
        <v>0</v>
      </c>
      <c r="AQ1214" s="353">
        <f t="shared" si="519"/>
        <v>0</v>
      </c>
      <c r="AR1214" s="353">
        <f t="shared" si="519"/>
        <v>0</v>
      </c>
      <c r="AS1214" s="270"/>
    </row>
    <row r="1215" spans="1:45" ht="15" hidden="1" customHeight="1" outlineLevel="1">
      <c r="A1215" s="454"/>
      <c r="B1215" s="273"/>
      <c r="C1215" s="271"/>
      <c r="D1215" s="251"/>
      <c r="E1215" s="251"/>
      <c r="F1215" s="251"/>
      <c r="G1215" s="251"/>
      <c r="H1215" s="251"/>
      <c r="I1215" s="251"/>
      <c r="J1215" s="251"/>
      <c r="K1215" s="251"/>
      <c r="L1215" s="251"/>
      <c r="M1215" s="251"/>
      <c r="N1215" s="251"/>
      <c r="O1215" s="251"/>
      <c r="P1215" s="251"/>
      <c r="Q1215" s="251"/>
      <c r="R1215" s="251"/>
      <c r="S1215" s="251"/>
      <c r="T1215" s="251"/>
      <c r="U1215" s="251"/>
      <c r="V1215" s="251"/>
      <c r="W1215" s="251"/>
      <c r="X1215" s="251"/>
      <c r="Y1215" s="251"/>
      <c r="Z1215" s="251"/>
      <c r="AA1215" s="251"/>
      <c r="AB1215" s="251"/>
      <c r="AC1215" s="251"/>
      <c r="AD1215" s="251"/>
      <c r="AE1215" s="358"/>
      <c r="AF1215" s="359"/>
      <c r="AG1215" s="358"/>
      <c r="AH1215" s="358"/>
      <c r="AI1215" s="358"/>
      <c r="AJ1215" s="358"/>
      <c r="AK1215" s="358"/>
      <c r="AL1215" s="358"/>
      <c r="AM1215" s="358"/>
      <c r="AN1215" s="358"/>
      <c r="AO1215" s="358"/>
      <c r="AP1215" s="358"/>
      <c r="AQ1215" s="358"/>
      <c r="AR1215" s="358"/>
      <c r="AS1215" s="272"/>
    </row>
    <row r="1216" spans="1:45" ht="15" hidden="1" customHeight="1" outlineLevel="1">
      <c r="A1216" s="454">
        <v>8</v>
      </c>
      <c r="B1216" s="370" t="s">
        <v>101</v>
      </c>
      <c r="C1216" s="251" t="s">
        <v>25</v>
      </c>
      <c r="D1216" s="255"/>
      <c r="E1216" s="255"/>
      <c r="F1216" s="255"/>
      <c r="G1216" s="255"/>
      <c r="H1216" s="255"/>
      <c r="I1216" s="255"/>
      <c r="J1216" s="255"/>
      <c r="K1216" s="255"/>
      <c r="L1216" s="255"/>
      <c r="M1216" s="255"/>
      <c r="N1216" s="255"/>
      <c r="O1216" s="255"/>
      <c r="P1216" s="255"/>
      <c r="Q1216" s="255">
        <v>12</v>
      </c>
      <c r="R1216" s="255"/>
      <c r="S1216" s="255"/>
      <c r="T1216" s="255"/>
      <c r="U1216" s="255"/>
      <c r="V1216" s="255"/>
      <c r="W1216" s="255"/>
      <c r="X1216" s="255"/>
      <c r="Y1216" s="255"/>
      <c r="Z1216" s="255"/>
      <c r="AA1216" s="255"/>
      <c r="AB1216" s="255"/>
      <c r="AC1216" s="255"/>
      <c r="AD1216" s="255"/>
      <c r="AE1216" s="357"/>
      <c r="AF1216" s="357"/>
      <c r="AG1216" s="357"/>
      <c r="AH1216" s="357"/>
      <c r="AI1216" s="357"/>
      <c r="AJ1216" s="357"/>
      <c r="AK1216" s="357"/>
      <c r="AL1216" s="357"/>
      <c r="AM1216" s="357"/>
      <c r="AN1216" s="357"/>
      <c r="AO1216" s="357"/>
      <c r="AP1216" s="357"/>
      <c r="AQ1216" s="357"/>
      <c r="AR1216" s="357"/>
      <c r="AS1216" s="256">
        <f>SUM(AE1216:AR1216)</f>
        <v>0</v>
      </c>
    </row>
    <row r="1217" spans="1:45" ht="15" hidden="1" customHeight="1" outlineLevel="1">
      <c r="A1217" s="454"/>
      <c r="B1217" s="254" t="s">
        <v>711</v>
      </c>
      <c r="C1217" s="251" t="s">
        <v>163</v>
      </c>
      <c r="D1217" s="255"/>
      <c r="E1217" s="255"/>
      <c r="F1217" s="255"/>
      <c r="G1217" s="255"/>
      <c r="H1217" s="255"/>
      <c r="I1217" s="255"/>
      <c r="J1217" s="255"/>
      <c r="K1217" s="255"/>
      <c r="L1217" s="255"/>
      <c r="M1217" s="255"/>
      <c r="N1217" s="255"/>
      <c r="O1217" s="255"/>
      <c r="P1217" s="255"/>
      <c r="Q1217" s="255">
        <f>Q1216</f>
        <v>12</v>
      </c>
      <c r="R1217" s="255"/>
      <c r="S1217" s="255"/>
      <c r="T1217" s="255"/>
      <c r="U1217" s="255"/>
      <c r="V1217" s="255"/>
      <c r="W1217" s="255"/>
      <c r="X1217" s="255"/>
      <c r="Y1217" s="255"/>
      <c r="Z1217" s="255"/>
      <c r="AA1217" s="255"/>
      <c r="AB1217" s="255"/>
      <c r="AC1217" s="255"/>
      <c r="AD1217" s="255"/>
      <c r="AE1217" s="353">
        <f>AE1216</f>
        <v>0</v>
      </c>
      <c r="AF1217" s="353">
        <f t="shared" ref="AF1217:AR1217" si="520">AF1216</f>
        <v>0</v>
      </c>
      <c r="AG1217" s="353">
        <f t="shared" si="520"/>
        <v>0</v>
      </c>
      <c r="AH1217" s="353">
        <f t="shared" si="520"/>
        <v>0</v>
      </c>
      <c r="AI1217" s="353">
        <f t="shared" si="520"/>
        <v>0</v>
      </c>
      <c r="AJ1217" s="353">
        <f t="shared" si="520"/>
        <v>0</v>
      </c>
      <c r="AK1217" s="353">
        <f t="shared" si="520"/>
        <v>0</v>
      </c>
      <c r="AL1217" s="353">
        <f t="shared" si="520"/>
        <v>0</v>
      </c>
      <c r="AM1217" s="353">
        <f t="shared" si="520"/>
        <v>0</v>
      </c>
      <c r="AN1217" s="353">
        <f t="shared" si="520"/>
        <v>0</v>
      </c>
      <c r="AO1217" s="353">
        <f t="shared" si="520"/>
        <v>0</v>
      </c>
      <c r="AP1217" s="353">
        <f t="shared" si="520"/>
        <v>0</v>
      </c>
      <c r="AQ1217" s="353">
        <f t="shared" si="520"/>
        <v>0</v>
      </c>
      <c r="AR1217" s="353">
        <f t="shared" si="520"/>
        <v>0</v>
      </c>
      <c r="AS1217" s="270"/>
    </row>
    <row r="1218" spans="1:45" ht="15" hidden="1" customHeight="1" outlineLevel="1">
      <c r="A1218" s="45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58"/>
      <c r="AF1218" s="359"/>
      <c r="AG1218" s="358"/>
      <c r="AH1218" s="358"/>
      <c r="AI1218" s="358"/>
      <c r="AJ1218" s="358"/>
      <c r="AK1218" s="358"/>
      <c r="AL1218" s="358"/>
      <c r="AM1218" s="358"/>
      <c r="AN1218" s="358"/>
      <c r="AO1218" s="358"/>
      <c r="AP1218" s="358"/>
      <c r="AQ1218" s="358"/>
      <c r="AR1218" s="358"/>
      <c r="AS1218" s="272"/>
    </row>
    <row r="1219" spans="1:45" ht="15" hidden="1" customHeight="1" outlineLevel="1">
      <c r="A1219" s="454">
        <v>9</v>
      </c>
      <c r="B1219" s="370" t="s">
        <v>102</v>
      </c>
      <c r="C1219" s="251" t="s">
        <v>25</v>
      </c>
      <c r="D1219" s="255"/>
      <c r="E1219" s="255"/>
      <c r="F1219" s="255"/>
      <c r="G1219" s="255"/>
      <c r="H1219" s="255"/>
      <c r="I1219" s="255"/>
      <c r="J1219" s="255"/>
      <c r="K1219" s="255"/>
      <c r="L1219" s="255"/>
      <c r="M1219" s="255"/>
      <c r="N1219" s="255"/>
      <c r="O1219" s="255"/>
      <c r="P1219" s="255"/>
      <c r="Q1219" s="255">
        <v>12</v>
      </c>
      <c r="R1219" s="255"/>
      <c r="S1219" s="255"/>
      <c r="T1219" s="255"/>
      <c r="U1219" s="255"/>
      <c r="V1219" s="255"/>
      <c r="W1219" s="255"/>
      <c r="X1219" s="255"/>
      <c r="Y1219" s="255"/>
      <c r="Z1219" s="255"/>
      <c r="AA1219" s="255"/>
      <c r="AB1219" s="255"/>
      <c r="AC1219" s="255"/>
      <c r="AD1219" s="255"/>
      <c r="AE1219" s="357"/>
      <c r="AF1219" s="357"/>
      <c r="AG1219" s="357"/>
      <c r="AH1219" s="357"/>
      <c r="AI1219" s="357"/>
      <c r="AJ1219" s="357"/>
      <c r="AK1219" s="357"/>
      <c r="AL1219" s="357"/>
      <c r="AM1219" s="357"/>
      <c r="AN1219" s="357"/>
      <c r="AO1219" s="357"/>
      <c r="AP1219" s="357"/>
      <c r="AQ1219" s="357"/>
      <c r="AR1219" s="357"/>
      <c r="AS1219" s="256">
        <f>SUM(AE1219:AR1219)</f>
        <v>0</v>
      </c>
    </row>
    <row r="1220" spans="1:45" ht="15" hidden="1" customHeight="1" outlineLevel="1">
      <c r="A1220" s="454"/>
      <c r="B1220" s="254" t="s">
        <v>711</v>
      </c>
      <c r="C1220" s="251" t="s">
        <v>163</v>
      </c>
      <c r="D1220" s="255"/>
      <c r="E1220" s="255"/>
      <c r="F1220" s="255"/>
      <c r="G1220" s="255"/>
      <c r="H1220" s="255"/>
      <c r="I1220" s="255"/>
      <c r="J1220" s="255"/>
      <c r="K1220" s="255"/>
      <c r="L1220" s="255"/>
      <c r="M1220" s="255"/>
      <c r="N1220" s="255"/>
      <c r="O1220" s="255"/>
      <c r="P1220" s="255"/>
      <c r="Q1220" s="255">
        <f>Q1219</f>
        <v>12</v>
      </c>
      <c r="R1220" s="255"/>
      <c r="S1220" s="255"/>
      <c r="T1220" s="255"/>
      <c r="U1220" s="255"/>
      <c r="V1220" s="255"/>
      <c r="W1220" s="255"/>
      <c r="X1220" s="255"/>
      <c r="Y1220" s="255"/>
      <c r="Z1220" s="255"/>
      <c r="AA1220" s="255"/>
      <c r="AB1220" s="255"/>
      <c r="AC1220" s="255"/>
      <c r="AD1220" s="255"/>
      <c r="AE1220" s="353">
        <f>AE1219</f>
        <v>0</v>
      </c>
      <c r="AF1220" s="353">
        <f t="shared" ref="AF1220:AR1220" si="521">AF1219</f>
        <v>0</v>
      </c>
      <c r="AG1220" s="353">
        <f t="shared" si="521"/>
        <v>0</v>
      </c>
      <c r="AH1220" s="353">
        <f t="shared" si="521"/>
        <v>0</v>
      </c>
      <c r="AI1220" s="353">
        <f t="shared" si="521"/>
        <v>0</v>
      </c>
      <c r="AJ1220" s="353">
        <f t="shared" si="521"/>
        <v>0</v>
      </c>
      <c r="AK1220" s="353">
        <f t="shared" si="521"/>
        <v>0</v>
      </c>
      <c r="AL1220" s="353">
        <f t="shared" si="521"/>
        <v>0</v>
      </c>
      <c r="AM1220" s="353">
        <f t="shared" si="521"/>
        <v>0</v>
      </c>
      <c r="AN1220" s="353">
        <f t="shared" si="521"/>
        <v>0</v>
      </c>
      <c r="AO1220" s="353">
        <f t="shared" si="521"/>
        <v>0</v>
      </c>
      <c r="AP1220" s="353">
        <f t="shared" si="521"/>
        <v>0</v>
      </c>
      <c r="AQ1220" s="353">
        <f t="shared" si="521"/>
        <v>0</v>
      </c>
      <c r="AR1220" s="353">
        <f t="shared" si="521"/>
        <v>0</v>
      </c>
      <c r="AS1220" s="270"/>
    </row>
    <row r="1221" spans="1:45" ht="15" hidden="1" customHeight="1" outlineLevel="1">
      <c r="A1221" s="454"/>
      <c r="B1221" s="273"/>
      <c r="C1221" s="271"/>
      <c r="D1221" s="275"/>
      <c r="E1221" s="275"/>
      <c r="F1221" s="275"/>
      <c r="G1221" s="275"/>
      <c r="H1221" s="275"/>
      <c r="I1221" s="275"/>
      <c r="J1221" s="275"/>
      <c r="K1221" s="275"/>
      <c r="L1221" s="275"/>
      <c r="M1221" s="275"/>
      <c r="N1221" s="275"/>
      <c r="O1221" s="275"/>
      <c r="P1221" s="275"/>
      <c r="Q1221" s="251"/>
      <c r="R1221" s="275"/>
      <c r="S1221" s="275"/>
      <c r="T1221" s="275"/>
      <c r="U1221" s="275"/>
      <c r="V1221" s="275"/>
      <c r="W1221" s="275"/>
      <c r="X1221" s="275"/>
      <c r="Y1221" s="275"/>
      <c r="Z1221" s="275"/>
      <c r="AA1221" s="275"/>
      <c r="AB1221" s="275"/>
      <c r="AC1221" s="275"/>
      <c r="AD1221" s="275"/>
      <c r="AE1221" s="358"/>
      <c r="AF1221" s="358"/>
      <c r="AG1221" s="358"/>
      <c r="AH1221" s="358"/>
      <c r="AI1221" s="358"/>
      <c r="AJ1221" s="358"/>
      <c r="AK1221" s="358"/>
      <c r="AL1221" s="358"/>
      <c r="AM1221" s="358"/>
      <c r="AN1221" s="358"/>
      <c r="AO1221" s="358"/>
      <c r="AP1221" s="358"/>
      <c r="AQ1221" s="358"/>
      <c r="AR1221" s="358"/>
      <c r="AS1221" s="272"/>
    </row>
    <row r="1222" spans="1:45" ht="15" hidden="1" customHeight="1" outlineLevel="1">
      <c r="A1222" s="454">
        <v>10</v>
      </c>
      <c r="B1222" s="370" t="s">
        <v>103</v>
      </c>
      <c r="C1222" s="251" t="s">
        <v>25</v>
      </c>
      <c r="D1222" s="255"/>
      <c r="E1222" s="255"/>
      <c r="F1222" s="255"/>
      <c r="G1222" s="255"/>
      <c r="H1222" s="255"/>
      <c r="I1222" s="255"/>
      <c r="J1222" s="255"/>
      <c r="K1222" s="255"/>
      <c r="L1222" s="255"/>
      <c r="M1222" s="255"/>
      <c r="N1222" s="255"/>
      <c r="O1222" s="255"/>
      <c r="P1222" s="255"/>
      <c r="Q1222" s="255">
        <v>3</v>
      </c>
      <c r="R1222" s="255"/>
      <c r="S1222" s="255"/>
      <c r="T1222" s="255"/>
      <c r="U1222" s="255"/>
      <c r="V1222" s="255"/>
      <c r="W1222" s="255"/>
      <c r="X1222" s="255"/>
      <c r="Y1222" s="255"/>
      <c r="Z1222" s="255"/>
      <c r="AA1222" s="255"/>
      <c r="AB1222" s="255"/>
      <c r="AC1222" s="255"/>
      <c r="AD1222" s="255"/>
      <c r="AE1222" s="357"/>
      <c r="AF1222" s="357"/>
      <c r="AG1222" s="357"/>
      <c r="AH1222" s="357"/>
      <c r="AI1222" s="357"/>
      <c r="AJ1222" s="357"/>
      <c r="AK1222" s="357"/>
      <c r="AL1222" s="357"/>
      <c r="AM1222" s="357"/>
      <c r="AN1222" s="357"/>
      <c r="AO1222" s="357"/>
      <c r="AP1222" s="357"/>
      <c r="AQ1222" s="357"/>
      <c r="AR1222" s="357"/>
      <c r="AS1222" s="256">
        <f>SUM(AE1222:AR1222)</f>
        <v>0</v>
      </c>
    </row>
    <row r="1223" spans="1:45" ht="15" hidden="1" customHeight="1" outlineLevel="1">
      <c r="A1223" s="454"/>
      <c r="B1223" s="254" t="s">
        <v>711</v>
      </c>
      <c r="C1223" s="251" t="s">
        <v>163</v>
      </c>
      <c r="D1223" s="255"/>
      <c r="E1223" s="255"/>
      <c r="F1223" s="255"/>
      <c r="G1223" s="255"/>
      <c r="H1223" s="255"/>
      <c r="I1223" s="255"/>
      <c r="J1223" s="255"/>
      <c r="K1223" s="255"/>
      <c r="L1223" s="255"/>
      <c r="M1223" s="255"/>
      <c r="N1223" s="255"/>
      <c r="O1223" s="255"/>
      <c r="P1223" s="255"/>
      <c r="Q1223" s="255">
        <f>Q1222</f>
        <v>3</v>
      </c>
      <c r="R1223" s="255"/>
      <c r="S1223" s="255"/>
      <c r="T1223" s="255"/>
      <c r="U1223" s="255"/>
      <c r="V1223" s="255"/>
      <c r="W1223" s="255"/>
      <c r="X1223" s="255"/>
      <c r="Y1223" s="255"/>
      <c r="Z1223" s="255"/>
      <c r="AA1223" s="255"/>
      <c r="AB1223" s="255"/>
      <c r="AC1223" s="255"/>
      <c r="AD1223" s="255"/>
      <c r="AE1223" s="353">
        <f>AE1222</f>
        <v>0</v>
      </c>
      <c r="AF1223" s="353">
        <f t="shared" ref="AF1223:AR1223" si="522">AF1222</f>
        <v>0</v>
      </c>
      <c r="AG1223" s="353">
        <f t="shared" si="522"/>
        <v>0</v>
      </c>
      <c r="AH1223" s="353">
        <f t="shared" si="522"/>
        <v>0</v>
      </c>
      <c r="AI1223" s="353">
        <f t="shared" si="522"/>
        <v>0</v>
      </c>
      <c r="AJ1223" s="353">
        <f t="shared" si="522"/>
        <v>0</v>
      </c>
      <c r="AK1223" s="353">
        <f t="shared" si="522"/>
        <v>0</v>
      </c>
      <c r="AL1223" s="353">
        <f t="shared" si="522"/>
        <v>0</v>
      </c>
      <c r="AM1223" s="353">
        <f t="shared" si="522"/>
        <v>0</v>
      </c>
      <c r="AN1223" s="353">
        <f t="shared" si="522"/>
        <v>0</v>
      </c>
      <c r="AO1223" s="353">
        <f t="shared" si="522"/>
        <v>0</v>
      </c>
      <c r="AP1223" s="353">
        <f t="shared" si="522"/>
        <v>0</v>
      </c>
      <c r="AQ1223" s="353">
        <f t="shared" si="522"/>
        <v>0</v>
      </c>
      <c r="AR1223" s="353">
        <f t="shared" si="522"/>
        <v>0</v>
      </c>
      <c r="AS1223" s="270"/>
    </row>
    <row r="1224" spans="1:45" ht="15" hidden="1" customHeight="1" outlineLevel="1">
      <c r="A1224" s="454"/>
      <c r="B1224" s="273"/>
      <c r="C1224" s="271"/>
      <c r="D1224" s="275"/>
      <c r="E1224" s="275"/>
      <c r="F1224" s="275"/>
      <c r="G1224" s="275"/>
      <c r="H1224" s="275"/>
      <c r="I1224" s="275"/>
      <c r="J1224" s="275"/>
      <c r="K1224" s="275"/>
      <c r="L1224" s="275"/>
      <c r="M1224" s="275"/>
      <c r="N1224" s="275"/>
      <c r="O1224" s="275"/>
      <c r="P1224" s="275"/>
      <c r="Q1224" s="251"/>
      <c r="R1224" s="275"/>
      <c r="S1224" s="275"/>
      <c r="T1224" s="275"/>
      <c r="U1224" s="275"/>
      <c r="V1224" s="275"/>
      <c r="W1224" s="275"/>
      <c r="X1224" s="275"/>
      <c r="Y1224" s="275"/>
      <c r="Z1224" s="275"/>
      <c r="AA1224" s="275"/>
      <c r="AB1224" s="275"/>
      <c r="AC1224" s="275"/>
      <c r="AD1224" s="275"/>
      <c r="AE1224" s="358"/>
      <c r="AF1224" s="359"/>
      <c r="AG1224" s="358"/>
      <c r="AH1224" s="358"/>
      <c r="AI1224" s="358"/>
      <c r="AJ1224" s="358"/>
      <c r="AK1224" s="358"/>
      <c r="AL1224" s="358"/>
      <c r="AM1224" s="358"/>
      <c r="AN1224" s="358"/>
      <c r="AO1224" s="358"/>
      <c r="AP1224" s="358"/>
      <c r="AQ1224" s="358"/>
      <c r="AR1224" s="358"/>
      <c r="AS1224" s="272"/>
    </row>
    <row r="1225" spans="1:45" ht="15" hidden="1" customHeight="1" outlineLevel="1">
      <c r="A1225" s="454"/>
      <c r="B1225" s="248" t="s">
        <v>10</v>
      </c>
      <c r="C1225" s="249"/>
      <c r="D1225" s="249"/>
      <c r="E1225" s="249"/>
      <c r="F1225" s="249"/>
      <c r="G1225" s="249"/>
      <c r="H1225" s="249"/>
      <c r="I1225" s="249"/>
      <c r="J1225" s="249"/>
      <c r="K1225" s="249"/>
      <c r="L1225" s="249"/>
      <c r="M1225" s="249"/>
      <c r="N1225" s="249"/>
      <c r="O1225" s="249"/>
      <c r="P1225" s="249"/>
      <c r="Q1225" s="250"/>
      <c r="R1225" s="249"/>
      <c r="S1225" s="249"/>
      <c r="T1225" s="249"/>
      <c r="U1225" s="249"/>
      <c r="V1225" s="249"/>
      <c r="W1225" s="249"/>
      <c r="X1225" s="249"/>
      <c r="Y1225" s="249"/>
      <c r="Z1225" s="249"/>
      <c r="AA1225" s="249"/>
      <c r="AB1225" s="249"/>
      <c r="AC1225" s="249"/>
      <c r="AD1225" s="249"/>
      <c r="AE1225" s="356"/>
      <c r="AF1225" s="356"/>
      <c r="AG1225" s="356"/>
      <c r="AH1225" s="356"/>
      <c r="AI1225" s="356"/>
      <c r="AJ1225" s="356"/>
      <c r="AK1225" s="356"/>
      <c r="AL1225" s="356"/>
      <c r="AM1225" s="356"/>
      <c r="AN1225" s="356"/>
      <c r="AO1225" s="356"/>
      <c r="AP1225" s="356"/>
      <c r="AQ1225" s="356"/>
      <c r="AR1225" s="356"/>
      <c r="AS1225" s="252"/>
    </row>
    <row r="1226" spans="1:45" ht="15" hidden="1" customHeight="1" outlineLevel="1">
      <c r="A1226" s="454">
        <v>11</v>
      </c>
      <c r="B1226" s="370" t="s">
        <v>104</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8"/>
      <c r="AF1226" s="357"/>
      <c r="AG1226" s="357"/>
      <c r="AH1226" s="357"/>
      <c r="AI1226" s="357"/>
      <c r="AJ1226" s="357"/>
      <c r="AK1226" s="357"/>
      <c r="AL1226" s="357"/>
      <c r="AM1226" s="357"/>
      <c r="AN1226" s="357"/>
      <c r="AO1226" s="357"/>
      <c r="AP1226" s="357"/>
      <c r="AQ1226" s="357"/>
      <c r="AR1226" s="357"/>
      <c r="AS1226" s="256">
        <f>SUM(AE1226:AR1226)</f>
        <v>0</v>
      </c>
    </row>
    <row r="1227" spans="1:45" ht="15" hidden="1" customHeight="1" outlineLevel="1">
      <c r="A1227" s="454"/>
      <c r="B1227" s="254" t="s">
        <v>711</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53">
        <f>AE1226</f>
        <v>0</v>
      </c>
      <c r="AF1227" s="353">
        <f t="shared" ref="AF1227:AR1227" si="523">AF1226</f>
        <v>0</v>
      </c>
      <c r="AG1227" s="353">
        <f t="shared" si="523"/>
        <v>0</v>
      </c>
      <c r="AH1227" s="353">
        <f t="shared" si="523"/>
        <v>0</v>
      </c>
      <c r="AI1227" s="353">
        <f t="shared" si="523"/>
        <v>0</v>
      </c>
      <c r="AJ1227" s="353">
        <f t="shared" si="523"/>
        <v>0</v>
      </c>
      <c r="AK1227" s="353">
        <f t="shared" si="523"/>
        <v>0</v>
      </c>
      <c r="AL1227" s="353">
        <f t="shared" si="523"/>
        <v>0</v>
      </c>
      <c r="AM1227" s="353">
        <f t="shared" si="523"/>
        <v>0</v>
      </c>
      <c r="AN1227" s="353">
        <f t="shared" si="523"/>
        <v>0</v>
      </c>
      <c r="AO1227" s="353">
        <f t="shared" si="523"/>
        <v>0</v>
      </c>
      <c r="AP1227" s="353">
        <f t="shared" si="523"/>
        <v>0</v>
      </c>
      <c r="AQ1227" s="353">
        <f t="shared" si="523"/>
        <v>0</v>
      </c>
      <c r="AR1227" s="353">
        <f t="shared" si="523"/>
        <v>0</v>
      </c>
      <c r="AS1227" s="257"/>
    </row>
    <row r="1228" spans="1:45" ht="15" hidden="1" customHeight="1" outlineLevel="1">
      <c r="A1228" s="45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54"/>
      <c r="AF1228" s="363"/>
      <c r="AG1228" s="363"/>
      <c r="AH1228" s="363"/>
      <c r="AI1228" s="363"/>
      <c r="AJ1228" s="363"/>
      <c r="AK1228" s="363"/>
      <c r="AL1228" s="363"/>
      <c r="AM1228" s="363"/>
      <c r="AN1228" s="363"/>
      <c r="AO1228" s="363"/>
      <c r="AP1228" s="363"/>
      <c r="AQ1228" s="363"/>
      <c r="AR1228" s="363"/>
      <c r="AS1228" s="266"/>
    </row>
    <row r="1229" spans="1:45" ht="28.5" hidden="1" customHeight="1" outlineLevel="1">
      <c r="A1229" s="454">
        <v>12</v>
      </c>
      <c r="B1229" s="370" t="s">
        <v>105</v>
      </c>
      <c r="C1229" s="251" t="s">
        <v>25</v>
      </c>
      <c r="D1229" s="255"/>
      <c r="E1229" s="255"/>
      <c r="F1229" s="255"/>
      <c r="G1229" s="255"/>
      <c r="H1229" s="255"/>
      <c r="I1229" s="255"/>
      <c r="J1229" s="255"/>
      <c r="K1229" s="255"/>
      <c r="L1229" s="255"/>
      <c r="M1229" s="255"/>
      <c r="N1229" s="255"/>
      <c r="O1229" s="255"/>
      <c r="P1229" s="255"/>
      <c r="Q1229" s="255">
        <v>12</v>
      </c>
      <c r="R1229" s="255"/>
      <c r="S1229" s="255"/>
      <c r="T1229" s="255"/>
      <c r="U1229" s="255"/>
      <c r="V1229" s="255"/>
      <c r="W1229" s="255"/>
      <c r="X1229" s="255"/>
      <c r="Y1229" s="255"/>
      <c r="Z1229" s="255"/>
      <c r="AA1229" s="255"/>
      <c r="AB1229" s="255"/>
      <c r="AC1229" s="255"/>
      <c r="AD1229" s="255"/>
      <c r="AE1229" s="352"/>
      <c r="AF1229" s="357"/>
      <c r="AG1229" s="357"/>
      <c r="AH1229" s="357"/>
      <c r="AI1229" s="357"/>
      <c r="AJ1229" s="357"/>
      <c r="AK1229" s="357"/>
      <c r="AL1229" s="357"/>
      <c r="AM1229" s="357"/>
      <c r="AN1229" s="357"/>
      <c r="AO1229" s="357"/>
      <c r="AP1229" s="357"/>
      <c r="AQ1229" s="357"/>
      <c r="AR1229" s="357"/>
      <c r="AS1229" s="256">
        <f>SUM(AE1229:AR1229)</f>
        <v>0</v>
      </c>
    </row>
    <row r="1230" spans="1:45" ht="15" hidden="1" customHeight="1" outlineLevel="1">
      <c r="A1230" s="454"/>
      <c r="B1230" s="254" t="s">
        <v>711</v>
      </c>
      <c r="C1230" s="251" t="s">
        <v>163</v>
      </c>
      <c r="D1230" s="255"/>
      <c r="E1230" s="255"/>
      <c r="F1230" s="255"/>
      <c r="G1230" s="255"/>
      <c r="H1230" s="255"/>
      <c r="I1230" s="255"/>
      <c r="J1230" s="255"/>
      <c r="K1230" s="255"/>
      <c r="L1230" s="255"/>
      <c r="M1230" s="255"/>
      <c r="N1230" s="255"/>
      <c r="O1230" s="255"/>
      <c r="P1230" s="255"/>
      <c r="Q1230" s="255">
        <f>Q1229</f>
        <v>12</v>
      </c>
      <c r="R1230" s="255"/>
      <c r="S1230" s="255"/>
      <c r="T1230" s="255"/>
      <c r="U1230" s="255"/>
      <c r="V1230" s="255"/>
      <c r="W1230" s="255"/>
      <c r="X1230" s="255"/>
      <c r="Y1230" s="255"/>
      <c r="Z1230" s="255"/>
      <c r="AA1230" s="255"/>
      <c r="AB1230" s="255"/>
      <c r="AC1230" s="255"/>
      <c r="AD1230" s="255"/>
      <c r="AE1230" s="353">
        <f>AE1229</f>
        <v>0</v>
      </c>
      <c r="AF1230" s="353">
        <f t="shared" ref="AF1230:AR1230" si="524">AF1229</f>
        <v>0</v>
      </c>
      <c r="AG1230" s="353">
        <f t="shared" si="524"/>
        <v>0</v>
      </c>
      <c r="AH1230" s="353">
        <f t="shared" si="524"/>
        <v>0</v>
      </c>
      <c r="AI1230" s="353">
        <f t="shared" si="524"/>
        <v>0</v>
      </c>
      <c r="AJ1230" s="353">
        <f t="shared" si="524"/>
        <v>0</v>
      </c>
      <c r="AK1230" s="353">
        <f t="shared" si="524"/>
        <v>0</v>
      </c>
      <c r="AL1230" s="353">
        <f t="shared" si="524"/>
        <v>0</v>
      </c>
      <c r="AM1230" s="353">
        <f t="shared" si="524"/>
        <v>0</v>
      </c>
      <c r="AN1230" s="353">
        <f t="shared" si="524"/>
        <v>0</v>
      </c>
      <c r="AO1230" s="353">
        <f t="shared" si="524"/>
        <v>0</v>
      </c>
      <c r="AP1230" s="353">
        <f t="shared" si="524"/>
        <v>0</v>
      </c>
      <c r="AQ1230" s="353">
        <f t="shared" si="524"/>
        <v>0</v>
      </c>
      <c r="AR1230" s="353">
        <f t="shared" si="524"/>
        <v>0</v>
      </c>
      <c r="AS1230" s="257"/>
    </row>
    <row r="1231" spans="1:45" ht="15" hidden="1" customHeight="1" outlineLevel="1">
      <c r="A1231" s="454"/>
      <c r="B1231" s="274"/>
      <c r="C1231" s="265"/>
      <c r="D1231" s="251"/>
      <c r="E1231" s="251"/>
      <c r="F1231" s="251"/>
      <c r="G1231" s="251"/>
      <c r="H1231" s="251"/>
      <c r="I1231" s="251"/>
      <c r="J1231" s="251"/>
      <c r="K1231" s="251"/>
      <c r="L1231" s="251"/>
      <c r="M1231" s="251"/>
      <c r="N1231" s="251"/>
      <c r="O1231" s="251"/>
      <c r="P1231" s="251"/>
      <c r="Q1231" s="251"/>
      <c r="R1231" s="251"/>
      <c r="S1231" s="251"/>
      <c r="T1231" s="251"/>
      <c r="U1231" s="251"/>
      <c r="V1231" s="251"/>
      <c r="W1231" s="251"/>
      <c r="X1231" s="251"/>
      <c r="Y1231" s="251"/>
      <c r="Z1231" s="251"/>
      <c r="AA1231" s="251"/>
      <c r="AB1231" s="251"/>
      <c r="AC1231" s="251"/>
      <c r="AD1231" s="251"/>
      <c r="AE1231" s="364"/>
      <c r="AF1231" s="364"/>
      <c r="AG1231" s="354"/>
      <c r="AH1231" s="354"/>
      <c r="AI1231" s="354"/>
      <c r="AJ1231" s="354"/>
      <c r="AK1231" s="354"/>
      <c r="AL1231" s="354"/>
      <c r="AM1231" s="354"/>
      <c r="AN1231" s="354"/>
      <c r="AO1231" s="354"/>
      <c r="AP1231" s="354"/>
      <c r="AQ1231" s="354"/>
      <c r="AR1231" s="354"/>
      <c r="AS1231" s="266"/>
    </row>
    <row r="1232" spans="1:45" ht="15" hidden="1" customHeight="1" outlineLevel="1">
      <c r="A1232" s="454">
        <v>13</v>
      </c>
      <c r="B1232" s="370" t="s">
        <v>106</v>
      </c>
      <c r="C1232" s="251" t="s">
        <v>25</v>
      </c>
      <c r="D1232" s="255"/>
      <c r="E1232" s="255"/>
      <c r="F1232" s="255"/>
      <c r="G1232" s="255"/>
      <c r="H1232" s="255"/>
      <c r="I1232" s="255"/>
      <c r="J1232" s="255"/>
      <c r="K1232" s="255"/>
      <c r="L1232" s="255"/>
      <c r="M1232" s="255"/>
      <c r="N1232" s="255"/>
      <c r="O1232" s="255"/>
      <c r="P1232" s="255"/>
      <c r="Q1232" s="255">
        <v>12</v>
      </c>
      <c r="R1232" s="255"/>
      <c r="S1232" s="255"/>
      <c r="T1232" s="255"/>
      <c r="U1232" s="255"/>
      <c r="V1232" s="255"/>
      <c r="W1232" s="255"/>
      <c r="X1232" s="255"/>
      <c r="Y1232" s="255"/>
      <c r="Z1232" s="255"/>
      <c r="AA1232" s="255"/>
      <c r="AB1232" s="255"/>
      <c r="AC1232" s="255"/>
      <c r="AD1232" s="255"/>
      <c r="AE1232" s="352"/>
      <c r="AF1232" s="357"/>
      <c r="AG1232" s="357"/>
      <c r="AH1232" s="357"/>
      <c r="AI1232" s="357"/>
      <c r="AJ1232" s="357"/>
      <c r="AK1232" s="357"/>
      <c r="AL1232" s="357"/>
      <c r="AM1232" s="357"/>
      <c r="AN1232" s="357"/>
      <c r="AO1232" s="357"/>
      <c r="AP1232" s="357"/>
      <c r="AQ1232" s="357"/>
      <c r="AR1232" s="357"/>
      <c r="AS1232" s="256">
        <f>SUM(AE1232:AR1232)</f>
        <v>0</v>
      </c>
    </row>
    <row r="1233" spans="1:46" ht="15" hidden="1" customHeight="1" outlineLevel="1">
      <c r="A1233" s="454"/>
      <c r="B1233" s="254" t="s">
        <v>711</v>
      </c>
      <c r="C1233" s="251" t="s">
        <v>163</v>
      </c>
      <c r="D1233" s="255"/>
      <c r="E1233" s="255"/>
      <c r="F1233" s="255"/>
      <c r="G1233" s="255"/>
      <c r="H1233" s="255"/>
      <c r="I1233" s="255"/>
      <c r="J1233" s="255"/>
      <c r="K1233" s="255"/>
      <c r="L1233" s="255"/>
      <c r="M1233" s="255"/>
      <c r="N1233" s="255"/>
      <c r="O1233" s="255"/>
      <c r="P1233" s="255"/>
      <c r="Q1233" s="255">
        <f>Q1232</f>
        <v>12</v>
      </c>
      <c r="R1233" s="255"/>
      <c r="S1233" s="255"/>
      <c r="T1233" s="255"/>
      <c r="U1233" s="255"/>
      <c r="V1233" s="255"/>
      <c r="W1233" s="255"/>
      <c r="X1233" s="255"/>
      <c r="Y1233" s="255"/>
      <c r="Z1233" s="255"/>
      <c r="AA1233" s="255"/>
      <c r="AB1233" s="255"/>
      <c r="AC1233" s="255"/>
      <c r="AD1233" s="255"/>
      <c r="AE1233" s="353">
        <f>AE1232</f>
        <v>0</v>
      </c>
      <c r="AF1233" s="353">
        <f t="shared" ref="AF1233:AR1233" si="525">AF1232</f>
        <v>0</v>
      </c>
      <c r="AG1233" s="353">
        <f t="shared" si="525"/>
        <v>0</v>
      </c>
      <c r="AH1233" s="353">
        <f t="shared" si="525"/>
        <v>0</v>
      </c>
      <c r="AI1233" s="353">
        <f t="shared" si="525"/>
        <v>0</v>
      </c>
      <c r="AJ1233" s="353">
        <f t="shared" si="525"/>
        <v>0</v>
      </c>
      <c r="AK1233" s="353">
        <f t="shared" si="525"/>
        <v>0</v>
      </c>
      <c r="AL1233" s="353">
        <f t="shared" si="525"/>
        <v>0</v>
      </c>
      <c r="AM1233" s="353">
        <f t="shared" si="525"/>
        <v>0</v>
      </c>
      <c r="AN1233" s="353">
        <f t="shared" si="525"/>
        <v>0</v>
      </c>
      <c r="AO1233" s="353">
        <f t="shared" si="525"/>
        <v>0</v>
      </c>
      <c r="AP1233" s="353">
        <f t="shared" si="525"/>
        <v>0</v>
      </c>
      <c r="AQ1233" s="353">
        <f t="shared" si="525"/>
        <v>0</v>
      </c>
      <c r="AR1233" s="353">
        <f t="shared" si="525"/>
        <v>0</v>
      </c>
      <c r="AS1233" s="266"/>
    </row>
    <row r="1234" spans="1:46" ht="15" hidden="1" customHeight="1" outlineLevel="1">
      <c r="A1234" s="454"/>
      <c r="B1234" s="274"/>
      <c r="C1234" s="265"/>
      <c r="D1234" s="251"/>
      <c r="E1234" s="251"/>
      <c r="F1234" s="251"/>
      <c r="G1234" s="251"/>
      <c r="H1234" s="251"/>
      <c r="I1234" s="251"/>
      <c r="J1234" s="251"/>
      <c r="K1234" s="251"/>
      <c r="L1234" s="251"/>
      <c r="M1234" s="251"/>
      <c r="N1234" s="251"/>
      <c r="O1234" s="251"/>
      <c r="P1234" s="251"/>
      <c r="Q1234" s="251"/>
      <c r="R1234" s="251"/>
      <c r="S1234" s="251"/>
      <c r="T1234" s="251"/>
      <c r="U1234" s="251"/>
      <c r="V1234" s="251"/>
      <c r="W1234" s="251"/>
      <c r="X1234" s="251"/>
      <c r="Y1234" s="251"/>
      <c r="Z1234" s="251"/>
      <c r="AA1234" s="251"/>
      <c r="AB1234" s="251"/>
      <c r="AC1234" s="251"/>
      <c r="AD1234" s="251"/>
      <c r="AE1234" s="354"/>
      <c r="AF1234" s="354"/>
      <c r="AG1234" s="354"/>
      <c r="AH1234" s="354"/>
      <c r="AI1234" s="354"/>
      <c r="AJ1234" s="354"/>
      <c r="AK1234" s="354"/>
      <c r="AL1234" s="354"/>
      <c r="AM1234" s="354"/>
      <c r="AN1234" s="354"/>
      <c r="AO1234" s="354"/>
      <c r="AP1234" s="354"/>
      <c r="AQ1234" s="354"/>
      <c r="AR1234" s="354"/>
      <c r="AS1234" s="266"/>
    </row>
    <row r="1235" spans="1:46" ht="15" hidden="1" customHeight="1" outlineLevel="1">
      <c r="A1235" s="454"/>
      <c r="B1235" s="248" t="s">
        <v>107</v>
      </c>
      <c r="C1235" s="249"/>
      <c r="D1235" s="250"/>
      <c r="E1235" s="250"/>
      <c r="F1235" s="250"/>
      <c r="G1235" s="250"/>
      <c r="H1235" s="250"/>
      <c r="I1235" s="250"/>
      <c r="J1235" s="250"/>
      <c r="K1235" s="250"/>
      <c r="L1235" s="250"/>
      <c r="M1235" s="250"/>
      <c r="N1235" s="250"/>
      <c r="O1235" s="250"/>
      <c r="P1235" s="250"/>
      <c r="Q1235" s="250"/>
      <c r="R1235" s="250"/>
      <c r="S1235" s="249"/>
      <c r="T1235" s="249"/>
      <c r="U1235" s="249"/>
      <c r="V1235" s="249"/>
      <c r="W1235" s="249"/>
      <c r="X1235" s="249"/>
      <c r="Y1235" s="249"/>
      <c r="Z1235" s="249"/>
      <c r="AA1235" s="249"/>
      <c r="AB1235" s="249"/>
      <c r="AC1235" s="249"/>
      <c r="AD1235" s="249"/>
      <c r="AE1235" s="356"/>
      <c r="AF1235" s="356"/>
      <c r="AG1235" s="356"/>
      <c r="AH1235" s="356"/>
      <c r="AI1235" s="356"/>
      <c r="AJ1235" s="356"/>
      <c r="AK1235" s="356"/>
      <c r="AL1235" s="356"/>
      <c r="AM1235" s="356"/>
      <c r="AN1235" s="356"/>
      <c r="AO1235" s="356"/>
      <c r="AP1235" s="356"/>
      <c r="AQ1235" s="356"/>
      <c r="AR1235" s="356"/>
      <c r="AS1235" s="252"/>
    </row>
    <row r="1236" spans="1:46" ht="15" hidden="1" customHeight="1" outlineLevel="1">
      <c r="A1236" s="454">
        <v>14</v>
      </c>
      <c r="B1236" s="274" t="s">
        <v>108</v>
      </c>
      <c r="C1236" s="251" t="s">
        <v>25</v>
      </c>
      <c r="D1236" s="255"/>
      <c r="E1236" s="255"/>
      <c r="F1236" s="255"/>
      <c r="G1236" s="255"/>
      <c r="H1236" s="255"/>
      <c r="I1236" s="255"/>
      <c r="J1236" s="255"/>
      <c r="K1236" s="255"/>
      <c r="L1236" s="255"/>
      <c r="M1236" s="255"/>
      <c r="N1236" s="255"/>
      <c r="O1236" s="255"/>
      <c r="P1236" s="255"/>
      <c r="Q1236" s="255">
        <v>12</v>
      </c>
      <c r="R1236" s="255"/>
      <c r="S1236" s="255"/>
      <c r="T1236" s="255"/>
      <c r="U1236" s="255"/>
      <c r="V1236" s="255"/>
      <c r="W1236" s="255"/>
      <c r="X1236" s="255"/>
      <c r="Y1236" s="255"/>
      <c r="Z1236" s="255"/>
      <c r="AA1236" s="255"/>
      <c r="AB1236" s="255"/>
      <c r="AC1236" s="255"/>
      <c r="AD1236" s="255"/>
      <c r="AE1236" s="352"/>
      <c r="AF1236" s="352"/>
      <c r="AG1236" s="352"/>
      <c r="AH1236" s="352"/>
      <c r="AI1236" s="352"/>
      <c r="AJ1236" s="352"/>
      <c r="AK1236" s="352"/>
      <c r="AL1236" s="352"/>
      <c r="AM1236" s="352"/>
      <c r="AN1236" s="352"/>
      <c r="AO1236" s="352"/>
      <c r="AP1236" s="352"/>
      <c r="AQ1236" s="352"/>
      <c r="AR1236" s="352"/>
      <c r="AS1236" s="256">
        <f>SUM(AE1236:AR1236)</f>
        <v>0</v>
      </c>
    </row>
    <row r="1237" spans="1:46" ht="15" hidden="1" customHeight="1" outlineLevel="1">
      <c r="A1237" s="454"/>
      <c r="B1237" s="254" t="s">
        <v>711</v>
      </c>
      <c r="C1237" s="251" t="s">
        <v>163</v>
      </c>
      <c r="D1237" s="255"/>
      <c r="E1237" s="255"/>
      <c r="F1237" s="255"/>
      <c r="G1237" s="255"/>
      <c r="H1237" s="255"/>
      <c r="I1237" s="255"/>
      <c r="J1237" s="255"/>
      <c r="K1237" s="255"/>
      <c r="L1237" s="255"/>
      <c r="M1237" s="255"/>
      <c r="N1237" s="255"/>
      <c r="O1237" s="255"/>
      <c r="P1237" s="255"/>
      <c r="Q1237" s="255">
        <f>Q1236</f>
        <v>12</v>
      </c>
      <c r="R1237" s="255"/>
      <c r="S1237" s="255"/>
      <c r="T1237" s="255"/>
      <c r="U1237" s="255"/>
      <c r="V1237" s="255"/>
      <c r="W1237" s="255"/>
      <c r="X1237" s="255"/>
      <c r="Y1237" s="255"/>
      <c r="Z1237" s="255"/>
      <c r="AA1237" s="255"/>
      <c r="AB1237" s="255"/>
      <c r="AC1237" s="255"/>
      <c r="AD1237" s="255"/>
      <c r="AE1237" s="353">
        <f>AE1236</f>
        <v>0</v>
      </c>
      <c r="AF1237" s="353">
        <f t="shared" ref="AF1237:AR1237" si="526">AF1236</f>
        <v>0</v>
      </c>
      <c r="AG1237" s="353">
        <f t="shared" si="526"/>
        <v>0</v>
      </c>
      <c r="AH1237" s="353">
        <f t="shared" si="526"/>
        <v>0</v>
      </c>
      <c r="AI1237" s="353">
        <f t="shared" si="526"/>
        <v>0</v>
      </c>
      <c r="AJ1237" s="353">
        <f t="shared" si="526"/>
        <v>0</v>
      </c>
      <c r="AK1237" s="353">
        <f t="shared" si="526"/>
        <v>0</v>
      </c>
      <c r="AL1237" s="353">
        <f t="shared" si="526"/>
        <v>0</v>
      </c>
      <c r="AM1237" s="353">
        <f t="shared" si="526"/>
        <v>0</v>
      </c>
      <c r="AN1237" s="353">
        <f t="shared" si="526"/>
        <v>0</v>
      </c>
      <c r="AO1237" s="353">
        <f t="shared" si="526"/>
        <v>0</v>
      </c>
      <c r="AP1237" s="353">
        <f t="shared" si="526"/>
        <v>0</v>
      </c>
      <c r="AQ1237" s="353">
        <f t="shared" si="526"/>
        <v>0</v>
      </c>
      <c r="AR1237" s="353">
        <f t="shared" si="526"/>
        <v>0</v>
      </c>
      <c r="AS1237" s="257"/>
    </row>
    <row r="1238" spans="1:46" ht="15" hidden="1" customHeight="1" outlineLevel="1">
      <c r="A1238" s="454"/>
      <c r="B1238" s="274"/>
      <c r="C1238" s="265"/>
      <c r="D1238" s="251"/>
      <c r="E1238" s="251"/>
      <c r="F1238" s="251"/>
      <c r="G1238" s="251"/>
      <c r="H1238" s="251"/>
      <c r="I1238" s="251"/>
      <c r="J1238" s="251"/>
      <c r="K1238" s="251"/>
      <c r="L1238" s="251"/>
      <c r="M1238" s="251"/>
      <c r="N1238" s="251"/>
      <c r="O1238" s="251"/>
      <c r="P1238" s="251"/>
      <c r="Q1238" s="405"/>
      <c r="R1238" s="251"/>
      <c r="S1238" s="251"/>
      <c r="T1238" s="251"/>
      <c r="U1238" s="251"/>
      <c r="V1238" s="251"/>
      <c r="W1238" s="251"/>
      <c r="X1238" s="251"/>
      <c r="Y1238" s="251"/>
      <c r="Z1238" s="251"/>
      <c r="AA1238" s="251"/>
      <c r="AB1238" s="251"/>
      <c r="AC1238" s="251"/>
      <c r="AD1238" s="251"/>
      <c r="AE1238" s="354"/>
      <c r="AF1238" s="354"/>
      <c r="AG1238" s="354"/>
      <c r="AH1238" s="354"/>
      <c r="AI1238" s="354"/>
      <c r="AJ1238" s="354"/>
      <c r="AK1238" s="354"/>
      <c r="AL1238" s="354"/>
      <c r="AM1238" s="354"/>
      <c r="AN1238" s="354"/>
      <c r="AO1238" s="354"/>
      <c r="AP1238" s="354"/>
      <c r="AQ1238" s="354"/>
      <c r="AR1238" s="354"/>
      <c r="AS1238" s="261"/>
      <c r="AT1238" s="534"/>
    </row>
    <row r="1239" spans="1:46" s="243" customFormat="1" ht="15.5" hidden="1" outlineLevel="1">
      <c r="A1239" s="454"/>
      <c r="B1239" s="248" t="s">
        <v>487</v>
      </c>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54"/>
      <c r="AF1239" s="354"/>
      <c r="AG1239" s="354"/>
      <c r="AH1239" s="354"/>
      <c r="AI1239" s="354"/>
      <c r="AJ1239" s="354"/>
      <c r="AK1239" s="358"/>
      <c r="AL1239" s="358"/>
      <c r="AM1239" s="358"/>
      <c r="AN1239" s="358"/>
      <c r="AO1239" s="358"/>
      <c r="AP1239" s="358"/>
      <c r="AQ1239" s="358"/>
      <c r="AR1239" s="358"/>
      <c r="AS1239" s="443"/>
      <c r="AT1239" s="535"/>
    </row>
    <row r="1240" spans="1:46" ht="15.5" hidden="1" outlineLevel="1">
      <c r="A1240" s="454">
        <v>15</v>
      </c>
      <c r="B1240" s="254" t="s">
        <v>492</v>
      </c>
      <c r="C1240" s="251" t="s">
        <v>25</v>
      </c>
      <c r="D1240" s="255"/>
      <c r="E1240" s="255"/>
      <c r="F1240" s="255"/>
      <c r="G1240" s="255"/>
      <c r="H1240" s="255"/>
      <c r="I1240" s="255"/>
      <c r="J1240" s="255"/>
      <c r="K1240" s="255"/>
      <c r="L1240" s="255"/>
      <c r="M1240" s="255"/>
      <c r="N1240" s="255"/>
      <c r="O1240" s="255"/>
      <c r="P1240" s="255"/>
      <c r="Q1240" s="255">
        <v>0</v>
      </c>
      <c r="R1240" s="255"/>
      <c r="S1240" s="255"/>
      <c r="T1240" s="255"/>
      <c r="U1240" s="255"/>
      <c r="V1240" s="255"/>
      <c r="W1240" s="255"/>
      <c r="X1240" s="255"/>
      <c r="Y1240" s="255"/>
      <c r="Z1240" s="255"/>
      <c r="AA1240" s="255"/>
      <c r="AB1240" s="255"/>
      <c r="AC1240" s="255"/>
      <c r="AD1240" s="255"/>
      <c r="AE1240" s="352"/>
      <c r="AF1240" s="352"/>
      <c r="AG1240" s="352"/>
      <c r="AH1240" s="352"/>
      <c r="AI1240" s="352"/>
      <c r="AJ1240" s="352"/>
      <c r="AK1240" s="352"/>
      <c r="AL1240" s="352"/>
      <c r="AM1240" s="352"/>
      <c r="AN1240" s="352"/>
      <c r="AO1240" s="352"/>
      <c r="AP1240" s="352"/>
      <c r="AQ1240" s="352"/>
      <c r="AR1240" s="352"/>
      <c r="AS1240" s="536">
        <f>SUM(AE1240:AR1240)</f>
        <v>0</v>
      </c>
      <c r="AT1240" s="534"/>
    </row>
    <row r="1241" spans="1:46" ht="15.5" hidden="1" outlineLevel="1">
      <c r="A1241" s="454"/>
      <c r="B1241" s="254" t="s">
        <v>711</v>
      </c>
      <c r="C1241" s="251" t="s">
        <v>163</v>
      </c>
      <c r="D1241" s="255"/>
      <c r="E1241" s="255"/>
      <c r="F1241" s="255"/>
      <c r="G1241" s="255"/>
      <c r="H1241" s="255"/>
      <c r="I1241" s="255"/>
      <c r="J1241" s="255"/>
      <c r="K1241" s="255"/>
      <c r="L1241" s="255"/>
      <c r="M1241" s="255"/>
      <c r="N1241" s="255"/>
      <c r="O1241" s="255"/>
      <c r="P1241" s="255"/>
      <c r="Q1241" s="255">
        <f>Q1240</f>
        <v>0</v>
      </c>
      <c r="R1241" s="255"/>
      <c r="S1241" s="255"/>
      <c r="T1241" s="255"/>
      <c r="U1241" s="255"/>
      <c r="V1241" s="255"/>
      <c r="W1241" s="255"/>
      <c r="X1241" s="255"/>
      <c r="Y1241" s="255"/>
      <c r="Z1241" s="255"/>
      <c r="AA1241" s="255"/>
      <c r="AB1241" s="255"/>
      <c r="AC1241" s="255"/>
      <c r="AD1241" s="255"/>
      <c r="AE1241" s="353">
        <f>AE1240</f>
        <v>0</v>
      </c>
      <c r="AF1241" s="353">
        <f>AF1240</f>
        <v>0</v>
      </c>
      <c r="AG1241" s="353">
        <f t="shared" ref="AG1241:AI1241" si="527">AG1240</f>
        <v>0</v>
      </c>
      <c r="AH1241" s="353">
        <f t="shared" si="527"/>
        <v>0</v>
      </c>
      <c r="AI1241" s="353">
        <f t="shared" si="527"/>
        <v>0</v>
      </c>
      <c r="AJ1241" s="353">
        <f>AJ1240</f>
        <v>0</v>
      </c>
      <c r="AK1241" s="353">
        <f t="shared" ref="AK1241:AR1241" si="528">AK1240</f>
        <v>0</v>
      </c>
      <c r="AL1241" s="353">
        <f t="shared" si="528"/>
        <v>0</v>
      </c>
      <c r="AM1241" s="353">
        <f t="shared" si="528"/>
        <v>0</v>
      </c>
      <c r="AN1241" s="353">
        <f t="shared" si="528"/>
        <v>0</v>
      </c>
      <c r="AO1241" s="353">
        <f t="shared" si="528"/>
        <v>0</v>
      </c>
      <c r="AP1241" s="353">
        <f t="shared" si="528"/>
        <v>0</v>
      </c>
      <c r="AQ1241" s="353">
        <f t="shared" si="528"/>
        <v>0</v>
      </c>
      <c r="AR1241" s="353">
        <f t="shared" si="528"/>
        <v>0</v>
      </c>
      <c r="AS1241" s="257"/>
    </row>
    <row r="1242" spans="1:46" ht="15.5" hidden="1" outlineLevel="1">
      <c r="A1242" s="454"/>
      <c r="B1242" s="274"/>
      <c r="C1242" s="265"/>
      <c r="D1242" s="251"/>
      <c r="E1242" s="251"/>
      <c r="F1242" s="251"/>
      <c r="G1242" s="251"/>
      <c r="H1242" s="251"/>
      <c r="I1242" s="251"/>
      <c r="J1242" s="251"/>
      <c r="K1242" s="251"/>
      <c r="L1242" s="251"/>
      <c r="M1242" s="251"/>
      <c r="N1242" s="251"/>
      <c r="O1242" s="251"/>
      <c r="P1242" s="251"/>
      <c r="Q1242" s="251"/>
      <c r="R1242" s="251"/>
      <c r="S1242" s="251"/>
      <c r="T1242" s="251"/>
      <c r="U1242" s="251"/>
      <c r="V1242" s="251"/>
      <c r="W1242" s="251"/>
      <c r="X1242" s="251"/>
      <c r="Y1242" s="251"/>
      <c r="Z1242" s="251"/>
      <c r="AA1242" s="251"/>
      <c r="AB1242" s="251"/>
      <c r="AC1242" s="251"/>
      <c r="AD1242" s="251"/>
      <c r="AE1242" s="354"/>
      <c r="AF1242" s="354"/>
      <c r="AG1242" s="354"/>
      <c r="AH1242" s="354"/>
      <c r="AI1242" s="354"/>
      <c r="AJ1242" s="354"/>
      <c r="AK1242" s="354"/>
      <c r="AL1242" s="354"/>
      <c r="AM1242" s="354"/>
      <c r="AN1242" s="354"/>
      <c r="AO1242" s="354"/>
      <c r="AP1242" s="354"/>
      <c r="AQ1242" s="354"/>
      <c r="AR1242" s="354"/>
      <c r="AS1242" s="266"/>
    </row>
    <row r="1243" spans="1:46" s="243" customFormat="1" ht="15.5" hidden="1" outlineLevel="1">
      <c r="A1243" s="454">
        <v>16</v>
      </c>
      <c r="B1243" s="283" t="s">
        <v>488</v>
      </c>
      <c r="C1243" s="251" t="s">
        <v>25</v>
      </c>
      <c r="D1243" s="255"/>
      <c r="E1243" s="255"/>
      <c r="F1243" s="255"/>
      <c r="G1243" s="255"/>
      <c r="H1243" s="255"/>
      <c r="I1243" s="255"/>
      <c r="J1243" s="255"/>
      <c r="K1243" s="255"/>
      <c r="L1243" s="255"/>
      <c r="M1243" s="255"/>
      <c r="N1243" s="255"/>
      <c r="O1243" s="255"/>
      <c r="P1243" s="255"/>
      <c r="Q1243" s="255">
        <v>0</v>
      </c>
      <c r="R1243" s="255"/>
      <c r="S1243" s="255"/>
      <c r="T1243" s="255"/>
      <c r="U1243" s="255"/>
      <c r="V1243" s="255"/>
      <c r="W1243" s="255"/>
      <c r="X1243" s="255"/>
      <c r="Y1243" s="255"/>
      <c r="Z1243" s="255"/>
      <c r="AA1243" s="255"/>
      <c r="AB1243" s="255"/>
      <c r="AC1243" s="255"/>
      <c r="AD1243" s="255"/>
      <c r="AE1243" s="352"/>
      <c r="AF1243" s="352"/>
      <c r="AG1243" s="352"/>
      <c r="AH1243" s="352"/>
      <c r="AI1243" s="352"/>
      <c r="AJ1243" s="352"/>
      <c r="AK1243" s="352"/>
      <c r="AL1243" s="352"/>
      <c r="AM1243" s="352"/>
      <c r="AN1243" s="352"/>
      <c r="AO1243" s="352"/>
      <c r="AP1243" s="352"/>
      <c r="AQ1243" s="352"/>
      <c r="AR1243" s="352"/>
      <c r="AS1243" s="256">
        <f>SUM(AE1243:AR1243)</f>
        <v>0</v>
      </c>
    </row>
    <row r="1244" spans="1:46" s="243" customFormat="1" ht="15.5" hidden="1" outlineLevel="1">
      <c r="A1244" s="454"/>
      <c r="B1244" s="254" t="s">
        <v>711</v>
      </c>
      <c r="C1244" s="251" t="s">
        <v>163</v>
      </c>
      <c r="D1244" s="255"/>
      <c r="E1244" s="255"/>
      <c r="F1244" s="255"/>
      <c r="G1244" s="255"/>
      <c r="H1244" s="255"/>
      <c r="I1244" s="255"/>
      <c r="J1244" s="255"/>
      <c r="K1244" s="255"/>
      <c r="L1244" s="255"/>
      <c r="M1244" s="255"/>
      <c r="N1244" s="255"/>
      <c r="O1244" s="255"/>
      <c r="P1244" s="255"/>
      <c r="Q1244" s="255">
        <f>Q1243</f>
        <v>0</v>
      </c>
      <c r="R1244" s="255"/>
      <c r="S1244" s="255"/>
      <c r="T1244" s="255"/>
      <c r="U1244" s="255"/>
      <c r="V1244" s="255"/>
      <c r="W1244" s="255"/>
      <c r="X1244" s="255"/>
      <c r="Y1244" s="255"/>
      <c r="Z1244" s="255"/>
      <c r="AA1244" s="255"/>
      <c r="AB1244" s="255"/>
      <c r="AC1244" s="255"/>
      <c r="AD1244" s="255"/>
      <c r="AE1244" s="353">
        <f>AE1243</f>
        <v>0</v>
      </c>
      <c r="AF1244" s="353">
        <f t="shared" ref="AF1244:AQ1244" si="529">AF1243</f>
        <v>0</v>
      </c>
      <c r="AG1244" s="353">
        <f t="shared" si="529"/>
        <v>0</v>
      </c>
      <c r="AH1244" s="353">
        <f t="shared" si="529"/>
        <v>0</v>
      </c>
      <c r="AI1244" s="353">
        <f t="shared" si="529"/>
        <v>0</v>
      </c>
      <c r="AJ1244" s="353">
        <f t="shared" si="529"/>
        <v>0</v>
      </c>
      <c r="AK1244" s="353">
        <f t="shared" si="529"/>
        <v>0</v>
      </c>
      <c r="AL1244" s="353">
        <f t="shared" si="529"/>
        <v>0</v>
      </c>
      <c r="AM1244" s="353">
        <f t="shared" si="529"/>
        <v>0</v>
      </c>
      <c r="AN1244" s="353">
        <f t="shared" si="529"/>
        <v>0</v>
      </c>
      <c r="AO1244" s="353">
        <f t="shared" si="529"/>
        <v>0</v>
      </c>
      <c r="AP1244" s="353">
        <f t="shared" si="529"/>
        <v>0</v>
      </c>
      <c r="AQ1244" s="353">
        <f t="shared" si="529"/>
        <v>0</v>
      </c>
      <c r="AR1244" s="353">
        <f>AR1243</f>
        <v>0</v>
      </c>
      <c r="AS1244" s="257"/>
    </row>
    <row r="1245" spans="1:46" s="243" customFormat="1" ht="15.5" hidden="1" outlineLevel="1">
      <c r="A1245" s="454"/>
      <c r="B1245" s="283"/>
      <c r="C1245" s="251"/>
      <c r="D1245" s="251"/>
      <c r="E1245" s="251"/>
      <c r="F1245" s="251"/>
      <c r="G1245" s="251"/>
      <c r="H1245" s="251"/>
      <c r="I1245" s="251"/>
      <c r="J1245" s="251"/>
      <c r="K1245" s="251"/>
      <c r="L1245" s="251"/>
      <c r="M1245" s="251"/>
      <c r="N1245" s="251"/>
      <c r="O1245" s="251"/>
      <c r="P1245" s="251"/>
      <c r="Q1245" s="251"/>
      <c r="R1245" s="251"/>
      <c r="S1245" s="251"/>
      <c r="T1245" s="251"/>
      <c r="U1245" s="251"/>
      <c r="V1245" s="251"/>
      <c r="W1245" s="251"/>
      <c r="X1245" s="251"/>
      <c r="Y1245" s="251"/>
      <c r="Z1245" s="251"/>
      <c r="AA1245" s="251"/>
      <c r="AB1245" s="251"/>
      <c r="AC1245" s="251"/>
      <c r="AD1245" s="251"/>
      <c r="AE1245" s="354"/>
      <c r="AF1245" s="354"/>
      <c r="AG1245" s="354"/>
      <c r="AH1245" s="354"/>
      <c r="AI1245" s="354"/>
      <c r="AJ1245" s="354"/>
      <c r="AK1245" s="358"/>
      <c r="AL1245" s="358"/>
      <c r="AM1245" s="358"/>
      <c r="AN1245" s="358"/>
      <c r="AO1245" s="358"/>
      <c r="AP1245" s="358"/>
      <c r="AQ1245" s="358"/>
      <c r="AR1245" s="358"/>
      <c r="AS1245" s="272"/>
    </row>
    <row r="1246" spans="1:46" ht="15.5" hidden="1" outlineLevel="1">
      <c r="A1246" s="454"/>
      <c r="B1246" s="445" t="s">
        <v>493</v>
      </c>
      <c r="C1246" s="279"/>
      <c r="D1246" s="250"/>
      <c r="E1246" s="249"/>
      <c r="F1246" s="249"/>
      <c r="G1246" s="249"/>
      <c r="H1246" s="249"/>
      <c r="I1246" s="249"/>
      <c r="J1246" s="249"/>
      <c r="K1246" s="249"/>
      <c r="L1246" s="249"/>
      <c r="M1246" s="249"/>
      <c r="N1246" s="249"/>
      <c r="O1246" s="249"/>
      <c r="P1246" s="249"/>
      <c r="Q1246" s="250"/>
      <c r="R1246" s="249"/>
      <c r="S1246" s="249"/>
      <c r="T1246" s="249"/>
      <c r="U1246" s="249"/>
      <c r="V1246" s="249"/>
      <c r="W1246" s="249"/>
      <c r="X1246" s="249"/>
      <c r="Y1246" s="249"/>
      <c r="Z1246" s="249"/>
      <c r="AA1246" s="249"/>
      <c r="AB1246" s="249"/>
      <c r="AC1246" s="249"/>
      <c r="AD1246" s="249"/>
      <c r="AE1246" s="356"/>
      <c r="AF1246" s="356"/>
      <c r="AG1246" s="356"/>
      <c r="AH1246" s="356"/>
      <c r="AI1246" s="356"/>
      <c r="AJ1246" s="356"/>
      <c r="AK1246" s="356"/>
      <c r="AL1246" s="356"/>
      <c r="AM1246" s="356"/>
      <c r="AN1246" s="356"/>
      <c r="AO1246" s="356"/>
      <c r="AP1246" s="356"/>
      <c r="AQ1246" s="356"/>
      <c r="AR1246" s="356"/>
      <c r="AS1246" s="252"/>
    </row>
    <row r="1247" spans="1:46" ht="15.5" hidden="1" outlineLevel="1">
      <c r="A1247" s="454">
        <v>17</v>
      </c>
      <c r="B1247" s="370" t="s">
        <v>112</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68"/>
      <c r="AF1247" s="352"/>
      <c r="AG1247" s="352"/>
      <c r="AH1247" s="352"/>
      <c r="AI1247" s="352"/>
      <c r="AJ1247" s="352"/>
      <c r="AK1247" s="352"/>
      <c r="AL1247" s="357"/>
      <c r="AM1247" s="357"/>
      <c r="AN1247" s="357"/>
      <c r="AO1247" s="357"/>
      <c r="AP1247" s="357"/>
      <c r="AQ1247" s="357"/>
      <c r="AR1247" s="357"/>
      <c r="AS1247" s="256">
        <f>SUM(AE1247:AR1247)</f>
        <v>0</v>
      </c>
    </row>
    <row r="1248" spans="1:46" ht="15.5" hidden="1" outlineLevel="1">
      <c r="A1248" s="454"/>
      <c r="B1248" s="254" t="s">
        <v>711</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53">
        <f>AE1247</f>
        <v>0</v>
      </c>
      <c r="AF1248" s="353">
        <f t="shared" ref="AF1248:AR1248" si="530">AF1247</f>
        <v>0</v>
      </c>
      <c r="AG1248" s="353">
        <f t="shared" si="530"/>
        <v>0</v>
      </c>
      <c r="AH1248" s="353">
        <f t="shared" si="530"/>
        <v>0</v>
      </c>
      <c r="AI1248" s="353">
        <f t="shared" si="530"/>
        <v>0</v>
      </c>
      <c r="AJ1248" s="353">
        <f t="shared" si="530"/>
        <v>0</v>
      </c>
      <c r="AK1248" s="353">
        <f t="shared" si="530"/>
        <v>0</v>
      </c>
      <c r="AL1248" s="353">
        <f t="shared" si="530"/>
        <v>0</v>
      </c>
      <c r="AM1248" s="353">
        <f t="shared" si="530"/>
        <v>0</v>
      </c>
      <c r="AN1248" s="353">
        <f t="shared" si="530"/>
        <v>0</v>
      </c>
      <c r="AO1248" s="353">
        <f t="shared" si="530"/>
        <v>0</v>
      </c>
      <c r="AP1248" s="353">
        <f t="shared" si="530"/>
        <v>0</v>
      </c>
      <c r="AQ1248" s="353">
        <f t="shared" si="530"/>
        <v>0</v>
      </c>
      <c r="AR1248" s="353">
        <f t="shared" si="530"/>
        <v>0</v>
      </c>
      <c r="AS1248" s="266"/>
    </row>
    <row r="1249" spans="1:45" ht="15.5" hidden="1" outlineLevel="1">
      <c r="A1249" s="454"/>
      <c r="B1249" s="254"/>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4"/>
      <c r="AF1249" s="367"/>
      <c r="AG1249" s="367"/>
      <c r="AH1249" s="367"/>
      <c r="AI1249" s="367"/>
      <c r="AJ1249" s="367"/>
      <c r="AK1249" s="367"/>
      <c r="AL1249" s="367"/>
      <c r="AM1249" s="367"/>
      <c r="AN1249" s="367"/>
      <c r="AO1249" s="367"/>
      <c r="AP1249" s="367"/>
      <c r="AQ1249" s="367"/>
      <c r="AR1249" s="367"/>
      <c r="AS1249" s="266"/>
    </row>
    <row r="1250" spans="1:45" ht="15.5" hidden="1" outlineLevel="1">
      <c r="A1250" s="454">
        <v>18</v>
      </c>
      <c r="B1250" s="370" t="s">
        <v>109</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68"/>
      <c r="AF1250" s="352"/>
      <c r="AG1250" s="352"/>
      <c r="AH1250" s="352"/>
      <c r="AI1250" s="352"/>
      <c r="AJ1250" s="352"/>
      <c r="AK1250" s="352"/>
      <c r="AL1250" s="357"/>
      <c r="AM1250" s="357"/>
      <c r="AN1250" s="357"/>
      <c r="AO1250" s="357"/>
      <c r="AP1250" s="357"/>
      <c r="AQ1250" s="357"/>
      <c r="AR1250" s="357"/>
      <c r="AS1250" s="256">
        <f>SUM(AE1250:AR1250)</f>
        <v>0</v>
      </c>
    </row>
    <row r="1251" spans="1:45" ht="15.5" hidden="1" outlineLevel="1">
      <c r="A1251" s="454"/>
      <c r="B1251" s="254" t="s">
        <v>711</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53">
        <f>AE1250</f>
        <v>0</v>
      </c>
      <c r="AF1251" s="353">
        <f t="shared" ref="AF1251:AR1251" si="531">AF1250</f>
        <v>0</v>
      </c>
      <c r="AG1251" s="353">
        <f t="shared" si="531"/>
        <v>0</v>
      </c>
      <c r="AH1251" s="353">
        <f t="shared" si="531"/>
        <v>0</v>
      </c>
      <c r="AI1251" s="353">
        <f t="shared" si="531"/>
        <v>0</v>
      </c>
      <c r="AJ1251" s="353">
        <f t="shared" si="531"/>
        <v>0</v>
      </c>
      <c r="AK1251" s="353">
        <f t="shared" si="531"/>
        <v>0</v>
      </c>
      <c r="AL1251" s="353">
        <f t="shared" si="531"/>
        <v>0</v>
      </c>
      <c r="AM1251" s="353">
        <f t="shared" si="531"/>
        <v>0</v>
      </c>
      <c r="AN1251" s="353">
        <f t="shared" si="531"/>
        <v>0</v>
      </c>
      <c r="AO1251" s="353">
        <f t="shared" si="531"/>
        <v>0</v>
      </c>
      <c r="AP1251" s="353">
        <f t="shared" si="531"/>
        <v>0</v>
      </c>
      <c r="AQ1251" s="353">
        <f t="shared" si="531"/>
        <v>0</v>
      </c>
      <c r="AR1251" s="353">
        <f t="shared" si="531"/>
        <v>0</v>
      </c>
      <c r="AS1251" s="266"/>
    </row>
    <row r="1252" spans="1:45" ht="15.5" hidden="1" outlineLevel="1">
      <c r="A1252" s="454"/>
      <c r="B1252" s="281"/>
      <c r="C1252" s="251"/>
      <c r="D1252" s="251"/>
      <c r="E1252" s="251"/>
      <c r="F1252" s="251"/>
      <c r="G1252" s="251"/>
      <c r="H1252" s="251"/>
      <c r="I1252" s="251"/>
      <c r="J1252" s="251"/>
      <c r="K1252" s="251"/>
      <c r="L1252" s="251"/>
      <c r="M1252" s="251"/>
      <c r="N1252" s="251"/>
      <c r="O1252" s="251"/>
      <c r="P1252" s="251"/>
      <c r="Q1252" s="251"/>
      <c r="R1252" s="251"/>
      <c r="S1252" s="251"/>
      <c r="T1252" s="251"/>
      <c r="U1252" s="251"/>
      <c r="V1252" s="251"/>
      <c r="W1252" s="251"/>
      <c r="X1252" s="251"/>
      <c r="Y1252" s="251"/>
      <c r="Z1252" s="251"/>
      <c r="AA1252" s="251"/>
      <c r="AB1252" s="251"/>
      <c r="AC1252" s="251"/>
      <c r="AD1252" s="251"/>
      <c r="AE1252" s="365"/>
      <c r="AF1252" s="366"/>
      <c r="AG1252" s="366"/>
      <c r="AH1252" s="366"/>
      <c r="AI1252" s="366"/>
      <c r="AJ1252" s="366"/>
      <c r="AK1252" s="366"/>
      <c r="AL1252" s="366"/>
      <c r="AM1252" s="366"/>
      <c r="AN1252" s="366"/>
      <c r="AO1252" s="366"/>
      <c r="AP1252" s="366"/>
      <c r="AQ1252" s="366"/>
      <c r="AR1252" s="366"/>
      <c r="AS1252" s="257"/>
    </row>
    <row r="1253" spans="1:45" ht="15.5" hidden="1" outlineLevel="1">
      <c r="A1253" s="454">
        <v>19</v>
      </c>
      <c r="B1253" s="370" t="s">
        <v>111</v>
      </c>
      <c r="C1253" s="251" t="s">
        <v>25</v>
      </c>
      <c r="D1253" s="255"/>
      <c r="E1253" s="255"/>
      <c r="F1253" s="255"/>
      <c r="G1253" s="255"/>
      <c r="H1253" s="255"/>
      <c r="I1253" s="255"/>
      <c r="J1253" s="255"/>
      <c r="K1253" s="255"/>
      <c r="L1253" s="255"/>
      <c r="M1253" s="255"/>
      <c r="N1253" s="255"/>
      <c r="O1253" s="255"/>
      <c r="P1253" s="255"/>
      <c r="Q1253" s="255">
        <v>12</v>
      </c>
      <c r="R1253" s="255"/>
      <c r="S1253" s="255"/>
      <c r="T1253" s="255"/>
      <c r="U1253" s="255"/>
      <c r="V1253" s="255"/>
      <c r="W1253" s="255"/>
      <c r="X1253" s="255"/>
      <c r="Y1253" s="255"/>
      <c r="Z1253" s="255"/>
      <c r="AA1253" s="255"/>
      <c r="AB1253" s="255"/>
      <c r="AC1253" s="255"/>
      <c r="AD1253" s="255"/>
      <c r="AE1253" s="368"/>
      <c r="AF1253" s="352"/>
      <c r="AG1253" s="352"/>
      <c r="AH1253" s="352"/>
      <c r="AI1253" s="352"/>
      <c r="AJ1253" s="352"/>
      <c r="AK1253" s="352"/>
      <c r="AL1253" s="357"/>
      <c r="AM1253" s="357"/>
      <c r="AN1253" s="357"/>
      <c r="AO1253" s="357"/>
      <c r="AP1253" s="357"/>
      <c r="AQ1253" s="357"/>
      <c r="AR1253" s="357"/>
      <c r="AS1253" s="256">
        <f>SUM(AE1253:AR1253)</f>
        <v>0</v>
      </c>
    </row>
    <row r="1254" spans="1:45" ht="15.5" hidden="1" outlineLevel="1">
      <c r="A1254" s="454"/>
      <c r="B1254" s="254" t="s">
        <v>711</v>
      </c>
      <c r="C1254" s="251" t="s">
        <v>163</v>
      </c>
      <c r="D1254" s="255"/>
      <c r="E1254" s="255"/>
      <c r="F1254" s="255"/>
      <c r="G1254" s="255"/>
      <c r="H1254" s="255"/>
      <c r="I1254" s="255"/>
      <c r="J1254" s="255"/>
      <c r="K1254" s="255"/>
      <c r="L1254" s="255"/>
      <c r="M1254" s="255"/>
      <c r="N1254" s="255"/>
      <c r="O1254" s="255"/>
      <c r="P1254" s="255"/>
      <c r="Q1254" s="255">
        <f>Q1253</f>
        <v>12</v>
      </c>
      <c r="R1254" s="255"/>
      <c r="S1254" s="255"/>
      <c r="T1254" s="255"/>
      <c r="U1254" s="255"/>
      <c r="V1254" s="255"/>
      <c r="W1254" s="255"/>
      <c r="X1254" s="255"/>
      <c r="Y1254" s="255"/>
      <c r="Z1254" s="255"/>
      <c r="AA1254" s="255"/>
      <c r="AB1254" s="255"/>
      <c r="AC1254" s="255"/>
      <c r="AD1254" s="255"/>
      <c r="AE1254" s="353">
        <f>AE1253</f>
        <v>0</v>
      </c>
      <c r="AF1254" s="353">
        <f t="shared" ref="AF1254:AR1254" si="532">AF1253</f>
        <v>0</v>
      </c>
      <c r="AG1254" s="353">
        <f t="shared" si="532"/>
        <v>0</v>
      </c>
      <c r="AH1254" s="353">
        <f t="shared" si="532"/>
        <v>0</v>
      </c>
      <c r="AI1254" s="353">
        <f t="shared" si="532"/>
        <v>0</v>
      </c>
      <c r="AJ1254" s="353">
        <f t="shared" si="532"/>
        <v>0</v>
      </c>
      <c r="AK1254" s="353">
        <f t="shared" si="532"/>
        <v>0</v>
      </c>
      <c r="AL1254" s="353">
        <f t="shared" si="532"/>
        <v>0</v>
      </c>
      <c r="AM1254" s="353">
        <f t="shared" si="532"/>
        <v>0</v>
      </c>
      <c r="AN1254" s="353">
        <f t="shared" si="532"/>
        <v>0</v>
      </c>
      <c r="AO1254" s="353">
        <f t="shared" si="532"/>
        <v>0</v>
      </c>
      <c r="AP1254" s="353">
        <f t="shared" si="532"/>
        <v>0</v>
      </c>
      <c r="AQ1254" s="353">
        <f t="shared" si="532"/>
        <v>0</v>
      </c>
      <c r="AR1254" s="353">
        <f t="shared" si="532"/>
        <v>0</v>
      </c>
      <c r="AS1254" s="257"/>
    </row>
    <row r="1255" spans="1:45" ht="15.5" hidden="1" outlineLevel="1">
      <c r="A1255" s="454"/>
      <c r="B1255" s="281"/>
      <c r="C1255" s="251"/>
      <c r="D1255" s="251"/>
      <c r="E1255" s="251"/>
      <c r="F1255" s="251"/>
      <c r="G1255" s="251"/>
      <c r="H1255" s="251"/>
      <c r="I1255" s="251"/>
      <c r="J1255" s="251"/>
      <c r="K1255" s="251"/>
      <c r="L1255" s="251"/>
      <c r="M1255" s="251"/>
      <c r="N1255" s="251"/>
      <c r="O1255" s="251"/>
      <c r="P1255" s="251"/>
      <c r="Q1255" s="251"/>
      <c r="R1255" s="251"/>
      <c r="S1255" s="251"/>
      <c r="T1255" s="251"/>
      <c r="U1255" s="251"/>
      <c r="V1255" s="251"/>
      <c r="W1255" s="251"/>
      <c r="X1255" s="251"/>
      <c r="Y1255" s="251"/>
      <c r="Z1255" s="251"/>
      <c r="AA1255" s="251"/>
      <c r="AB1255" s="251"/>
      <c r="AC1255" s="251"/>
      <c r="AD1255" s="251"/>
      <c r="AE1255" s="354"/>
      <c r="AF1255" s="354"/>
      <c r="AG1255" s="354"/>
      <c r="AH1255" s="354"/>
      <c r="AI1255" s="354"/>
      <c r="AJ1255" s="354"/>
      <c r="AK1255" s="354"/>
      <c r="AL1255" s="354"/>
      <c r="AM1255" s="354"/>
      <c r="AN1255" s="354"/>
      <c r="AO1255" s="354"/>
      <c r="AP1255" s="354"/>
      <c r="AQ1255" s="354"/>
      <c r="AR1255" s="354"/>
      <c r="AS1255" s="266"/>
    </row>
    <row r="1256" spans="1:45" ht="15.5" hidden="1" outlineLevel="1">
      <c r="A1256" s="454">
        <v>20</v>
      </c>
      <c r="B1256" s="370" t="s">
        <v>110</v>
      </c>
      <c r="C1256" s="251" t="s">
        <v>25</v>
      </c>
      <c r="D1256" s="255"/>
      <c r="E1256" s="255"/>
      <c r="F1256" s="255"/>
      <c r="G1256" s="255"/>
      <c r="H1256" s="255"/>
      <c r="I1256" s="255"/>
      <c r="J1256" s="255"/>
      <c r="K1256" s="255"/>
      <c r="L1256" s="255"/>
      <c r="M1256" s="255"/>
      <c r="N1256" s="255"/>
      <c r="O1256" s="255"/>
      <c r="P1256" s="255"/>
      <c r="Q1256" s="255">
        <v>12</v>
      </c>
      <c r="R1256" s="255"/>
      <c r="S1256" s="255"/>
      <c r="T1256" s="255"/>
      <c r="U1256" s="255"/>
      <c r="V1256" s="255"/>
      <c r="W1256" s="255"/>
      <c r="X1256" s="255"/>
      <c r="Y1256" s="255"/>
      <c r="Z1256" s="255"/>
      <c r="AA1256" s="255"/>
      <c r="AB1256" s="255"/>
      <c r="AC1256" s="255"/>
      <c r="AD1256" s="255"/>
      <c r="AE1256" s="368"/>
      <c r="AF1256" s="352"/>
      <c r="AG1256" s="352"/>
      <c r="AH1256" s="352"/>
      <c r="AI1256" s="352"/>
      <c r="AJ1256" s="352"/>
      <c r="AK1256" s="352"/>
      <c r="AL1256" s="357"/>
      <c r="AM1256" s="357"/>
      <c r="AN1256" s="357"/>
      <c r="AO1256" s="357"/>
      <c r="AP1256" s="357"/>
      <c r="AQ1256" s="357"/>
      <c r="AR1256" s="357"/>
      <c r="AS1256" s="256">
        <f>SUM(AE1256:AR1256)</f>
        <v>0</v>
      </c>
    </row>
    <row r="1257" spans="1:45" ht="15.5" hidden="1" outlineLevel="1">
      <c r="A1257" s="454"/>
      <c r="B1257" s="254" t="s">
        <v>711</v>
      </c>
      <c r="C1257" s="251" t="s">
        <v>163</v>
      </c>
      <c r="D1257" s="255"/>
      <c r="E1257" s="255"/>
      <c r="F1257" s="255"/>
      <c r="G1257" s="255"/>
      <c r="H1257" s="255"/>
      <c r="I1257" s="255"/>
      <c r="J1257" s="255"/>
      <c r="K1257" s="255"/>
      <c r="L1257" s="255"/>
      <c r="M1257" s="255"/>
      <c r="N1257" s="255"/>
      <c r="O1257" s="255"/>
      <c r="P1257" s="255"/>
      <c r="Q1257" s="255">
        <f>Q1256</f>
        <v>12</v>
      </c>
      <c r="R1257" s="255"/>
      <c r="S1257" s="255"/>
      <c r="T1257" s="255"/>
      <c r="U1257" s="255"/>
      <c r="V1257" s="255"/>
      <c r="W1257" s="255"/>
      <c r="X1257" s="255"/>
      <c r="Y1257" s="255"/>
      <c r="Z1257" s="255"/>
      <c r="AA1257" s="255"/>
      <c r="AB1257" s="255"/>
      <c r="AC1257" s="255"/>
      <c r="AD1257" s="255"/>
      <c r="AE1257" s="353">
        <f t="shared" ref="AE1257:AR1257" si="533">AE1256</f>
        <v>0</v>
      </c>
      <c r="AF1257" s="353">
        <f t="shared" si="533"/>
        <v>0</v>
      </c>
      <c r="AG1257" s="353">
        <f t="shared" si="533"/>
        <v>0</v>
      </c>
      <c r="AH1257" s="353">
        <f t="shared" si="533"/>
        <v>0</v>
      </c>
      <c r="AI1257" s="353">
        <f t="shared" si="533"/>
        <v>0</v>
      </c>
      <c r="AJ1257" s="353">
        <f t="shared" si="533"/>
        <v>0</v>
      </c>
      <c r="AK1257" s="353">
        <f t="shared" si="533"/>
        <v>0</v>
      </c>
      <c r="AL1257" s="353">
        <f t="shared" si="533"/>
        <v>0</v>
      </c>
      <c r="AM1257" s="353">
        <f t="shared" si="533"/>
        <v>0</v>
      </c>
      <c r="AN1257" s="353">
        <f t="shared" si="533"/>
        <v>0</v>
      </c>
      <c r="AO1257" s="353">
        <f t="shared" si="533"/>
        <v>0</v>
      </c>
      <c r="AP1257" s="353">
        <f t="shared" si="533"/>
        <v>0</v>
      </c>
      <c r="AQ1257" s="353">
        <f t="shared" si="533"/>
        <v>0</v>
      </c>
      <c r="AR1257" s="353">
        <f t="shared" si="533"/>
        <v>0</v>
      </c>
      <c r="AS1257" s="266"/>
    </row>
    <row r="1258" spans="1:45" ht="15.5" hidden="1" outlineLevel="1">
      <c r="A1258" s="454"/>
      <c r="B1258" s="282"/>
      <c r="C1258" s="260"/>
      <c r="D1258" s="251"/>
      <c r="E1258" s="251"/>
      <c r="F1258" s="251"/>
      <c r="G1258" s="251"/>
      <c r="H1258" s="251"/>
      <c r="I1258" s="251"/>
      <c r="J1258" s="251"/>
      <c r="K1258" s="251"/>
      <c r="L1258" s="251"/>
      <c r="M1258" s="251"/>
      <c r="N1258" s="251"/>
      <c r="O1258" s="251"/>
      <c r="P1258" s="251"/>
      <c r="Q1258" s="260"/>
      <c r="R1258" s="251"/>
      <c r="S1258" s="251"/>
      <c r="T1258" s="251"/>
      <c r="U1258" s="251"/>
      <c r="V1258" s="251"/>
      <c r="W1258" s="251"/>
      <c r="X1258" s="251"/>
      <c r="Y1258" s="251"/>
      <c r="Z1258" s="251"/>
      <c r="AA1258" s="251"/>
      <c r="AB1258" s="251"/>
      <c r="AC1258" s="251"/>
      <c r="AD1258" s="251"/>
      <c r="AE1258" s="354"/>
      <c r="AF1258" s="354"/>
      <c r="AG1258" s="354"/>
      <c r="AH1258" s="354"/>
      <c r="AI1258" s="354"/>
      <c r="AJ1258" s="354"/>
      <c r="AK1258" s="354"/>
      <c r="AL1258" s="354"/>
      <c r="AM1258" s="354"/>
      <c r="AN1258" s="354"/>
      <c r="AO1258" s="354"/>
      <c r="AP1258" s="354"/>
      <c r="AQ1258" s="354"/>
      <c r="AR1258" s="354"/>
      <c r="AS1258" s="266"/>
    </row>
    <row r="1259" spans="1:45" ht="15.5" hidden="1" outlineLevel="1">
      <c r="A1259" s="454"/>
      <c r="B1259" s="444" t="s">
        <v>500</v>
      </c>
      <c r="C1259" s="251"/>
      <c r="D1259" s="251"/>
      <c r="E1259" s="251"/>
      <c r="F1259" s="251"/>
      <c r="G1259" s="251"/>
      <c r="H1259" s="251"/>
      <c r="I1259" s="251"/>
      <c r="J1259" s="251"/>
      <c r="K1259" s="251"/>
      <c r="L1259" s="251"/>
      <c r="M1259" s="251"/>
      <c r="N1259" s="251"/>
      <c r="O1259" s="251"/>
      <c r="P1259" s="251"/>
      <c r="Q1259" s="251"/>
      <c r="R1259" s="251"/>
      <c r="S1259" s="251"/>
      <c r="T1259" s="251"/>
      <c r="U1259" s="251"/>
      <c r="V1259" s="251"/>
      <c r="W1259" s="251"/>
      <c r="X1259" s="251"/>
      <c r="Y1259" s="251"/>
      <c r="Z1259" s="251"/>
      <c r="AA1259" s="251"/>
      <c r="AB1259" s="251"/>
      <c r="AC1259" s="251"/>
      <c r="AD1259" s="251"/>
      <c r="AE1259" s="364"/>
      <c r="AF1259" s="367"/>
      <c r="AG1259" s="367"/>
      <c r="AH1259" s="367"/>
      <c r="AI1259" s="367"/>
      <c r="AJ1259" s="367"/>
      <c r="AK1259" s="367"/>
      <c r="AL1259" s="367"/>
      <c r="AM1259" s="367"/>
      <c r="AN1259" s="367"/>
      <c r="AO1259" s="367"/>
      <c r="AP1259" s="367"/>
      <c r="AQ1259" s="367"/>
      <c r="AR1259" s="367"/>
      <c r="AS1259" s="266"/>
    </row>
    <row r="1260" spans="1:45" ht="15.5" hidden="1" outlineLevel="1">
      <c r="A1260" s="454"/>
      <c r="B1260" s="433" t="s">
        <v>496</v>
      </c>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64"/>
      <c r="AF1260" s="367"/>
      <c r="AG1260" s="367"/>
      <c r="AH1260" s="367"/>
      <c r="AI1260" s="367"/>
      <c r="AJ1260" s="367"/>
      <c r="AK1260" s="367"/>
      <c r="AL1260" s="367"/>
      <c r="AM1260" s="367"/>
      <c r="AN1260" s="367"/>
      <c r="AO1260" s="367"/>
      <c r="AP1260" s="367"/>
      <c r="AQ1260" s="367"/>
      <c r="AR1260" s="367"/>
      <c r="AS1260" s="266"/>
    </row>
    <row r="1261" spans="1:45" ht="15" hidden="1" customHeight="1" outlineLevel="1">
      <c r="A1261" s="454">
        <v>21</v>
      </c>
      <c r="B1261" s="370" t="s">
        <v>113</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52"/>
      <c r="AF1261" s="352"/>
      <c r="AG1261" s="352"/>
      <c r="AH1261" s="352"/>
      <c r="AI1261" s="352"/>
      <c r="AJ1261" s="352"/>
      <c r="AK1261" s="352"/>
      <c r="AL1261" s="352"/>
      <c r="AM1261" s="352"/>
      <c r="AN1261" s="352"/>
      <c r="AO1261" s="352"/>
      <c r="AP1261" s="352"/>
      <c r="AQ1261" s="352"/>
      <c r="AR1261" s="352"/>
      <c r="AS1261" s="256">
        <f>SUM(AE1261:AR1261)</f>
        <v>0</v>
      </c>
    </row>
    <row r="1262" spans="1:45" ht="15" hidden="1" customHeight="1" outlineLevel="1">
      <c r="A1262" s="454"/>
      <c r="B1262" s="254" t="s">
        <v>711</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53">
        <f>AE1261</f>
        <v>0</v>
      </c>
      <c r="AF1262" s="353">
        <f t="shared" ref="AF1262:AR1262" si="534">AF1261</f>
        <v>0</v>
      </c>
      <c r="AG1262" s="353">
        <f t="shared" si="534"/>
        <v>0</v>
      </c>
      <c r="AH1262" s="353">
        <f t="shared" si="534"/>
        <v>0</v>
      </c>
      <c r="AI1262" s="353">
        <f t="shared" si="534"/>
        <v>0</v>
      </c>
      <c r="AJ1262" s="353">
        <f t="shared" si="534"/>
        <v>0</v>
      </c>
      <c r="AK1262" s="353">
        <f t="shared" si="534"/>
        <v>0</v>
      </c>
      <c r="AL1262" s="353">
        <f t="shared" si="534"/>
        <v>0</v>
      </c>
      <c r="AM1262" s="353">
        <f t="shared" si="534"/>
        <v>0</v>
      </c>
      <c r="AN1262" s="353">
        <f t="shared" si="534"/>
        <v>0</v>
      </c>
      <c r="AO1262" s="353">
        <f t="shared" si="534"/>
        <v>0</v>
      </c>
      <c r="AP1262" s="353">
        <f t="shared" si="534"/>
        <v>0</v>
      </c>
      <c r="AQ1262" s="353">
        <f t="shared" si="534"/>
        <v>0</v>
      </c>
      <c r="AR1262" s="353">
        <f t="shared" si="534"/>
        <v>0</v>
      </c>
      <c r="AS1262" s="266"/>
    </row>
    <row r="1263" spans="1:45" ht="15" hidden="1" customHeight="1" outlineLevel="1">
      <c r="A1263" s="454"/>
      <c r="B1263" s="254"/>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64"/>
      <c r="AF1263" s="367"/>
      <c r="AG1263" s="367"/>
      <c r="AH1263" s="367"/>
      <c r="AI1263" s="367"/>
      <c r="AJ1263" s="367"/>
      <c r="AK1263" s="367"/>
      <c r="AL1263" s="367"/>
      <c r="AM1263" s="367"/>
      <c r="AN1263" s="367"/>
      <c r="AO1263" s="367"/>
      <c r="AP1263" s="367"/>
      <c r="AQ1263" s="367"/>
      <c r="AR1263" s="367"/>
      <c r="AS1263" s="266"/>
    </row>
    <row r="1264" spans="1:45" ht="15" hidden="1" customHeight="1" outlineLevel="1">
      <c r="A1264" s="454">
        <v>22</v>
      </c>
      <c r="B1264" s="370" t="s">
        <v>114</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52"/>
      <c r="AF1264" s="352"/>
      <c r="AG1264" s="352"/>
      <c r="AH1264" s="352"/>
      <c r="AI1264" s="352"/>
      <c r="AJ1264" s="352"/>
      <c r="AK1264" s="352"/>
      <c r="AL1264" s="352"/>
      <c r="AM1264" s="352"/>
      <c r="AN1264" s="352"/>
      <c r="AO1264" s="352"/>
      <c r="AP1264" s="352"/>
      <c r="AQ1264" s="352"/>
      <c r="AR1264" s="352"/>
      <c r="AS1264" s="256">
        <f>SUM(AE1264:AR1264)</f>
        <v>0</v>
      </c>
    </row>
    <row r="1265" spans="1:45" ht="15" hidden="1" customHeight="1" outlineLevel="1">
      <c r="A1265" s="454"/>
      <c r="B1265" s="254" t="s">
        <v>711</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53">
        <f>AE1264</f>
        <v>0</v>
      </c>
      <c r="AF1265" s="353">
        <f t="shared" ref="AF1265:AR1265" si="535">AF1264</f>
        <v>0</v>
      </c>
      <c r="AG1265" s="353">
        <f t="shared" si="535"/>
        <v>0</v>
      </c>
      <c r="AH1265" s="353">
        <f t="shared" si="535"/>
        <v>0</v>
      </c>
      <c r="AI1265" s="353">
        <f t="shared" si="535"/>
        <v>0</v>
      </c>
      <c r="AJ1265" s="353">
        <f t="shared" si="535"/>
        <v>0</v>
      </c>
      <c r="AK1265" s="353">
        <f t="shared" si="535"/>
        <v>0</v>
      </c>
      <c r="AL1265" s="353">
        <f t="shared" si="535"/>
        <v>0</v>
      </c>
      <c r="AM1265" s="353">
        <f t="shared" si="535"/>
        <v>0</v>
      </c>
      <c r="AN1265" s="353">
        <f t="shared" si="535"/>
        <v>0</v>
      </c>
      <c r="AO1265" s="353">
        <f t="shared" si="535"/>
        <v>0</v>
      </c>
      <c r="AP1265" s="353">
        <f t="shared" si="535"/>
        <v>0</v>
      </c>
      <c r="AQ1265" s="353">
        <f t="shared" si="535"/>
        <v>0</v>
      </c>
      <c r="AR1265" s="353">
        <f t="shared" si="535"/>
        <v>0</v>
      </c>
      <c r="AS1265" s="266"/>
    </row>
    <row r="1266" spans="1:45" ht="15" hidden="1" customHeight="1" outlineLevel="1">
      <c r="A1266" s="45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4"/>
      <c r="AF1266" s="367"/>
      <c r="AG1266" s="367"/>
      <c r="AH1266" s="367"/>
      <c r="AI1266" s="367"/>
      <c r="AJ1266" s="367"/>
      <c r="AK1266" s="367"/>
      <c r="AL1266" s="367"/>
      <c r="AM1266" s="367"/>
      <c r="AN1266" s="367"/>
      <c r="AO1266" s="367"/>
      <c r="AP1266" s="367"/>
      <c r="AQ1266" s="367"/>
      <c r="AR1266" s="367"/>
      <c r="AS1266" s="266"/>
    </row>
    <row r="1267" spans="1:45" ht="15" hidden="1" customHeight="1" outlineLevel="1">
      <c r="A1267" s="454">
        <v>23</v>
      </c>
      <c r="B1267" s="370" t="s">
        <v>115</v>
      </c>
      <c r="C1267" s="251" t="s">
        <v>25</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52"/>
      <c r="AF1267" s="352"/>
      <c r="AG1267" s="352"/>
      <c r="AH1267" s="352"/>
      <c r="AI1267" s="352"/>
      <c r="AJ1267" s="352"/>
      <c r="AK1267" s="352"/>
      <c r="AL1267" s="352"/>
      <c r="AM1267" s="352"/>
      <c r="AN1267" s="352"/>
      <c r="AO1267" s="352"/>
      <c r="AP1267" s="352"/>
      <c r="AQ1267" s="352"/>
      <c r="AR1267" s="352"/>
      <c r="AS1267" s="256">
        <f>SUM(AE1267:AR1267)</f>
        <v>0</v>
      </c>
    </row>
    <row r="1268" spans="1:45" ht="15" hidden="1" customHeight="1" outlineLevel="1">
      <c r="A1268" s="454"/>
      <c r="B1268" s="254" t="s">
        <v>711</v>
      </c>
      <c r="C1268" s="251" t="s">
        <v>1227</v>
      </c>
      <c r="D1268" s="255">
        <v>13304.79055834296</v>
      </c>
      <c r="E1268" s="255">
        <v>13304.79055834296</v>
      </c>
      <c r="F1268" s="255">
        <v>13304.79055834296</v>
      </c>
      <c r="G1268" s="255">
        <v>13304.79055834296</v>
      </c>
      <c r="H1268" s="255">
        <v>13304.79055834296</v>
      </c>
      <c r="I1268" s="255">
        <v>13304.79055834296</v>
      </c>
      <c r="J1268" s="255">
        <v>13304.79055834296</v>
      </c>
      <c r="K1268" s="255">
        <v>13304.79055834296</v>
      </c>
      <c r="L1268" s="255">
        <v>13304.79055834296</v>
      </c>
      <c r="M1268" s="255">
        <v>13304.79055834296</v>
      </c>
      <c r="N1268" s="255">
        <v>13304.79055834296</v>
      </c>
      <c r="O1268" s="255">
        <v>13304.79055834296</v>
      </c>
      <c r="P1268" s="255">
        <v>13304.79055834296</v>
      </c>
      <c r="Q1268" s="251"/>
      <c r="R1268" s="255">
        <v>2.9789285714285714</v>
      </c>
      <c r="S1268" s="255">
        <v>2.9789285714285714</v>
      </c>
      <c r="T1268" s="255">
        <v>2.9789285714285714</v>
      </c>
      <c r="U1268" s="255">
        <v>2.9789285714285714</v>
      </c>
      <c r="V1268" s="255">
        <v>2.9789285714285714</v>
      </c>
      <c r="W1268" s="255">
        <v>2.9789285714285714</v>
      </c>
      <c r="X1268" s="255">
        <v>2.9789285714285714</v>
      </c>
      <c r="Y1268" s="255">
        <v>2.9789285714285714</v>
      </c>
      <c r="Z1268" s="255">
        <v>2.9789285714285714</v>
      </c>
      <c r="AA1268" s="255">
        <v>2.9789285714285714</v>
      </c>
      <c r="AB1268" s="255">
        <v>2.9789285714285714</v>
      </c>
      <c r="AC1268" s="255">
        <v>2.9789285714285714</v>
      </c>
      <c r="AD1268" s="255">
        <v>2.9789285714285714</v>
      </c>
      <c r="AE1268" s="353">
        <v>1</v>
      </c>
      <c r="AF1268" s="353">
        <f t="shared" ref="AF1268:AR1268" si="536">AF1267</f>
        <v>0</v>
      </c>
      <c r="AG1268" s="353">
        <f t="shared" si="536"/>
        <v>0</v>
      </c>
      <c r="AH1268" s="353">
        <f t="shared" si="536"/>
        <v>0</v>
      </c>
      <c r="AI1268" s="353">
        <f t="shared" si="536"/>
        <v>0</v>
      </c>
      <c r="AJ1268" s="353">
        <f t="shared" si="536"/>
        <v>0</v>
      </c>
      <c r="AK1268" s="353">
        <f t="shared" si="536"/>
        <v>0</v>
      </c>
      <c r="AL1268" s="353">
        <f t="shared" si="536"/>
        <v>0</v>
      </c>
      <c r="AM1268" s="353">
        <f t="shared" si="536"/>
        <v>0</v>
      </c>
      <c r="AN1268" s="353">
        <f t="shared" si="536"/>
        <v>0</v>
      </c>
      <c r="AO1268" s="353">
        <f t="shared" si="536"/>
        <v>0</v>
      </c>
      <c r="AP1268" s="353">
        <f t="shared" si="536"/>
        <v>0</v>
      </c>
      <c r="AQ1268" s="353">
        <f t="shared" si="536"/>
        <v>0</v>
      </c>
      <c r="AR1268" s="353">
        <f t="shared" si="536"/>
        <v>0</v>
      </c>
      <c r="AS1268" s="266"/>
    </row>
    <row r="1269" spans="1:45" ht="15" hidden="1" customHeight="1" outlineLevel="1">
      <c r="A1269" s="454"/>
      <c r="B1269" s="372"/>
      <c r="C1269" s="251"/>
      <c r="D1269" s="251"/>
      <c r="E1269" s="251"/>
      <c r="F1269" s="251"/>
      <c r="G1269" s="251"/>
      <c r="H1269" s="251"/>
      <c r="I1269" s="251"/>
      <c r="J1269" s="251"/>
      <c r="K1269" s="251"/>
      <c r="L1269" s="251"/>
      <c r="M1269" s="251"/>
      <c r="N1269" s="251"/>
      <c r="O1269" s="251"/>
      <c r="P1269" s="251"/>
      <c r="Q1269" s="251"/>
      <c r="R1269" s="251"/>
      <c r="S1269" s="251"/>
      <c r="T1269" s="251"/>
      <c r="U1269" s="251"/>
      <c r="V1269" s="251"/>
      <c r="W1269" s="251"/>
      <c r="X1269" s="251"/>
      <c r="Y1269" s="251"/>
      <c r="Z1269" s="251"/>
      <c r="AA1269" s="251"/>
      <c r="AB1269" s="251"/>
      <c r="AC1269" s="251"/>
      <c r="AD1269" s="251"/>
      <c r="AE1269" s="364"/>
      <c r="AF1269" s="367"/>
      <c r="AG1269" s="367"/>
      <c r="AH1269" s="367"/>
      <c r="AI1269" s="367"/>
      <c r="AJ1269" s="367"/>
      <c r="AK1269" s="367"/>
      <c r="AL1269" s="367"/>
      <c r="AM1269" s="367"/>
      <c r="AN1269" s="367"/>
      <c r="AO1269" s="367"/>
      <c r="AP1269" s="367"/>
      <c r="AQ1269" s="367"/>
      <c r="AR1269" s="367"/>
      <c r="AS1269" s="266"/>
    </row>
    <row r="1270" spans="1:45" ht="15" hidden="1" customHeight="1" outlineLevel="1">
      <c r="A1270" s="454">
        <v>24</v>
      </c>
      <c r="B1270" s="370" t="s">
        <v>116</v>
      </c>
      <c r="C1270" s="251" t="s">
        <v>25</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52"/>
      <c r="AF1270" s="352"/>
      <c r="AG1270" s="352"/>
      <c r="AH1270" s="352"/>
      <c r="AI1270" s="352"/>
      <c r="AJ1270" s="352"/>
      <c r="AK1270" s="352"/>
      <c r="AL1270" s="352"/>
      <c r="AM1270" s="352"/>
      <c r="AN1270" s="352"/>
      <c r="AO1270" s="352"/>
      <c r="AP1270" s="352"/>
      <c r="AQ1270" s="352"/>
      <c r="AR1270" s="352"/>
      <c r="AS1270" s="256">
        <f>SUM(AE1270:AR1270)</f>
        <v>0</v>
      </c>
    </row>
    <row r="1271" spans="1:45" ht="15" hidden="1" customHeight="1" outlineLevel="1">
      <c r="A1271" s="454"/>
      <c r="B1271" s="254" t="s">
        <v>711</v>
      </c>
      <c r="C1271" s="251" t="s">
        <v>163</v>
      </c>
      <c r="D1271" s="255"/>
      <c r="E1271" s="255"/>
      <c r="F1271" s="255"/>
      <c r="G1271" s="255"/>
      <c r="H1271" s="255"/>
      <c r="I1271" s="255"/>
      <c r="J1271" s="255"/>
      <c r="K1271" s="255"/>
      <c r="L1271" s="255"/>
      <c r="M1271" s="255"/>
      <c r="N1271" s="255"/>
      <c r="O1271" s="255"/>
      <c r="P1271" s="255"/>
      <c r="Q1271" s="251"/>
      <c r="R1271" s="255"/>
      <c r="S1271" s="255"/>
      <c r="T1271" s="255"/>
      <c r="U1271" s="255"/>
      <c r="V1271" s="255"/>
      <c r="W1271" s="255"/>
      <c r="X1271" s="255"/>
      <c r="Y1271" s="255"/>
      <c r="Z1271" s="255"/>
      <c r="AA1271" s="255"/>
      <c r="AB1271" s="255"/>
      <c r="AC1271" s="255"/>
      <c r="AD1271" s="255"/>
      <c r="AE1271" s="353">
        <f>AE1270</f>
        <v>0</v>
      </c>
      <c r="AF1271" s="353">
        <f t="shared" ref="AF1271:AR1271" si="537">AF1270</f>
        <v>0</v>
      </c>
      <c r="AG1271" s="353">
        <f t="shared" si="537"/>
        <v>0</v>
      </c>
      <c r="AH1271" s="353">
        <f t="shared" si="537"/>
        <v>0</v>
      </c>
      <c r="AI1271" s="353">
        <f t="shared" si="537"/>
        <v>0</v>
      </c>
      <c r="AJ1271" s="353">
        <f t="shared" si="537"/>
        <v>0</v>
      </c>
      <c r="AK1271" s="353">
        <f t="shared" si="537"/>
        <v>0</v>
      </c>
      <c r="AL1271" s="353">
        <f t="shared" si="537"/>
        <v>0</v>
      </c>
      <c r="AM1271" s="353">
        <f t="shared" si="537"/>
        <v>0</v>
      </c>
      <c r="AN1271" s="353">
        <f t="shared" si="537"/>
        <v>0</v>
      </c>
      <c r="AO1271" s="353">
        <f t="shared" si="537"/>
        <v>0</v>
      </c>
      <c r="AP1271" s="353">
        <f t="shared" si="537"/>
        <v>0</v>
      </c>
      <c r="AQ1271" s="353">
        <f t="shared" si="537"/>
        <v>0</v>
      </c>
      <c r="AR1271" s="353">
        <f t="shared" si="537"/>
        <v>0</v>
      </c>
      <c r="AS1271" s="266"/>
    </row>
    <row r="1272" spans="1:45" ht="15" hidden="1" customHeight="1" outlineLevel="1">
      <c r="A1272" s="454"/>
      <c r="B1272" s="254"/>
      <c r="C1272" s="251"/>
      <c r="D1272" s="251"/>
      <c r="E1272" s="251"/>
      <c r="F1272" s="251"/>
      <c r="G1272" s="251"/>
      <c r="H1272" s="251"/>
      <c r="I1272" s="251"/>
      <c r="J1272" s="251"/>
      <c r="K1272" s="251"/>
      <c r="L1272" s="251"/>
      <c r="M1272" s="251"/>
      <c r="N1272" s="251"/>
      <c r="O1272" s="251"/>
      <c r="P1272" s="251"/>
      <c r="Q1272" s="251"/>
      <c r="R1272" s="251"/>
      <c r="S1272" s="251"/>
      <c r="T1272" s="251"/>
      <c r="U1272" s="251"/>
      <c r="V1272" s="251"/>
      <c r="W1272" s="251"/>
      <c r="X1272" s="251"/>
      <c r="Y1272" s="251"/>
      <c r="Z1272" s="251"/>
      <c r="AA1272" s="251"/>
      <c r="AB1272" s="251"/>
      <c r="AC1272" s="251"/>
      <c r="AD1272" s="251"/>
      <c r="AE1272" s="354"/>
      <c r="AF1272" s="367"/>
      <c r="AG1272" s="367"/>
      <c r="AH1272" s="367"/>
      <c r="AI1272" s="367"/>
      <c r="AJ1272" s="367"/>
      <c r="AK1272" s="367"/>
      <c r="AL1272" s="367"/>
      <c r="AM1272" s="367"/>
      <c r="AN1272" s="367"/>
      <c r="AO1272" s="367"/>
      <c r="AP1272" s="367"/>
      <c r="AQ1272" s="367"/>
      <c r="AR1272" s="367"/>
      <c r="AS1272" s="266"/>
    </row>
    <row r="1273" spans="1:45" ht="15" hidden="1" customHeight="1" outlineLevel="1">
      <c r="A1273" s="454"/>
      <c r="B1273" s="248" t="s">
        <v>497</v>
      </c>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54"/>
      <c r="AF1273" s="367"/>
      <c r="AG1273" s="367"/>
      <c r="AH1273" s="367"/>
      <c r="AI1273" s="367"/>
      <c r="AJ1273" s="367"/>
      <c r="AK1273" s="367"/>
      <c r="AL1273" s="367"/>
      <c r="AM1273" s="367"/>
      <c r="AN1273" s="367"/>
      <c r="AO1273" s="367"/>
      <c r="AP1273" s="367"/>
      <c r="AQ1273" s="367"/>
      <c r="AR1273" s="367"/>
      <c r="AS1273" s="266"/>
    </row>
    <row r="1274" spans="1:45" ht="14.25" hidden="1" customHeight="1" outlineLevel="1">
      <c r="A1274" s="454">
        <v>25</v>
      </c>
      <c r="B1274" s="370" t="s">
        <v>1228</v>
      </c>
      <c r="C1274" s="251" t="s">
        <v>25</v>
      </c>
      <c r="D1274" s="255">
        <v>555.19574336131802</v>
      </c>
      <c r="E1274" s="255">
        <v>555.19574336131802</v>
      </c>
      <c r="F1274" s="255">
        <v>555.19574336131802</v>
      </c>
      <c r="G1274" s="255">
        <v>555.19574336131802</v>
      </c>
      <c r="H1274" s="255">
        <v>555.19574336131802</v>
      </c>
      <c r="I1274" s="255">
        <v>535.01136338668653</v>
      </c>
      <c r="J1274" s="255">
        <v>535.01136338668653</v>
      </c>
      <c r="K1274" s="255">
        <v>535.01136338668653</v>
      </c>
      <c r="L1274" s="255">
        <v>530.99284835096796</v>
      </c>
      <c r="M1274" s="255">
        <v>530.99284835096796</v>
      </c>
      <c r="N1274" s="255">
        <v>522.32702022950343</v>
      </c>
      <c r="O1274" s="255">
        <v>489.44942589370908</v>
      </c>
      <c r="P1274" s="255">
        <v>201.56226067148594</v>
      </c>
      <c r="Q1274" s="251">
        <v>12</v>
      </c>
      <c r="R1274" s="255">
        <v>0.203072478991597</v>
      </c>
      <c r="S1274" s="255">
        <v>0.203072478991597</v>
      </c>
      <c r="T1274" s="255">
        <v>0.203072478991597</v>
      </c>
      <c r="U1274" s="255">
        <v>0.203072478991597</v>
      </c>
      <c r="V1274" s="255">
        <v>0.203072478991597</v>
      </c>
      <c r="W1274" s="255">
        <v>0.19791210121225908</v>
      </c>
      <c r="X1274" s="255">
        <v>0.19791210121225908</v>
      </c>
      <c r="Y1274" s="255">
        <v>0.19791210121225908</v>
      </c>
      <c r="Z1274" s="255">
        <v>0.19759904502603701</v>
      </c>
      <c r="AA1274" s="255">
        <v>0.19759904502603701</v>
      </c>
      <c r="AB1274" s="255">
        <v>0.19399384959115709</v>
      </c>
      <c r="AC1274" s="255">
        <v>0.17205971938230791</v>
      </c>
      <c r="AD1274" s="255">
        <v>6.5125785320841859E-2</v>
      </c>
      <c r="AE1274" s="352"/>
      <c r="AF1274" s="352"/>
      <c r="AG1274" s="352">
        <v>1</v>
      </c>
      <c r="AH1274" s="352"/>
      <c r="AI1274" s="352"/>
      <c r="AJ1274" s="352"/>
      <c r="AK1274" s="352"/>
      <c r="AL1274" s="352"/>
      <c r="AM1274" s="352"/>
      <c r="AN1274" s="352"/>
      <c r="AO1274" s="352"/>
      <c r="AP1274" s="352"/>
      <c r="AQ1274" s="352"/>
      <c r="AR1274" s="352"/>
      <c r="AS1274" s="256">
        <f>SUM(AE1274:AR1274)</f>
        <v>1</v>
      </c>
    </row>
    <row r="1275" spans="1:45" ht="15" hidden="1" customHeight="1" outlineLevel="1">
      <c r="A1275" s="454"/>
      <c r="B1275" s="254" t="s">
        <v>711</v>
      </c>
      <c r="C1275" s="251" t="s">
        <v>1227</v>
      </c>
      <c r="D1275" s="255">
        <v>137473.13561551701</v>
      </c>
      <c r="E1275" s="255">
        <f>$D$1275*E1274/$D$1274</f>
        <v>137473.13561551701</v>
      </c>
      <c r="F1275" s="255">
        <f t="shared" ref="F1275:P1275" si="538">$D$1275*F1274/$D$1274</f>
        <v>137473.13561551701</v>
      </c>
      <c r="G1275" s="255">
        <f t="shared" si="538"/>
        <v>137473.13561551701</v>
      </c>
      <c r="H1275" s="255">
        <f t="shared" si="538"/>
        <v>137473.13561551701</v>
      </c>
      <c r="I1275" s="255">
        <f t="shared" si="538"/>
        <v>132475.24065910376</v>
      </c>
      <c r="J1275" s="255">
        <f t="shared" si="538"/>
        <v>132475.24065910376</v>
      </c>
      <c r="K1275" s="255">
        <f t="shared" si="538"/>
        <v>132475.24065910376</v>
      </c>
      <c r="L1275" s="255">
        <f t="shared" si="538"/>
        <v>131480.20806189091</v>
      </c>
      <c r="M1275" s="255">
        <f t="shared" si="538"/>
        <v>131480.20806189091</v>
      </c>
      <c r="N1275" s="255">
        <f t="shared" si="538"/>
        <v>129334.44491653561</v>
      </c>
      <c r="O1275" s="255">
        <f t="shared" si="538"/>
        <v>121193.55760087915</v>
      </c>
      <c r="P1275" s="255">
        <f t="shared" si="538"/>
        <v>49909.237107079673</v>
      </c>
      <c r="Q1275" s="251">
        <f>Q1274</f>
        <v>12</v>
      </c>
      <c r="R1275" s="255">
        <v>0</v>
      </c>
      <c r="S1275" s="255"/>
      <c r="T1275" s="255"/>
      <c r="U1275" s="255"/>
      <c r="V1275" s="255"/>
      <c r="W1275" s="255"/>
      <c r="X1275" s="255"/>
      <c r="Y1275" s="255"/>
      <c r="Z1275" s="255"/>
      <c r="AA1275" s="255"/>
      <c r="AB1275" s="255"/>
      <c r="AC1275" s="255"/>
      <c r="AD1275" s="255"/>
      <c r="AE1275" s="353">
        <f>AE1274</f>
        <v>0</v>
      </c>
      <c r="AF1275" s="353">
        <v>0.88967999527958619</v>
      </c>
      <c r="AG1275" s="353">
        <v>0</v>
      </c>
      <c r="AH1275" s="353">
        <f t="shared" ref="AH1275:AR1275" si="539">AH1274</f>
        <v>0</v>
      </c>
      <c r="AI1275" s="353">
        <f t="shared" si="539"/>
        <v>0</v>
      </c>
      <c r="AJ1275" s="353">
        <f t="shared" si="539"/>
        <v>0</v>
      </c>
      <c r="AK1275" s="353">
        <f t="shared" si="539"/>
        <v>0</v>
      </c>
      <c r="AL1275" s="353">
        <f t="shared" si="539"/>
        <v>0</v>
      </c>
      <c r="AM1275" s="353">
        <f t="shared" si="539"/>
        <v>0</v>
      </c>
      <c r="AN1275" s="353">
        <f t="shared" si="539"/>
        <v>0</v>
      </c>
      <c r="AO1275" s="353">
        <f t="shared" si="539"/>
        <v>0</v>
      </c>
      <c r="AP1275" s="353">
        <f t="shared" si="539"/>
        <v>0</v>
      </c>
      <c r="AQ1275" s="353">
        <f t="shared" si="539"/>
        <v>0</v>
      </c>
      <c r="AR1275" s="353">
        <f t="shared" si="539"/>
        <v>0</v>
      </c>
      <c r="AS1275" s="266"/>
    </row>
    <row r="1276" spans="1:45" ht="15" hidden="1" customHeight="1" outlineLevel="1">
      <c r="A1276" s="45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54"/>
      <c r="AF1276" s="367"/>
      <c r="AG1276" s="367"/>
      <c r="AH1276" s="367"/>
      <c r="AI1276" s="367"/>
      <c r="AJ1276" s="367"/>
      <c r="AK1276" s="367"/>
      <c r="AL1276" s="367"/>
      <c r="AM1276" s="367"/>
      <c r="AN1276" s="367"/>
      <c r="AO1276" s="367"/>
      <c r="AP1276" s="367"/>
      <c r="AQ1276" s="367"/>
      <c r="AR1276" s="367"/>
      <c r="AS1276" s="266"/>
    </row>
    <row r="1277" spans="1:45" ht="15" hidden="1" customHeight="1" outlineLevel="1">
      <c r="A1277" s="454">
        <v>26</v>
      </c>
      <c r="B1277" s="370" t="s">
        <v>1223</v>
      </c>
      <c r="C1277" s="251" t="s">
        <v>25</v>
      </c>
      <c r="D1277" s="255">
        <v>213420.38204610749</v>
      </c>
      <c r="E1277" s="255">
        <v>213420.38204610749</v>
      </c>
      <c r="F1277" s="255">
        <v>213420.38204610749</v>
      </c>
      <c r="G1277" s="255">
        <v>213420.38204610749</v>
      </c>
      <c r="H1277" s="255">
        <v>213420.38204610749</v>
      </c>
      <c r="I1277" s="255">
        <v>213420.38204610749</v>
      </c>
      <c r="J1277" s="255">
        <v>213420.38204610749</v>
      </c>
      <c r="K1277" s="255">
        <v>213420.38204610749</v>
      </c>
      <c r="L1277" s="255">
        <v>205212.69932949476</v>
      </c>
      <c r="M1277" s="255">
        <v>205212.69932949476</v>
      </c>
      <c r="N1277" s="255">
        <v>203838.37205984429</v>
      </c>
      <c r="O1277" s="255">
        <v>203838.37205984429</v>
      </c>
      <c r="P1277" s="255">
        <v>34827.081519234656</v>
      </c>
      <c r="Q1277" s="251">
        <v>12</v>
      </c>
      <c r="R1277" s="255">
        <v>15.413201155462184</v>
      </c>
      <c r="S1277" s="255">
        <v>15.413201155462184</v>
      </c>
      <c r="T1277" s="255">
        <v>15.413201155462184</v>
      </c>
      <c r="U1277" s="255">
        <v>15.413201155462184</v>
      </c>
      <c r="V1277" s="255">
        <v>15.413201155462184</v>
      </c>
      <c r="W1277" s="255">
        <v>15.413201155462184</v>
      </c>
      <c r="X1277" s="255">
        <v>15.413201155462184</v>
      </c>
      <c r="Y1277" s="255">
        <v>15.413201155462184</v>
      </c>
      <c r="Z1277" s="255">
        <v>14.849546873725219</v>
      </c>
      <c r="AA1277" s="255">
        <v>14.849546873725219</v>
      </c>
      <c r="AB1277" s="255">
        <v>14.779713599881699</v>
      </c>
      <c r="AC1277" s="255">
        <v>14.779713599881699</v>
      </c>
      <c r="AD1277" s="255">
        <v>1.7857365739985314</v>
      </c>
      <c r="AE1277" s="352"/>
      <c r="AF1277" s="352"/>
      <c r="AG1277" s="352">
        <v>1</v>
      </c>
      <c r="AH1277" s="352"/>
      <c r="AI1277" s="352"/>
      <c r="AJ1277" s="352"/>
      <c r="AK1277" s="352"/>
      <c r="AL1277" s="352"/>
      <c r="AM1277" s="352"/>
      <c r="AN1277" s="352"/>
      <c r="AO1277" s="352"/>
      <c r="AP1277" s="352"/>
      <c r="AQ1277" s="352"/>
      <c r="AR1277" s="352"/>
      <c r="AS1277" s="256">
        <f>SUM(AE1277:AR1277)</f>
        <v>1</v>
      </c>
    </row>
    <row r="1278" spans="1:45" ht="15" hidden="1" customHeight="1" outlineLevel="1">
      <c r="A1278" s="454"/>
      <c r="B1278" s="254" t="s">
        <v>711</v>
      </c>
      <c r="C1278" s="251" t="s">
        <v>163</v>
      </c>
      <c r="D1278" s="255"/>
      <c r="E1278" s="255"/>
      <c r="F1278" s="255"/>
      <c r="G1278" s="255"/>
      <c r="H1278" s="255"/>
      <c r="I1278" s="255"/>
      <c r="J1278" s="255"/>
      <c r="K1278" s="255"/>
      <c r="L1278" s="255"/>
      <c r="M1278" s="255"/>
      <c r="N1278" s="255"/>
      <c r="O1278" s="255"/>
      <c r="P1278" s="255"/>
      <c r="Q1278" s="251">
        <f>Q1277</f>
        <v>12</v>
      </c>
      <c r="R1278" s="255"/>
      <c r="S1278" s="255"/>
      <c r="T1278" s="255"/>
      <c r="U1278" s="255"/>
      <c r="V1278" s="255"/>
      <c r="W1278" s="255"/>
      <c r="X1278" s="255"/>
      <c r="Y1278" s="255"/>
      <c r="Z1278" s="255"/>
      <c r="AA1278" s="255"/>
      <c r="AB1278" s="255"/>
      <c r="AC1278" s="255"/>
      <c r="AD1278" s="255"/>
      <c r="AE1278" s="353">
        <f>AE1277</f>
        <v>0</v>
      </c>
      <c r="AF1278" s="353">
        <f t="shared" ref="AF1278:AR1278" si="540">AF1277</f>
        <v>0</v>
      </c>
      <c r="AG1278" s="353">
        <f t="shared" si="540"/>
        <v>1</v>
      </c>
      <c r="AH1278" s="353">
        <f t="shared" si="540"/>
        <v>0</v>
      </c>
      <c r="AI1278" s="353">
        <f t="shared" si="540"/>
        <v>0</v>
      </c>
      <c r="AJ1278" s="353">
        <f t="shared" si="540"/>
        <v>0</v>
      </c>
      <c r="AK1278" s="353">
        <f t="shared" si="540"/>
        <v>0</v>
      </c>
      <c r="AL1278" s="353">
        <f t="shared" si="540"/>
        <v>0</v>
      </c>
      <c r="AM1278" s="353">
        <f t="shared" si="540"/>
        <v>0</v>
      </c>
      <c r="AN1278" s="353">
        <f t="shared" si="540"/>
        <v>0</v>
      </c>
      <c r="AO1278" s="353">
        <f t="shared" si="540"/>
        <v>0</v>
      </c>
      <c r="AP1278" s="353">
        <f t="shared" si="540"/>
        <v>0</v>
      </c>
      <c r="AQ1278" s="353">
        <f t="shared" si="540"/>
        <v>0</v>
      </c>
      <c r="AR1278" s="353">
        <f t="shared" si="540"/>
        <v>0</v>
      </c>
      <c r="AS1278" s="266"/>
    </row>
    <row r="1279" spans="1:45" ht="15" hidden="1" customHeight="1" outlineLevel="1">
      <c r="A1279" s="45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54"/>
      <c r="AF1279" s="367"/>
      <c r="AG1279" s="367"/>
      <c r="AH1279" s="367"/>
      <c r="AI1279" s="367"/>
      <c r="AJ1279" s="367"/>
      <c r="AK1279" s="367"/>
      <c r="AL1279" s="367"/>
      <c r="AM1279" s="367"/>
      <c r="AN1279" s="367"/>
      <c r="AO1279" s="367"/>
      <c r="AP1279" s="367"/>
      <c r="AQ1279" s="367"/>
      <c r="AR1279" s="367"/>
      <c r="AS1279" s="266"/>
    </row>
    <row r="1280" spans="1:45" ht="15" hidden="1" customHeight="1" outlineLevel="1">
      <c r="A1280" s="454">
        <v>27</v>
      </c>
      <c r="B1280" s="370" t="s">
        <v>119</v>
      </c>
      <c r="C1280" s="251" t="s">
        <v>25</v>
      </c>
      <c r="D1280" s="255"/>
      <c r="E1280" s="255"/>
      <c r="F1280" s="255"/>
      <c r="G1280" s="255"/>
      <c r="H1280" s="255"/>
      <c r="I1280" s="255"/>
      <c r="J1280" s="255"/>
      <c r="K1280" s="255"/>
      <c r="L1280" s="255"/>
      <c r="M1280" s="255"/>
      <c r="N1280" s="255"/>
      <c r="O1280" s="255"/>
      <c r="P1280" s="255"/>
      <c r="Q1280" s="255">
        <v>12</v>
      </c>
      <c r="R1280" s="255"/>
      <c r="S1280" s="255"/>
      <c r="T1280" s="255"/>
      <c r="U1280" s="255"/>
      <c r="V1280" s="255"/>
      <c r="W1280" s="255"/>
      <c r="X1280" s="255"/>
      <c r="Y1280" s="255"/>
      <c r="Z1280" s="255"/>
      <c r="AA1280" s="255"/>
      <c r="AB1280" s="255"/>
      <c r="AC1280" s="255"/>
      <c r="AD1280" s="255"/>
      <c r="AE1280" s="368"/>
      <c r="AF1280" s="357"/>
      <c r="AG1280" s="357"/>
      <c r="AH1280" s="357"/>
      <c r="AI1280" s="357"/>
      <c r="AJ1280" s="357"/>
      <c r="AK1280" s="357"/>
      <c r="AL1280" s="357"/>
      <c r="AM1280" s="357"/>
      <c r="AN1280" s="357"/>
      <c r="AO1280" s="357"/>
      <c r="AP1280" s="357"/>
      <c r="AQ1280" s="357"/>
      <c r="AR1280" s="357"/>
      <c r="AS1280" s="256">
        <f>SUM(AE1280:AR1280)</f>
        <v>0</v>
      </c>
    </row>
    <row r="1281" spans="1:45" ht="15" hidden="1" customHeight="1" outlineLevel="1">
      <c r="A1281" s="454"/>
      <c r="B1281" s="254" t="s">
        <v>711</v>
      </c>
      <c r="C1281" s="251" t="s">
        <v>163</v>
      </c>
      <c r="D1281" s="255"/>
      <c r="E1281" s="255"/>
      <c r="F1281" s="255"/>
      <c r="G1281" s="255"/>
      <c r="H1281" s="255"/>
      <c r="I1281" s="255"/>
      <c r="J1281" s="255"/>
      <c r="K1281" s="255"/>
      <c r="L1281" s="255"/>
      <c r="M1281" s="255"/>
      <c r="N1281" s="255"/>
      <c r="O1281" s="255"/>
      <c r="P1281" s="255"/>
      <c r="Q1281" s="255">
        <f>Q1280</f>
        <v>12</v>
      </c>
      <c r="R1281" s="255"/>
      <c r="S1281" s="255"/>
      <c r="T1281" s="255"/>
      <c r="U1281" s="255"/>
      <c r="V1281" s="255"/>
      <c r="W1281" s="255"/>
      <c r="X1281" s="255"/>
      <c r="Y1281" s="255"/>
      <c r="Z1281" s="255"/>
      <c r="AA1281" s="255"/>
      <c r="AB1281" s="255"/>
      <c r="AC1281" s="255"/>
      <c r="AD1281" s="255"/>
      <c r="AE1281" s="353">
        <f>AE1280</f>
        <v>0</v>
      </c>
      <c r="AF1281" s="353">
        <f t="shared" ref="AF1281:AR1281" si="541">AF1280</f>
        <v>0</v>
      </c>
      <c r="AG1281" s="353">
        <f t="shared" si="541"/>
        <v>0</v>
      </c>
      <c r="AH1281" s="353">
        <f t="shared" si="541"/>
        <v>0</v>
      </c>
      <c r="AI1281" s="353">
        <f t="shared" si="541"/>
        <v>0</v>
      </c>
      <c r="AJ1281" s="353">
        <f t="shared" si="541"/>
        <v>0</v>
      </c>
      <c r="AK1281" s="353">
        <f t="shared" si="541"/>
        <v>0</v>
      </c>
      <c r="AL1281" s="353">
        <f t="shared" si="541"/>
        <v>0</v>
      </c>
      <c r="AM1281" s="353">
        <f t="shared" si="541"/>
        <v>0</v>
      </c>
      <c r="AN1281" s="353">
        <f t="shared" si="541"/>
        <v>0</v>
      </c>
      <c r="AO1281" s="353">
        <f t="shared" si="541"/>
        <v>0</v>
      </c>
      <c r="AP1281" s="353">
        <f t="shared" si="541"/>
        <v>0</v>
      </c>
      <c r="AQ1281" s="353">
        <f t="shared" si="541"/>
        <v>0</v>
      </c>
      <c r="AR1281" s="353">
        <f t="shared" si="541"/>
        <v>0</v>
      </c>
      <c r="AS1281" s="266"/>
    </row>
    <row r="1282" spans="1:45" ht="15" hidden="1" customHeight="1" outlineLevel="1">
      <c r="A1282" s="45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54"/>
      <c r="AF1282" s="367"/>
      <c r="AG1282" s="367"/>
      <c r="AH1282" s="367"/>
      <c r="AI1282" s="367"/>
      <c r="AJ1282" s="367"/>
      <c r="AK1282" s="367"/>
      <c r="AL1282" s="367"/>
      <c r="AM1282" s="367"/>
      <c r="AN1282" s="367"/>
      <c r="AO1282" s="367"/>
      <c r="AP1282" s="367"/>
      <c r="AQ1282" s="367"/>
      <c r="AR1282" s="367"/>
      <c r="AS1282" s="266"/>
    </row>
    <row r="1283" spans="1:45" ht="15" hidden="1" customHeight="1" outlineLevel="1">
      <c r="A1283" s="454">
        <v>28</v>
      </c>
      <c r="B1283" s="370" t="s">
        <v>120</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68"/>
      <c r="AF1283" s="357"/>
      <c r="AG1283" s="357"/>
      <c r="AH1283" s="357"/>
      <c r="AI1283" s="357"/>
      <c r="AJ1283" s="357"/>
      <c r="AK1283" s="357"/>
      <c r="AL1283" s="357"/>
      <c r="AM1283" s="357"/>
      <c r="AN1283" s="357"/>
      <c r="AO1283" s="357"/>
      <c r="AP1283" s="357"/>
      <c r="AQ1283" s="357"/>
      <c r="AR1283" s="357"/>
      <c r="AS1283" s="256">
        <f>SUM(AE1283:AR1283)</f>
        <v>0</v>
      </c>
    </row>
    <row r="1284" spans="1:45" ht="15" hidden="1" customHeight="1" outlineLevel="1">
      <c r="A1284" s="454"/>
      <c r="B1284" s="254" t="s">
        <v>711</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53">
        <f>AE1283</f>
        <v>0</v>
      </c>
      <c r="AF1284" s="353">
        <f>AF1283</f>
        <v>0</v>
      </c>
      <c r="AG1284" s="353">
        <f t="shared" ref="AG1284:AJ1284" si="542">AG1283</f>
        <v>0</v>
      </c>
      <c r="AH1284" s="353">
        <f t="shared" si="542"/>
        <v>0</v>
      </c>
      <c r="AI1284" s="353">
        <f t="shared" si="542"/>
        <v>0</v>
      </c>
      <c r="AJ1284" s="353">
        <f t="shared" si="542"/>
        <v>0</v>
      </c>
      <c r="AK1284" s="353">
        <f>AK1283</f>
        <v>0</v>
      </c>
      <c r="AL1284" s="353">
        <f t="shared" ref="AL1284:AR1284" si="543">AL1283</f>
        <v>0</v>
      </c>
      <c r="AM1284" s="353">
        <f t="shared" si="543"/>
        <v>0</v>
      </c>
      <c r="AN1284" s="353">
        <f t="shared" si="543"/>
        <v>0</v>
      </c>
      <c r="AO1284" s="353">
        <f t="shared" si="543"/>
        <v>0</v>
      </c>
      <c r="AP1284" s="353">
        <f t="shared" si="543"/>
        <v>0</v>
      </c>
      <c r="AQ1284" s="353">
        <f t="shared" si="543"/>
        <v>0</v>
      </c>
      <c r="AR1284" s="353">
        <f t="shared" si="543"/>
        <v>0</v>
      </c>
      <c r="AS1284" s="266"/>
    </row>
    <row r="1285" spans="1:45" ht="15" hidden="1" customHeight="1" outlineLevel="1">
      <c r="A1285" s="45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54"/>
      <c r="AF1285" s="367"/>
      <c r="AG1285" s="367"/>
      <c r="AH1285" s="367"/>
      <c r="AI1285" s="367"/>
      <c r="AJ1285" s="367"/>
      <c r="AK1285" s="367"/>
      <c r="AL1285" s="367"/>
      <c r="AM1285" s="367"/>
      <c r="AN1285" s="367"/>
      <c r="AO1285" s="367"/>
      <c r="AP1285" s="367"/>
      <c r="AQ1285" s="367"/>
      <c r="AR1285" s="367"/>
      <c r="AS1285" s="266"/>
    </row>
    <row r="1286" spans="1:45" ht="15" hidden="1" customHeight="1" outlineLevel="1">
      <c r="A1286" s="454">
        <v>29</v>
      </c>
      <c r="B1286" s="370" t="s">
        <v>121</v>
      </c>
      <c r="C1286" s="251" t="s">
        <v>25</v>
      </c>
      <c r="D1286" s="255"/>
      <c r="E1286" s="255"/>
      <c r="F1286" s="255"/>
      <c r="G1286" s="255"/>
      <c r="H1286" s="255"/>
      <c r="I1286" s="255"/>
      <c r="J1286" s="255"/>
      <c r="K1286" s="255"/>
      <c r="L1286" s="255"/>
      <c r="M1286" s="255"/>
      <c r="N1286" s="255"/>
      <c r="O1286" s="255"/>
      <c r="P1286" s="255"/>
      <c r="Q1286" s="255">
        <v>3</v>
      </c>
      <c r="R1286" s="255"/>
      <c r="S1286" s="255"/>
      <c r="T1286" s="255"/>
      <c r="U1286" s="255"/>
      <c r="V1286" s="255"/>
      <c r="W1286" s="255"/>
      <c r="X1286" s="255"/>
      <c r="Y1286" s="255"/>
      <c r="Z1286" s="255"/>
      <c r="AA1286" s="255"/>
      <c r="AB1286" s="255"/>
      <c r="AC1286" s="255"/>
      <c r="AD1286" s="255"/>
      <c r="AE1286" s="368"/>
      <c r="AF1286" s="357"/>
      <c r="AG1286" s="357"/>
      <c r="AH1286" s="357"/>
      <c r="AI1286" s="357"/>
      <c r="AJ1286" s="357"/>
      <c r="AK1286" s="357"/>
      <c r="AL1286" s="357"/>
      <c r="AM1286" s="357"/>
      <c r="AN1286" s="357"/>
      <c r="AO1286" s="357"/>
      <c r="AP1286" s="357"/>
      <c r="AQ1286" s="357"/>
      <c r="AR1286" s="357"/>
      <c r="AS1286" s="256">
        <f>SUM(AE1286:AR1286)</f>
        <v>0</v>
      </c>
    </row>
    <row r="1287" spans="1:45" ht="15" hidden="1" customHeight="1" outlineLevel="1">
      <c r="A1287" s="454"/>
      <c r="B1287" s="254" t="s">
        <v>711</v>
      </c>
      <c r="C1287" s="251" t="s">
        <v>163</v>
      </c>
      <c r="D1287" s="255"/>
      <c r="E1287" s="255"/>
      <c r="F1287" s="255"/>
      <c r="G1287" s="255"/>
      <c r="H1287" s="255"/>
      <c r="I1287" s="255"/>
      <c r="J1287" s="255"/>
      <c r="K1287" s="255"/>
      <c r="L1287" s="255"/>
      <c r="M1287" s="255"/>
      <c r="N1287" s="255"/>
      <c r="O1287" s="255"/>
      <c r="P1287" s="255"/>
      <c r="Q1287" s="255">
        <f>Q1286</f>
        <v>3</v>
      </c>
      <c r="R1287" s="255"/>
      <c r="S1287" s="255"/>
      <c r="T1287" s="255"/>
      <c r="U1287" s="255"/>
      <c r="V1287" s="255"/>
      <c r="W1287" s="255"/>
      <c r="X1287" s="255"/>
      <c r="Y1287" s="255"/>
      <c r="Z1287" s="255"/>
      <c r="AA1287" s="255"/>
      <c r="AB1287" s="255"/>
      <c r="AC1287" s="255"/>
      <c r="AD1287" s="255"/>
      <c r="AE1287" s="353">
        <f>AE1286</f>
        <v>0</v>
      </c>
      <c r="AF1287" s="353">
        <f t="shared" ref="AF1287:AR1287" si="544">AF1286</f>
        <v>0</v>
      </c>
      <c r="AG1287" s="353">
        <f t="shared" si="544"/>
        <v>0</v>
      </c>
      <c r="AH1287" s="353">
        <f t="shared" si="544"/>
        <v>0</v>
      </c>
      <c r="AI1287" s="353">
        <f t="shared" si="544"/>
        <v>0</v>
      </c>
      <c r="AJ1287" s="353">
        <f t="shared" si="544"/>
        <v>0</v>
      </c>
      <c r="AK1287" s="353">
        <f t="shared" si="544"/>
        <v>0</v>
      </c>
      <c r="AL1287" s="353">
        <f t="shared" si="544"/>
        <v>0</v>
      </c>
      <c r="AM1287" s="353">
        <f t="shared" si="544"/>
        <v>0</v>
      </c>
      <c r="AN1287" s="353">
        <f t="shared" si="544"/>
        <v>0</v>
      </c>
      <c r="AO1287" s="353">
        <f t="shared" si="544"/>
        <v>0</v>
      </c>
      <c r="AP1287" s="353">
        <f t="shared" si="544"/>
        <v>0</v>
      </c>
      <c r="AQ1287" s="353">
        <f t="shared" si="544"/>
        <v>0</v>
      </c>
      <c r="AR1287" s="353">
        <f t="shared" si="544"/>
        <v>0</v>
      </c>
      <c r="AS1287" s="266"/>
    </row>
    <row r="1288" spans="1:45" ht="15" hidden="1" customHeight="1" outlineLevel="1">
      <c r="A1288" s="454"/>
      <c r="B1288" s="254"/>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54"/>
      <c r="AF1288" s="367"/>
      <c r="AG1288" s="367"/>
      <c r="AH1288" s="367"/>
      <c r="AI1288" s="367"/>
      <c r="AJ1288" s="367"/>
      <c r="AK1288" s="367"/>
      <c r="AL1288" s="367"/>
      <c r="AM1288" s="367"/>
      <c r="AN1288" s="367"/>
      <c r="AO1288" s="367"/>
      <c r="AP1288" s="367"/>
      <c r="AQ1288" s="367"/>
      <c r="AR1288" s="367"/>
      <c r="AS1288" s="266"/>
    </row>
    <row r="1289" spans="1:45" ht="15" hidden="1" customHeight="1" outlineLevel="1">
      <c r="A1289" s="454">
        <v>30</v>
      </c>
      <c r="B1289" s="370" t="s">
        <v>122</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68"/>
      <c r="AF1289" s="357"/>
      <c r="AG1289" s="357"/>
      <c r="AH1289" s="357"/>
      <c r="AI1289" s="357"/>
      <c r="AJ1289" s="357"/>
      <c r="AK1289" s="357"/>
      <c r="AL1289" s="357"/>
      <c r="AM1289" s="357"/>
      <c r="AN1289" s="357"/>
      <c r="AO1289" s="357"/>
      <c r="AP1289" s="357"/>
      <c r="AQ1289" s="357"/>
      <c r="AR1289" s="357"/>
      <c r="AS1289" s="256">
        <f>SUM(AE1289:AR1289)</f>
        <v>0</v>
      </c>
    </row>
    <row r="1290" spans="1:45" ht="15" hidden="1" customHeight="1" outlineLevel="1">
      <c r="A1290" s="454"/>
      <c r="B1290" s="254" t="s">
        <v>711</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53">
        <f>AE1289</f>
        <v>0</v>
      </c>
      <c r="AF1290" s="353">
        <f t="shared" ref="AF1290:AR1290" si="545">AF1289</f>
        <v>0</v>
      </c>
      <c r="AG1290" s="353">
        <f t="shared" si="545"/>
        <v>0</v>
      </c>
      <c r="AH1290" s="353">
        <f t="shared" si="545"/>
        <v>0</v>
      </c>
      <c r="AI1290" s="353">
        <f t="shared" si="545"/>
        <v>0</v>
      </c>
      <c r="AJ1290" s="353">
        <f t="shared" si="545"/>
        <v>0</v>
      </c>
      <c r="AK1290" s="353">
        <f t="shared" si="545"/>
        <v>0</v>
      </c>
      <c r="AL1290" s="353">
        <f t="shared" si="545"/>
        <v>0</v>
      </c>
      <c r="AM1290" s="353">
        <f t="shared" si="545"/>
        <v>0</v>
      </c>
      <c r="AN1290" s="353">
        <f t="shared" si="545"/>
        <v>0</v>
      </c>
      <c r="AO1290" s="353">
        <f t="shared" si="545"/>
        <v>0</v>
      </c>
      <c r="AP1290" s="353">
        <f t="shared" si="545"/>
        <v>0</v>
      </c>
      <c r="AQ1290" s="353">
        <f t="shared" si="545"/>
        <v>0</v>
      </c>
      <c r="AR1290" s="353">
        <f t="shared" si="545"/>
        <v>0</v>
      </c>
      <c r="AS1290" s="266"/>
    </row>
    <row r="1291" spans="1:45" ht="15" hidden="1" customHeight="1" outlineLevel="1">
      <c r="A1291" s="454"/>
      <c r="B1291" s="254"/>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54"/>
      <c r="AF1291" s="367"/>
      <c r="AG1291" s="367"/>
      <c r="AH1291" s="367"/>
      <c r="AI1291" s="367"/>
      <c r="AJ1291" s="367"/>
      <c r="AK1291" s="367"/>
      <c r="AL1291" s="367"/>
      <c r="AM1291" s="367"/>
      <c r="AN1291" s="367"/>
      <c r="AO1291" s="367"/>
      <c r="AP1291" s="367"/>
      <c r="AQ1291" s="367"/>
      <c r="AR1291" s="367"/>
      <c r="AS1291" s="266"/>
    </row>
    <row r="1292" spans="1:45" ht="15" hidden="1" customHeight="1" outlineLevel="1">
      <c r="A1292" s="454">
        <v>31</v>
      </c>
      <c r="B1292" s="370" t="s">
        <v>123</v>
      </c>
      <c r="C1292" s="251" t="s">
        <v>25</v>
      </c>
      <c r="D1292" s="255"/>
      <c r="E1292" s="255"/>
      <c r="F1292" s="255"/>
      <c r="G1292" s="255"/>
      <c r="H1292" s="255"/>
      <c r="I1292" s="255"/>
      <c r="J1292" s="255"/>
      <c r="K1292" s="255"/>
      <c r="L1292" s="255"/>
      <c r="M1292" s="255"/>
      <c r="N1292" s="255"/>
      <c r="O1292" s="255"/>
      <c r="P1292" s="255"/>
      <c r="Q1292" s="255">
        <v>12</v>
      </c>
      <c r="R1292" s="255"/>
      <c r="S1292" s="255"/>
      <c r="T1292" s="255"/>
      <c r="U1292" s="255"/>
      <c r="V1292" s="255"/>
      <c r="W1292" s="255"/>
      <c r="X1292" s="255"/>
      <c r="Y1292" s="255"/>
      <c r="Z1292" s="255"/>
      <c r="AA1292" s="255"/>
      <c r="AB1292" s="255"/>
      <c r="AC1292" s="255"/>
      <c r="AD1292" s="255"/>
      <c r="AE1292" s="368"/>
      <c r="AF1292" s="357"/>
      <c r="AG1292" s="357"/>
      <c r="AH1292" s="357"/>
      <c r="AI1292" s="357"/>
      <c r="AJ1292" s="357"/>
      <c r="AK1292" s="357"/>
      <c r="AL1292" s="357"/>
      <c r="AM1292" s="357"/>
      <c r="AN1292" s="357"/>
      <c r="AO1292" s="357"/>
      <c r="AP1292" s="357"/>
      <c r="AQ1292" s="357"/>
      <c r="AR1292" s="357"/>
      <c r="AS1292" s="256">
        <f>SUM(AE1292:AR1292)</f>
        <v>0</v>
      </c>
    </row>
    <row r="1293" spans="1:45" ht="15" hidden="1" customHeight="1" outlineLevel="1">
      <c r="A1293" s="454"/>
      <c r="B1293" s="254" t="s">
        <v>711</v>
      </c>
      <c r="C1293" s="251" t="s">
        <v>163</v>
      </c>
      <c r="D1293" s="255"/>
      <c r="E1293" s="255"/>
      <c r="F1293" s="255"/>
      <c r="G1293" s="255"/>
      <c r="H1293" s="255"/>
      <c r="I1293" s="255"/>
      <c r="J1293" s="255"/>
      <c r="K1293" s="255"/>
      <c r="L1293" s="255"/>
      <c r="M1293" s="255"/>
      <c r="N1293" s="255"/>
      <c r="O1293" s="255"/>
      <c r="P1293" s="255"/>
      <c r="Q1293" s="255">
        <f>Q1292</f>
        <v>12</v>
      </c>
      <c r="R1293" s="255"/>
      <c r="S1293" s="255"/>
      <c r="T1293" s="255"/>
      <c r="U1293" s="255"/>
      <c r="V1293" s="255"/>
      <c r="W1293" s="255"/>
      <c r="X1293" s="255"/>
      <c r="Y1293" s="255"/>
      <c r="Z1293" s="255"/>
      <c r="AA1293" s="255"/>
      <c r="AB1293" s="255"/>
      <c r="AC1293" s="255"/>
      <c r="AD1293" s="255"/>
      <c r="AE1293" s="353">
        <f>AE1292</f>
        <v>0</v>
      </c>
      <c r="AF1293" s="353">
        <f t="shared" ref="AF1293:AR1293" si="546">AF1292</f>
        <v>0</v>
      </c>
      <c r="AG1293" s="353">
        <f t="shared" si="546"/>
        <v>0</v>
      </c>
      <c r="AH1293" s="353">
        <f t="shared" si="546"/>
        <v>0</v>
      </c>
      <c r="AI1293" s="353">
        <f t="shared" si="546"/>
        <v>0</v>
      </c>
      <c r="AJ1293" s="353">
        <f t="shared" si="546"/>
        <v>0</v>
      </c>
      <c r="AK1293" s="353">
        <f t="shared" si="546"/>
        <v>0</v>
      </c>
      <c r="AL1293" s="353">
        <f t="shared" si="546"/>
        <v>0</v>
      </c>
      <c r="AM1293" s="353">
        <f t="shared" si="546"/>
        <v>0</v>
      </c>
      <c r="AN1293" s="353">
        <f t="shared" si="546"/>
        <v>0</v>
      </c>
      <c r="AO1293" s="353">
        <f t="shared" si="546"/>
        <v>0</v>
      </c>
      <c r="AP1293" s="353">
        <f t="shared" si="546"/>
        <v>0</v>
      </c>
      <c r="AQ1293" s="353">
        <f t="shared" si="546"/>
        <v>0</v>
      </c>
      <c r="AR1293" s="353">
        <f t="shared" si="546"/>
        <v>0</v>
      </c>
      <c r="AS1293" s="266"/>
    </row>
    <row r="1294" spans="1:45" ht="15" hidden="1" customHeight="1" outlineLevel="1">
      <c r="A1294" s="454"/>
      <c r="B1294" s="370"/>
      <c r="C1294" s="251"/>
      <c r="D1294" s="251"/>
      <c r="E1294" s="251"/>
      <c r="F1294" s="251"/>
      <c r="G1294" s="251"/>
      <c r="H1294" s="251"/>
      <c r="I1294" s="251"/>
      <c r="J1294" s="251"/>
      <c r="K1294" s="251"/>
      <c r="L1294" s="251"/>
      <c r="M1294" s="251"/>
      <c r="N1294" s="251"/>
      <c r="O1294" s="251"/>
      <c r="P1294" s="251"/>
      <c r="Q1294" s="251"/>
      <c r="R1294" s="251"/>
      <c r="S1294" s="251"/>
      <c r="T1294" s="251"/>
      <c r="U1294" s="251"/>
      <c r="V1294" s="251"/>
      <c r="W1294" s="251"/>
      <c r="X1294" s="251"/>
      <c r="Y1294" s="251"/>
      <c r="Z1294" s="251"/>
      <c r="AA1294" s="251"/>
      <c r="AB1294" s="251"/>
      <c r="AC1294" s="251"/>
      <c r="AD1294" s="251"/>
      <c r="AE1294" s="354"/>
      <c r="AF1294" s="367"/>
      <c r="AG1294" s="367"/>
      <c r="AH1294" s="367"/>
      <c r="AI1294" s="367"/>
      <c r="AJ1294" s="367"/>
      <c r="AK1294" s="367"/>
      <c r="AL1294" s="367"/>
      <c r="AM1294" s="367"/>
      <c r="AN1294" s="367"/>
      <c r="AO1294" s="367"/>
      <c r="AP1294" s="367"/>
      <c r="AQ1294" s="367"/>
      <c r="AR1294" s="367"/>
      <c r="AS1294" s="266"/>
    </row>
    <row r="1295" spans="1:45" ht="15" hidden="1" customHeight="1" outlineLevel="1">
      <c r="A1295" s="454">
        <v>32</v>
      </c>
      <c r="B1295" s="370" t="s">
        <v>124</v>
      </c>
      <c r="C1295" s="251" t="s">
        <v>25</v>
      </c>
      <c r="D1295" s="255"/>
      <c r="E1295" s="255"/>
      <c r="F1295" s="255"/>
      <c r="G1295" s="255"/>
      <c r="H1295" s="255"/>
      <c r="I1295" s="255"/>
      <c r="J1295" s="255"/>
      <c r="K1295" s="255"/>
      <c r="L1295" s="255"/>
      <c r="M1295" s="255"/>
      <c r="N1295" s="255"/>
      <c r="O1295" s="255"/>
      <c r="P1295" s="255"/>
      <c r="Q1295" s="255">
        <v>12</v>
      </c>
      <c r="R1295" s="255"/>
      <c r="S1295" s="255"/>
      <c r="T1295" s="255"/>
      <c r="U1295" s="255"/>
      <c r="V1295" s="255"/>
      <c r="W1295" s="255"/>
      <c r="X1295" s="255"/>
      <c r="Y1295" s="255"/>
      <c r="Z1295" s="255"/>
      <c r="AA1295" s="255"/>
      <c r="AB1295" s="255"/>
      <c r="AC1295" s="255"/>
      <c r="AD1295" s="255"/>
      <c r="AE1295" s="368"/>
      <c r="AF1295" s="357"/>
      <c r="AG1295" s="357"/>
      <c r="AH1295" s="357"/>
      <c r="AI1295" s="357"/>
      <c r="AJ1295" s="357"/>
      <c r="AK1295" s="357"/>
      <c r="AL1295" s="357"/>
      <c r="AM1295" s="357"/>
      <c r="AN1295" s="357"/>
      <c r="AO1295" s="357"/>
      <c r="AP1295" s="357"/>
      <c r="AQ1295" s="357"/>
      <c r="AR1295" s="357"/>
      <c r="AS1295" s="256">
        <f>SUM(AE1295:AR1295)</f>
        <v>0</v>
      </c>
    </row>
    <row r="1296" spans="1:45" ht="15" hidden="1" customHeight="1" outlineLevel="1">
      <c r="A1296" s="454"/>
      <c r="B1296" s="254" t="s">
        <v>711</v>
      </c>
      <c r="C1296" s="251" t="s">
        <v>163</v>
      </c>
      <c r="D1296" s="255"/>
      <c r="E1296" s="255"/>
      <c r="F1296" s="255"/>
      <c r="G1296" s="255"/>
      <c r="H1296" s="255"/>
      <c r="I1296" s="255"/>
      <c r="J1296" s="255"/>
      <c r="K1296" s="255"/>
      <c r="L1296" s="255"/>
      <c r="M1296" s="255"/>
      <c r="N1296" s="255"/>
      <c r="O1296" s="255"/>
      <c r="P1296" s="255"/>
      <c r="Q1296" s="255">
        <f>Q1295</f>
        <v>12</v>
      </c>
      <c r="R1296" s="255"/>
      <c r="S1296" s="255"/>
      <c r="T1296" s="255"/>
      <c r="U1296" s="255"/>
      <c r="V1296" s="255"/>
      <c r="W1296" s="255"/>
      <c r="X1296" s="255"/>
      <c r="Y1296" s="255"/>
      <c r="Z1296" s="255"/>
      <c r="AA1296" s="255"/>
      <c r="AB1296" s="255"/>
      <c r="AC1296" s="255"/>
      <c r="AD1296" s="255"/>
      <c r="AE1296" s="353">
        <f>AE1295</f>
        <v>0</v>
      </c>
      <c r="AF1296" s="353">
        <f t="shared" ref="AF1296:AR1296" si="547">AF1295</f>
        <v>0</v>
      </c>
      <c r="AG1296" s="353">
        <f t="shared" si="547"/>
        <v>0</v>
      </c>
      <c r="AH1296" s="353">
        <f t="shared" si="547"/>
        <v>0</v>
      </c>
      <c r="AI1296" s="353">
        <f t="shared" si="547"/>
        <v>0</v>
      </c>
      <c r="AJ1296" s="353">
        <f t="shared" si="547"/>
        <v>0</v>
      </c>
      <c r="AK1296" s="353">
        <f t="shared" si="547"/>
        <v>0</v>
      </c>
      <c r="AL1296" s="353">
        <f t="shared" si="547"/>
        <v>0</v>
      </c>
      <c r="AM1296" s="353">
        <f t="shared" si="547"/>
        <v>0</v>
      </c>
      <c r="AN1296" s="353">
        <f t="shared" si="547"/>
        <v>0</v>
      </c>
      <c r="AO1296" s="353">
        <f t="shared" si="547"/>
        <v>0</v>
      </c>
      <c r="AP1296" s="353">
        <f t="shared" si="547"/>
        <v>0</v>
      </c>
      <c r="AQ1296" s="353">
        <f t="shared" si="547"/>
        <v>0</v>
      </c>
      <c r="AR1296" s="353">
        <f t="shared" si="547"/>
        <v>0</v>
      </c>
      <c r="AS1296" s="266"/>
    </row>
    <row r="1297" spans="1:45" ht="15" hidden="1" customHeight="1" outlineLevel="1">
      <c r="A1297" s="454"/>
      <c r="B1297" s="370"/>
      <c r="C1297" s="251"/>
      <c r="D1297" s="251"/>
      <c r="E1297" s="251"/>
      <c r="F1297" s="251"/>
      <c r="G1297" s="251"/>
      <c r="H1297" s="251"/>
      <c r="I1297" s="251"/>
      <c r="J1297" s="251"/>
      <c r="K1297" s="251"/>
      <c r="L1297" s="251"/>
      <c r="M1297" s="251"/>
      <c r="N1297" s="251"/>
      <c r="O1297" s="251"/>
      <c r="P1297" s="251"/>
      <c r="Q1297" s="251"/>
      <c r="R1297" s="251"/>
      <c r="S1297" s="251"/>
      <c r="T1297" s="251"/>
      <c r="U1297" s="251"/>
      <c r="V1297" s="251"/>
      <c r="W1297" s="251"/>
      <c r="X1297" s="251"/>
      <c r="Y1297" s="251"/>
      <c r="Z1297" s="251"/>
      <c r="AA1297" s="251"/>
      <c r="AB1297" s="251"/>
      <c r="AC1297" s="251"/>
      <c r="AD1297" s="251"/>
      <c r="AE1297" s="354"/>
      <c r="AF1297" s="367"/>
      <c r="AG1297" s="367"/>
      <c r="AH1297" s="367"/>
      <c r="AI1297" s="367"/>
      <c r="AJ1297" s="367"/>
      <c r="AK1297" s="367"/>
      <c r="AL1297" s="367"/>
      <c r="AM1297" s="367"/>
      <c r="AN1297" s="367"/>
      <c r="AO1297" s="367"/>
      <c r="AP1297" s="367"/>
      <c r="AQ1297" s="367"/>
      <c r="AR1297" s="367"/>
      <c r="AS1297" s="266"/>
    </row>
    <row r="1298" spans="1:45" ht="15" hidden="1" customHeight="1" outlineLevel="1">
      <c r="A1298" s="454"/>
      <c r="B1298" s="248" t="s">
        <v>498</v>
      </c>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54"/>
      <c r="AF1298" s="367"/>
      <c r="AG1298" s="367"/>
      <c r="AH1298" s="367"/>
      <c r="AI1298" s="367"/>
      <c r="AJ1298" s="367"/>
      <c r="AK1298" s="367"/>
      <c r="AL1298" s="367"/>
      <c r="AM1298" s="367"/>
      <c r="AN1298" s="367"/>
      <c r="AO1298" s="367"/>
      <c r="AP1298" s="367"/>
      <c r="AQ1298" s="367"/>
      <c r="AR1298" s="367"/>
      <c r="AS1298" s="266"/>
    </row>
    <row r="1299" spans="1:45" ht="15" hidden="1" customHeight="1" outlineLevel="1">
      <c r="A1299" s="454">
        <v>33</v>
      </c>
      <c r="B1299" s="370" t="s">
        <v>125</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68"/>
      <c r="AF1299" s="357"/>
      <c r="AG1299" s="357"/>
      <c r="AH1299" s="357"/>
      <c r="AI1299" s="357"/>
      <c r="AJ1299" s="357"/>
      <c r="AK1299" s="357"/>
      <c r="AL1299" s="357"/>
      <c r="AM1299" s="357"/>
      <c r="AN1299" s="357"/>
      <c r="AO1299" s="357"/>
      <c r="AP1299" s="357"/>
      <c r="AQ1299" s="357"/>
      <c r="AR1299" s="357"/>
      <c r="AS1299" s="256">
        <f>SUM(AE1299:AR1299)</f>
        <v>0</v>
      </c>
    </row>
    <row r="1300" spans="1:45" ht="15" hidden="1" customHeight="1" outlineLevel="1">
      <c r="A1300" s="454"/>
      <c r="B1300" s="254" t="s">
        <v>711</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53">
        <f>AE1299</f>
        <v>0</v>
      </c>
      <c r="AF1300" s="353">
        <f t="shared" ref="AF1300:AR1300" si="548">AF1299</f>
        <v>0</v>
      </c>
      <c r="AG1300" s="353">
        <f t="shared" si="548"/>
        <v>0</v>
      </c>
      <c r="AH1300" s="353">
        <f t="shared" si="548"/>
        <v>0</v>
      </c>
      <c r="AI1300" s="353">
        <f t="shared" si="548"/>
        <v>0</v>
      </c>
      <c r="AJ1300" s="353">
        <f t="shared" si="548"/>
        <v>0</v>
      </c>
      <c r="AK1300" s="353">
        <f t="shared" si="548"/>
        <v>0</v>
      </c>
      <c r="AL1300" s="353">
        <f t="shared" si="548"/>
        <v>0</v>
      </c>
      <c r="AM1300" s="353">
        <f t="shared" si="548"/>
        <v>0</v>
      </c>
      <c r="AN1300" s="353">
        <f t="shared" si="548"/>
        <v>0</v>
      </c>
      <c r="AO1300" s="353">
        <f t="shared" si="548"/>
        <v>0</v>
      </c>
      <c r="AP1300" s="353">
        <f t="shared" si="548"/>
        <v>0</v>
      </c>
      <c r="AQ1300" s="353">
        <f t="shared" si="548"/>
        <v>0</v>
      </c>
      <c r="AR1300" s="353">
        <f t="shared" si="548"/>
        <v>0</v>
      </c>
      <c r="AS1300" s="266"/>
    </row>
    <row r="1301" spans="1:45" ht="15" hidden="1" customHeight="1" outlineLevel="1">
      <c r="A1301" s="454"/>
      <c r="B1301" s="370"/>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54"/>
      <c r="AF1301" s="367"/>
      <c r="AG1301" s="367"/>
      <c r="AH1301" s="367"/>
      <c r="AI1301" s="367"/>
      <c r="AJ1301" s="367"/>
      <c r="AK1301" s="367"/>
      <c r="AL1301" s="367"/>
      <c r="AM1301" s="367"/>
      <c r="AN1301" s="367"/>
      <c r="AO1301" s="367"/>
      <c r="AP1301" s="367"/>
      <c r="AQ1301" s="367"/>
      <c r="AR1301" s="367"/>
      <c r="AS1301" s="266"/>
    </row>
    <row r="1302" spans="1:45" ht="15" hidden="1" customHeight="1" outlineLevel="1">
      <c r="A1302" s="454">
        <v>34</v>
      </c>
      <c r="B1302" s="370" t="s">
        <v>126</v>
      </c>
      <c r="C1302" s="251" t="s">
        <v>25</v>
      </c>
      <c r="D1302" s="255"/>
      <c r="E1302" s="255"/>
      <c r="F1302" s="255"/>
      <c r="G1302" s="255"/>
      <c r="H1302" s="255"/>
      <c r="I1302" s="255"/>
      <c r="J1302" s="255"/>
      <c r="K1302" s="255"/>
      <c r="L1302" s="255"/>
      <c r="M1302" s="255"/>
      <c r="N1302" s="255"/>
      <c r="O1302" s="255"/>
      <c r="P1302" s="255"/>
      <c r="Q1302" s="255">
        <v>0</v>
      </c>
      <c r="R1302" s="255"/>
      <c r="S1302" s="255"/>
      <c r="T1302" s="255"/>
      <c r="U1302" s="255"/>
      <c r="V1302" s="255"/>
      <c r="W1302" s="255"/>
      <c r="X1302" s="255"/>
      <c r="Y1302" s="255"/>
      <c r="Z1302" s="255"/>
      <c r="AA1302" s="255"/>
      <c r="AB1302" s="255"/>
      <c r="AC1302" s="255"/>
      <c r="AD1302" s="255"/>
      <c r="AE1302" s="368"/>
      <c r="AF1302" s="357"/>
      <c r="AG1302" s="357"/>
      <c r="AH1302" s="357"/>
      <c r="AI1302" s="357"/>
      <c r="AJ1302" s="357"/>
      <c r="AK1302" s="357"/>
      <c r="AL1302" s="357"/>
      <c r="AM1302" s="357"/>
      <c r="AN1302" s="357"/>
      <c r="AO1302" s="357"/>
      <c r="AP1302" s="357"/>
      <c r="AQ1302" s="357"/>
      <c r="AR1302" s="357"/>
      <c r="AS1302" s="256">
        <f>SUM(AE1302:AR1302)</f>
        <v>0</v>
      </c>
    </row>
    <row r="1303" spans="1:45" ht="15" hidden="1" customHeight="1" outlineLevel="1">
      <c r="A1303" s="454"/>
      <c r="B1303" s="254" t="s">
        <v>711</v>
      </c>
      <c r="C1303" s="251" t="s">
        <v>163</v>
      </c>
      <c r="D1303" s="255"/>
      <c r="E1303" s="255"/>
      <c r="F1303" s="255"/>
      <c r="G1303" s="255"/>
      <c r="H1303" s="255"/>
      <c r="I1303" s="255"/>
      <c r="J1303" s="255"/>
      <c r="K1303" s="255"/>
      <c r="L1303" s="255"/>
      <c r="M1303" s="255"/>
      <c r="N1303" s="255"/>
      <c r="O1303" s="255"/>
      <c r="P1303" s="255"/>
      <c r="Q1303" s="255">
        <f>Q1302</f>
        <v>0</v>
      </c>
      <c r="R1303" s="255"/>
      <c r="S1303" s="255"/>
      <c r="T1303" s="255"/>
      <c r="U1303" s="255"/>
      <c r="V1303" s="255"/>
      <c r="W1303" s="255"/>
      <c r="X1303" s="255"/>
      <c r="Y1303" s="255"/>
      <c r="Z1303" s="255"/>
      <c r="AA1303" s="255"/>
      <c r="AB1303" s="255"/>
      <c r="AC1303" s="255"/>
      <c r="AD1303" s="255"/>
      <c r="AE1303" s="353">
        <f>AE1302</f>
        <v>0</v>
      </c>
      <c r="AF1303" s="353">
        <f t="shared" ref="AF1303:AR1303" si="549">AF1302</f>
        <v>0</v>
      </c>
      <c r="AG1303" s="353">
        <f t="shared" si="549"/>
        <v>0</v>
      </c>
      <c r="AH1303" s="353">
        <f t="shared" si="549"/>
        <v>0</v>
      </c>
      <c r="AI1303" s="353">
        <f t="shared" si="549"/>
        <v>0</v>
      </c>
      <c r="AJ1303" s="353">
        <f t="shared" si="549"/>
        <v>0</v>
      </c>
      <c r="AK1303" s="353">
        <f t="shared" si="549"/>
        <v>0</v>
      </c>
      <c r="AL1303" s="353">
        <f t="shared" si="549"/>
        <v>0</v>
      </c>
      <c r="AM1303" s="353">
        <f t="shared" si="549"/>
        <v>0</v>
      </c>
      <c r="AN1303" s="353">
        <f t="shared" si="549"/>
        <v>0</v>
      </c>
      <c r="AO1303" s="353">
        <f t="shared" si="549"/>
        <v>0</v>
      </c>
      <c r="AP1303" s="353">
        <f t="shared" si="549"/>
        <v>0</v>
      </c>
      <c r="AQ1303" s="353">
        <f t="shared" si="549"/>
        <v>0</v>
      </c>
      <c r="AR1303" s="353">
        <f t="shared" si="549"/>
        <v>0</v>
      </c>
      <c r="AS1303" s="266"/>
    </row>
    <row r="1304" spans="1:45" ht="15" hidden="1" customHeight="1" outlineLevel="1">
      <c r="A1304" s="454"/>
      <c r="B1304" s="370"/>
      <c r="C1304" s="251"/>
      <c r="D1304" s="251"/>
      <c r="E1304" s="251"/>
      <c r="F1304" s="251"/>
      <c r="G1304" s="251"/>
      <c r="H1304" s="251"/>
      <c r="I1304" s="251"/>
      <c r="J1304" s="251"/>
      <c r="K1304" s="251"/>
      <c r="L1304" s="251"/>
      <c r="M1304" s="251"/>
      <c r="N1304" s="251"/>
      <c r="O1304" s="251"/>
      <c r="P1304" s="251"/>
      <c r="Q1304" s="251"/>
      <c r="R1304" s="251"/>
      <c r="S1304" s="251"/>
      <c r="T1304" s="251"/>
      <c r="U1304" s="251"/>
      <c r="V1304" s="251"/>
      <c r="W1304" s="251"/>
      <c r="X1304" s="251"/>
      <c r="Y1304" s="251"/>
      <c r="Z1304" s="251"/>
      <c r="AA1304" s="251"/>
      <c r="AB1304" s="251"/>
      <c r="AC1304" s="251"/>
      <c r="AD1304" s="251"/>
      <c r="AE1304" s="354"/>
      <c r="AF1304" s="367"/>
      <c r="AG1304" s="367"/>
      <c r="AH1304" s="367"/>
      <c r="AI1304" s="367"/>
      <c r="AJ1304" s="367"/>
      <c r="AK1304" s="367"/>
      <c r="AL1304" s="367"/>
      <c r="AM1304" s="367"/>
      <c r="AN1304" s="367"/>
      <c r="AO1304" s="367"/>
      <c r="AP1304" s="367"/>
      <c r="AQ1304" s="367"/>
      <c r="AR1304" s="367"/>
      <c r="AS1304" s="266"/>
    </row>
    <row r="1305" spans="1:45" ht="15" hidden="1" customHeight="1" outlineLevel="1">
      <c r="A1305" s="454">
        <v>35</v>
      </c>
      <c r="B1305" s="370" t="s">
        <v>127</v>
      </c>
      <c r="C1305" s="251" t="s">
        <v>25</v>
      </c>
      <c r="D1305" s="255"/>
      <c r="E1305" s="255"/>
      <c r="F1305" s="255"/>
      <c r="G1305" s="255"/>
      <c r="H1305" s="255"/>
      <c r="I1305" s="255"/>
      <c r="J1305" s="255"/>
      <c r="K1305" s="255"/>
      <c r="L1305" s="255"/>
      <c r="M1305" s="255"/>
      <c r="N1305" s="255"/>
      <c r="O1305" s="255"/>
      <c r="P1305" s="255"/>
      <c r="Q1305" s="255">
        <v>0</v>
      </c>
      <c r="R1305" s="255"/>
      <c r="S1305" s="255"/>
      <c r="T1305" s="255"/>
      <c r="U1305" s="255"/>
      <c r="V1305" s="255"/>
      <c r="W1305" s="255"/>
      <c r="X1305" s="255"/>
      <c r="Y1305" s="255"/>
      <c r="Z1305" s="255"/>
      <c r="AA1305" s="255"/>
      <c r="AB1305" s="255"/>
      <c r="AC1305" s="255"/>
      <c r="AD1305" s="255"/>
      <c r="AE1305" s="368"/>
      <c r="AF1305" s="357"/>
      <c r="AG1305" s="357"/>
      <c r="AH1305" s="357"/>
      <c r="AI1305" s="357"/>
      <c r="AJ1305" s="357"/>
      <c r="AK1305" s="357"/>
      <c r="AL1305" s="357"/>
      <c r="AM1305" s="357"/>
      <c r="AN1305" s="357"/>
      <c r="AO1305" s="357"/>
      <c r="AP1305" s="357"/>
      <c r="AQ1305" s="357"/>
      <c r="AR1305" s="357"/>
      <c r="AS1305" s="256">
        <f>SUM(AE1305:AR1305)</f>
        <v>0</v>
      </c>
    </row>
    <row r="1306" spans="1:45" ht="15" hidden="1" customHeight="1" outlineLevel="1">
      <c r="A1306" s="454"/>
      <c r="B1306" s="254" t="s">
        <v>711</v>
      </c>
      <c r="C1306" s="251" t="s">
        <v>163</v>
      </c>
      <c r="D1306" s="255"/>
      <c r="E1306" s="255"/>
      <c r="F1306" s="255"/>
      <c r="G1306" s="255"/>
      <c r="H1306" s="255"/>
      <c r="I1306" s="255"/>
      <c r="J1306" s="255"/>
      <c r="K1306" s="255"/>
      <c r="L1306" s="255"/>
      <c r="M1306" s="255"/>
      <c r="N1306" s="255"/>
      <c r="O1306" s="255"/>
      <c r="P1306" s="255"/>
      <c r="Q1306" s="255">
        <f>Q1305</f>
        <v>0</v>
      </c>
      <c r="R1306" s="255"/>
      <c r="S1306" s="255"/>
      <c r="T1306" s="255"/>
      <c r="U1306" s="255"/>
      <c r="V1306" s="255"/>
      <c r="W1306" s="255"/>
      <c r="X1306" s="255"/>
      <c r="Y1306" s="255"/>
      <c r="Z1306" s="255"/>
      <c r="AA1306" s="255"/>
      <c r="AB1306" s="255"/>
      <c r="AC1306" s="255"/>
      <c r="AD1306" s="255"/>
      <c r="AE1306" s="353">
        <f>AE1305</f>
        <v>0</v>
      </c>
      <c r="AF1306" s="353">
        <f t="shared" ref="AF1306:AR1306" si="550">AF1305</f>
        <v>0</v>
      </c>
      <c r="AG1306" s="353">
        <f t="shared" si="550"/>
        <v>0</v>
      </c>
      <c r="AH1306" s="353">
        <f t="shared" si="550"/>
        <v>0</v>
      </c>
      <c r="AI1306" s="353">
        <f t="shared" si="550"/>
        <v>0</v>
      </c>
      <c r="AJ1306" s="353">
        <f t="shared" si="550"/>
        <v>0</v>
      </c>
      <c r="AK1306" s="353">
        <f t="shared" si="550"/>
        <v>0</v>
      </c>
      <c r="AL1306" s="353">
        <f t="shared" si="550"/>
        <v>0</v>
      </c>
      <c r="AM1306" s="353">
        <f t="shared" si="550"/>
        <v>0</v>
      </c>
      <c r="AN1306" s="353">
        <f t="shared" si="550"/>
        <v>0</v>
      </c>
      <c r="AO1306" s="353">
        <f t="shared" si="550"/>
        <v>0</v>
      </c>
      <c r="AP1306" s="353">
        <f t="shared" si="550"/>
        <v>0</v>
      </c>
      <c r="AQ1306" s="353">
        <f t="shared" si="550"/>
        <v>0</v>
      </c>
      <c r="AR1306" s="353">
        <f t="shared" si="550"/>
        <v>0</v>
      </c>
      <c r="AS1306" s="266"/>
    </row>
    <row r="1307" spans="1:45" ht="15" hidden="1" customHeight="1" outlineLevel="1">
      <c r="A1307" s="454"/>
      <c r="B1307" s="373"/>
      <c r="C1307" s="251"/>
      <c r="D1307" s="251"/>
      <c r="E1307" s="251"/>
      <c r="F1307" s="251"/>
      <c r="G1307" s="251"/>
      <c r="H1307" s="251"/>
      <c r="I1307" s="251"/>
      <c r="J1307" s="251"/>
      <c r="K1307" s="251"/>
      <c r="L1307" s="251"/>
      <c r="M1307" s="251"/>
      <c r="N1307" s="251"/>
      <c r="O1307" s="251"/>
      <c r="P1307" s="251"/>
      <c r="Q1307" s="251"/>
      <c r="R1307" s="251"/>
      <c r="S1307" s="251"/>
      <c r="T1307" s="251"/>
      <c r="U1307" s="251"/>
      <c r="V1307" s="251"/>
      <c r="W1307" s="251"/>
      <c r="X1307" s="251"/>
      <c r="Y1307" s="251"/>
      <c r="Z1307" s="251"/>
      <c r="AA1307" s="251"/>
      <c r="AB1307" s="251"/>
      <c r="AC1307" s="251"/>
      <c r="AD1307" s="251"/>
      <c r="AE1307" s="354"/>
      <c r="AF1307" s="367"/>
      <c r="AG1307" s="367"/>
      <c r="AH1307" s="367"/>
      <c r="AI1307" s="367"/>
      <c r="AJ1307" s="367"/>
      <c r="AK1307" s="367"/>
      <c r="AL1307" s="367"/>
      <c r="AM1307" s="367"/>
      <c r="AN1307" s="367"/>
      <c r="AO1307" s="367"/>
      <c r="AP1307" s="367"/>
      <c r="AQ1307" s="367"/>
      <c r="AR1307" s="367"/>
      <c r="AS1307" s="266"/>
    </row>
    <row r="1308" spans="1:45" ht="15" hidden="1" customHeight="1" outlineLevel="1">
      <c r="A1308" s="454"/>
      <c r="B1308" s="248" t="s">
        <v>499</v>
      </c>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54"/>
      <c r="AF1308" s="367"/>
      <c r="AG1308" s="367"/>
      <c r="AH1308" s="367"/>
      <c r="AI1308" s="367"/>
      <c r="AJ1308" s="367"/>
      <c r="AK1308" s="367"/>
      <c r="AL1308" s="367"/>
      <c r="AM1308" s="367"/>
      <c r="AN1308" s="367"/>
      <c r="AO1308" s="367"/>
      <c r="AP1308" s="367"/>
      <c r="AQ1308" s="367"/>
      <c r="AR1308" s="367"/>
      <c r="AS1308" s="266"/>
    </row>
    <row r="1309" spans="1:45" ht="28.5" hidden="1" customHeight="1" outlineLevel="1">
      <c r="A1309" s="454">
        <v>36</v>
      </c>
      <c r="B1309" s="370" t="s">
        <v>128</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68"/>
      <c r="AF1309" s="357"/>
      <c r="AG1309" s="357"/>
      <c r="AH1309" s="357"/>
      <c r="AI1309" s="357"/>
      <c r="AJ1309" s="357"/>
      <c r="AK1309" s="357"/>
      <c r="AL1309" s="357"/>
      <c r="AM1309" s="357"/>
      <c r="AN1309" s="357"/>
      <c r="AO1309" s="357"/>
      <c r="AP1309" s="357"/>
      <c r="AQ1309" s="357"/>
      <c r="AR1309" s="357"/>
      <c r="AS1309" s="256">
        <f>SUM(AE1309:AR1309)</f>
        <v>0</v>
      </c>
    </row>
    <row r="1310" spans="1:45" ht="15" hidden="1" customHeight="1" outlineLevel="1">
      <c r="A1310" s="454"/>
      <c r="B1310" s="254" t="s">
        <v>711</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53">
        <f>AE1309</f>
        <v>0</v>
      </c>
      <c r="AF1310" s="353">
        <f t="shared" ref="AF1310:AR1310" si="551">AF1309</f>
        <v>0</v>
      </c>
      <c r="AG1310" s="353">
        <f t="shared" si="551"/>
        <v>0</v>
      </c>
      <c r="AH1310" s="353">
        <f t="shared" si="551"/>
        <v>0</v>
      </c>
      <c r="AI1310" s="353">
        <f t="shared" si="551"/>
        <v>0</v>
      </c>
      <c r="AJ1310" s="353">
        <f t="shared" si="551"/>
        <v>0</v>
      </c>
      <c r="AK1310" s="353">
        <f t="shared" si="551"/>
        <v>0</v>
      </c>
      <c r="AL1310" s="353">
        <f t="shared" si="551"/>
        <v>0</v>
      </c>
      <c r="AM1310" s="353">
        <f t="shared" si="551"/>
        <v>0</v>
      </c>
      <c r="AN1310" s="353">
        <f t="shared" si="551"/>
        <v>0</v>
      </c>
      <c r="AO1310" s="353">
        <f t="shared" si="551"/>
        <v>0</v>
      </c>
      <c r="AP1310" s="353">
        <f t="shared" si="551"/>
        <v>0</v>
      </c>
      <c r="AQ1310" s="353">
        <f t="shared" si="551"/>
        <v>0</v>
      </c>
      <c r="AR1310" s="353">
        <f t="shared" si="551"/>
        <v>0</v>
      </c>
      <c r="AS1310" s="266"/>
    </row>
    <row r="1311" spans="1:45" ht="15" hidden="1" customHeight="1" outlineLevel="1">
      <c r="A1311" s="454"/>
      <c r="B1311" s="370"/>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54"/>
      <c r="AF1311" s="367"/>
      <c r="AG1311" s="367"/>
      <c r="AH1311" s="367"/>
      <c r="AI1311" s="367"/>
      <c r="AJ1311" s="367"/>
      <c r="AK1311" s="367"/>
      <c r="AL1311" s="367"/>
      <c r="AM1311" s="367"/>
      <c r="AN1311" s="367"/>
      <c r="AO1311" s="367"/>
      <c r="AP1311" s="367"/>
      <c r="AQ1311" s="367"/>
      <c r="AR1311" s="367"/>
      <c r="AS1311" s="266"/>
    </row>
    <row r="1312" spans="1:45" ht="15" hidden="1" customHeight="1" outlineLevel="1">
      <c r="A1312" s="454">
        <v>37</v>
      </c>
      <c r="B1312" s="370" t="s">
        <v>129</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68"/>
      <c r="AF1312" s="357"/>
      <c r="AG1312" s="357"/>
      <c r="AH1312" s="357"/>
      <c r="AI1312" s="357"/>
      <c r="AJ1312" s="357"/>
      <c r="AK1312" s="357"/>
      <c r="AL1312" s="357"/>
      <c r="AM1312" s="357"/>
      <c r="AN1312" s="357"/>
      <c r="AO1312" s="357"/>
      <c r="AP1312" s="357"/>
      <c r="AQ1312" s="357"/>
      <c r="AR1312" s="357"/>
      <c r="AS1312" s="256">
        <f>SUM(AE1312:AR1312)</f>
        <v>0</v>
      </c>
    </row>
    <row r="1313" spans="1:45" ht="15" hidden="1" customHeight="1" outlineLevel="1">
      <c r="A1313" s="454"/>
      <c r="B1313" s="254" t="s">
        <v>711</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53">
        <f>AE1312</f>
        <v>0</v>
      </c>
      <c r="AF1313" s="353">
        <f t="shared" ref="AF1313:AR1313" si="552">AF1312</f>
        <v>0</v>
      </c>
      <c r="AG1313" s="353">
        <f t="shared" si="552"/>
        <v>0</v>
      </c>
      <c r="AH1313" s="353">
        <f t="shared" si="552"/>
        <v>0</v>
      </c>
      <c r="AI1313" s="353">
        <f t="shared" si="552"/>
        <v>0</v>
      </c>
      <c r="AJ1313" s="353">
        <f t="shared" si="552"/>
        <v>0</v>
      </c>
      <c r="AK1313" s="353">
        <f t="shared" si="552"/>
        <v>0</v>
      </c>
      <c r="AL1313" s="353">
        <f t="shared" si="552"/>
        <v>0</v>
      </c>
      <c r="AM1313" s="353">
        <f t="shared" si="552"/>
        <v>0</v>
      </c>
      <c r="AN1313" s="353">
        <f t="shared" si="552"/>
        <v>0</v>
      </c>
      <c r="AO1313" s="353">
        <f t="shared" si="552"/>
        <v>0</v>
      </c>
      <c r="AP1313" s="353">
        <f t="shared" si="552"/>
        <v>0</v>
      </c>
      <c r="AQ1313" s="353">
        <f t="shared" si="552"/>
        <v>0</v>
      </c>
      <c r="AR1313" s="353">
        <f t="shared" si="552"/>
        <v>0</v>
      </c>
      <c r="AS1313" s="266"/>
    </row>
    <row r="1314" spans="1:45" ht="15" hidden="1" customHeight="1" outlineLevel="1">
      <c r="A1314" s="454"/>
      <c r="B1314" s="370"/>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54"/>
      <c r="AF1314" s="367"/>
      <c r="AG1314" s="367"/>
      <c r="AH1314" s="367"/>
      <c r="AI1314" s="367"/>
      <c r="AJ1314" s="367"/>
      <c r="AK1314" s="367"/>
      <c r="AL1314" s="367"/>
      <c r="AM1314" s="367"/>
      <c r="AN1314" s="367"/>
      <c r="AO1314" s="367"/>
      <c r="AP1314" s="367"/>
      <c r="AQ1314" s="367"/>
      <c r="AR1314" s="367"/>
      <c r="AS1314" s="266"/>
    </row>
    <row r="1315" spans="1:45" ht="15" hidden="1" customHeight="1" outlineLevel="1">
      <c r="A1315" s="454">
        <v>38</v>
      </c>
      <c r="B1315" s="370" t="s">
        <v>130</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68"/>
      <c r="AF1315" s="357"/>
      <c r="AG1315" s="357"/>
      <c r="AH1315" s="357"/>
      <c r="AI1315" s="357"/>
      <c r="AJ1315" s="357"/>
      <c r="AK1315" s="357"/>
      <c r="AL1315" s="357"/>
      <c r="AM1315" s="357"/>
      <c r="AN1315" s="357"/>
      <c r="AO1315" s="357"/>
      <c r="AP1315" s="357"/>
      <c r="AQ1315" s="357"/>
      <c r="AR1315" s="357"/>
      <c r="AS1315" s="256">
        <f>SUM(AE1315:AR1315)</f>
        <v>0</v>
      </c>
    </row>
    <row r="1316" spans="1:45" ht="15" hidden="1" customHeight="1" outlineLevel="1">
      <c r="A1316" s="454"/>
      <c r="B1316" s="254" t="s">
        <v>711</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53">
        <f>AE1315</f>
        <v>0</v>
      </c>
      <c r="AF1316" s="353">
        <f t="shared" ref="AF1316:AR1316" si="553">AF1315</f>
        <v>0</v>
      </c>
      <c r="AG1316" s="353">
        <f t="shared" si="553"/>
        <v>0</v>
      </c>
      <c r="AH1316" s="353">
        <f t="shared" si="553"/>
        <v>0</v>
      </c>
      <c r="AI1316" s="353">
        <f t="shared" si="553"/>
        <v>0</v>
      </c>
      <c r="AJ1316" s="353">
        <f t="shared" si="553"/>
        <v>0</v>
      </c>
      <c r="AK1316" s="353">
        <f t="shared" si="553"/>
        <v>0</v>
      </c>
      <c r="AL1316" s="353">
        <f t="shared" si="553"/>
        <v>0</v>
      </c>
      <c r="AM1316" s="353">
        <f t="shared" si="553"/>
        <v>0</v>
      </c>
      <c r="AN1316" s="353">
        <f t="shared" si="553"/>
        <v>0</v>
      </c>
      <c r="AO1316" s="353">
        <f t="shared" si="553"/>
        <v>0</v>
      </c>
      <c r="AP1316" s="353">
        <f t="shared" si="553"/>
        <v>0</v>
      </c>
      <c r="AQ1316" s="353">
        <f t="shared" si="553"/>
        <v>0</v>
      </c>
      <c r="AR1316" s="353">
        <f t="shared" si="553"/>
        <v>0</v>
      </c>
      <c r="AS1316" s="266"/>
    </row>
    <row r="1317" spans="1:45" ht="15" hidden="1" customHeight="1" outlineLevel="1">
      <c r="A1317" s="454"/>
      <c r="B1317" s="370"/>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54"/>
      <c r="AF1317" s="367"/>
      <c r="AG1317" s="367"/>
      <c r="AH1317" s="367"/>
      <c r="AI1317" s="367"/>
      <c r="AJ1317" s="367"/>
      <c r="AK1317" s="367"/>
      <c r="AL1317" s="367"/>
      <c r="AM1317" s="367"/>
      <c r="AN1317" s="367"/>
      <c r="AO1317" s="367"/>
      <c r="AP1317" s="367"/>
      <c r="AQ1317" s="367"/>
      <c r="AR1317" s="367"/>
      <c r="AS1317" s="266"/>
    </row>
    <row r="1318" spans="1:45" ht="15" hidden="1" customHeight="1" outlineLevel="1">
      <c r="A1318" s="454">
        <v>39</v>
      </c>
      <c r="B1318" s="370" t="s">
        <v>131</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68"/>
      <c r="AF1318" s="357"/>
      <c r="AG1318" s="357"/>
      <c r="AH1318" s="357"/>
      <c r="AI1318" s="357"/>
      <c r="AJ1318" s="357"/>
      <c r="AK1318" s="357"/>
      <c r="AL1318" s="357"/>
      <c r="AM1318" s="357"/>
      <c r="AN1318" s="357"/>
      <c r="AO1318" s="357"/>
      <c r="AP1318" s="357"/>
      <c r="AQ1318" s="357"/>
      <c r="AR1318" s="357"/>
      <c r="AS1318" s="256">
        <f>SUM(AE1318:AR1318)</f>
        <v>0</v>
      </c>
    </row>
    <row r="1319" spans="1:45" ht="15" hidden="1" customHeight="1" outlineLevel="1">
      <c r="A1319" s="454"/>
      <c r="B1319" s="254" t="s">
        <v>711</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53">
        <f>AE1318</f>
        <v>0</v>
      </c>
      <c r="AF1319" s="353">
        <f t="shared" ref="AF1319:AR1319" si="554">AF1318</f>
        <v>0</v>
      </c>
      <c r="AG1319" s="353">
        <f t="shared" si="554"/>
        <v>0</v>
      </c>
      <c r="AH1319" s="353">
        <f t="shared" si="554"/>
        <v>0</v>
      </c>
      <c r="AI1319" s="353">
        <f t="shared" si="554"/>
        <v>0</v>
      </c>
      <c r="AJ1319" s="353">
        <f t="shared" si="554"/>
        <v>0</v>
      </c>
      <c r="AK1319" s="353">
        <f t="shared" si="554"/>
        <v>0</v>
      </c>
      <c r="AL1319" s="353">
        <f t="shared" si="554"/>
        <v>0</v>
      </c>
      <c r="AM1319" s="353">
        <f t="shared" si="554"/>
        <v>0</v>
      </c>
      <c r="AN1319" s="353">
        <f t="shared" si="554"/>
        <v>0</v>
      </c>
      <c r="AO1319" s="353">
        <f t="shared" si="554"/>
        <v>0</v>
      </c>
      <c r="AP1319" s="353">
        <f t="shared" si="554"/>
        <v>0</v>
      </c>
      <c r="AQ1319" s="353">
        <f t="shared" si="554"/>
        <v>0</v>
      </c>
      <c r="AR1319" s="353">
        <f t="shared" si="554"/>
        <v>0</v>
      </c>
      <c r="AS1319" s="266"/>
    </row>
    <row r="1320" spans="1:45" ht="15" hidden="1" customHeight="1" outlineLevel="1">
      <c r="A1320" s="454"/>
      <c r="B1320" s="370"/>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54"/>
      <c r="AF1320" s="367"/>
      <c r="AG1320" s="367"/>
      <c r="AH1320" s="367"/>
      <c r="AI1320" s="367"/>
      <c r="AJ1320" s="367"/>
      <c r="AK1320" s="367"/>
      <c r="AL1320" s="367"/>
      <c r="AM1320" s="367"/>
      <c r="AN1320" s="367"/>
      <c r="AO1320" s="367"/>
      <c r="AP1320" s="367"/>
      <c r="AQ1320" s="367"/>
      <c r="AR1320" s="367"/>
      <c r="AS1320" s="266"/>
    </row>
    <row r="1321" spans="1:45" ht="15" hidden="1" customHeight="1" outlineLevel="1">
      <c r="A1321" s="454">
        <v>40</v>
      </c>
      <c r="B1321" s="370" t="s">
        <v>132</v>
      </c>
      <c r="C1321" s="251" t="s">
        <v>25</v>
      </c>
      <c r="D1321" s="255"/>
      <c r="E1321" s="255"/>
      <c r="F1321" s="255"/>
      <c r="G1321" s="255"/>
      <c r="H1321" s="255"/>
      <c r="I1321" s="255"/>
      <c r="J1321" s="255"/>
      <c r="K1321" s="255"/>
      <c r="L1321" s="255"/>
      <c r="M1321" s="255"/>
      <c r="N1321" s="255"/>
      <c r="O1321" s="255"/>
      <c r="P1321" s="255"/>
      <c r="Q1321" s="255">
        <v>12</v>
      </c>
      <c r="R1321" s="255"/>
      <c r="S1321" s="255"/>
      <c r="T1321" s="255"/>
      <c r="U1321" s="255"/>
      <c r="V1321" s="255"/>
      <c r="W1321" s="255"/>
      <c r="X1321" s="255"/>
      <c r="Y1321" s="255"/>
      <c r="Z1321" s="255"/>
      <c r="AA1321" s="255"/>
      <c r="AB1321" s="255"/>
      <c r="AC1321" s="255"/>
      <c r="AD1321" s="255"/>
      <c r="AE1321" s="368"/>
      <c r="AF1321" s="357"/>
      <c r="AG1321" s="357"/>
      <c r="AH1321" s="357"/>
      <c r="AI1321" s="357"/>
      <c r="AJ1321" s="357"/>
      <c r="AK1321" s="357"/>
      <c r="AL1321" s="357"/>
      <c r="AM1321" s="357"/>
      <c r="AN1321" s="357"/>
      <c r="AO1321" s="357"/>
      <c r="AP1321" s="357"/>
      <c r="AQ1321" s="357"/>
      <c r="AR1321" s="357"/>
      <c r="AS1321" s="256">
        <f>SUM(AE1321:AR1321)</f>
        <v>0</v>
      </c>
    </row>
    <row r="1322" spans="1:45" ht="15" hidden="1" customHeight="1" outlineLevel="1">
      <c r="A1322" s="454"/>
      <c r="B1322" s="254" t="s">
        <v>711</v>
      </c>
      <c r="C1322" s="251" t="s">
        <v>163</v>
      </c>
      <c r="D1322" s="255"/>
      <c r="E1322" s="255"/>
      <c r="F1322" s="255"/>
      <c r="G1322" s="255"/>
      <c r="H1322" s="255"/>
      <c r="I1322" s="255"/>
      <c r="J1322" s="255"/>
      <c r="K1322" s="255"/>
      <c r="L1322" s="255"/>
      <c r="M1322" s="255"/>
      <c r="N1322" s="255"/>
      <c r="O1322" s="255"/>
      <c r="P1322" s="255"/>
      <c r="Q1322" s="255">
        <f>Q1321</f>
        <v>12</v>
      </c>
      <c r="R1322" s="255"/>
      <c r="S1322" s="255"/>
      <c r="T1322" s="255"/>
      <c r="U1322" s="255"/>
      <c r="V1322" s="255"/>
      <c r="W1322" s="255"/>
      <c r="X1322" s="255"/>
      <c r="Y1322" s="255"/>
      <c r="Z1322" s="255"/>
      <c r="AA1322" s="255"/>
      <c r="AB1322" s="255"/>
      <c r="AC1322" s="255"/>
      <c r="AD1322" s="255"/>
      <c r="AE1322" s="353">
        <f>AE1321</f>
        <v>0</v>
      </c>
      <c r="AF1322" s="353">
        <f t="shared" ref="AF1322:AR1322" si="555">AF1321</f>
        <v>0</v>
      </c>
      <c r="AG1322" s="353">
        <f t="shared" si="555"/>
        <v>0</v>
      </c>
      <c r="AH1322" s="353">
        <f t="shared" si="555"/>
        <v>0</v>
      </c>
      <c r="AI1322" s="353">
        <f t="shared" si="555"/>
        <v>0</v>
      </c>
      <c r="AJ1322" s="353">
        <f t="shared" si="555"/>
        <v>0</v>
      </c>
      <c r="AK1322" s="353">
        <f t="shared" si="555"/>
        <v>0</v>
      </c>
      <c r="AL1322" s="353">
        <f t="shared" si="555"/>
        <v>0</v>
      </c>
      <c r="AM1322" s="353">
        <f t="shared" si="555"/>
        <v>0</v>
      </c>
      <c r="AN1322" s="353">
        <f t="shared" si="555"/>
        <v>0</v>
      </c>
      <c r="AO1322" s="353">
        <f t="shared" si="555"/>
        <v>0</v>
      </c>
      <c r="AP1322" s="353">
        <f t="shared" si="555"/>
        <v>0</v>
      </c>
      <c r="AQ1322" s="353">
        <f t="shared" si="555"/>
        <v>0</v>
      </c>
      <c r="AR1322" s="353">
        <f t="shared" si="555"/>
        <v>0</v>
      </c>
      <c r="AS1322" s="266"/>
    </row>
    <row r="1323" spans="1:45" ht="15" hidden="1" customHeight="1" outlineLevel="1">
      <c r="A1323" s="454"/>
      <c r="B1323" s="370"/>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54"/>
      <c r="AF1323" s="367"/>
      <c r="AG1323" s="367"/>
      <c r="AH1323" s="367"/>
      <c r="AI1323" s="367"/>
      <c r="AJ1323" s="367"/>
      <c r="AK1323" s="367"/>
      <c r="AL1323" s="367"/>
      <c r="AM1323" s="367"/>
      <c r="AN1323" s="367"/>
      <c r="AO1323" s="367"/>
      <c r="AP1323" s="367"/>
      <c r="AQ1323" s="367"/>
      <c r="AR1323" s="367"/>
      <c r="AS1323" s="266"/>
    </row>
    <row r="1324" spans="1:45" ht="28.5" hidden="1" customHeight="1" outlineLevel="1">
      <c r="A1324" s="454">
        <v>41</v>
      </c>
      <c r="B1324" s="370" t="s">
        <v>133</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68"/>
      <c r="AF1324" s="357"/>
      <c r="AG1324" s="357"/>
      <c r="AH1324" s="357"/>
      <c r="AI1324" s="357"/>
      <c r="AJ1324" s="357"/>
      <c r="AK1324" s="357"/>
      <c r="AL1324" s="357"/>
      <c r="AM1324" s="357"/>
      <c r="AN1324" s="357"/>
      <c r="AO1324" s="357"/>
      <c r="AP1324" s="357"/>
      <c r="AQ1324" s="357"/>
      <c r="AR1324" s="357"/>
      <c r="AS1324" s="256">
        <f>SUM(AE1324:AR1324)</f>
        <v>0</v>
      </c>
    </row>
    <row r="1325" spans="1:45" ht="15" hidden="1" customHeight="1" outlineLevel="1">
      <c r="A1325" s="454"/>
      <c r="B1325" s="254" t="s">
        <v>711</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53">
        <f>AE1324</f>
        <v>0</v>
      </c>
      <c r="AF1325" s="353">
        <f t="shared" ref="AF1325:AR1325" si="556">AF1324</f>
        <v>0</v>
      </c>
      <c r="AG1325" s="353">
        <f t="shared" si="556"/>
        <v>0</v>
      </c>
      <c r="AH1325" s="353">
        <f t="shared" si="556"/>
        <v>0</v>
      </c>
      <c r="AI1325" s="353">
        <f t="shared" si="556"/>
        <v>0</v>
      </c>
      <c r="AJ1325" s="353">
        <f t="shared" si="556"/>
        <v>0</v>
      </c>
      <c r="AK1325" s="353">
        <f t="shared" si="556"/>
        <v>0</v>
      </c>
      <c r="AL1325" s="353">
        <f t="shared" si="556"/>
        <v>0</v>
      </c>
      <c r="AM1325" s="353">
        <f t="shared" si="556"/>
        <v>0</v>
      </c>
      <c r="AN1325" s="353">
        <f t="shared" si="556"/>
        <v>0</v>
      </c>
      <c r="AO1325" s="353">
        <f t="shared" si="556"/>
        <v>0</v>
      </c>
      <c r="AP1325" s="353">
        <f t="shared" si="556"/>
        <v>0</v>
      </c>
      <c r="AQ1325" s="353">
        <f t="shared" si="556"/>
        <v>0</v>
      </c>
      <c r="AR1325" s="353">
        <f t="shared" si="556"/>
        <v>0</v>
      </c>
      <c r="AS1325" s="266"/>
    </row>
    <row r="1326" spans="1:45" ht="15" hidden="1" customHeight="1" outlineLevel="1">
      <c r="A1326" s="454"/>
      <c r="B1326" s="370"/>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54"/>
      <c r="AF1326" s="367"/>
      <c r="AG1326" s="367"/>
      <c r="AH1326" s="367"/>
      <c r="AI1326" s="367"/>
      <c r="AJ1326" s="367"/>
      <c r="AK1326" s="367"/>
      <c r="AL1326" s="367"/>
      <c r="AM1326" s="367"/>
      <c r="AN1326" s="367"/>
      <c r="AO1326" s="367"/>
      <c r="AP1326" s="367"/>
      <c r="AQ1326" s="367"/>
      <c r="AR1326" s="367"/>
      <c r="AS1326" s="266"/>
    </row>
    <row r="1327" spans="1:45" ht="28.5" hidden="1" customHeight="1" outlineLevel="1">
      <c r="A1327" s="454">
        <v>42</v>
      </c>
      <c r="B1327" s="370" t="s">
        <v>134</v>
      </c>
      <c r="C1327" s="251" t="s">
        <v>25</v>
      </c>
      <c r="D1327" s="255"/>
      <c r="E1327" s="255"/>
      <c r="F1327" s="255"/>
      <c r="G1327" s="255"/>
      <c r="H1327" s="255"/>
      <c r="I1327" s="255"/>
      <c r="J1327" s="255"/>
      <c r="K1327" s="255"/>
      <c r="L1327" s="255"/>
      <c r="M1327" s="255"/>
      <c r="N1327" s="255"/>
      <c r="O1327" s="255"/>
      <c r="P1327" s="255"/>
      <c r="Q1327" s="251"/>
      <c r="R1327" s="255"/>
      <c r="S1327" s="255"/>
      <c r="T1327" s="255"/>
      <c r="U1327" s="255"/>
      <c r="V1327" s="255"/>
      <c r="W1327" s="255"/>
      <c r="X1327" s="255"/>
      <c r="Y1327" s="255"/>
      <c r="Z1327" s="255"/>
      <c r="AA1327" s="255"/>
      <c r="AB1327" s="255"/>
      <c r="AC1327" s="255"/>
      <c r="AD1327" s="255"/>
      <c r="AE1327" s="368"/>
      <c r="AF1327" s="357"/>
      <c r="AG1327" s="357"/>
      <c r="AH1327" s="357"/>
      <c r="AI1327" s="357"/>
      <c r="AJ1327" s="357"/>
      <c r="AK1327" s="357"/>
      <c r="AL1327" s="357"/>
      <c r="AM1327" s="357"/>
      <c r="AN1327" s="357"/>
      <c r="AO1327" s="357"/>
      <c r="AP1327" s="357"/>
      <c r="AQ1327" s="357"/>
      <c r="AR1327" s="357"/>
      <c r="AS1327" s="256">
        <f>SUM(AE1327:AR1327)</f>
        <v>0</v>
      </c>
    </row>
    <row r="1328" spans="1:45" ht="15" hidden="1" customHeight="1" outlineLevel="1">
      <c r="A1328" s="454"/>
      <c r="B1328" s="254" t="s">
        <v>711</v>
      </c>
      <c r="C1328" s="251" t="s">
        <v>163</v>
      </c>
      <c r="D1328" s="255"/>
      <c r="E1328" s="255"/>
      <c r="F1328" s="255"/>
      <c r="G1328" s="255"/>
      <c r="H1328" s="255"/>
      <c r="I1328" s="255"/>
      <c r="J1328" s="255"/>
      <c r="K1328" s="255"/>
      <c r="L1328" s="255"/>
      <c r="M1328" s="255"/>
      <c r="N1328" s="255"/>
      <c r="O1328" s="255"/>
      <c r="P1328" s="255"/>
      <c r="Q1328" s="405"/>
      <c r="R1328" s="255"/>
      <c r="S1328" s="255"/>
      <c r="T1328" s="255"/>
      <c r="U1328" s="255"/>
      <c r="V1328" s="255"/>
      <c r="W1328" s="255"/>
      <c r="X1328" s="255"/>
      <c r="Y1328" s="255"/>
      <c r="Z1328" s="255"/>
      <c r="AA1328" s="255"/>
      <c r="AB1328" s="255"/>
      <c r="AC1328" s="255"/>
      <c r="AD1328" s="255"/>
      <c r="AE1328" s="353">
        <f>AE1327</f>
        <v>0</v>
      </c>
      <c r="AF1328" s="353">
        <f t="shared" ref="AF1328:AR1328" si="557">AF1327</f>
        <v>0</v>
      </c>
      <c r="AG1328" s="353">
        <f t="shared" si="557"/>
        <v>0</v>
      </c>
      <c r="AH1328" s="353">
        <f t="shared" si="557"/>
        <v>0</v>
      </c>
      <c r="AI1328" s="353">
        <f t="shared" si="557"/>
        <v>0</v>
      </c>
      <c r="AJ1328" s="353">
        <f t="shared" si="557"/>
        <v>0</v>
      </c>
      <c r="AK1328" s="353">
        <f t="shared" si="557"/>
        <v>0</v>
      </c>
      <c r="AL1328" s="353">
        <f t="shared" si="557"/>
        <v>0</v>
      </c>
      <c r="AM1328" s="353">
        <f t="shared" si="557"/>
        <v>0</v>
      </c>
      <c r="AN1328" s="353">
        <f t="shared" si="557"/>
        <v>0</v>
      </c>
      <c r="AO1328" s="353">
        <f t="shared" si="557"/>
        <v>0</v>
      </c>
      <c r="AP1328" s="353">
        <f t="shared" si="557"/>
        <v>0</v>
      </c>
      <c r="AQ1328" s="353">
        <f t="shared" si="557"/>
        <v>0</v>
      </c>
      <c r="AR1328" s="353">
        <f t="shared" si="557"/>
        <v>0</v>
      </c>
      <c r="AS1328" s="266"/>
    </row>
    <row r="1329" spans="1:45" ht="15" hidden="1" customHeight="1" outlineLevel="1">
      <c r="A1329" s="454"/>
      <c r="B1329" s="370"/>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54"/>
      <c r="AF1329" s="367"/>
      <c r="AG1329" s="367"/>
      <c r="AH1329" s="367"/>
      <c r="AI1329" s="367"/>
      <c r="AJ1329" s="367"/>
      <c r="AK1329" s="367"/>
      <c r="AL1329" s="367"/>
      <c r="AM1329" s="367"/>
      <c r="AN1329" s="367"/>
      <c r="AO1329" s="367"/>
      <c r="AP1329" s="367"/>
      <c r="AQ1329" s="367"/>
      <c r="AR1329" s="367"/>
      <c r="AS1329" s="266"/>
    </row>
    <row r="1330" spans="1:45" ht="15" hidden="1" customHeight="1" outlineLevel="1">
      <c r="A1330" s="454">
        <v>43</v>
      </c>
      <c r="B1330" s="370" t="s">
        <v>135</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68"/>
      <c r="AF1330" s="357"/>
      <c r="AG1330" s="357"/>
      <c r="AH1330" s="357"/>
      <c r="AI1330" s="357"/>
      <c r="AJ1330" s="357"/>
      <c r="AK1330" s="357"/>
      <c r="AL1330" s="357"/>
      <c r="AM1330" s="357"/>
      <c r="AN1330" s="357"/>
      <c r="AO1330" s="357"/>
      <c r="AP1330" s="357"/>
      <c r="AQ1330" s="357"/>
      <c r="AR1330" s="357"/>
      <c r="AS1330" s="256">
        <f>SUM(AE1330:AR1330)</f>
        <v>0</v>
      </c>
    </row>
    <row r="1331" spans="1:45" ht="15" hidden="1" customHeight="1" outlineLevel="1">
      <c r="A1331" s="454"/>
      <c r="B1331" s="254" t="s">
        <v>711</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53">
        <f>AE1330</f>
        <v>0</v>
      </c>
      <c r="AF1331" s="353">
        <f t="shared" ref="AF1331:AR1331" si="558">AF1330</f>
        <v>0</v>
      </c>
      <c r="AG1331" s="353">
        <f t="shared" si="558"/>
        <v>0</v>
      </c>
      <c r="AH1331" s="353">
        <f t="shared" si="558"/>
        <v>0</v>
      </c>
      <c r="AI1331" s="353">
        <f t="shared" si="558"/>
        <v>0</v>
      </c>
      <c r="AJ1331" s="353">
        <f t="shared" si="558"/>
        <v>0</v>
      </c>
      <c r="AK1331" s="353">
        <f t="shared" si="558"/>
        <v>0</v>
      </c>
      <c r="AL1331" s="353">
        <f t="shared" si="558"/>
        <v>0</v>
      </c>
      <c r="AM1331" s="353">
        <f t="shared" si="558"/>
        <v>0</v>
      </c>
      <c r="AN1331" s="353">
        <f t="shared" si="558"/>
        <v>0</v>
      </c>
      <c r="AO1331" s="353">
        <f t="shared" si="558"/>
        <v>0</v>
      </c>
      <c r="AP1331" s="353">
        <f t="shared" si="558"/>
        <v>0</v>
      </c>
      <c r="AQ1331" s="353">
        <f t="shared" si="558"/>
        <v>0</v>
      </c>
      <c r="AR1331" s="353">
        <f t="shared" si="558"/>
        <v>0</v>
      </c>
      <c r="AS1331" s="266"/>
    </row>
    <row r="1332" spans="1:45" ht="15" hidden="1" customHeight="1" outlineLevel="1">
      <c r="A1332" s="454"/>
      <c r="B1332" s="370"/>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54"/>
      <c r="AF1332" s="367"/>
      <c r="AG1332" s="367"/>
      <c r="AH1332" s="367"/>
      <c r="AI1332" s="367"/>
      <c r="AJ1332" s="367"/>
      <c r="AK1332" s="367"/>
      <c r="AL1332" s="367"/>
      <c r="AM1332" s="367"/>
      <c r="AN1332" s="367"/>
      <c r="AO1332" s="367"/>
      <c r="AP1332" s="367"/>
      <c r="AQ1332" s="367"/>
      <c r="AR1332" s="367"/>
      <c r="AS1332" s="266"/>
    </row>
    <row r="1333" spans="1:45" ht="28.5" hidden="1" customHeight="1" outlineLevel="1">
      <c r="A1333" s="454">
        <v>44</v>
      </c>
      <c r="B1333" s="370" t="s">
        <v>136</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68"/>
      <c r="AF1333" s="357"/>
      <c r="AG1333" s="357"/>
      <c r="AH1333" s="357"/>
      <c r="AI1333" s="357"/>
      <c r="AJ1333" s="357"/>
      <c r="AK1333" s="357"/>
      <c r="AL1333" s="357"/>
      <c r="AM1333" s="357"/>
      <c r="AN1333" s="357"/>
      <c r="AO1333" s="357"/>
      <c r="AP1333" s="357"/>
      <c r="AQ1333" s="357"/>
      <c r="AR1333" s="357"/>
      <c r="AS1333" s="256">
        <f>SUM(AE1333:AR1333)</f>
        <v>0</v>
      </c>
    </row>
    <row r="1334" spans="1:45" ht="15" hidden="1" customHeight="1" outlineLevel="1">
      <c r="A1334" s="454"/>
      <c r="B1334" s="254" t="s">
        <v>711</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53">
        <f>AE1333</f>
        <v>0</v>
      </c>
      <c r="AF1334" s="353">
        <f t="shared" ref="AF1334:AR1334" si="559">AF1333</f>
        <v>0</v>
      </c>
      <c r="AG1334" s="353">
        <f t="shared" si="559"/>
        <v>0</v>
      </c>
      <c r="AH1334" s="353">
        <f t="shared" si="559"/>
        <v>0</v>
      </c>
      <c r="AI1334" s="353">
        <f t="shared" si="559"/>
        <v>0</v>
      </c>
      <c r="AJ1334" s="353">
        <f t="shared" si="559"/>
        <v>0</v>
      </c>
      <c r="AK1334" s="353">
        <f t="shared" si="559"/>
        <v>0</v>
      </c>
      <c r="AL1334" s="353">
        <f t="shared" si="559"/>
        <v>0</v>
      </c>
      <c r="AM1334" s="353">
        <f t="shared" si="559"/>
        <v>0</v>
      </c>
      <c r="AN1334" s="353">
        <f t="shared" si="559"/>
        <v>0</v>
      </c>
      <c r="AO1334" s="353">
        <f t="shared" si="559"/>
        <v>0</v>
      </c>
      <c r="AP1334" s="353">
        <f t="shared" si="559"/>
        <v>0</v>
      </c>
      <c r="AQ1334" s="353">
        <f t="shared" si="559"/>
        <v>0</v>
      </c>
      <c r="AR1334" s="353">
        <f t="shared" si="559"/>
        <v>0</v>
      </c>
      <c r="AS1334" s="266"/>
    </row>
    <row r="1335" spans="1:45" ht="15" hidden="1" customHeight="1" outlineLevel="1">
      <c r="A1335" s="454"/>
      <c r="B1335" s="370"/>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54"/>
      <c r="AF1335" s="367"/>
      <c r="AG1335" s="367"/>
      <c r="AH1335" s="367"/>
      <c r="AI1335" s="367"/>
      <c r="AJ1335" s="367"/>
      <c r="AK1335" s="367"/>
      <c r="AL1335" s="367"/>
      <c r="AM1335" s="367"/>
      <c r="AN1335" s="367"/>
      <c r="AO1335" s="367"/>
      <c r="AP1335" s="367"/>
      <c r="AQ1335" s="367"/>
      <c r="AR1335" s="367"/>
      <c r="AS1335" s="266"/>
    </row>
    <row r="1336" spans="1:45" ht="32.5" hidden="1" customHeight="1" outlineLevel="1">
      <c r="A1336" s="454">
        <v>45</v>
      </c>
      <c r="B1336" s="370" t="s">
        <v>137</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68"/>
      <c r="AF1336" s="357"/>
      <c r="AG1336" s="357"/>
      <c r="AH1336" s="357"/>
      <c r="AI1336" s="357"/>
      <c r="AJ1336" s="357"/>
      <c r="AK1336" s="357"/>
      <c r="AL1336" s="357"/>
      <c r="AM1336" s="357"/>
      <c r="AN1336" s="357"/>
      <c r="AO1336" s="357"/>
      <c r="AP1336" s="357"/>
      <c r="AQ1336" s="357"/>
      <c r="AR1336" s="357"/>
      <c r="AS1336" s="256">
        <f>SUM(AE1336:AR1336)</f>
        <v>0</v>
      </c>
    </row>
    <row r="1337" spans="1:45" ht="15" hidden="1" customHeight="1" outlineLevel="1">
      <c r="A1337" s="454"/>
      <c r="B1337" s="254" t="s">
        <v>711</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53">
        <f>AE1336</f>
        <v>0</v>
      </c>
      <c r="AF1337" s="353">
        <f t="shared" ref="AF1337:AR1337" si="560">AF1336</f>
        <v>0</v>
      </c>
      <c r="AG1337" s="353">
        <f t="shared" si="560"/>
        <v>0</v>
      </c>
      <c r="AH1337" s="353">
        <f t="shared" si="560"/>
        <v>0</v>
      </c>
      <c r="AI1337" s="353">
        <f t="shared" si="560"/>
        <v>0</v>
      </c>
      <c r="AJ1337" s="353">
        <f t="shared" si="560"/>
        <v>0</v>
      </c>
      <c r="AK1337" s="353">
        <f t="shared" si="560"/>
        <v>0</v>
      </c>
      <c r="AL1337" s="353">
        <f t="shared" si="560"/>
        <v>0</v>
      </c>
      <c r="AM1337" s="353">
        <f t="shared" si="560"/>
        <v>0</v>
      </c>
      <c r="AN1337" s="353">
        <f t="shared" si="560"/>
        <v>0</v>
      </c>
      <c r="AO1337" s="353">
        <f t="shared" si="560"/>
        <v>0</v>
      </c>
      <c r="AP1337" s="353">
        <f t="shared" si="560"/>
        <v>0</v>
      </c>
      <c r="AQ1337" s="353">
        <f t="shared" si="560"/>
        <v>0</v>
      </c>
      <c r="AR1337" s="353">
        <f t="shared" si="560"/>
        <v>0</v>
      </c>
      <c r="AS1337" s="266"/>
    </row>
    <row r="1338" spans="1:45" ht="15" hidden="1" customHeight="1" outlineLevel="1">
      <c r="A1338" s="454"/>
      <c r="B1338" s="370"/>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54"/>
      <c r="AF1338" s="367"/>
      <c r="AG1338" s="367"/>
      <c r="AH1338" s="367"/>
      <c r="AI1338" s="367"/>
      <c r="AJ1338" s="367"/>
      <c r="AK1338" s="367"/>
      <c r="AL1338" s="367"/>
      <c r="AM1338" s="367"/>
      <c r="AN1338" s="367"/>
      <c r="AO1338" s="367"/>
      <c r="AP1338" s="367"/>
      <c r="AQ1338" s="367"/>
      <c r="AR1338" s="367"/>
      <c r="AS1338" s="266"/>
    </row>
    <row r="1339" spans="1:45" ht="32.15" hidden="1" customHeight="1" outlineLevel="1">
      <c r="A1339" s="454">
        <v>46</v>
      </c>
      <c r="B1339" s="370" t="s">
        <v>138</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68"/>
      <c r="AF1339" s="357"/>
      <c r="AG1339" s="357"/>
      <c r="AH1339" s="357"/>
      <c r="AI1339" s="357"/>
      <c r="AJ1339" s="357"/>
      <c r="AK1339" s="357"/>
      <c r="AL1339" s="357"/>
      <c r="AM1339" s="357"/>
      <c r="AN1339" s="357"/>
      <c r="AO1339" s="357"/>
      <c r="AP1339" s="357"/>
      <c r="AQ1339" s="357"/>
      <c r="AR1339" s="357"/>
      <c r="AS1339" s="256">
        <f>SUM(AE1339:AR1339)</f>
        <v>0</v>
      </c>
    </row>
    <row r="1340" spans="1:45" ht="15" hidden="1" customHeight="1" outlineLevel="1">
      <c r="A1340" s="454"/>
      <c r="B1340" s="254" t="s">
        <v>711</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53">
        <f>AE1339</f>
        <v>0</v>
      </c>
      <c r="AF1340" s="353">
        <f t="shared" ref="AF1340:AR1340" si="561">AF1339</f>
        <v>0</v>
      </c>
      <c r="AG1340" s="353">
        <f t="shared" si="561"/>
        <v>0</v>
      </c>
      <c r="AH1340" s="353">
        <f t="shared" si="561"/>
        <v>0</v>
      </c>
      <c r="AI1340" s="353">
        <f t="shared" si="561"/>
        <v>0</v>
      </c>
      <c r="AJ1340" s="353">
        <f t="shared" si="561"/>
        <v>0</v>
      </c>
      <c r="AK1340" s="353">
        <f t="shared" si="561"/>
        <v>0</v>
      </c>
      <c r="AL1340" s="353">
        <f t="shared" si="561"/>
        <v>0</v>
      </c>
      <c r="AM1340" s="353">
        <f t="shared" si="561"/>
        <v>0</v>
      </c>
      <c r="AN1340" s="353">
        <f t="shared" si="561"/>
        <v>0</v>
      </c>
      <c r="AO1340" s="353">
        <f t="shared" si="561"/>
        <v>0</v>
      </c>
      <c r="AP1340" s="353">
        <f t="shared" si="561"/>
        <v>0</v>
      </c>
      <c r="AQ1340" s="353">
        <f t="shared" si="561"/>
        <v>0</v>
      </c>
      <c r="AR1340" s="353">
        <f t="shared" si="561"/>
        <v>0</v>
      </c>
      <c r="AS1340" s="266"/>
    </row>
    <row r="1341" spans="1:45" ht="15" hidden="1" customHeight="1" outlineLevel="1">
      <c r="A1341" s="454"/>
      <c r="B1341" s="370"/>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54"/>
      <c r="AF1341" s="367"/>
      <c r="AG1341" s="367"/>
      <c r="AH1341" s="367"/>
      <c r="AI1341" s="367"/>
      <c r="AJ1341" s="367"/>
      <c r="AK1341" s="367"/>
      <c r="AL1341" s="367"/>
      <c r="AM1341" s="367"/>
      <c r="AN1341" s="367"/>
      <c r="AO1341" s="367"/>
      <c r="AP1341" s="367"/>
      <c r="AQ1341" s="367"/>
      <c r="AR1341" s="367"/>
      <c r="AS1341" s="266"/>
    </row>
    <row r="1342" spans="1:45" ht="35.5" hidden="1" customHeight="1" outlineLevel="1">
      <c r="A1342" s="454">
        <v>47</v>
      </c>
      <c r="B1342" s="370" t="s">
        <v>139</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68"/>
      <c r="AF1342" s="357"/>
      <c r="AG1342" s="357"/>
      <c r="AH1342" s="357"/>
      <c r="AI1342" s="357"/>
      <c r="AJ1342" s="357"/>
      <c r="AK1342" s="357"/>
      <c r="AL1342" s="357"/>
      <c r="AM1342" s="357"/>
      <c r="AN1342" s="357"/>
      <c r="AO1342" s="357"/>
      <c r="AP1342" s="357"/>
      <c r="AQ1342" s="357"/>
      <c r="AR1342" s="357"/>
      <c r="AS1342" s="256">
        <f>SUM(AE1342:AR1342)</f>
        <v>0</v>
      </c>
    </row>
    <row r="1343" spans="1:45" ht="15" hidden="1" customHeight="1" outlineLevel="1">
      <c r="A1343" s="454"/>
      <c r="B1343" s="254" t="s">
        <v>711</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53">
        <f>AE1342</f>
        <v>0</v>
      </c>
      <c r="AF1343" s="353">
        <f t="shared" ref="AF1343:AR1343" si="562">AF1342</f>
        <v>0</v>
      </c>
      <c r="AG1343" s="353">
        <f t="shared" si="562"/>
        <v>0</v>
      </c>
      <c r="AH1343" s="353">
        <f t="shared" si="562"/>
        <v>0</v>
      </c>
      <c r="AI1343" s="353">
        <f t="shared" si="562"/>
        <v>0</v>
      </c>
      <c r="AJ1343" s="353">
        <f t="shared" si="562"/>
        <v>0</v>
      </c>
      <c r="AK1343" s="353">
        <f t="shared" si="562"/>
        <v>0</v>
      </c>
      <c r="AL1343" s="353">
        <f t="shared" si="562"/>
        <v>0</v>
      </c>
      <c r="AM1343" s="353">
        <f t="shared" si="562"/>
        <v>0</v>
      </c>
      <c r="AN1343" s="353">
        <f t="shared" si="562"/>
        <v>0</v>
      </c>
      <c r="AO1343" s="353">
        <f t="shared" si="562"/>
        <v>0</v>
      </c>
      <c r="AP1343" s="353">
        <f t="shared" si="562"/>
        <v>0</v>
      </c>
      <c r="AQ1343" s="353">
        <f t="shared" si="562"/>
        <v>0</v>
      </c>
      <c r="AR1343" s="353">
        <f t="shared" si="562"/>
        <v>0</v>
      </c>
      <c r="AS1343" s="266"/>
    </row>
    <row r="1344" spans="1:45" ht="15" hidden="1" customHeight="1" outlineLevel="1">
      <c r="A1344" s="454"/>
      <c r="B1344" s="370"/>
      <c r="C1344" s="251"/>
      <c r="D1344" s="251"/>
      <c r="E1344" s="251"/>
      <c r="F1344" s="251"/>
      <c r="G1344" s="251"/>
      <c r="H1344" s="251"/>
      <c r="I1344" s="251"/>
      <c r="J1344" s="251"/>
      <c r="K1344" s="251"/>
      <c r="L1344" s="251"/>
      <c r="M1344" s="251"/>
      <c r="N1344" s="251"/>
      <c r="O1344" s="251"/>
      <c r="P1344" s="251"/>
      <c r="Q1344" s="251"/>
      <c r="R1344" s="251"/>
      <c r="S1344" s="251"/>
      <c r="T1344" s="251"/>
      <c r="U1344" s="251"/>
      <c r="V1344" s="251"/>
      <c r="W1344" s="251"/>
      <c r="X1344" s="251"/>
      <c r="Y1344" s="251"/>
      <c r="Z1344" s="251"/>
      <c r="AA1344" s="251"/>
      <c r="AB1344" s="251"/>
      <c r="AC1344" s="251"/>
      <c r="AD1344" s="251"/>
      <c r="AE1344" s="354"/>
      <c r="AF1344" s="367"/>
      <c r="AG1344" s="367"/>
      <c r="AH1344" s="367"/>
      <c r="AI1344" s="367"/>
      <c r="AJ1344" s="367"/>
      <c r="AK1344" s="367"/>
      <c r="AL1344" s="367"/>
      <c r="AM1344" s="367"/>
      <c r="AN1344" s="367"/>
      <c r="AO1344" s="367"/>
      <c r="AP1344" s="367"/>
      <c r="AQ1344" s="367"/>
      <c r="AR1344" s="367"/>
      <c r="AS1344" s="266"/>
    </row>
    <row r="1345" spans="1:45" ht="39.75" hidden="1" customHeight="1" outlineLevel="1">
      <c r="A1345" s="454">
        <v>48</v>
      </c>
      <c r="B1345" s="370" t="s">
        <v>140</v>
      </c>
      <c r="C1345" s="251" t="s">
        <v>25</v>
      </c>
      <c r="D1345" s="255"/>
      <c r="E1345" s="255"/>
      <c r="F1345" s="255"/>
      <c r="G1345" s="255"/>
      <c r="H1345" s="255"/>
      <c r="I1345" s="255"/>
      <c r="J1345" s="255"/>
      <c r="K1345" s="255"/>
      <c r="L1345" s="255"/>
      <c r="M1345" s="255"/>
      <c r="N1345" s="255"/>
      <c r="O1345" s="255"/>
      <c r="P1345" s="255"/>
      <c r="Q1345" s="255">
        <v>12</v>
      </c>
      <c r="R1345" s="255"/>
      <c r="S1345" s="255"/>
      <c r="T1345" s="255"/>
      <c r="U1345" s="255"/>
      <c r="V1345" s="255"/>
      <c r="W1345" s="255"/>
      <c r="X1345" s="255"/>
      <c r="Y1345" s="255"/>
      <c r="Z1345" s="255"/>
      <c r="AA1345" s="255"/>
      <c r="AB1345" s="255"/>
      <c r="AC1345" s="255"/>
      <c r="AD1345" s="255"/>
      <c r="AE1345" s="368"/>
      <c r="AF1345" s="357"/>
      <c r="AG1345" s="357"/>
      <c r="AH1345" s="357"/>
      <c r="AI1345" s="357"/>
      <c r="AJ1345" s="357"/>
      <c r="AK1345" s="357"/>
      <c r="AL1345" s="357"/>
      <c r="AM1345" s="357"/>
      <c r="AN1345" s="357"/>
      <c r="AO1345" s="357"/>
      <c r="AP1345" s="357"/>
      <c r="AQ1345" s="357"/>
      <c r="AR1345" s="357"/>
      <c r="AS1345" s="256">
        <f>SUM(AE1345:AR1345)</f>
        <v>0</v>
      </c>
    </row>
    <row r="1346" spans="1:45" ht="15" hidden="1" customHeight="1" outlineLevel="1">
      <c r="A1346" s="454"/>
      <c r="B1346" s="254" t="s">
        <v>711</v>
      </c>
      <c r="C1346" s="251" t="s">
        <v>163</v>
      </c>
      <c r="D1346" s="255"/>
      <c r="E1346" s="255"/>
      <c r="F1346" s="255"/>
      <c r="G1346" s="255"/>
      <c r="H1346" s="255"/>
      <c r="I1346" s="255"/>
      <c r="J1346" s="255"/>
      <c r="K1346" s="255"/>
      <c r="L1346" s="255"/>
      <c r="M1346" s="255"/>
      <c r="N1346" s="255"/>
      <c r="O1346" s="255"/>
      <c r="P1346" s="255"/>
      <c r="Q1346" s="255">
        <f>Q1345</f>
        <v>12</v>
      </c>
      <c r="R1346" s="255"/>
      <c r="S1346" s="255"/>
      <c r="T1346" s="255"/>
      <c r="U1346" s="255"/>
      <c r="V1346" s="255"/>
      <c r="W1346" s="255"/>
      <c r="X1346" s="255"/>
      <c r="Y1346" s="255"/>
      <c r="Z1346" s="255"/>
      <c r="AA1346" s="255"/>
      <c r="AB1346" s="255"/>
      <c r="AC1346" s="255"/>
      <c r="AD1346" s="255"/>
      <c r="AE1346" s="353">
        <f>AE1345</f>
        <v>0</v>
      </c>
      <c r="AF1346" s="353">
        <f t="shared" ref="AF1346:AR1346" si="563">AF1345</f>
        <v>0</v>
      </c>
      <c r="AG1346" s="353">
        <f t="shared" si="563"/>
        <v>0</v>
      </c>
      <c r="AH1346" s="353">
        <f t="shared" si="563"/>
        <v>0</v>
      </c>
      <c r="AI1346" s="353">
        <f t="shared" si="563"/>
        <v>0</v>
      </c>
      <c r="AJ1346" s="353">
        <f t="shared" si="563"/>
        <v>0</v>
      </c>
      <c r="AK1346" s="353">
        <f t="shared" si="563"/>
        <v>0</v>
      </c>
      <c r="AL1346" s="353">
        <f t="shared" si="563"/>
        <v>0</v>
      </c>
      <c r="AM1346" s="353">
        <f t="shared" si="563"/>
        <v>0</v>
      </c>
      <c r="AN1346" s="353">
        <f t="shared" si="563"/>
        <v>0</v>
      </c>
      <c r="AO1346" s="353">
        <f t="shared" si="563"/>
        <v>0</v>
      </c>
      <c r="AP1346" s="353">
        <f t="shared" si="563"/>
        <v>0</v>
      </c>
      <c r="AQ1346" s="353">
        <f t="shared" si="563"/>
        <v>0</v>
      </c>
      <c r="AR1346" s="353">
        <f t="shared" si="563"/>
        <v>0</v>
      </c>
      <c r="AS1346" s="266"/>
    </row>
    <row r="1347" spans="1:45" ht="15" hidden="1" customHeight="1" outlineLevel="1">
      <c r="A1347" s="454"/>
      <c r="B1347" s="370"/>
      <c r="C1347" s="251"/>
      <c r="D1347" s="251"/>
      <c r="E1347" s="251"/>
      <c r="F1347" s="251"/>
      <c r="G1347" s="251"/>
      <c r="H1347" s="251"/>
      <c r="I1347" s="251"/>
      <c r="J1347" s="251"/>
      <c r="K1347" s="251"/>
      <c r="L1347" s="251"/>
      <c r="M1347" s="251"/>
      <c r="N1347" s="251"/>
      <c r="O1347" s="251"/>
      <c r="P1347" s="251"/>
      <c r="Q1347" s="251"/>
      <c r="R1347" s="251"/>
      <c r="S1347" s="251"/>
      <c r="T1347" s="251"/>
      <c r="U1347" s="251"/>
      <c r="V1347" s="251"/>
      <c r="W1347" s="251"/>
      <c r="X1347" s="251"/>
      <c r="Y1347" s="251"/>
      <c r="Z1347" s="251"/>
      <c r="AA1347" s="251"/>
      <c r="AB1347" s="251"/>
      <c r="AC1347" s="251"/>
      <c r="AD1347" s="251"/>
      <c r="AE1347" s="354"/>
      <c r="AF1347" s="367"/>
      <c r="AG1347" s="367"/>
      <c r="AH1347" s="367"/>
      <c r="AI1347" s="367"/>
      <c r="AJ1347" s="367"/>
      <c r="AK1347" s="367"/>
      <c r="AL1347" s="367"/>
      <c r="AM1347" s="367"/>
      <c r="AN1347" s="367"/>
      <c r="AO1347" s="367"/>
      <c r="AP1347" s="367"/>
      <c r="AQ1347" s="367"/>
      <c r="AR1347" s="367"/>
      <c r="AS1347" s="266"/>
    </row>
    <row r="1348" spans="1:45" ht="33" hidden="1" customHeight="1" outlineLevel="1">
      <c r="A1348" s="454">
        <v>49</v>
      </c>
      <c r="B1348" s="370" t="s">
        <v>141</v>
      </c>
      <c r="C1348" s="251" t="s">
        <v>25</v>
      </c>
      <c r="D1348" s="255"/>
      <c r="E1348" s="255"/>
      <c r="F1348" s="255"/>
      <c r="G1348" s="255"/>
      <c r="H1348" s="255"/>
      <c r="I1348" s="255"/>
      <c r="J1348" s="255"/>
      <c r="K1348" s="255"/>
      <c r="L1348" s="255"/>
      <c r="M1348" s="255"/>
      <c r="N1348" s="255"/>
      <c r="O1348" s="255"/>
      <c r="P1348" s="255"/>
      <c r="Q1348" s="255">
        <v>12</v>
      </c>
      <c r="R1348" s="255"/>
      <c r="S1348" s="255"/>
      <c r="T1348" s="255"/>
      <c r="U1348" s="255"/>
      <c r="V1348" s="255"/>
      <c r="W1348" s="255"/>
      <c r="X1348" s="255"/>
      <c r="Y1348" s="255"/>
      <c r="Z1348" s="255"/>
      <c r="AA1348" s="255"/>
      <c r="AB1348" s="255"/>
      <c r="AC1348" s="255"/>
      <c r="AD1348" s="255"/>
      <c r="AE1348" s="368"/>
      <c r="AF1348" s="357"/>
      <c r="AG1348" s="357"/>
      <c r="AH1348" s="357"/>
      <c r="AI1348" s="357"/>
      <c r="AJ1348" s="357"/>
      <c r="AK1348" s="357"/>
      <c r="AL1348" s="357"/>
      <c r="AM1348" s="357"/>
      <c r="AN1348" s="357"/>
      <c r="AO1348" s="357"/>
      <c r="AP1348" s="357"/>
      <c r="AQ1348" s="357"/>
      <c r="AR1348" s="357"/>
      <c r="AS1348" s="256">
        <f>SUM(AE1348:AR1348)</f>
        <v>0</v>
      </c>
    </row>
    <row r="1349" spans="1:45" ht="15" hidden="1" customHeight="1" outlineLevel="1">
      <c r="A1349" s="454"/>
      <c r="B1349" s="254" t="s">
        <v>711</v>
      </c>
      <c r="C1349" s="251" t="s">
        <v>163</v>
      </c>
      <c r="D1349" s="255"/>
      <c r="E1349" s="255"/>
      <c r="F1349" s="255"/>
      <c r="G1349" s="255"/>
      <c r="H1349" s="255"/>
      <c r="I1349" s="255"/>
      <c r="J1349" s="255"/>
      <c r="K1349" s="255"/>
      <c r="L1349" s="255"/>
      <c r="M1349" s="255"/>
      <c r="N1349" s="255"/>
      <c r="O1349" s="255"/>
      <c r="P1349" s="255"/>
      <c r="Q1349" s="255">
        <f>Q1348</f>
        <v>12</v>
      </c>
      <c r="R1349" s="255"/>
      <c r="S1349" s="255"/>
      <c r="T1349" s="255"/>
      <c r="U1349" s="255"/>
      <c r="V1349" s="255"/>
      <c r="W1349" s="255"/>
      <c r="X1349" s="255"/>
      <c r="Y1349" s="255"/>
      <c r="Z1349" s="255"/>
      <c r="AA1349" s="255"/>
      <c r="AB1349" s="255"/>
      <c r="AC1349" s="255"/>
      <c r="AD1349" s="255"/>
      <c r="AE1349" s="353">
        <f>AE1348</f>
        <v>0</v>
      </c>
      <c r="AF1349" s="353">
        <f t="shared" ref="AF1349:AR1349" si="564">AF1348</f>
        <v>0</v>
      </c>
      <c r="AG1349" s="353">
        <f t="shared" si="564"/>
        <v>0</v>
      </c>
      <c r="AH1349" s="353">
        <f t="shared" si="564"/>
        <v>0</v>
      </c>
      <c r="AI1349" s="353">
        <f t="shared" si="564"/>
        <v>0</v>
      </c>
      <c r="AJ1349" s="353">
        <f t="shared" si="564"/>
        <v>0</v>
      </c>
      <c r="AK1349" s="353">
        <f t="shared" si="564"/>
        <v>0</v>
      </c>
      <c r="AL1349" s="353">
        <f t="shared" si="564"/>
        <v>0</v>
      </c>
      <c r="AM1349" s="353">
        <f t="shared" si="564"/>
        <v>0</v>
      </c>
      <c r="AN1349" s="353">
        <f t="shared" si="564"/>
        <v>0</v>
      </c>
      <c r="AO1349" s="353">
        <f t="shared" si="564"/>
        <v>0</v>
      </c>
      <c r="AP1349" s="353">
        <f t="shared" si="564"/>
        <v>0</v>
      </c>
      <c r="AQ1349" s="353">
        <f t="shared" si="564"/>
        <v>0</v>
      </c>
      <c r="AR1349" s="353">
        <f t="shared" si="564"/>
        <v>0</v>
      </c>
      <c r="AS1349" s="266"/>
    </row>
    <row r="1350" spans="1:45" hidden="1" outlineLevel="1">
      <c r="A1350" s="454"/>
      <c r="AS1350" s="653"/>
    </row>
    <row r="1351" spans="1:45" ht="15.5" hidden="1" outlineLevel="1">
      <c r="A1351" s="454"/>
      <c r="B1351" s="657" t="s">
        <v>907</v>
      </c>
      <c r="AS1351" s="653"/>
    </row>
    <row r="1352" spans="1:45" hidden="1" outlineLevel="1">
      <c r="A1352" s="454">
        <v>50</v>
      </c>
      <c r="AS1352" s="653"/>
    </row>
    <row r="1353" spans="1:45" ht="15.5" hidden="1" outlineLevel="1">
      <c r="A1353" s="454"/>
      <c r="B1353" s="370" t="s">
        <v>906</v>
      </c>
      <c r="C1353" s="251" t="s">
        <v>25</v>
      </c>
      <c r="D1353" s="255"/>
      <c r="E1353" s="255"/>
      <c r="F1353" s="255"/>
      <c r="G1353" s="255"/>
      <c r="H1353" s="255"/>
      <c r="I1353" s="255"/>
      <c r="J1353" s="255"/>
      <c r="K1353" s="255"/>
      <c r="L1353" s="255"/>
      <c r="M1353" s="255"/>
      <c r="N1353" s="255"/>
      <c r="O1353" s="255"/>
      <c r="P1353" s="255"/>
      <c r="Q1353" s="255">
        <v>12</v>
      </c>
      <c r="R1353" s="255"/>
      <c r="S1353" s="255"/>
      <c r="T1353" s="255"/>
      <c r="U1353" s="255"/>
      <c r="V1353" s="255"/>
      <c r="W1353" s="255"/>
      <c r="X1353" s="255"/>
      <c r="Y1353" s="255"/>
      <c r="Z1353" s="255"/>
      <c r="AA1353" s="255"/>
      <c r="AB1353" s="255"/>
      <c r="AC1353" s="255"/>
      <c r="AD1353" s="255"/>
      <c r="AE1353" s="368"/>
      <c r="AF1353" s="357"/>
      <c r="AG1353" s="357"/>
      <c r="AH1353" s="357"/>
      <c r="AI1353" s="357"/>
      <c r="AJ1353" s="357"/>
      <c r="AK1353" s="357"/>
      <c r="AL1353" s="357"/>
      <c r="AM1353" s="357"/>
      <c r="AN1353" s="357"/>
      <c r="AO1353" s="357"/>
      <c r="AP1353" s="357"/>
      <c r="AQ1353" s="357"/>
      <c r="AR1353" s="357"/>
      <c r="AS1353" s="256">
        <f>SUM(AE1353:AR1353)</f>
        <v>0</v>
      </c>
    </row>
    <row r="1354" spans="1:45" ht="15.5" hidden="1" outlineLevel="1">
      <c r="A1354" s="454"/>
      <c r="B1354" s="254" t="s">
        <v>711</v>
      </c>
      <c r="C1354" s="251" t="s">
        <v>163</v>
      </c>
      <c r="D1354" s="255"/>
      <c r="E1354" s="255"/>
      <c r="F1354" s="255"/>
      <c r="G1354" s="255"/>
      <c r="H1354" s="255"/>
      <c r="I1354" s="255"/>
      <c r="J1354" s="255"/>
      <c r="K1354" s="255"/>
      <c r="L1354" s="255"/>
      <c r="M1354" s="255"/>
      <c r="N1354" s="255"/>
      <c r="O1354" s="255"/>
      <c r="P1354" s="255"/>
      <c r="Q1354" s="255">
        <f>Q1353</f>
        <v>12</v>
      </c>
      <c r="R1354" s="255"/>
      <c r="S1354" s="255"/>
      <c r="T1354" s="255"/>
      <c r="U1354" s="255"/>
      <c r="V1354" s="255"/>
      <c r="W1354" s="255"/>
      <c r="X1354" s="255"/>
      <c r="Y1354" s="255"/>
      <c r="Z1354" s="255"/>
      <c r="AA1354" s="255"/>
      <c r="AB1354" s="255"/>
      <c r="AC1354" s="255"/>
      <c r="AD1354" s="255"/>
      <c r="AE1354" s="353">
        <f>AE1353</f>
        <v>0</v>
      </c>
      <c r="AF1354" s="353">
        <f t="shared" ref="AF1354:AR1354" si="565">AF1353</f>
        <v>0</v>
      </c>
      <c r="AG1354" s="353">
        <f t="shared" si="565"/>
        <v>0</v>
      </c>
      <c r="AH1354" s="353">
        <f t="shared" si="565"/>
        <v>0</v>
      </c>
      <c r="AI1354" s="353">
        <f t="shared" si="565"/>
        <v>0</v>
      </c>
      <c r="AJ1354" s="353">
        <f t="shared" si="565"/>
        <v>0</v>
      </c>
      <c r="AK1354" s="353">
        <f t="shared" si="565"/>
        <v>0</v>
      </c>
      <c r="AL1354" s="353">
        <f t="shared" si="565"/>
        <v>0</v>
      </c>
      <c r="AM1354" s="353">
        <f t="shared" si="565"/>
        <v>0</v>
      </c>
      <c r="AN1354" s="353">
        <f t="shared" si="565"/>
        <v>0</v>
      </c>
      <c r="AO1354" s="353">
        <f t="shared" si="565"/>
        <v>0</v>
      </c>
      <c r="AP1354" s="353">
        <f t="shared" si="565"/>
        <v>0</v>
      </c>
      <c r="AQ1354" s="353">
        <f t="shared" si="565"/>
        <v>0</v>
      </c>
      <c r="AR1354" s="353">
        <f t="shared" si="565"/>
        <v>0</v>
      </c>
      <c r="AS1354" s="266"/>
    </row>
    <row r="1355" spans="1:45" ht="15" hidden="1" customHeight="1" outlineLevel="1">
      <c r="A1355" s="454"/>
      <c r="B1355" s="254"/>
      <c r="C1355" s="265"/>
      <c r="D1355" s="251"/>
      <c r="E1355" s="251"/>
      <c r="F1355" s="251"/>
      <c r="G1355" s="251"/>
      <c r="H1355" s="251"/>
      <c r="I1355" s="251"/>
      <c r="J1355" s="251"/>
      <c r="K1355" s="251"/>
      <c r="L1355" s="251"/>
      <c r="M1355" s="251"/>
      <c r="N1355" s="251"/>
      <c r="O1355" s="251"/>
      <c r="P1355" s="251"/>
      <c r="Q1355" s="251"/>
      <c r="R1355" s="251"/>
      <c r="S1355" s="251"/>
      <c r="T1355" s="251"/>
      <c r="U1355" s="251"/>
      <c r="V1355" s="251"/>
      <c r="W1355" s="251"/>
      <c r="X1355" s="251"/>
      <c r="Y1355" s="251"/>
      <c r="Z1355" s="251"/>
      <c r="AA1355" s="251"/>
      <c r="AB1355" s="251"/>
      <c r="AC1355" s="251"/>
      <c r="AD1355" s="251"/>
      <c r="AE1355" s="261"/>
      <c r="AF1355" s="261"/>
      <c r="AG1355" s="261"/>
      <c r="AH1355" s="261"/>
      <c r="AI1355" s="261"/>
      <c r="AJ1355" s="261"/>
      <c r="AK1355" s="261"/>
      <c r="AL1355" s="261"/>
      <c r="AM1355" s="261"/>
      <c r="AN1355" s="261"/>
      <c r="AO1355" s="261"/>
      <c r="AP1355" s="261"/>
      <c r="AQ1355" s="261"/>
      <c r="AR1355" s="261"/>
      <c r="AS1355" s="266"/>
    </row>
    <row r="1356" spans="1:45" ht="15.5" collapsed="1">
      <c r="B1356" s="285" t="s">
        <v>712</v>
      </c>
      <c r="C1356" s="287"/>
      <c r="D1356" s="287">
        <f>SUM(D1194:D1349)</f>
        <v>364753.50396332878</v>
      </c>
      <c r="E1356" s="287">
        <f t="shared" ref="E1356:P1356" si="566">SUM(E1194:E1349)</f>
        <v>364753.50396332878</v>
      </c>
      <c r="F1356" s="287">
        <f t="shared" si="566"/>
        <v>364753.50396332878</v>
      </c>
      <c r="G1356" s="287">
        <f t="shared" si="566"/>
        <v>364753.50396332878</v>
      </c>
      <c r="H1356" s="287">
        <f t="shared" si="566"/>
        <v>364753.50396332878</v>
      </c>
      <c r="I1356" s="287">
        <f t="shared" si="566"/>
        <v>359735.42462694086</v>
      </c>
      <c r="J1356" s="287">
        <f t="shared" si="566"/>
        <v>359735.42462694086</v>
      </c>
      <c r="K1356" s="287">
        <f t="shared" si="566"/>
        <v>359735.42462694086</v>
      </c>
      <c r="L1356" s="287">
        <f t="shared" si="566"/>
        <v>350528.69079807959</v>
      </c>
      <c r="M1356" s="287">
        <f t="shared" si="566"/>
        <v>350528.69079807959</v>
      </c>
      <c r="N1356" s="287">
        <f t="shared" si="566"/>
        <v>346999.93455495231</v>
      </c>
      <c r="O1356" s="287">
        <f t="shared" si="566"/>
        <v>338826.16964496009</v>
      </c>
      <c r="P1356" s="287">
        <f t="shared" si="566"/>
        <v>98242.671445328771</v>
      </c>
      <c r="Q1356" s="287"/>
      <c r="R1356" s="287">
        <f>SUM(R1194:R1349)</f>
        <v>18.595202205882352</v>
      </c>
      <c r="S1356" s="287">
        <f t="shared" ref="S1356:AD1356" si="567">SUM(S1194:S1349)</f>
        <v>18.595202205882352</v>
      </c>
      <c r="T1356" s="287">
        <f t="shared" si="567"/>
        <v>18.595202205882352</v>
      </c>
      <c r="U1356" s="287">
        <f t="shared" si="567"/>
        <v>18.595202205882352</v>
      </c>
      <c r="V1356" s="287">
        <f t="shared" si="567"/>
        <v>18.595202205882352</v>
      </c>
      <c r="W1356" s="287">
        <f t="shared" si="567"/>
        <v>18.590041828103015</v>
      </c>
      <c r="X1356" s="287">
        <f t="shared" si="567"/>
        <v>18.590041828103015</v>
      </c>
      <c r="Y1356" s="287">
        <f t="shared" si="567"/>
        <v>18.590041828103015</v>
      </c>
      <c r="Z1356" s="287">
        <f t="shared" si="567"/>
        <v>18.026074490179827</v>
      </c>
      <c r="AA1356" s="287">
        <f t="shared" si="567"/>
        <v>18.026074490179827</v>
      </c>
      <c r="AB1356" s="287">
        <f t="shared" si="567"/>
        <v>17.952636020901426</v>
      </c>
      <c r="AC1356" s="287">
        <f t="shared" si="567"/>
        <v>17.930701890692578</v>
      </c>
      <c r="AD1356" s="287">
        <f t="shared" si="567"/>
        <v>4.8297909307479445</v>
      </c>
      <c r="AE1356" s="287">
        <f>IF(AE1192="kWh",SUMPRODUCT(D1194:D1354,AE1194:AE1354))</f>
        <v>13304.79055834296</v>
      </c>
      <c r="AF1356" s="287">
        <f>IF(AF1192="kWh",SUMPRODUCT(D1194:D1354,AF1194:AF1354))</f>
        <v>122307.09864548309</v>
      </c>
      <c r="AG1356" s="287">
        <f>IF(AG1192="kw",SUMPRODUCT(Q1194:Q1354,R1194:R1354,AG1194:AG1354),SUMPRODUCT(D1194:D1354,AG1194:AG1354))</f>
        <v>187.39528361344537</v>
      </c>
      <c r="AH1356" s="287">
        <f>IF(AH1192="kw",SUMPRODUCT(Q1194:Q1349,R1194:R1349,AH1194:AH1349),SUMPRODUCT(D1194:D1349,AH1194:AH1349))</f>
        <v>0</v>
      </c>
      <c r="AI1356" s="287">
        <f>IF(AI1192="kw",SUMPRODUCT(Q1194:Q1349,R1194:R1349,AI1194:AI1349),SUMPRODUCT(D1194:D1349,AI1194:AI1349))</f>
        <v>0</v>
      </c>
      <c r="AJ1356" s="287">
        <f>IF(AJ1192="kw",SUMPRODUCT(Q1194:Q1349,R1194:R1349,AJ1194:AJ1349),SUMPRODUCT(D1194:D1349,AJ1194:AJ1349))</f>
        <v>0</v>
      </c>
      <c r="AK1356" s="287">
        <f>IF(AK1192="kw",SUMPRODUCT(Q1194:Q1349,R1194:R1349,AK1194:AK1349),SUMPRODUCT(D1194:D1349,AK1194:AK1349))</f>
        <v>0</v>
      </c>
      <c r="AL1356" s="287">
        <f>IF(AL1192="kw",SUMPRODUCT(Q1194:Q1349,R1194:R1349,AL1194:AL1349),SUMPRODUCT(D1194:D1349,AL1194:AL1349))</f>
        <v>0</v>
      </c>
      <c r="AM1356" s="287">
        <f>IF(AM1192="kw",SUMPRODUCT(Q1194:Q1349,R1194:R1349,AM1194:AM1349),SUMPRODUCT(D1194:D1349,AM1194:AM1349))</f>
        <v>0</v>
      </c>
      <c r="AN1356" s="287">
        <f>IF(AN1192="kw",SUMPRODUCT(Q1194:Q1349,R1194:R1349,AN1194:AN1349),SUMPRODUCT(D1194:D1349,AN1194:AN1349))</f>
        <v>0</v>
      </c>
      <c r="AO1356" s="287">
        <f>IF(AO1192="kw",SUMPRODUCT(Q1194:Q1349,R1194:R1349,AO1194:AO1349),SUMPRODUCT(D1194:D1349,AO1194:AO1349))</f>
        <v>0</v>
      </c>
      <c r="AP1356" s="287">
        <f>IF(AP1192="kw",SUMPRODUCT(Q1194:Q1349,R1194:R1349,AP1194:AP1349),SUMPRODUCT(D1194:D1349,AP1194:AP1349))</f>
        <v>0</v>
      </c>
      <c r="AQ1356" s="287">
        <f>IF(AQ1192="kw",SUMPRODUCT(Q1194:Q1349,R1194:R1349,AQ1194:AQ1349),SUMPRODUCT(D1194:D1349,AQ1194:AQ1349))</f>
        <v>0</v>
      </c>
      <c r="AR1356" s="287">
        <f>IF(AR1192="kw",SUMPRODUCT(Q1194:Q1349,R1194:R1349,AR1194:AR1349),SUMPRODUCT(D1194:D1349,AR1194:AR1349))</f>
        <v>0</v>
      </c>
      <c r="AS1356" s="288"/>
    </row>
    <row r="1357" spans="1:45" ht="15.5">
      <c r="B1357" s="334" t="s">
        <v>713</v>
      </c>
      <c r="C1357" s="335"/>
      <c r="D1357" s="335"/>
      <c r="E1357" s="335"/>
      <c r="F1357" s="335"/>
      <c r="G1357" s="335"/>
      <c r="H1357" s="335"/>
      <c r="I1357" s="335"/>
      <c r="J1357" s="335"/>
      <c r="K1357" s="335"/>
      <c r="L1357" s="335"/>
      <c r="M1357" s="335"/>
      <c r="N1357" s="335"/>
      <c r="O1357" s="335"/>
      <c r="P1357" s="335"/>
      <c r="Q1357" s="335"/>
      <c r="R1357" s="335"/>
      <c r="S1357" s="335"/>
      <c r="T1357" s="335"/>
      <c r="U1357" s="335"/>
      <c r="V1357" s="335"/>
      <c r="W1357" s="335"/>
      <c r="X1357" s="335"/>
      <c r="Y1357" s="335"/>
      <c r="Z1357" s="335"/>
      <c r="AA1357" s="335"/>
      <c r="AB1357" s="335"/>
      <c r="AC1357" s="335"/>
      <c r="AD1357" s="335"/>
      <c r="AE1357" s="335">
        <f>HLOOKUP(AE1191,'2. LRAMVA Threshold'!$B$42:$Q$60,13,FALSE)</f>
        <v>0</v>
      </c>
      <c r="AF1357" s="335">
        <f>HLOOKUP(AF1191,'2. LRAMVA Threshold'!$B$42:$Q$60,13,FALSE)</f>
        <v>0</v>
      </c>
      <c r="AG1357" s="335">
        <f>HLOOKUP(AG1191,'2. LRAMVA Threshold'!$B$42:$Q$60,13,FALSE)</f>
        <v>0</v>
      </c>
      <c r="AH1357" s="335">
        <f>HLOOKUP(AH1191,'2. LRAMVA Threshold'!$B$42:$Q$60,13,FALSE)</f>
        <v>0</v>
      </c>
      <c r="AI1357" s="335">
        <f>HLOOKUP(AI1191,'2. LRAMVA Threshold'!$B$42:$Q$60,13,FALSE)</f>
        <v>0</v>
      </c>
      <c r="AJ1357" s="335">
        <f>HLOOKUP(AJ1191,'2. LRAMVA Threshold'!$B$42:$Q$60,13,FALSE)</f>
        <v>0</v>
      </c>
      <c r="AK1357" s="335">
        <f>HLOOKUP(AK1191,'2. LRAMVA Threshold'!$B$42:$Q$60,13,FALSE)</f>
        <v>0</v>
      </c>
      <c r="AL1357" s="335">
        <f>HLOOKUP(AL1191,'2. LRAMVA Threshold'!$B$42:$Q$60,13,FALSE)</f>
        <v>0</v>
      </c>
      <c r="AM1357" s="335">
        <f>HLOOKUP(AM1191,'2. LRAMVA Threshold'!$B$42:$Q$60,13,FALSE)</f>
        <v>0</v>
      </c>
      <c r="AN1357" s="335">
        <f>HLOOKUP(AN1191,'2. LRAMVA Threshold'!$B$42:$Q$60,13,FALSE)</f>
        <v>0</v>
      </c>
      <c r="AO1357" s="335">
        <f>HLOOKUP(AO1191,'2. LRAMVA Threshold'!$B$42:$Q$60,13,FALSE)</f>
        <v>0</v>
      </c>
      <c r="AP1357" s="335">
        <f>HLOOKUP(AP1191,'2. LRAMVA Threshold'!$B$42:$Q$60,13,FALSE)</f>
        <v>0</v>
      </c>
      <c r="AQ1357" s="335">
        <f>HLOOKUP(AQ1191,'2. LRAMVA Threshold'!$B$42:$Q$60,13,FALSE)</f>
        <v>0</v>
      </c>
      <c r="AR1357" s="335">
        <f>HLOOKUP(AR1191,'2. LRAMVA Threshold'!$B$42:$Q$60,13,FALSE)</f>
        <v>0</v>
      </c>
      <c r="AS1357" s="384"/>
    </row>
    <row r="1358" spans="1:45" ht="15.5">
      <c r="B1358" s="337"/>
      <c r="C1358" s="374"/>
      <c r="D1358" s="375"/>
      <c r="E1358" s="375"/>
      <c r="F1358" s="375"/>
      <c r="G1358" s="375"/>
      <c r="H1358" s="375"/>
      <c r="I1358" s="375"/>
      <c r="J1358" s="375"/>
      <c r="K1358" s="375"/>
      <c r="L1358" s="375"/>
      <c r="M1358" s="375"/>
      <c r="N1358" s="339"/>
      <c r="O1358" s="339"/>
      <c r="P1358" s="339"/>
      <c r="Q1358" s="375"/>
      <c r="R1358" s="376"/>
      <c r="S1358" s="375"/>
      <c r="T1358" s="375"/>
      <c r="U1358" s="375"/>
      <c r="V1358" s="377"/>
      <c r="W1358" s="377"/>
      <c r="X1358" s="377"/>
      <c r="Y1358" s="377"/>
      <c r="Z1358" s="375"/>
      <c r="AA1358" s="375"/>
      <c r="AB1358" s="339"/>
      <c r="AC1358" s="339"/>
      <c r="AD1358" s="339"/>
      <c r="AE1358" s="378"/>
      <c r="AF1358" s="378"/>
      <c r="AG1358" s="378"/>
      <c r="AH1358" s="378"/>
      <c r="AI1358" s="378"/>
      <c r="AJ1358" s="378"/>
      <c r="AK1358" s="378"/>
      <c r="AL1358" s="342"/>
      <c r="AM1358" s="342"/>
      <c r="AN1358" s="342"/>
      <c r="AO1358" s="342"/>
      <c r="AP1358" s="342"/>
      <c r="AQ1358" s="342"/>
      <c r="AR1358" s="342"/>
      <c r="AS1358" s="343"/>
    </row>
    <row r="1359" spans="1:45" ht="15.5">
      <c r="B1359" s="283" t="s">
        <v>714</v>
      </c>
      <c r="C1359" s="295"/>
      <c r="D1359" s="295"/>
      <c r="E1359" s="321"/>
      <c r="F1359" s="321"/>
      <c r="G1359" s="321"/>
      <c r="H1359" s="321"/>
      <c r="I1359" s="321"/>
      <c r="J1359" s="321"/>
      <c r="K1359" s="321"/>
      <c r="L1359" s="321"/>
      <c r="M1359" s="321"/>
      <c r="N1359" s="321"/>
      <c r="O1359" s="321"/>
      <c r="P1359" s="321"/>
      <c r="Q1359" s="321"/>
      <c r="R1359" s="251"/>
      <c r="S1359" s="297"/>
      <c r="T1359" s="297"/>
      <c r="U1359" s="297"/>
      <c r="V1359" s="296"/>
      <c r="W1359" s="296"/>
      <c r="X1359" s="296"/>
      <c r="Y1359" s="296"/>
      <c r="Z1359" s="297"/>
      <c r="AA1359" s="297"/>
      <c r="AB1359" s="297"/>
      <c r="AC1359" s="297"/>
      <c r="AD1359" s="297"/>
      <c r="AE1359" s="714">
        <f>HLOOKUP(AE$35,'3.  Distribution Rates'!$C$122:$P$135,13,FALSE)</f>
        <v>0</v>
      </c>
      <c r="AF1359" s="714">
        <f>HLOOKUP(AF$35,'3.  Distribution Rates'!$C$122:$P$135,13,FALSE)</f>
        <v>0</v>
      </c>
      <c r="AG1359" s="298">
        <f>HLOOKUP(AG$35,'3.  Distribution Rates'!$C$122:$P$135,13,FALSE)</f>
        <v>0</v>
      </c>
      <c r="AH1359" s="298">
        <f>HLOOKUP(AH$35,'3.  Distribution Rates'!$C$122:$P$135,13,FALSE)</f>
        <v>0</v>
      </c>
      <c r="AI1359" s="298">
        <f>HLOOKUP(AI$35,'3.  Distribution Rates'!$C$122:$P$135,13,FALSE)</f>
        <v>0</v>
      </c>
      <c r="AJ1359" s="298">
        <f>HLOOKUP(AJ$35,'3.  Distribution Rates'!$C$122:$P$135,13,FALSE)</f>
        <v>0</v>
      </c>
      <c r="AK1359" s="298">
        <f>HLOOKUP(AK$35,'3.  Distribution Rates'!$C$122:$P$135,13,FALSE)</f>
        <v>0</v>
      </c>
      <c r="AL1359" s="298">
        <f>HLOOKUP(AL$35,'3.  Distribution Rates'!$C$122:$P$135,13,FALSE)</f>
        <v>0</v>
      </c>
      <c r="AM1359" s="298">
        <f>HLOOKUP(AM$35,'3.  Distribution Rates'!$C$122:$P$135,13,FALSE)</f>
        <v>0</v>
      </c>
      <c r="AN1359" s="298">
        <f>HLOOKUP(AN$35,'3.  Distribution Rates'!$C$122:$P$135,13,FALSE)</f>
        <v>0</v>
      </c>
      <c r="AO1359" s="298">
        <f>HLOOKUP(AO$35,'3.  Distribution Rates'!$C$122:$P$135,13,FALSE)</f>
        <v>0</v>
      </c>
      <c r="AP1359" s="298">
        <f>HLOOKUP(AP$35,'3.  Distribution Rates'!$C$122:$P$135,13,FALSE)</f>
        <v>0</v>
      </c>
      <c r="AQ1359" s="298">
        <f>HLOOKUP(AQ$35,'3.  Distribution Rates'!$C$122:$P$135,13,FALSE)</f>
        <v>0</v>
      </c>
      <c r="AR1359" s="298">
        <f>HLOOKUP(AR$35,'3.  Distribution Rates'!$C$122:$P$135,13,FALSE)</f>
        <v>0</v>
      </c>
      <c r="AS1359" s="386"/>
    </row>
    <row r="1360" spans="1:45" ht="15.5">
      <c r="B1360" s="283" t="s">
        <v>715</v>
      </c>
      <c r="C1360" s="300"/>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23">
        <f>'4.  2011-2014 LRAM'!AM144*AE1359</f>
        <v>0</v>
      </c>
      <c r="AF1360" s="323">
        <f>'4.  2011-2014 LRAM'!AN144*AF1359</f>
        <v>0</v>
      </c>
      <c r="AG1360" s="323">
        <f>'4.  2011-2014 LRAM'!AO144*AG1359</f>
        <v>0</v>
      </c>
      <c r="AH1360" s="323">
        <f>'4.  2011-2014 LRAM'!AP144*AH1359</f>
        <v>0</v>
      </c>
      <c r="AI1360" s="323">
        <f>'4.  2011-2014 LRAM'!AQ144*AI1359</f>
        <v>0</v>
      </c>
      <c r="AJ1360" s="323">
        <f>'4.  2011-2014 LRAM'!AR144*AJ1359</f>
        <v>0</v>
      </c>
      <c r="AK1360" s="323">
        <f>'4.  2011-2014 LRAM'!AS144*AK1359</f>
        <v>0</v>
      </c>
      <c r="AL1360" s="323">
        <f>'4.  2011-2014 LRAM'!AT144*AL1359</f>
        <v>0</v>
      </c>
      <c r="AM1360" s="323">
        <f>'4.  2011-2014 LRAM'!AU144*AM1359</f>
        <v>0</v>
      </c>
      <c r="AN1360" s="323">
        <f>'4.  2011-2014 LRAM'!AV144*AN1359</f>
        <v>0</v>
      </c>
      <c r="AO1360" s="323">
        <f>'4.  2011-2014 LRAM'!AW144*AO1359</f>
        <v>0</v>
      </c>
      <c r="AP1360" s="323">
        <f>'4.  2011-2014 LRAM'!AX144*AP1359</f>
        <v>0</v>
      </c>
      <c r="AQ1360" s="323">
        <f>'4.  2011-2014 LRAM'!AY144*AQ1359</f>
        <v>0</v>
      </c>
      <c r="AR1360" s="323">
        <f>'4.  2011-2014 LRAM'!AZ144*AR1359</f>
        <v>0</v>
      </c>
      <c r="AS1360" s="533">
        <f t="shared" ref="AS1360:AS1370" si="568">SUM(AE1360:AR1360)</f>
        <v>0</v>
      </c>
    </row>
    <row r="1361" spans="2:45" ht="15.5">
      <c r="B1361" s="283" t="s">
        <v>716</v>
      </c>
      <c r="C1361" s="300"/>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23">
        <f>'4.  2011-2014 LRAM'!AM283*AE1359</f>
        <v>0</v>
      </c>
      <c r="AF1361" s="323">
        <f>'4.  2011-2014 LRAM'!AN283*AF1359</f>
        <v>0</v>
      </c>
      <c r="AG1361" s="323">
        <f>'4.  2011-2014 LRAM'!AO283*AG1359</f>
        <v>0</v>
      </c>
      <c r="AH1361" s="323">
        <f>'4.  2011-2014 LRAM'!AP283*AH1359</f>
        <v>0</v>
      </c>
      <c r="AI1361" s="323">
        <f>'4.  2011-2014 LRAM'!AQ283*AI1359</f>
        <v>0</v>
      </c>
      <c r="AJ1361" s="323">
        <f>'4.  2011-2014 LRAM'!AR283*AJ1359</f>
        <v>0</v>
      </c>
      <c r="AK1361" s="323">
        <f>'4.  2011-2014 LRAM'!AS283*AK1359</f>
        <v>0</v>
      </c>
      <c r="AL1361" s="323">
        <f>'4.  2011-2014 LRAM'!AT283*AL1359</f>
        <v>0</v>
      </c>
      <c r="AM1361" s="323">
        <f>'4.  2011-2014 LRAM'!AU283*AM1359</f>
        <v>0</v>
      </c>
      <c r="AN1361" s="323">
        <f>'4.  2011-2014 LRAM'!AV283*AN1359</f>
        <v>0</v>
      </c>
      <c r="AO1361" s="323">
        <f>'4.  2011-2014 LRAM'!AW283*AO1359</f>
        <v>0</v>
      </c>
      <c r="AP1361" s="323">
        <f>'4.  2011-2014 LRAM'!AX283*AP1359</f>
        <v>0</v>
      </c>
      <c r="AQ1361" s="323">
        <f>'4.  2011-2014 LRAM'!AY283*AQ1359</f>
        <v>0</v>
      </c>
      <c r="AR1361" s="323">
        <f>'4.  2011-2014 LRAM'!AZ283*AR1359</f>
        <v>0</v>
      </c>
      <c r="AS1361" s="533">
        <f t="shared" si="568"/>
        <v>0</v>
      </c>
    </row>
    <row r="1362" spans="2:45" ht="15.5">
      <c r="B1362" s="283" t="s">
        <v>717</v>
      </c>
      <c r="C1362" s="300"/>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23">
        <f>'4.  2011-2014 LRAM'!AM419*AE1359</f>
        <v>0</v>
      </c>
      <c r="AF1362" s="323">
        <f>'4.  2011-2014 LRAM'!AN419*AF1359</f>
        <v>0</v>
      </c>
      <c r="AG1362" s="323">
        <f>'4.  2011-2014 LRAM'!AO419*AG1359</f>
        <v>0</v>
      </c>
      <c r="AH1362" s="323">
        <f>'4.  2011-2014 LRAM'!AP419*AH1359</f>
        <v>0</v>
      </c>
      <c r="AI1362" s="323">
        <f>'4.  2011-2014 LRAM'!AQ419*AI1359</f>
        <v>0</v>
      </c>
      <c r="AJ1362" s="323">
        <f>'4.  2011-2014 LRAM'!AR419*AJ1359</f>
        <v>0</v>
      </c>
      <c r="AK1362" s="323">
        <f>'4.  2011-2014 LRAM'!AS419*AK1359</f>
        <v>0</v>
      </c>
      <c r="AL1362" s="323">
        <f>'4.  2011-2014 LRAM'!AT419*AL1359</f>
        <v>0</v>
      </c>
      <c r="AM1362" s="323">
        <f>'4.  2011-2014 LRAM'!AU419*AM1359</f>
        <v>0</v>
      </c>
      <c r="AN1362" s="323">
        <f>'4.  2011-2014 LRAM'!AV419*AN1359</f>
        <v>0</v>
      </c>
      <c r="AO1362" s="323">
        <f>'4.  2011-2014 LRAM'!AW419*AO1359</f>
        <v>0</v>
      </c>
      <c r="AP1362" s="323">
        <f>'4.  2011-2014 LRAM'!AX419*AP1359</f>
        <v>0</v>
      </c>
      <c r="AQ1362" s="323">
        <f>'4.  2011-2014 LRAM'!AY419*AQ1359</f>
        <v>0</v>
      </c>
      <c r="AR1362" s="323">
        <f>'4.  2011-2014 LRAM'!AZ419*AR1359</f>
        <v>0</v>
      </c>
      <c r="AS1362" s="533">
        <f t="shared" si="568"/>
        <v>0</v>
      </c>
    </row>
    <row r="1363" spans="2:45" ht="15.5">
      <c r="B1363" s="283" t="s">
        <v>718</v>
      </c>
      <c r="C1363" s="300"/>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23">
        <f>'4.  2011-2014 LRAM'!AM556*AE1359</f>
        <v>0</v>
      </c>
      <c r="AF1363" s="323">
        <f>'4.  2011-2014 LRAM'!AN556*AF1359</f>
        <v>0</v>
      </c>
      <c r="AG1363" s="323">
        <f>'4.  2011-2014 LRAM'!AO556*AG1359</f>
        <v>0</v>
      </c>
      <c r="AH1363" s="323">
        <f>'4.  2011-2014 LRAM'!AP556*AH1359</f>
        <v>0</v>
      </c>
      <c r="AI1363" s="323">
        <f>'4.  2011-2014 LRAM'!AQ556*AI1359</f>
        <v>0</v>
      </c>
      <c r="AJ1363" s="323">
        <f>'4.  2011-2014 LRAM'!AR556*AJ1359</f>
        <v>0</v>
      </c>
      <c r="AK1363" s="323">
        <f>'4.  2011-2014 LRAM'!AS556*AK1359</f>
        <v>0</v>
      </c>
      <c r="AL1363" s="323">
        <f>'4.  2011-2014 LRAM'!AT556*AL1359</f>
        <v>0</v>
      </c>
      <c r="AM1363" s="323">
        <f>'4.  2011-2014 LRAM'!AU556*AM1359</f>
        <v>0</v>
      </c>
      <c r="AN1363" s="323">
        <f>'4.  2011-2014 LRAM'!AV556*AN1359</f>
        <v>0</v>
      </c>
      <c r="AO1363" s="323">
        <f>'4.  2011-2014 LRAM'!AW556*AO1359</f>
        <v>0</v>
      </c>
      <c r="AP1363" s="323">
        <f>'4.  2011-2014 LRAM'!AX556*AP1359</f>
        <v>0</v>
      </c>
      <c r="AQ1363" s="323">
        <f>'4.  2011-2014 LRAM'!AY556*AQ1359</f>
        <v>0</v>
      </c>
      <c r="AR1363" s="323">
        <f>'4.  2011-2014 LRAM'!AZ556*AR1359</f>
        <v>0</v>
      </c>
      <c r="AS1363" s="533">
        <f>SUM(AE1363:AR1363)</f>
        <v>0</v>
      </c>
    </row>
    <row r="1364" spans="2:45" ht="15.5">
      <c r="B1364" s="283" t="s">
        <v>719</v>
      </c>
      <c r="C1364" s="300"/>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23">
        <f>AE213*AE1359</f>
        <v>0</v>
      </c>
      <c r="AF1364" s="323">
        <f t="shared" ref="AF1364:AR1364" si="569">AF213*AF1359</f>
        <v>0</v>
      </c>
      <c r="AG1364" s="323">
        <f t="shared" si="569"/>
        <v>0</v>
      </c>
      <c r="AH1364" s="323">
        <f t="shared" si="569"/>
        <v>0</v>
      </c>
      <c r="AI1364" s="323">
        <f t="shared" si="569"/>
        <v>0</v>
      </c>
      <c r="AJ1364" s="323">
        <f t="shared" si="569"/>
        <v>0</v>
      </c>
      <c r="AK1364" s="323">
        <f t="shared" si="569"/>
        <v>0</v>
      </c>
      <c r="AL1364" s="323">
        <f t="shared" si="569"/>
        <v>0</v>
      </c>
      <c r="AM1364" s="323">
        <f t="shared" si="569"/>
        <v>0</v>
      </c>
      <c r="AN1364" s="323">
        <f t="shared" si="569"/>
        <v>0</v>
      </c>
      <c r="AO1364" s="323">
        <f t="shared" si="569"/>
        <v>0</v>
      </c>
      <c r="AP1364" s="323">
        <f t="shared" si="569"/>
        <v>0</v>
      </c>
      <c r="AQ1364" s="323">
        <f t="shared" si="569"/>
        <v>0</v>
      </c>
      <c r="AR1364" s="323">
        <f t="shared" si="569"/>
        <v>0</v>
      </c>
      <c r="AS1364" s="533">
        <f t="shared" si="568"/>
        <v>0</v>
      </c>
    </row>
    <row r="1365" spans="2:45" ht="15.5">
      <c r="B1365" s="283" t="s">
        <v>720</v>
      </c>
      <c r="C1365" s="300"/>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23">
        <f>AE403*AE1359</f>
        <v>0</v>
      </c>
      <c r="AF1365" s="323">
        <f t="shared" ref="AF1365:AR1365" si="570">AF403*AF1359</f>
        <v>0</v>
      </c>
      <c r="AG1365" s="323">
        <f t="shared" si="570"/>
        <v>0</v>
      </c>
      <c r="AH1365" s="323">
        <f t="shared" si="570"/>
        <v>0</v>
      </c>
      <c r="AI1365" s="323">
        <f t="shared" si="570"/>
        <v>0</v>
      </c>
      <c r="AJ1365" s="323">
        <f t="shared" si="570"/>
        <v>0</v>
      </c>
      <c r="AK1365" s="323">
        <f t="shared" si="570"/>
        <v>0</v>
      </c>
      <c r="AL1365" s="323">
        <f t="shared" si="570"/>
        <v>0</v>
      </c>
      <c r="AM1365" s="323">
        <f t="shared" si="570"/>
        <v>0</v>
      </c>
      <c r="AN1365" s="323">
        <f t="shared" si="570"/>
        <v>0</v>
      </c>
      <c r="AO1365" s="323">
        <f t="shared" si="570"/>
        <v>0</v>
      </c>
      <c r="AP1365" s="323">
        <f t="shared" si="570"/>
        <v>0</v>
      </c>
      <c r="AQ1365" s="323">
        <f t="shared" si="570"/>
        <v>0</v>
      </c>
      <c r="AR1365" s="323">
        <f t="shared" si="570"/>
        <v>0</v>
      </c>
      <c r="AS1365" s="533">
        <f t="shared" si="568"/>
        <v>0</v>
      </c>
    </row>
    <row r="1366" spans="2:45" ht="15.5">
      <c r="B1366" s="283" t="s">
        <v>721</v>
      </c>
      <c r="C1366" s="300"/>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23">
        <f>AE593*AE1359</f>
        <v>0</v>
      </c>
      <c r="AF1366" s="323">
        <f t="shared" ref="AF1366:AR1366" si="571">AF593*AF1359</f>
        <v>0</v>
      </c>
      <c r="AG1366" s="323">
        <f t="shared" si="571"/>
        <v>0</v>
      </c>
      <c r="AH1366" s="323">
        <f t="shared" si="571"/>
        <v>0</v>
      </c>
      <c r="AI1366" s="323">
        <f t="shared" si="571"/>
        <v>0</v>
      </c>
      <c r="AJ1366" s="323">
        <f t="shared" si="571"/>
        <v>0</v>
      </c>
      <c r="AK1366" s="323">
        <f t="shared" si="571"/>
        <v>0</v>
      </c>
      <c r="AL1366" s="323">
        <f t="shared" si="571"/>
        <v>0</v>
      </c>
      <c r="AM1366" s="323">
        <f t="shared" si="571"/>
        <v>0</v>
      </c>
      <c r="AN1366" s="323">
        <f t="shared" si="571"/>
        <v>0</v>
      </c>
      <c r="AO1366" s="323">
        <f t="shared" si="571"/>
        <v>0</v>
      </c>
      <c r="AP1366" s="323">
        <f t="shared" si="571"/>
        <v>0</v>
      </c>
      <c r="AQ1366" s="323">
        <f t="shared" si="571"/>
        <v>0</v>
      </c>
      <c r="AR1366" s="323">
        <f t="shared" si="571"/>
        <v>0</v>
      </c>
      <c r="AS1366" s="533">
        <f t="shared" si="568"/>
        <v>0</v>
      </c>
    </row>
    <row r="1367" spans="2:45" ht="15.5">
      <c r="B1367" s="283" t="s">
        <v>722</v>
      </c>
      <c r="C1367" s="300"/>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23">
        <f>AE787*AE1359</f>
        <v>0</v>
      </c>
      <c r="AF1367" s="323">
        <f t="shared" ref="AF1367:AR1367" si="572">AF787*AF1359</f>
        <v>0</v>
      </c>
      <c r="AG1367" s="323">
        <f t="shared" si="572"/>
        <v>0</v>
      </c>
      <c r="AH1367" s="323">
        <f t="shared" si="572"/>
        <v>0</v>
      </c>
      <c r="AI1367" s="323">
        <f t="shared" si="572"/>
        <v>0</v>
      </c>
      <c r="AJ1367" s="323">
        <f t="shared" si="572"/>
        <v>0</v>
      </c>
      <c r="AK1367" s="323">
        <f t="shared" si="572"/>
        <v>0</v>
      </c>
      <c r="AL1367" s="323">
        <f t="shared" si="572"/>
        <v>0</v>
      </c>
      <c r="AM1367" s="323">
        <f t="shared" si="572"/>
        <v>0</v>
      </c>
      <c r="AN1367" s="323">
        <f t="shared" si="572"/>
        <v>0</v>
      </c>
      <c r="AO1367" s="323">
        <f t="shared" si="572"/>
        <v>0</v>
      </c>
      <c r="AP1367" s="323">
        <f t="shared" si="572"/>
        <v>0</v>
      </c>
      <c r="AQ1367" s="323">
        <f t="shared" si="572"/>
        <v>0</v>
      </c>
      <c r="AR1367" s="323">
        <f t="shared" si="572"/>
        <v>0</v>
      </c>
      <c r="AS1367" s="533">
        <f t="shared" si="568"/>
        <v>0</v>
      </c>
    </row>
    <row r="1368" spans="2:45" ht="15.5">
      <c r="B1368" s="283" t="s">
        <v>723</v>
      </c>
      <c r="C1368" s="300"/>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23">
        <f>AE1359*AE984</f>
        <v>0</v>
      </c>
      <c r="AF1368" s="323">
        <f t="shared" ref="AF1368:AR1368" si="573">AF1359*AF984</f>
        <v>0</v>
      </c>
      <c r="AG1368" s="323">
        <f t="shared" si="573"/>
        <v>0</v>
      </c>
      <c r="AH1368" s="323">
        <f t="shared" si="573"/>
        <v>0</v>
      </c>
      <c r="AI1368" s="323">
        <f t="shared" si="573"/>
        <v>0</v>
      </c>
      <c r="AJ1368" s="323">
        <f t="shared" si="573"/>
        <v>0</v>
      </c>
      <c r="AK1368" s="323">
        <f t="shared" si="573"/>
        <v>0</v>
      </c>
      <c r="AL1368" s="323">
        <f t="shared" si="573"/>
        <v>0</v>
      </c>
      <c r="AM1368" s="323">
        <f t="shared" si="573"/>
        <v>0</v>
      </c>
      <c r="AN1368" s="323">
        <f t="shared" si="573"/>
        <v>0</v>
      </c>
      <c r="AO1368" s="323">
        <f t="shared" si="573"/>
        <v>0</v>
      </c>
      <c r="AP1368" s="323">
        <f t="shared" si="573"/>
        <v>0</v>
      </c>
      <c r="AQ1368" s="323">
        <f t="shared" si="573"/>
        <v>0</v>
      </c>
      <c r="AR1368" s="323">
        <f t="shared" si="573"/>
        <v>0</v>
      </c>
      <c r="AS1368" s="533">
        <f t="shared" si="568"/>
        <v>0</v>
      </c>
    </row>
    <row r="1369" spans="2:45" ht="15.5">
      <c r="B1369" s="283" t="s">
        <v>728</v>
      </c>
      <c r="C1369" s="300"/>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23">
        <f>AE1179*AE1359</f>
        <v>0</v>
      </c>
      <c r="AF1369" s="323">
        <f t="shared" ref="AF1369:AR1369" si="574">AF1179*AF1359</f>
        <v>0</v>
      </c>
      <c r="AG1369" s="323">
        <f t="shared" si="574"/>
        <v>0</v>
      </c>
      <c r="AH1369" s="323">
        <f t="shared" si="574"/>
        <v>0</v>
      </c>
      <c r="AI1369" s="323">
        <f t="shared" si="574"/>
        <v>0</v>
      </c>
      <c r="AJ1369" s="323">
        <f t="shared" si="574"/>
        <v>0</v>
      </c>
      <c r="AK1369" s="323">
        <f t="shared" si="574"/>
        <v>0</v>
      </c>
      <c r="AL1369" s="323">
        <f t="shared" si="574"/>
        <v>0</v>
      </c>
      <c r="AM1369" s="323">
        <f t="shared" si="574"/>
        <v>0</v>
      </c>
      <c r="AN1369" s="323">
        <f t="shared" si="574"/>
        <v>0</v>
      </c>
      <c r="AO1369" s="323">
        <f t="shared" si="574"/>
        <v>0</v>
      </c>
      <c r="AP1369" s="323">
        <f t="shared" si="574"/>
        <v>0</v>
      </c>
      <c r="AQ1369" s="323">
        <f t="shared" si="574"/>
        <v>0</v>
      </c>
      <c r="AR1369" s="323">
        <f t="shared" si="574"/>
        <v>0</v>
      </c>
      <c r="AS1369" s="533">
        <f t="shared" si="568"/>
        <v>0</v>
      </c>
    </row>
    <row r="1370" spans="2:45" ht="15.5">
      <c r="B1370" s="283" t="s">
        <v>724</v>
      </c>
      <c r="C1370" s="300"/>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23">
        <f>AE1356*AE1359</f>
        <v>0</v>
      </c>
      <c r="AF1370" s="323">
        <f t="shared" ref="AF1370:AR1370" si="575">AF1356*AF1359</f>
        <v>0</v>
      </c>
      <c r="AG1370" s="323">
        <f t="shared" si="575"/>
        <v>0</v>
      </c>
      <c r="AH1370" s="323">
        <f t="shared" si="575"/>
        <v>0</v>
      </c>
      <c r="AI1370" s="323">
        <f t="shared" si="575"/>
        <v>0</v>
      </c>
      <c r="AJ1370" s="323">
        <f t="shared" si="575"/>
        <v>0</v>
      </c>
      <c r="AK1370" s="323">
        <f t="shared" si="575"/>
        <v>0</v>
      </c>
      <c r="AL1370" s="323">
        <f t="shared" si="575"/>
        <v>0</v>
      </c>
      <c r="AM1370" s="323">
        <f t="shared" si="575"/>
        <v>0</v>
      </c>
      <c r="AN1370" s="323">
        <f t="shared" si="575"/>
        <v>0</v>
      </c>
      <c r="AO1370" s="323">
        <f t="shared" si="575"/>
        <v>0</v>
      </c>
      <c r="AP1370" s="323">
        <f t="shared" si="575"/>
        <v>0</v>
      </c>
      <c r="AQ1370" s="323">
        <f t="shared" si="575"/>
        <v>0</v>
      </c>
      <c r="AR1370" s="323">
        <f t="shared" si="575"/>
        <v>0</v>
      </c>
      <c r="AS1370" s="533">
        <f t="shared" si="568"/>
        <v>0</v>
      </c>
    </row>
    <row r="1371" spans="2:45" ht="15.5">
      <c r="B1371" s="304" t="s">
        <v>725</v>
      </c>
      <c r="C1371" s="300"/>
      <c r="D1371" s="263"/>
      <c r="E1371" s="292"/>
      <c r="F1371" s="292"/>
      <c r="G1371" s="292"/>
      <c r="H1371" s="292"/>
      <c r="I1371" s="292"/>
      <c r="J1371" s="292"/>
      <c r="K1371" s="292"/>
      <c r="L1371" s="292"/>
      <c r="M1371" s="292"/>
      <c r="N1371" s="292"/>
      <c r="O1371" s="292"/>
      <c r="P1371" s="292"/>
      <c r="Q1371" s="292"/>
      <c r="R1371" s="260"/>
      <c r="S1371" s="292"/>
      <c r="T1371" s="292"/>
      <c r="U1371" s="292"/>
      <c r="V1371" s="263"/>
      <c r="W1371" s="263"/>
      <c r="X1371" s="263"/>
      <c r="Y1371" s="263"/>
      <c r="Z1371" s="292"/>
      <c r="AA1371" s="292"/>
      <c r="AB1371" s="292"/>
      <c r="AC1371" s="292"/>
      <c r="AD1371" s="292"/>
      <c r="AE1371" s="301">
        <f>SUM(AE1360:AE1370)</f>
        <v>0</v>
      </c>
      <c r="AF1371" s="301">
        <f t="shared" ref="AF1371:AR1371" si="576">SUM(AF1360:AF1370)</f>
        <v>0</v>
      </c>
      <c r="AG1371" s="301">
        <f t="shared" si="576"/>
        <v>0</v>
      </c>
      <c r="AH1371" s="301">
        <f t="shared" si="576"/>
        <v>0</v>
      </c>
      <c r="AI1371" s="301">
        <f t="shared" si="576"/>
        <v>0</v>
      </c>
      <c r="AJ1371" s="301">
        <f t="shared" si="576"/>
        <v>0</v>
      </c>
      <c r="AK1371" s="301">
        <f t="shared" si="576"/>
        <v>0</v>
      </c>
      <c r="AL1371" s="301">
        <f t="shared" si="576"/>
        <v>0</v>
      </c>
      <c r="AM1371" s="301">
        <f t="shared" si="576"/>
        <v>0</v>
      </c>
      <c r="AN1371" s="301">
        <f t="shared" si="576"/>
        <v>0</v>
      </c>
      <c r="AO1371" s="301">
        <f t="shared" si="576"/>
        <v>0</v>
      </c>
      <c r="AP1371" s="301">
        <f t="shared" si="576"/>
        <v>0</v>
      </c>
      <c r="AQ1371" s="301">
        <f t="shared" si="576"/>
        <v>0</v>
      </c>
      <c r="AR1371" s="301">
        <f t="shared" si="576"/>
        <v>0</v>
      </c>
      <c r="AS1371" s="676">
        <f>SUM(AS1360:AS1370)</f>
        <v>0</v>
      </c>
    </row>
    <row r="1372" spans="2:45" ht="15.5">
      <c r="B1372" s="304" t="s">
        <v>726</v>
      </c>
      <c r="C1372" s="300"/>
      <c r="D1372" s="305"/>
      <c r="E1372" s="292"/>
      <c r="F1372" s="292"/>
      <c r="G1372" s="292"/>
      <c r="H1372" s="292"/>
      <c r="I1372" s="292"/>
      <c r="J1372" s="292"/>
      <c r="K1372" s="292"/>
      <c r="L1372" s="292"/>
      <c r="M1372" s="292"/>
      <c r="N1372" s="292"/>
      <c r="O1372" s="292"/>
      <c r="P1372" s="292"/>
      <c r="Q1372" s="292"/>
      <c r="R1372" s="260"/>
      <c r="S1372" s="292"/>
      <c r="T1372" s="292"/>
      <c r="U1372" s="292"/>
      <c r="V1372" s="263"/>
      <c r="W1372" s="263"/>
      <c r="X1372" s="263"/>
      <c r="Y1372" s="263"/>
      <c r="Z1372" s="292"/>
      <c r="AA1372" s="292"/>
      <c r="AB1372" s="292"/>
      <c r="AC1372" s="292"/>
      <c r="AD1372" s="292"/>
      <c r="AE1372" s="302">
        <f>AE1357*AE1359</f>
        <v>0</v>
      </c>
      <c r="AF1372" s="302">
        <f t="shared" ref="AF1372:AR1372" si="577">AF1357*AF1359</f>
        <v>0</v>
      </c>
      <c r="AG1372" s="302">
        <f t="shared" si="577"/>
        <v>0</v>
      </c>
      <c r="AH1372" s="302">
        <f t="shared" si="577"/>
        <v>0</v>
      </c>
      <c r="AI1372" s="302">
        <f t="shared" si="577"/>
        <v>0</v>
      </c>
      <c r="AJ1372" s="302">
        <f t="shared" si="577"/>
        <v>0</v>
      </c>
      <c r="AK1372" s="302">
        <f t="shared" si="577"/>
        <v>0</v>
      </c>
      <c r="AL1372" s="302">
        <f t="shared" si="577"/>
        <v>0</v>
      </c>
      <c r="AM1372" s="302">
        <f t="shared" si="577"/>
        <v>0</v>
      </c>
      <c r="AN1372" s="302">
        <f t="shared" si="577"/>
        <v>0</v>
      </c>
      <c r="AO1372" s="302">
        <f t="shared" si="577"/>
        <v>0</v>
      </c>
      <c r="AP1372" s="302">
        <f t="shared" si="577"/>
        <v>0</v>
      </c>
      <c r="AQ1372" s="302">
        <f t="shared" si="577"/>
        <v>0</v>
      </c>
      <c r="AR1372" s="302">
        <f t="shared" si="577"/>
        <v>0</v>
      </c>
      <c r="AS1372" s="350">
        <f>SUM(AE1372:AR1372)</f>
        <v>0</v>
      </c>
    </row>
    <row r="1373" spans="2:45" ht="15.5">
      <c r="B1373" s="304" t="s">
        <v>727</v>
      </c>
      <c r="C1373" s="300"/>
      <c r="D1373" s="305"/>
      <c r="E1373" s="292"/>
      <c r="F1373" s="292"/>
      <c r="G1373" s="292"/>
      <c r="H1373" s="292"/>
      <c r="I1373" s="292"/>
      <c r="J1373" s="292"/>
      <c r="K1373" s="292"/>
      <c r="L1373" s="292"/>
      <c r="M1373" s="292"/>
      <c r="N1373" s="292"/>
      <c r="O1373" s="292"/>
      <c r="P1373" s="292"/>
      <c r="Q1373" s="292"/>
      <c r="R1373" s="260"/>
      <c r="S1373" s="292"/>
      <c r="T1373" s="292"/>
      <c r="U1373" s="292"/>
      <c r="V1373" s="305"/>
      <c r="W1373" s="305"/>
      <c r="X1373" s="305"/>
      <c r="Y1373" s="305"/>
      <c r="Z1373" s="292"/>
      <c r="AA1373" s="292"/>
      <c r="AB1373" s="292"/>
      <c r="AC1373" s="292"/>
      <c r="AD1373" s="292"/>
      <c r="AE1373" s="306"/>
      <c r="AF1373" s="306"/>
      <c r="AG1373" s="306"/>
      <c r="AH1373" s="306"/>
      <c r="AI1373" s="306"/>
      <c r="AJ1373" s="306"/>
      <c r="AK1373" s="306"/>
      <c r="AL1373" s="306"/>
      <c r="AM1373" s="306"/>
      <c r="AN1373" s="306"/>
      <c r="AO1373" s="306"/>
      <c r="AP1373" s="306"/>
      <c r="AQ1373" s="306"/>
      <c r="AR1373" s="306"/>
      <c r="AS1373" s="350">
        <f>AS1371-AS1372</f>
        <v>0</v>
      </c>
    </row>
    <row r="1374" spans="2:45" ht="15.5">
      <c r="B1374" s="304"/>
      <c r="C1374" s="300"/>
      <c r="D1374" s="305"/>
      <c r="E1374" s="292"/>
      <c r="F1374" s="292"/>
      <c r="G1374" s="292"/>
      <c r="H1374" s="292"/>
      <c r="I1374" s="292"/>
      <c r="J1374" s="292"/>
      <c r="K1374" s="292"/>
      <c r="L1374" s="292"/>
      <c r="M1374" s="292"/>
      <c r="N1374" s="292"/>
      <c r="O1374" s="292"/>
      <c r="P1374" s="292"/>
      <c r="Q1374" s="292"/>
      <c r="R1374" s="260"/>
      <c r="S1374" s="292"/>
      <c r="T1374" s="292"/>
      <c r="U1374" s="292"/>
      <c r="V1374" s="305"/>
      <c r="W1374" s="305"/>
      <c r="X1374" s="305"/>
      <c r="Y1374" s="305"/>
      <c r="Z1374" s="292"/>
      <c r="AA1374" s="292"/>
      <c r="AB1374" s="292"/>
      <c r="AC1374" s="292"/>
      <c r="AD1374" s="292"/>
      <c r="AE1374" s="306"/>
      <c r="AF1374" s="306"/>
      <c r="AG1374" s="306"/>
      <c r="AH1374" s="306"/>
      <c r="AI1374" s="306"/>
      <c r="AJ1374" s="306"/>
      <c r="AK1374" s="306"/>
      <c r="AL1374" s="306"/>
      <c r="AM1374" s="306"/>
      <c r="AN1374" s="306"/>
      <c r="AO1374" s="306"/>
      <c r="AP1374" s="306"/>
      <c r="AQ1374" s="306"/>
      <c r="AR1374" s="306"/>
      <c r="AS1374" s="350"/>
    </row>
    <row r="1375" spans="2:45" ht="15.5">
      <c r="B1375" s="283" t="s">
        <v>871</v>
      </c>
      <c r="C1375" s="305"/>
      <c r="D1375" s="305"/>
      <c r="E1375" s="292"/>
      <c r="F1375" s="292"/>
      <c r="G1375" s="292"/>
      <c r="H1375" s="292"/>
      <c r="I1375" s="292"/>
      <c r="J1375" s="292"/>
      <c r="K1375" s="292"/>
      <c r="L1375" s="292"/>
      <c r="M1375" s="292"/>
      <c r="N1375" s="292"/>
      <c r="O1375" s="292"/>
      <c r="P1375" s="292"/>
      <c r="Q1375" s="292"/>
      <c r="R1375" s="260"/>
      <c r="S1375" s="292"/>
      <c r="T1375" s="292"/>
      <c r="U1375" s="292"/>
      <c r="V1375" s="305"/>
      <c r="W1375" s="300"/>
      <c r="X1375" s="305"/>
      <c r="Y1375" s="305"/>
      <c r="Z1375" s="292"/>
      <c r="AA1375" s="292"/>
      <c r="AB1375" s="292"/>
      <c r="AC1375" s="292"/>
      <c r="AD1375" s="292"/>
      <c r="AE1375" s="774">
        <f>SUMPRODUCT($E$1194:$E$1354,AE1194:AE1354)</f>
        <v>13304.79055834296</v>
      </c>
      <c r="AF1375" s="774">
        <f>SUMPRODUCT($E$1194:$E$1354,AF1194:AF1354)</f>
        <v>122307.09864548309</v>
      </c>
      <c r="AG1375" s="774">
        <f>IF(AG1192="kw",SUMPRODUCT($Q$1194:$Q$1354,$S$1194:$S$1354,AG1194:AG1354),SUMPRODUCT($E$1194:$E$1354,AG1194:AG1354))</f>
        <v>187.39528361344537</v>
      </c>
      <c r="AH1375" s="664">
        <f t="shared" ref="AH1375:AR1375" si="578">IF(AH1192="kw",SUMPRODUCT($Q$1194:$Q$1354,$S$1194:$S$1354,AH1194:AH1354),SUMPRODUCT($E$1194:$E$1354,AH1194:AH1354))</f>
        <v>0</v>
      </c>
      <c r="AI1375" s="664">
        <f t="shared" si="578"/>
        <v>0</v>
      </c>
      <c r="AJ1375" s="664">
        <f t="shared" si="578"/>
        <v>0</v>
      </c>
      <c r="AK1375" s="664">
        <f t="shared" si="578"/>
        <v>0</v>
      </c>
      <c r="AL1375" s="664">
        <f t="shared" si="578"/>
        <v>0</v>
      </c>
      <c r="AM1375" s="664">
        <f t="shared" si="578"/>
        <v>0</v>
      </c>
      <c r="AN1375" s="664">
        <f t="shared" si="578"/>
        <v>0</v>
      </c>
      <c r="AO1375" s="664">
        <f t="shared" si="578"/>
        <v>0</v>
      </c>
      <c r="AP1375" s="664">
        <f t="shared" si="578"/>
        <v>0</v>
      </c>
      <c r="AQ1375" s="664">
        <f t="shared" si="578"/>
        <v>0</v>
      </c>
      <c r="AR1375" s="664">
        <f t="shared" si="578"/>
        <v>0</v>
      </c>
      <c r="AS1375" s="294"/>
    </row>
    <row r="1376" spans="2:45" ht="15.5">
      <c r="B1376" s="283" t="s">
        <v>872</v>
      </c>
      <c r="C1376" s="305"/>
      <c r="D1376" s="305"/>
      <c r="E1376" s="292"/>
      <c r="F1376" s="292"/>
      <c r="G1376" s="292"/>
      <c r="H1376" s="292"/>
      <c r="I1376" s="292"/>
      <c r="J1376" s="292"/>
      <c r="K1376" s="292"/>
      <c r="L1376" s="292"/>
      <c r="M1376" s="292"/>
      <c r="N1376" s="292"/>
      <c r="O1376" s="292"/>
      <c r="P1376" s="292"/>
      <c r="Q1376" s="292"/>
      <c r="R1376" s="260"/>
      <c r="S1376" s="292"/>
      <c r="T1376" s="292"/>
      <c r="U1376" s="292"/>
      <c r="V1376" s="305"/>
      <c r="W1376" s="300"/>
      <c r="X1376" s="305"/>
      <c r="Y1376" s="305"/>
      <c r="Z1376" s="292"/>
      <c r="AA1376" s="292"/>
      <c r="AB1376" s="292"/>
      <c r="AC1376" s="292"/>
      <c r="AD1376" s="292"/>
      <c r="AE1376" s="774">
        <f>SUMPRODUCT($F$1194:$F$1354,AE1194:AE1354)</f>
        <v>13304.79055834296</v>
      </c>
      <c r="AF1376" s="774">
        <f>SUMPRODUCT($F$1194:$F$1354,AF1194:AF1354)</f>
        <v>122307.09864548309</v>
      </c>
      <c r="AG1376" s="774">
        <f>IF(AG1192="kw",SUMPRODUCT($Q$1194:$Q$1354,$T$1194:$T$1354,AG1194:AG1354),SUMPRODUCT($F$1194:$F$1354,AG1194:AG1354))</f>
        <v>187.39528361344537</v>
      </c>
      <c r="AH1376" s="664">
        <f t="shared" ref="AH1376:AR1376" si="579">IF(AH1192="kw",SUMPRODUCT($Q$1194:$Q$1354,$T$1194:$T$1354,AH1194:AH1354),SUMPRODUCT($F$1194:$F$1354,AH1194:AH1354))</f>
        <v>0</v>
      </c>
      <c r="AI1376" s="664">
        <f t="shared" si="579"/>
        <v>0</v>
      </c>
      <c r="AJ1376" s="664">
        <f t="shared" si="579"/>
        <v>0</v>
      </c>
      <c r="AK1376" s="664">
        <f t="shared" si="579"/>
        <v>0</v>
      </c>
      <c r="AL1376" s="664">
        <f t="shared" si="579"/>
        <v>0</v>
      </c>
      <c r="AM1376" s="664">
        <f t="shared" si="579"/>
        <v>0</v>
      </c>
      <c r="AN1376" s="664">
        <f t="shared" si="579"/>
        <v>0</v>
      </c>
      <c r="AO1376" s="664">
        <f t="shared" si="579"/>
        <v>0</v>
      </c>
      <c r="AP1376" s="664">
        <f t="shared" si="579"/>
        <v>0</v>
      </c>
      <c r="AQ1376" s="664">
        <f t="shared" si="579"/>
        <v>0</v>
      </c>
      <c r="AR1376" s="664">
        <f t="shared" si="579"/>
        <v>0</v>
      </c>
      <c r="AS1376" s="294"/>
    </row>
    <row r="1377" spans="1:45" ht="15.5">
      <c r="B1377" s="283" t="s">
        <v>873</v>
      </c>
      <c r="C1377" s="305"/>
      <c r="D1377" s="305"/>
      <c r="E1377" s="292"/>
      <c r="F1377" s="292"/>
      <c r="G1377" s="292"/>
      <c r="H1377" s="292"/>
      <c r="I1377" s="292"/>
      <c r="J1377" s="292"/>
      <c r="K1377" s="292"/>
      <c r="L1377" s="292"/>
      <c r="M1377" s="292"/>
      <c r="N1377" s="292"/>
      <c r="O1377" s="292"/>
      <c r="P1377" s="292"/>
      <c r="Q1377" s="292"/>
      <c r="R1377" s="260"/>
      <c r="S1377" s="292"/>
      <c r="T1377" s="292"/>
      <c r="U1377" s="292"/>
      <c r="V1377" s="305"/>
      <c r="W1377" s="300"/>
      <c r="X1377" s="305"/>
      <c r="Y1377" s="305"/>
      <c r="Z1377" s="292"/>
      <c r="AA1377" s="292"/>
      <c r="AB1377" s="292"/>
      <c r="AC1377" s="292"/>
      <c r="AD1377" s="292"/>
      <c r="AE1377" s="774">
        <f>SUMPRODUCT($G$1194:$G$1354,AE1194:AE1354)</f>
        <v>13304.79055834296</v>
      </c>
      <c r="AF1377" s="774">
        <f>SUMPRODUCT($G$1194:$G$1354,AF1194:AF1354)</f>
        <v>122307.09864548309</v>
      </c>
      <c r="AG1377" s="774">
        <f>IF(AG1192="kw",SUMPRODUCT($Q$1194:$Q$1354,$U$1194:$U$1354,AG1194:AG1354),SUMPRODUCT($G$1194:$G$1354,AG1194:AG1354))</f>
        <v>187.39528361344537</v>
      </c>
      <c r="AH1377" s="664">
        <f t="shared" ref="AH1377:AR1377" si="580">IF(AH1192="kw",SUMPRODUCT($Q$1194:$Q$1354,$U$1194:$U$1354,AH1194:AH1354),SUMPRODUCT($G$1194:$G$1354,AH1194:AH1354))</f>
        <v>0</v>
      </c>
      <c r="AI1377" s="664">
        <f t="shared" si="580"/>
        <v>0</v>
      </c>
      <c r="AJ1377" s="664">
        <f t="shared" si="580"/>
        <v>0</v>
      </c>
      <c r="AK1377" s="664">
        <f t="shared" si="580"/>
        <v>0</v>
      </c>
      <c r="AL1377" s="664">
        <f t="shared" si="580"/>
        <v>0</v>
      </c>
      <c r="AM1377" s="664">
        <f t="shared" si="580"/>
        <v>0</v>
      </c>
      <c r="AN1377" s="664">
        <f t="shared" si="580"/>
        <v>0</v>
      </c>
      <c r="AO1377" s="664">
        <f t="shared" si="580"/>
        <v>0</v>
      </c>
      <c r="AP1377" s="664">
        <f t="shared" si="580"/>
        <v>0</v>
      </c>
      <c r="AQ1377" s="664">
        <f t="shared" si="580"/>
        <v>0</v>
      </c>
      <c r="AR1377" s="664">
        <f t="shared" si="580"/>
        <v>0</v>
      </c>
      <c r="AS1377" s="294"/>
    </row>
    <row r="1378" spans="1:45" ht="15.5">
      <c r="B1378" s="283" t="s">
        <v>874</v>
      </c>
      <c r="C1378" s="305"/>
      <c r="D1378" s="305"/>
      <c r="E1378" s="292"/>
      <c r="F1378" s="292"/>
      <c r="G1378" s="292"/>
      <c r="H1378" s="292"/>
      <c r="I1378" s="292"/>
      <c r="J1378" s="292"/>
      <c r="K1378" s="292"/>
      <c r="L1378" s="292"/>
      <c r="M1378" s="292"/>
      <c r="N1378" s="292"/>
      <c r="O1378" s="292"/>
      <c r="P1378" s="292"/>
      <c r="Q1378" s="292"/>
      <c r="R1378" s="260"/>
      <c r="S1378" s="292"/>
      <c r="T1378" s="292"/>
      <c r="U1378" s="292"/>
      <c r="V1378" s="305"/>
      <c r="W1378" s="300"/>
      <c r="X1378" s="305"/>
      <c r="Y1378" s="305"/>
      <c r="Z1378" s="292"/>
      <c r="AA1378" s="292"/>
      <c r="AB1378" s="292"/>
      <c r="AC1378" s="292"/>
      <c r="AD1378" s="292"/>
      <c r="AE1378" s="774">
        <f>SUMPRODUCT($H$1194:$H$1354,AE1194:AE1354)</f>
        <v>13304.79055834296</v>
      </c>
      <c r="AF1378" s="774">
        <f>SUMPRODUCT($H$1194:$H$1354,AF1194:AF1354)</f>
        <v>122307.09864548309</v>
      </c>
      <c r="AG1378" s="774">
        <f>IF(AG1192="kw",SUMPRODUCT($Q$1194:$Q$1354,$V$1194:$V$1354,AG1194:AG1354),SUMPRODUCT($H$1194:$H$1354,AG1194:AG1354))</f>
        <v>187.39528361344537</v>
      </c>
      <c r="AH1378" s="664">
        <f t="shared" ref="AH1378:AR1378" si="581">IF(AH1192="kw",SUMPRODUCT($Q$1194:$Q$1354,$V$1194:$V$1354,AH1194:AH1354),SUMPRODUCT($H$1194:$H$1354,AH1194:AH1354))</f>
        <v>0</v>
      </c>
      <c r="AI1378" s="664">
        <f t="shared" si="581"/>
        <v>0</v>
      </c>
      <c r="AJ1378" s="664">
        <f t="shared" si="581"/>
        <v>0</v>
      </c>
      <c r="AK1378" s="664">
        <f t="shared" si="581"/>
        <v>0</v>
      </c>
      <c r="AL1378" s="664">
        <f t="shared" si="581"/>
        <v>0</v>
      </c>
      <c r="AM1378" s="664">
        <f t="shared" si="581"/>
        <v>0</v>
      </c>
      <c r="AN1378" s="664">
        <f t="shared" si="581"/>
        <v>0</v>
      </c>
      <c r="AO1378" s="664">
        <f t="shared" si="581"/>
        <v>0</v>
      </c>
      <c r="AP1378" s="664">
        <f t="shared" si="581"/>
        <v>0</v>
      </c>
      <c r="AQ1378" s="664">
        <f t="shared" si="581"/>
        <v>0</v>
      </c>
      <c r="AR1378" s="664">
        <f t="shared" si="581"/>
        <v>0</v>
      </c>
      <c r="AS1378" s="294"/>
    </row>
    <row r="1379" spans="1:45" ht="15.5">
      <c r="B1379" s="283" t="s">
        <v>875</v>
      </c>
      <c r="C1379" s="305"/>
      <c r="D1379" s="305"/>
      <c r="E1379" s="292"/>
      <c r="F1379" s="292"/>
      <c r="G1379" s="292"/>
      <c r="H1379" s="292"/>
      <c r="I1379" s="292"/>
      <c r="J1379" s="292"/>
      <c r="K1379" s="292"/>
      <c r="L1379" s="292"/>
      <c r="M1379" s="292"/>
      <c r="N1379" s="292"/>
      <c r="O1379" s="292"/>
      <c r="P1379" s="292"/>
      <c r="Q1379" s="292"/>
      <c r="R1379" s="260"/>
      <c r="S1379" s="292"/>
      <c r="T1379" s="292"/>
      <c r="U1379" s="292"/>
      <c r="V1379" s="305"/>
      <c r="W1379" s="300"/>
      <c r="X1379" s="305"/>
      <c r="Y1379" s="305"/>
      <c r="Z1379" s="292"/>
      <c r="AA1379" s="292"/>
      <c r="AB1379" s="292"/>
      <c r="AC1379" s="292"/>
      <c r="AD1379" s="292"/>
      <c r="AE1379" s="774">
        <f>SUMPRODUCT($I$1194:$I$1354,AE1194:AE1354)</f>
        <v>13304.79055834296</v>
      </c>
      <c r="AF1379" s="774">
        <f>SUMPRODUCT($I$1194:$I$1354,AF1194:AF1354)</f>
        <v>117860.57148425348</v>
      </c>
      <c r="AG1379" s="774">
        <f>IF(AG1192="kw",SUMPRODUCT($Q$1194:$Q$1354,$W$1194:$W$1354,AG1194:AG1354),SUMPRODUCT($I$1194:$I$1354,AG1194:AG1354))</f>
        <v>187.33335908009332</v>
      </c>
      <c r="AH1379" s="664">
        <f t="shared" ref="AH1379:AR1379" si="582">IF(AH1192="kw",SUMPRODUCT($Q$1194:$Q$1354,$W$1194:$W$1354,AH1194:AH1354),SUMPRODUCT($I$1194:$I$1354,AH1194:AH1354))</f>
        <v>0</v>
      </c>
      <c r="AI1379" s="664">
        <f t="shared" si="582"/>
        <v>0</v>
      </c>
      <c r="AJ1379" s="664">
        <f t="shared" si="582"/>
        <v>0</v>
      </c>
      <c r="AK1379" s="664">
        <f t="shared" si="582"/>
        <v>0</v>
      </c>
      <c r="AL1379" s="664">
        <f t="shared" si="582"/>
        <v>0</v>
      </c>
      <c r="AM1379" s="664">
        <f t="shared" si="582"/>
        <v>0</v>
      </c>
      <c r="AN1379" s="664">
        <f t="shared" si="582"/>
        <v>0</v>
      </c>
      <c r="AO1379" s="664">
        <f t="shared" si="582"/>
        <v>0</v>
      </c>
      <c r="AP1379" s="664">
        <f t="shared" si="582"/>
        <v>0</v>
      </c>
      <c r="AQ1379" s="664">
        <f t="shared" si="582"/>
        <v>0</v>
      </c>
      <c r="AR1379" s="664">
        <f t="shared" si="582"/>
        <v>0</v>
      </c>
      <c r="AS1379" s="294"/>
    </row>
    <row r="1380" spans="1:45" ht="15.5">
      <c r="B1380" s="326" t="s">
        <v>876</v>
      </c>
      <c r="C1380" s="387"/>
      <c r="D1380" s="387"/>
      <c r="E1380" s="388"/>
      <c r="F1380" s="388"/>
      <c r="G1380" s="388"/>
      <c r="H1380" s="388"/>
      <c r="I1380" s="388"/>
      <c r="J1380" s="388"/>
      <c r="K1380" s="388"/>
      <c r="L1380" s="388"/>
      <c r="M1380" s="388"/>
      <c r="N1380" s="388"/>
      <c r="O1380" s="388"/>
      <c r="P1380" s="388"/>
      <c r="Q1380" s="388"/>
      <c r="R1380" s="389"/>
      <c r="S1380" s="388"/>
      <c r="T1380" s="388"/>
      <c r="U1380" s="388"/>
      <c r="V1380" s="387"/>
      <c r="W1380" s="390"/>
      <c r="X1380" s="387"/>
      <c r="Y1380" s="387"/>
      <c r="Z1380" s="388"/>
      <c r="AA1380" s="388"/>
      <c r="AB1380" s="388"/>
      <c r="AC1380" s="388"/>
      <c r="AD1380" s="388"/>
      <c r="AE1380" s="775">
        <f>SUMPRODUCT($J$1194:$J$1354,AE1194:AE1354)</f>
        <v>13304.79055834296</v>
      </c>
      <c r="AF1380" s="775">
        <f>SUMPRODUCT($J$1194:$J$1354,AF1194:AF1354)</f>
        <v>117860.57148425348</v>
      </c>
      <c r="AG1380" s="775">
        <f>IF(AG1192="kw",SUMPRODUCT($Q$1194:$Q$1354,$X$1194:$X$1354,AG1194:AG1354),SUMPRODUCT($J$1194:$J$1354,AG1194:AG1354))</f>
        <v>187.33335908009332</v>
      </c>
      <c r="AH1380" s="665">
        <f t="shared" ref="AH1380:AR1380" si="583">IF(AH1192="kw",SUMPRODUCT($Q$1194:$Q$1354,$X$1194:$X$1354,AH1194:AH1354),SUMPRODUCT($J$1194:$J$1354,AH1194:AH1354))</f>
        <v>0</v>
      </c>
      <c r="AI1380" s="665">
        <f t="shared" si="583"/>
        <v>0</v>
      </c>
      <c r="AJ1380" s="665">
        <f t="shared" si="583"/>
        <v>0</v>
      </c>
      <c r="AK1380" s="665">
        <f t="shared" si="583"/>
        <v>0</v>
      </c>
      <c r="AL1380" s="665">
        <f t="shared" si="583"/>
        <v>0</v>
      </c>
      <c r="AM1380" s="665">
        <f t="shared" si="583"/>
        <v>0</v>
      </c>
      <c r="AN1380" s="665">
        <f t="shared" si="583"/>
        <v>0</v>
      </c>
      <c r="AO1380" s="665">
        <f t="shared" si="583"/>
        <v>0</v>
      </c>
      <c r="AP1380" s="665">
        <f t="shared" si="583"/>
        <v>0</v>
      </c>
      <c r="AQ1380" s="665">
        <f t="shared" si="583"/>
        <v>0</v>
      </c>
      <c r="AR1380" s="665">
        <f t="shared" si="583"/>
        <v>0</v>
      </c>
      <c r="AS1380" s="330"/>
    </row>
    <row r="1381" spans="1:45" ht="19.5" customHeight="1">
      <c r="B1381" s="314" t="s">
        <v>590</v>
      </c>
      <c r="C1381" s="331"/>
      <c r="D1381" s="332"/>
      <c r="E1381" s="332"/>
      <c r="F1381" s="332"/>
      <c r="G1381" s="332"/>
      <c r="H1381" s="332"/>
      <c r="I1381" s="332"/>
      <c r="J1381" s="332"/>
      <c r="K1381" s="332"/>
      <c r="L1381" s="332"/>
      <c r="M1381" s="332"/>
      <c r="N1381" s="332"/>
      <c r="O1381" s="332"/>
      <c r="P1381" s="332"/>
      <c r="Q1381" s="332"/>
      <c r="R1381" s="332"/>
      <c r="S1381" s="332"/>
      <c r="T1381" s="332"/>
      <c r="U1381" s="332"/>
      <c r="V1381" s="317"/>
      <c r="W1381" s="318"/>
      <c r="X1381" s="332"/>
      <c r="Y1381" s="332"/>
      <c r="Z1381" s="332"/>
      <c r="AA1381" s="332"/>
      <c r="AB1381" s="332"/>
      <c r="AC1381" s="332"/>
      <c r="AD1381" s="332"/>
      <c r="AE1381" s="333"/>
      <c r="AF1381" s="333"/>
      <c r="AG1381" s="333"/>
      <c r="AH1381" s="333"/>
      <c r="AI1381" s="333"/>
      <c r="AJ1381" s="333"/>
      <c r="AK1381" s="333"/>
      <c r="AL1381" s="333"/>
      <c r="AM1381" s="333"/>
      <c r="AN1381" s="333"/>
      <c r="AO1381" s="333"/>
      <c r="AP1381" s="333"/>
      <c r="AQ1381" s="333"/>
      <c r="AR1381" s="333"/>
      <c r="AS1381" s="333"/>
    </row>
    <row r="1382" spans="1:45" ht="19.5" customHeight="1">
      <c r="B1382" s="654"/>
      <c r="C1382" s="655"/>
      <c r="D1382" s="636"/>
      <c r="E1382" s="636"/>
      <c r="F1382" s="636"/>
      <c r="G1382" s="636"/>
      <c r="H1382" s="636"/>
      <c r="I1382" s="636"/>
      <c r="J1382" s="636"/>
      <c r="K1382" s="636"/>
      <c r="L1382" s="636"/>
      <c r="M1382" s="636"/>
      <c r="N1382" s="636"/>
      <c r="O1382" s="636"/>
      <c r="P1382" s="636"/>
      <c r="Q1382" s="636"/>
      <c r="R1382" s="636"/>
      <c r="S1382" s="636"/>
      <c r="T1382" s="636"/>
      <c r="U1382" s="636"/>
      <c r="V1382" s="264"/>
      <c r="W1382" s="656"/>
      <c r="X1382" s="636"/>
      <c r="Y1382" s="636"/>
      <c r="Z1382" s="636"/>
      <c r="AA1382" s="636"/>
      <c r="AB1382" s="636"/>
      <c r="AC1382" s="636"/>
      <c r="AD1382" s="636"/>
      <c r="AE1382" s="219"/>
      <c r="AF1382" s="219"/>
      <c r="AG1382" s="219"/>
      <c r="AH1382" s="219"/>
      <c r="AI1382" s="219"/>
      <c r="AJ1382" s="219"/>
      <c r="AK1382" s="219"/>
      <c r="AL1382" s="219"/>
      <c r="AM1382" s="219"/>
      <c r="AN1382" s="219"/>
      <c r="AO1382" s="219"/>
      <c r="AP1382" s="219"/>
      <c r="AQ1382" s="219"/>
      <c r="AR1382" s="219"/>
      <c r="AS1382" s="219"/>
    </row>
    <row r="1383" spans="1:45" ht="15.5">
      <c r="B1383" s="241" t="s">
        <v>801</v>
      </c>
      <c r="C1383" s="242"/>
      <c r="D1383" s="501" t="s">
        <v>523</v>
      </c>
      <c r="E1383" s="217"/>
      <c r="F1383" s="501"/>
      <c r="G1383" s="217"/>
      <c r="H1383" s="217"/>
      <c r="I1383" s="217"/>
      <c r="J1383" s="217"/>
      <c r="K1383" s="217"/>
      <c r="L1383" s="217"/>
      <c r="M1383" s="217"/>
      <c r="N1383" s="217"/>
      <c r="O1383" s="217"/>
      <c r="P1383" s="217"/>
      <c r="Q1383" s="217"/>
      <c r="R1383" s="242"/>
      <c r="S1383" s="217"/>
      <c r="T1383" s="217"/>
      <c r="U1383" s="217"/>
      <c r="V1383" s="217"/>
      <c r="W1383" s="217"/>
      <c r="X1383" s="217"/>
      <c r="Y1383" s="217"/>
      <c r="Z1383" s="217"/>
      <c r="AA1383" s="217"/>
      <c r="AB1383" s="217"/>
      <c r="AC1383" s="217"/>
      <c r="AD1383" s="217"/>
      <c r="AE1383" s="231"/>
      <c r="AF1383" s="229"/>
      <c r="AG1383" s="229"/>
      <c r="AH1383" s="229"/>
      <c r="AI1383" s="229"/>
      <c r="AJ1383" s="229"/>
      <c r="AK1383" s="229"/>
      <c r="AL1383" s="229"/>
      <c r="AM1383" s="229"/>
      <c r="AN1383" s="229"/>
      <c r="AO1383" s="229"/>
      <c r="AP1383" s="229"/>
      <c r="AQ1383" s="229"/>
      <c r="AR1383" s="229"/>
    </row>
    <row r="1384" spans="1:45" ht="39.75" customHeight="1">
      <c r="B1384" s="828" t="s">
        <v>211</v>
      </c>
      <c r="C1384" s="830" t="s">
        <v>33</v>
      </c>
      <c r="D1384" s="244" t="s">
        <v>421</v>
      </c>
      <c r="E1384" s="838" t="s">
        <v>209</v>
      </c>
      <c r="F1384" s="839"/>
      <c r="G1384" s="839"/>
      <c r="H1384" s="839"/>
      <c r="I1384" s="839"/>
      <c r="J1384" s="839"/>
      <c r="K1384" s="839"/>
      <c r="L1384" s="839"/>
      <c r="M1384" s="839"/>
      <c r="N1384" s="839"/>
      <c r="O1384" s="839"/>
      <c r="P1384" s="840"/>
      <c r="Q1384" s="830" t="s">
        <v>213</v>
      </c>
      <c r="R1384" s="244" t="s">
        <v>422</v>
      </c>
      <c r="S1384" s="834" t="s">
        <v>212</v>
      </c>
      <c r="T1384" s="835"/>
      <c r="U1384" s="835"/>
      <c r="V1384" s="835"/>
      <c r="W1384" s="835"/>
      <c r="X1384" s="835"/>
      <c r="Y1384" s="835"/>
      <c r="Z1384" s="835"/>
      <c r="AA1384" s="835"/>
      <c r="AB1384" s="835"/>
      <c r="AC1384" s="835"/>
      <c r="AD1384" s="841"/>
      <c r="AE1384" s="834" t="s">
        <v>242</v>
      </c>
      <c r="AF1384" s="835"/>
      <c r="AG1384" s="835"/>
      <c r="AH1384" s="835"/>
      <c r="AI1384" s="835"/>
      <c r="AJ1384" s="835"/>
      <c r="AK1384" s="835"/>
      <c r="AL1384" s="835"/>
      <c r="AM1384" s="835"/>
      <c r="AN1384" s="835"/>
      <c r="AO1384" s="835"/>
      <c r="AP1384" s="835"/>
      <c r="AQ1384" s="835"/>
      <c r="AR1384" s="835"/>
      <c r="AS1384" s="836"/>
    </row>
    <row r="1385" spans="1:45" ht="65.25" customHeight="1">
      <c r="B1385" s="829"/>
      <c r="C1385" s="831"/>
      <c r="D1385" s="245">
        <v>2022</v>
      </c>
      <c r="E1385" s="245">
        <v>2023</v>
      </c>
      <c r="F1385" s="245">
        <v>2024</v>
      </c>
      <c r="G1385" s="245">
        <v>2025</v>
      </c>
      <c r="H1385" s="245">
        <v>2026</v>
      </c>
      <c r="I1385" s="245">
        <v>2027</v>
      </c>
      <c r="J1385" s="245">
        <v>2028</v>
      </c>
      <c r="K1385" s="245">
        <v>2029</v>
      </c>
      <c r="L1385" s="245">
        <v>2030</v>
      </c>
      <c r="M1385" s="245">
        <v>2031</v>
      </c>
      <c r="N1385" s="245">
        <v>2032</v>
      </c>
      <c r="O1385" s="245">
        <v>2033</v>
      </c>
      <c r="P1385" s="245">
        <v>2034</v>
      </c>
      <c r="Q1385" s="837"/>
      <c r="R1385" s="245">
        <v>2022</v>
      </c>
      <c r="S1385" s="245">
        <v>2023</v>
      </c>
      <c r="T1385" s="245">
        <v>2024</v>
      </c>
      <c r="U1385" s="245">
        <v>2025</v>
      </c>
      <c r="V1385" s="245">
        <v>2026</v>
      </c>
      <c r="W1385" s="245">
        <v>2027</v>
      </c>
      <c r="X1385" s="245">
        <v>2028</v>
      </c>
      <c r="Y1385" s="245">
        <v>2029</v>
      </c>
      <c r="Z1385" s="245">
        <v>2030</v>
      </c>
      <c r="AA1385" s="245">
        <v>2031</v>
      </c>
      <c r="AB1385" s="245">
        <v>2032</v>
      </c>
      <c r="AC1385" s="245">
        <v>2033</v>
      </c>
      <c r="AD1385" s="245">
        <v>2034</v>
      </c>
      <c r="AE1385" s="245" t="str">
        <f>'1.  LRAMVA Summary'!$D$53</f>
        <v>Residential</v>
      </c>
      <c r="AF1385" s="245" t="str">
        <f>'1.  LRAMVA Summary'!$E$53</f>
        <v>GS&lt;50 kW</v>
      </c>
      <c r="AG1385" s="245" t="str">
        <f>'1.  LRAMVA Summary'!$F$53</f>
        <v>GS 50 to 699 kW</v>
      </c>
      <c r="AH1385" s="245" t="str">
        <f>'1.  LRAMVA Summary'!$G$53</f>
        <v>GS 700 to 4,999 kW</v>
      </c>
      <c r="AI1385" s="245" t="str">
        <f>'1.  LRAMVA Summary'!$H$53</f>
        <v>Large Use</v>
      </c>
      <c r="AJ1385" s="245" t="str">
        <f>'1.  LRAMVA Summary'!$I$53</f>
        <v>Street Lighting</v>
      </c>
      <c r="AK1385" s="245" t="str">
        <f>'1.  LRAMVA Summary'!$J$53</f>
        <v>Unmetered Scattered Load</v>
      </c>
      <c r="AL1385" s="245" t="str">
        <f>'1.  LRAMVA Summary'!$K$53</f>
        <v/>
      </c>
      <c r="AM1385" s="245" t="str">
        <f>'1.  LRAMVA Summary'!$L$53</f>
        <v/>
      </c>
      <c r="AN1385" s="245" t="str">
        <f>'1.  LRAMVA Summary'!$M$53</f>
        <v/>
      </c>
      <c r="AO1385" s="245" t="str">
        <f>'1.  LRAMVA Summary'!$N$53</f>
        <v/>
      </c>
      <c r="AP1385" s="245" t="str">
        <f>'1.  LRAMVA Summary'!$O$53</f>
        <v/>
      </c>
      <c r="AQ1385" s="245" t="str">
        <f>'1.  LRAMVA Summary'!$P$53</f>
        <v/>
      </c>
      <c r="AR1385" s="245" t="str">
        <f>'1.  LRAMVA Summary'!$Q$53</f>
        <v/>
      </c>
      <c r="AS1385" s="247" t="str">
        <f>'1.  LRAMVA Summary'!$R$53</f>
        <v>Total</v>
      </c>
    </row>
    <row r="1386" spans="1:45" ht="15" customHeight="1">
      <c r="A1386" s="454"/>
      <c r="B1386" s="444" t="s">
        <v>501</v>
      </c>
      <c r="C1386" s="249"/>
      <c r="D1386" s="249"/>
      <c r="E1386" s="249"/>
      <c r="F1386" s="249"/>
      <c r="G1386" s="249"/>
      <c r="H1386" s="249"/>
      <c r="I1386" s="249"/>
      <c r="J1386" s="249"/>
      <c r="K1386" s="249"/>
      <c r="L1386" s="249"/>
      <c r="M1386" s="249"/>
      <c r="N1386" s="249"/>
      <c r="O1386" s="249"/>
      <c r="P1386" s="249"/>
      <c r="Q1386" s="250"/>
      <c r="R1386" s="249"/>
      <c r="S1386" s="249"/>
      <c r="T1386" s="249"/>
      <c r="U1386" s="249"/>
      <c r="V1386" s="249"/>
      <c r="W1386" s="249"/>
      <c r="X1386" s="249"/>
      <c r="Y1386" s="249"/>
      <c r="Z1386" s="249"/>
      <c r="AA1386" s="249"/>
      <c r="AB1386" s="249"/>
      <c r="AC1386" s="249"/>
      <c r="AD1386" s="249"/>
      <c r="AE1386" s="251" t="str">
        <f>'1.  LRAMVA Summary'!$D$54</f>
        <v>kWh</v>
      </c>
      <c r="AF1386" s="251" t="str">
        <f>'1.  LRAMVA Summary'!$E$54</f>
        <v>kWh</v>
      </c>
      <c r="AG1386" s="251" t="str">
        <f>'1.  LRAMVA Summary'!$F$54</f>
        <v>kW</v>
      </c>
      <c r="AH1386" s="251" t="str">
        <f>'1.  LRAMVA Summary'!$G$54</f>
        <v>kW</v>
      </c>
      <c r="AI1386" s="251" t="str">
        <f>'1.  LRAMVA Summary'!$H$54</f>
        <v>kW</v>
      </c>
      <c r="AJ1386" s="251" t="str">
        <f>'1.  LRAMVA Summary'!$I$54</f>
        <v>kW</v>
      </c>
      <c r="AK1386" s="251" t="str">
        <f>'1.  LRAMVA Summary'!$J$54</f>
        <v>kWh</v>
      </c>
      <c r="AL1386" s="251">
        <f>'1.  LRAMVA Summary'!$K$54</f>
        <v>0</v>
      </c>
      <c r="AM1386" s="251">
        <f>'1.  LRAMVA Summary'!$L$54</f>
        <v>0</v>
      </c>
      <c r="AN1386" s="251">
        <f>'1.  LRAMVA Summary'!$M$54</f>
        <v>0</v>
      </c>
      <c r="AO1386" s="251">
        <f>'1.  LRAMVA Summary'!$N$54</f>
        <v>0</v>
      </c>
      <c r="AP1386" s="251">
        <f>'1.  LRAMVA Summary'!$O$54</f>
        <v>0</v>
      </c>
      <c r="AQ1386" s="251">
        <f>'1.  LRAMVA Summary'!$P$54</f>
        <v>0</v>
      </c>
      <c r="AR1386" s="251">
        <f>'1.  LRAMVA Summary'!$Q$54</f>
        <v>0</v>
      </c>
      <c r="AS1386" s="252"/>
    </row>
    <row r="1387" spans="1:45" ht="15" customHeight="1" outlineLevel="1">
      <c r="A1387" s="454"/>
      <c r="B1387" s="433" t="s">
        <v>494</v>
      </c>
      <c r="C1387" s="249"/>
      <c r="D1387" s="249"/>
      <c r="E1387" s="249"/>
      <c r="F1387" s="249"/>
      <c r="G1387" s="249"/>
      <c r="H1387" s="249"/>
      <c r="I1387" s="249"/>
      <c r="J1387" s="249"/>
      <c r="K1387" s="249"/>
      <c r="L1387" s="249"/>
      <c r="M1387" s="249"/>
      <c r="N1387" s="249"/>
      <c r="O1387" s="249"/>
      <c r="P1387" s="249"/>
      <c r="Q1387" s="250"/>
      <c r="R1387" s="249"/>
      <c r="S1387" s="249"/>
      <c r="T1387" s="249"/>
      <c r="U1387" s="249"/>
      <c r="V1387" s="249"/>
      <c r="W1387" s="249"/>
      <c r="X1387" s="249"/>
      <c r="Y1387" s="249"/>
      <c r="Z1387" s="249"/>
      <c r="AA1387" s="249"/>
      <c r="AB1387" s="249"/>
      <c r="AC1387" s="249"/>
      <c r="AD1387" s="249"/>
      <c r="AE1387" s="251"/>
      <c r="AF1387" s="251"/>
      <c r="AG1387" s="251"/>
      <c r="AH1387" s="251"/>
      <c r="AI1387" s="251"/>
      <c r="AJ1387" s="251"/>
      <c r="AK1387" s="251"/>
      <c r="AL1387" s="251"/>
      <c r="AM1387" s="251"/>
      <c r="AN1387" s="251"/>
      <c r="AO1387" s="251"/>
      <c r="AP1387" s="251"/>
      <c r="AQ1387" s="251"/>
      <c r="AR1387" s="251"/>
      <c r="AS1387" s="252"/>
    </row>
    <row r="1388" spans="1:45" ht="15" customHeight="1" outlineLevel="1">
      <c r="A1388" s="454">
        <v>1</v>
      </c>
      <c r="B1388" s="370" t="s">
        <v>95</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57"/>
      <c r="AF1388" s="357"/>
      <c r="AG1388" s="357"/>
      <c r="AH1388" s="357"/>
      <c r="AI1388" s="357"/>
      <c r="AJ1388" s="357"/>
      <c r="AK1388" s="357"/>
      <c r="AL1388" s="352"/>
      <c r="AM1388" s="352"/>
      <c r="AN1388" s="352"/>
      <c r="AO1388" s="352"/>
      <c r="AP1388" s="352"/>
      <c r="AQ1388" s="352"/>
      <c r="AR1388" s="352"/>
      <c r="AS1388" s="256">
        <f>SUM(AE1388:AR1388)</f>
        <v>0</v>
      </c>
    </row>
    <row r="1389" spans="1:45" ht="15" customHeight="1" outlineLevel="1">
      <c r="A1389" s="454"/>
      <c r="B1389" s="254" t="s">
        <v>729</v>
      </c>
      <c r="C1389" s="251" t="s">
        <v>163</v>
      </c>
      <c r="D1389" s="255"/>
      <c r="E1389" s="255"/>
      <c r="F1389" s="255"/>
      <c r="G1389" s="255"/>
      <c r="H1389" s="255"/>
      <c r="I1389" s="255"/>
      <c r="J1389" s="255"/>
      <c r="K1389" s="255"/>
      <c r="L1389" s="255"/>
      <c r="M1389" s="255"/>
      <c r="N1389" s="255"/>
      <c r="O1389" s="255"/>
      <c r="P1389" s="255"/>
      <c r="Q1389" s="405"/>
      <c r="R1389" s="255"/>
      <c r="S1389" s="255"/>
      <c r="T1389" s="255"/>
      <c r="U1389" s="255"/>
      <c r="V1389" s="255"/>
      <c r="W1389" s="255"/>
      <c r="X1389" s="255"/>
      <c r="Y1389" s="255"/>
      <c r="Z1389" s="255"/>
      <c r="AA1389" s="255"/>
      <c r="AB1389" s="255"/>
      <c r="AC1389" s="255"/>
      <c r="AD1389" s="255"/>
      <c r="AE1389" s="353">
        <f>AE1388</f>
        <v>0</v>
      </c>
      <c r="AF1389" s="353">
        <f t="shared" ref="AF1389:AR1389" si="584">AF1388</f>
        <v>0</v>
      </c>
      <c r="AG1389" s="353">
        <f t="shared" si="584"/>
        <v>0</v>
      </c>
      <c r="AH1389" s="353">
        <f t="shared" si="584"/>
        <v>0</v>
      </c>
      <c r="AI1389" s="353">
        <f t="shared" si="584"/>
        <v>0</v>
      </c>
      <c r="AJ1389" s="353">
        <f t="shared" si="584"/>
        <v>0</v>
      </c>
      <c r="AK1389" s="353">
        <f t="shared" si="584"/>
        <v>0</v>
      </c>
      <c r="AL1389" s="353">
        <f t="shared" si="584"/>
        <v>0</v>
      </c>
      <c r="AM1389" s="353">
        <f t="shared" si="584"/>
        <v>0</v>
      </c>
      <c r="AN1389" s="353">
        <f t="shared" si="584"/>
        <v>0</v>
      </c>
      <c r="AO1389" s="353">
        <f t="shared" si="584"/>
        <v>0</v>
      </c>
      <c r="AP1389" s="353">
        <f t="shared" si="584"/>
        <v>0</v>
      </c>
      <c r="AQ1389" s="353">
        <f t="shared" si="584"/>
        <v>0</v>
      </c>
      <c r="AR1389" s="353">
        <f t="shared" si="584"/>
        <v>0</v>
      </c>
      <c r="AS1389" s="257"/>
    </row>
    <row r="1390" spans="1:45" ht="15" customHeight="1" outlineLevel="1">
      <c r="A1390" s="454"/>
      <c r="B1390" s="258"/>
      <c r="C1390" s="259"/>
      <c r="D1390" s="259"/>
      <c r="E1390" s="259"/>
      <c r="F1390" s="259"/>
      <c r="G1390" s="259"/>
      <c r="H1390" s="259"/>
      <c r="I1390" s="259"/>
      <c r="J1390" s="641"/>
      <c r="K1390" s="259"/>
      <c r="L1390" s="259"/>
      <c r="M1390" s="259"/>
      <c r="N1390" s="259"/>
      <c r="O1390" s="259"/>
      <c r="P1390" s="259"/>
      <c r="Q1390" s="260"/>
      <c r="R1390" s="259"/>
      <c r="S1390" s="259"/>
      <c r="T1390" s="259"/>
      <c r="U1390" s="259"/>
      <c r="V1390" s="259"/>
      <c r="W1390" s="259"/>
      <c r="X1390" s="259"/>
      <c r="Y1390" s="259"/>
      <c r="Z1390" s="259"/>
      <c r="AA1390" s="259"/>
      <c r="AB1390" s="259"/>
      <c r="AC1390" s="259"/>
      <c r="AD1390" s="259"/>
      <c r="AE1390" s="354"/>
      <c r="AF1390" s="355"/>
      <c r="AG1390" s="355"/>
      <c r="AH1390" s="355"/>
      <c r="AI1390" s="355"/>
      <c r="AJ1390" s="355"/>
      <c r="AK1390" s="355"/>
      <c r="AL1390" s="355"/>
      <c r="AM1390" s="355"/>
      <c r="AN1390" s="355"/>
      <c r="AO1390" s="355"/>
      <c r="AP1390" s="355"/>
      <c r="AQ1390" s="355"/>
      <c r="AR1390" s="355"/>
      <c r="AS1390" s="262"/>
    </row>
    <row r="1391" spans="1:45" ht="15" customHeight="1" outlineLevel="1">
      <c r="A1391" s="454">
        <v>2</v>
      </c>
      <c r="B1391" s="370" t="s">
        <v>96</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57"/>
      <c r="AF1391" s="357"/>
      <c r="AG1391" s="357"/>
      <c r="AH1391" s="357"/>
      <c r="AI1391" s="357"/>
      <c r="AJ1391" s="357"/>
      <c r="AK1391" s="357"/>
      <c r="AL1391" s="352"/>
      <c r="AM1391" s="352"/>
      <c r="AN1391" s="352"/>
      <c r="AO1391" s="352"/>
      <c r="AP1391" s="352"/>
      <c r="AQ1391" s="352"/>
      <c r="AR1391" s="352"/>
      <c r="AS1391" s="256">
        <f>SUM(AE1391:AR1391)</f>
        <v>0</v>
      </c>
    </row>
    <row r="1392" spans="1:45" ht="15" customHeight="1" outlineLevel="1">
      <c r="A1392" s="454"/>
      <c r="B1392" s="254" t="s">
        <v>729</v>
      </c>
      <c r="C1392" s="251" t="s">
        <v>163</v>
      </c>
      <c r="D1392" s="255"/>
      <c r="E1392" s="255"/>
      <c r="F1392" s="255"/>
      <c r="G1392" s="255"/>
      <c r="H1392" s="255"/>
      <c r="I1392" s="255"/>
      <c r="J1392" s="255"/>
      <c r="K1392" s="255"/>
      <c r="L1392" s="255"/>
      <c r="M1392" s="255"/>
      <c r="N1392" s="255"/>
      <c r="O1392" s="255"/>
      <c r="P1392" s="255"/>
      <c r="Q1392" s="405"/>
      <c r="R1392" s="255"/>
      <c r="S1392" s="255"/>
      <c r="T1392" s="255"/>
      <c r="U1392" s="255"/>
      <c r="V1392" s="255"/>
      <c r="W1392" s="255"/>
      <c r="X1392" s="255"/>
      <c r="Y1392" s="255"/>
      <c r="Z1392" s="255"/>
      <c r="AA1392" s="255"/>
      <c r="AB1392" s="255"/>
      <c r="AC1392" s="255"/>
      <c r="AD1392" s="255"/>
      <c r="AE1392" s="353">
        <f>AE1391</f>
        <v>0</v>
      </c>
      <c r="AF1392" s="353">
        <f t="shared" ref="AF1392:AR1392" si="585">AF1391</f>
        <v>0</v>
      </c>
      <c r="AG1392" s="353">
        <f t="shared" si="585"/>
        <v>0</v>
      </c>
      <c r="AH1392" s="353">
        <f t="shared" si="585"/>
        <v>0</v>
      </c>
      <c r="AI1392" s="353">
        <f t="shared" si="585"/>
        <v>0</v>
      </c>
      <c r="AJ1392" s="353">
        <f t="shared" si="585"/>
        <v>0</v>
      </c>
      <c r="AK1392" s="353">
        <f t="shared" si="585"/>
        <v>0</v>
      </c>
      <c r="AL1392" s="353">
        <f t="shared" si="585"/>
        <v>0</v>
      </c>
      <c r="AM1392" s="353">
        <f t="shared" si="585"/>
        <v>0</v>
      </c>
      <c r="AN1392" s="353">
        <f t="shared" si="585"/>
        <v>0</v>
      </c>
      <c r="AO1392" s="353">
        <f t="shared" si="585"/>
        <v>0</v>
      </c>
      <c r="AP1392" s="353">
        <f t="shared" si="585"/>
        <v>0</v>
      </c>
      <c r="AQ1392" s="353">
        <f t="shared" si="585"/>
        <v>0</v>
      </c>
      <c r="AR1392" s="353">
        <f t="shared" si="585"/>
        <v>0</v>
      </c>
      <c r="AS1392" s="257"/>
    </row>
    <row r="1393" spans="1:45" ht="15" customHeight="1" outlineLevel="1">
      <c r="A1393" s="454"/>
      <c r="B1393" s="258"/>
      <c r="C1393" s="259"/>
      <c r="D1393" s="264"/>
      <c r="E1393" s="264"/>
      <c r="F1393" s="264"/>
      <c r="G1393" s="264"/>
      <c r="H1393" s="264"/>
      <c r="I1393" s="264"/>
      <c r="J1393" s="264"/>
      <c r="K1393" s="264"/>
      <c r="L1393" s="264"/>
      <c r="M1393" s="264"/>
      <c r="N1393" s="264"/>
      <c r="O1393" s="264"/>
      <c r="P1393" s="264"/>
      <c r="Q1393" s="260"/>
      <c r="R1393" s="264"/>
      <c r="S1393" s="264"/>
      <c r="T1393" s="264"/>
      <c r="U1393" s="264"/>
      <c r="V1393" s="264"/>
      <c r="W1393" s="264"/>
      <c r="X1393" s="264"/>
      <c r="Y1393" s="264"/>
      <c r="Z1393" s="264"/>
      <c r="AA1393" s="264"/>
      <c r="AB1393" s="264"/>
      <c r="AC1393" s="264"/>
      <c r="AD1393" s="264"/>
      <c r="AE1393" s="354"/>
      <c r="AF1393" s="355"/>
      <c r="AG1393" s="355"/>
      <c r="AH1393" s="355"/>
      <c r="AI1393" s="355"/>
      <c r="AJ1393" s="355"/>
      <c r="AK1393" s="355"/>
      <c r="AL1393" s="355"/>
      <c r="AM1393" s="355"/>
      <c r="AN1393" s="355"/>
      <c r="AO1393" s="355"/>
      <c r="AP1393" s="355"/>
      <c r="AQ1393" s="355"/>
      <c r="AR1393" s="355"/>
      <c r="AS1393" s="262"/>
    </row>
    <row r="1394" spans="1:45" ht="15" customHeight="1" outlineLevel="1">
      <c r="A1394" s="454">
        <v>3</v>
      </c>
      <c r="B1394" s="370" t="s">
        <v>97</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57"/>
      <c r="AF1394" s="357"/>
      <c r="AG1394" s="357"/>
      <c r="AH1394" s="357"/>
      <c r="AI1394" s="357"/>
      <c r="AJ1394" s="357"/>
      <c r="AK1394" s="357"/>
      <c r="AL1394" s="352"/>
      <c r="AM1394" s="352"/>
      <c r="AN1394" s="352"/>
      <c r="AO1394" s="352"/>
      <c r="AP1394" s="352"/>
      <c r="AQ1394" s="352"/>
      <c r="AR1394" s="352"/>
      <c r="AS1394" s="256">
        <f>SUM(AE1394:AR1394)</f>
        <v>0</v>
      </c>
    </row>
    <row r="1395" spans="1:45" ht="15" customHeight="1" outlineLevel="1">
      <c r="A1395" s="454"/>
      <c r="B1395" s="254" t="s">
        <v>729</v>
      </c>
      <c r="C1395" s="251" t="s">
        <v>163</v>
      </c>
      <c r="D1395" s="255"/>
      <c r="E1395" s="255"/>
      <c r="F1395" s="255"/>
      <c r="G1395" s="255"/>
      <c r="H1395" s="255"/>
      <c r="I1395" s="255"/>
      <c r="J1395" s="255"/>
      <c r="K1395" s="255"/>
      <c r="L1395" s="255"/>
      <c r="M1395" s="255"/>
      <c r="N1395" s="255"/>
      <c r="O1395" s="255"/>
      <c r="P1395" s="255"/>
      <c r="Q1395" s="405"/>
      <c r="R1395" s="255"/>
      <c r="S1395" s="255"/>
      <c r="T1395" s="255"/>
      <c r="U1395" s="255"/>
      <c r="V1395" s="255"/>
      <c r="W1395" s="255"/>
      <c r="X1395" s="255"/>
      <c r="Y1395" s="255"/>
      <c r="Z1395" s="255"/>
      <c r="AA1395" s="255"/>
      <c r="AB1395" s="255"/>
      <c r="AC1395" s="255"/>
      <c r="AD1395" s="255"/>
      <c r="AE1395" s="353">
        <f>AE1394</f>
        <v>0</v>
      </c>
      <c r="AF1395" s="353">
        <f t="shared" ref="AF1395:AR1395" si="586">AF1394</f>
        <v>0</v>
      </c>
      <c r="AG1395" s="353">
        <f t="shared" si="586"/>
        <v>0</v>
      </c>
      <c r="AH1395" s="353">
        <f t="shared" si="586"/>
        <v>0</v>
      </c>
      <c r="AI1395" s="353">
        <f t="shared" si="586"/>
        <v>0</v>
      </c>
      <c r="AJ1395" s="353">
        <f t="shared" si="586"/>
        <v>0</v>
      </c>
      <c r="AK1395" s="353">
        <f t="shared" si="586"/>
        <v>0</v>
      </c>
      <c r="AL1395" s="353">
        <f t="shared" si="586"/>
        <v>0</v>
      </c>
      <c r="AM1395" s="353">
        <f t="shared" si="586"/>
        <v>0</v>
      </c>
      <c r="AN1395" s="353">
        <f t="shared" si="586"/>
        <v>0</v>
      </c>
      <c r="AO1395" s="353">
        <f t="shared" si="586"/>
        <v>0</v>
      </c>
      <c r="AP1395" s="353">
        <f t="shared" si="586"/>
        <v>0</v>
      </c>
      <c r="AQ1395" s="353">
        <f t="shared" si="586"/>
        <v>0</v>
      </c>
      <c r="AR1395" s="353">
        <f t="shared" si="586"/>
        <v>0</v>
      </c>
      <c r="AS1395" s="257"/>
    </row>
    <row r="1396" spans="1:45" ht="15" customHeight="1" outlineLevel="1">
      <c r="A1396" s="454"/>
      <c r="B1396" s="254"/>
      <c r="C1396" s="265"/>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54"/>
      <c r="AF1396" s="354"/>
      <c r="AG1396" s="354"/>
      <c r="AH1396" s="354"/>
      <c r="AI1396" s="354"/>
      <c r="AJ1396" s="354"/>
      <c r="AK1396" s="354"/>
      <c r="AL1396" s="354"/>
      <c r="AM1396" s="354"/>
      <c r="AN1396" s="354"/>
      <c r="AO1396" s="354"/>
      <c r="AP1396" s="354"/>
      <c r="AQ1396" s="354"/>
      <c r="AR1396" s="354"/>
      <c r="AS1396" s="266"/>
    </row>
    <row r="1397" spans="1:45" ht="15" customHeight="1" outlineLevel="1">
      <c r="A1397" s="454">
        <v>4</v>
      </c>
      <c r="B1397" s="273" t="s">
        <v>665</v>
      </c>
      <c r="C1397" s="251" t="s">
        <v>25</v>
      </c>
      <c r="D1397" s="255"/>
      <c r="E1397" s="255"/>
      <c r="F1397" s="255"/>
      <c r="G1397" s="255"/>
      <c r="H1397" s="255"/>
      <c r="I1397" s="255"/>
      <c r="J1397" s="255"/>
      <c r="K1397" s="255"/>
      <c r="L1397" s="255"/>
      <c r="M1397" s="255"/>
      <c r="N1397" s="255"/>
      <c r="O1397" s="255"/>
      <c r="P1397" s="255"/>
      <c r="Q1397" s="251"/>
      <c r="R1397" s="255"/>
      <c r="S1397" s="255"/>
      <c r="T1397" s="255"/>
      <c r="U1397" s="255"/>
      <c r="V1397" s="255"/>
      <c r="W1397" s="255"/>
      <c r="X1397" s="255"/>
      <c r="Y1397" s="255"/>
      <c r="Z1397" s="255"/>
      <c r="AA1397" s="255"/>
      <c r="AB1397" s="255"/>
      <c r="AC1397" s="255"/>
      <c r="AD1397" s="255"/>
      <c r="AE1397" s="357"/>
      <c r="AF1397" s="357"/>
      <c r="AG1397" s="357"/>
      <c r="AH1397" s="357"/>
      <c r="AI1397" s="357"/>
      <c r="AJ1397" s="357"/>
      <c r="AK1397" s="357"/>
      <c r="AL1397" s="352"/>
      <c r="AM1397" s="352"/>
      <c r="AN1397" s="352"/>
      <c r="AO1397" s="352"/>
      <c r="AP1397" s="352"/>
      <c r="AQ1397" s="352"/>
      <c r="AR1397" s="352"/>
      <c r="AS1397" s="256">
        <f>SUM(AE1397:AR1397)</f>
        <v>0</v>
      </c>
    </row>
    <row r="1398" spans="1:45" ht="15" customHeight="1" outlineLevel="1">
      <c r="A1398" s="454"/>
      <c r="B1398" s="254" t="s">
        <v>729</v>
      </c>
      <c r="C1398" s="251" t="s">
        <v>163</v>
      </c>
      <c r="D1398" s="255"/>
      <c r="E1398" s="255"/>
      <c r="F1398" s="255"/>
      <c r="G1398" s="255"/>
      <c r="H1398" s="255"/>
      <c r="I1398" s="255"/>
      <c r="J1398" s="255"/>
      <c r="K1398" s="255"/>
      <c r="L1398" s="255"/>
      <c r="M1398" s="255"/>
      <c r="N1398" s="255"/>
      <c r="O1398" s="255"/>
      <c r="P1398" s="255"/>
      <c r="Q1398" s="405"/>
      <c r="R1398" s="255"/>
      <c r="S1398" s="255"/>
      <c r="T1398" s="255"/>
      <c r="U1398" s="255"/>
      <c r="V1398" s="255"/>
      <c r="W1398" s="255"/>
      <c r="X1398" s="255"/>
      <c r="Y1398" s="255"/>
      <c r="Z1398" s="255"/>
      <c r="AA1398" s="255"/>
      <c r="AB1398" s="255"/>
      <c r="AC1398" s="255"/>
      <c r="AD1398" s="255"/>
      <c r="AE1398" s="353">
        <f>AE1397</f>
        <v>0</v>
      </c>
      <c r="AF1398" s="353">
        <f t="shared" ref="AF1398:AR1398" si="587">AF1397</f>
        <v>0</v>
      </c>
      <c r="AG1398" s="353">
        <f t="shared" si="587"/>
        <v>0</v>
      </c>
      <c r="AH1398" s="353">
        <f t="shared" si="587"/>
        <v>0</v>
      </c>
      <c r="AI1398" s="353">
        <f t="shared" si="587"/>
        <v>0</v>
      </c>
      <c r="AJ1398" s="353">
        <f t="shared" si="587"/>
        <v>0</v>
      </c>
      <c r="AK1398" s="353">
        <f t="shared" si="587"/>
        <v>0</v>
      </c>
      <c r="AL1398" s="353">
        <f t="shared" si="587"/>
        <v>0</v>
      </c>
      <c r="AM1398" s="353">
        <f t="shared" si="587"/>
        <v>0</v>
      </c>
      <c r="AN1398" s="353">
        <f t="shared" si="587"/>
        <v>0</v>
      </c>
      <c r="AO1398" s="353">
        <f t="shared" si="587"/>
        <v>0</v>
      </c>
      <c r="AP1398" s="353">
        <f t="shared" si="587"/>
        <v>0</v>
      </c>
      <c r="AQ1398" s="353">
        <f t="shared" si="587"/>
        <v>0</v>
      </c>
      <c r="AR1398" s="353">
        <f t="shared" si="587"/>
        <v>0</v>
      </c>
      <c r="AS1398" s="257"/>
    </row>
    <row r="1399" spans="1:45" ht="15" customHeight="1" outlineLevel="1">
      <c r="A1399" s="454"/>
      <c r="B1399" s="254"/>
      <c r="C1399" s="265"/>
      <c r="D1399" s="264"/>
      <c r="E1399" s="264"/>
      <c r="F1399" s="264"/>
      <c r="G1399" s="264"/>
      <c r="H1399" s="264"/>
      <c r="I1399" s="264"/>
      <c r="J1399" s="264"/>
      <c r="K1399" s="264"/>
      <c r="L1399" s="264"/>
      <c r="M1399" s="264"/>
      <c r="N1399" s="264"/>
      <c r="O1399" s="264"/>
      <c r="P1399" s="264"/>
      <c r="Q1399" s="251"/>
      <c r="R1399" s="264"/>
      <c r="S1399" s="264"/>
      <c r="T1399" s="264"/>
      <c r="U1399" s="264"/>
      <c r="V1399" s="264"/>
      <c r="W1399" s="264"/>
      <c r="X1399" s="264"/>
      <c r="Y1399" s="264"/>
      <c r="Z1399" s="264"/>
      <c r="AA1399" s="264"/>
      <c r="AB1399" s="264"/>
      <c r="AC1399" s="264"/>
      <c r="AD1399" s="264"/>
      <c r="AE1399" s="354"/>
      <c r="AF1399" s="354"/>
      <c r="AG1399" s="354"/>
      <c r="AH1399" s="354"/>
      <c r="AI1399" s="354"/>
      <c r="AJ1399" s="354"/>
      <c r="AK1399" s="354"/>
      <c r="AL1399" s="354"/>
      <c r="AM1399" s="354"/>
      <c r="AN1399" s="354"/>
      <c r="AO1399" s="354"/>
      <c r="AP1399" s="354"/>
      <c r="AQ1399" s="354"/>
      <c r="AR1399" s="354"/>
      <c r="AS1399" s="266"/>
    </row>
    <row r="1400" spans="1:45" ht="15" customHeight="1" outlineLevel="1">
      <c r="A1400" s="454">
        <v>5</v>
      </c>
      <c r="B1400" s="370" t="s">
        <v>98</v>
      </c>
      <c r="C1400" s="251" t="s">
        <v>25</v>
      </c>
      <c r="D1400" s="255"/>
      <c r="E1400" s="255"/>
      <c r="F1400" s="255"/>
      <c r="G1400" s="255"/>
      <c r="H1400" s="255"/>
      <c r="I1400" s="255"/>
      <c r="J1400" s="255"/>
      <c r="K1400" s="255"/>
      <c r="L1400" s="255"/>
      <c r="M1400" s="255"/>
      <c r="N1400" s="255"/>
      <c r="O1400" s="255"/>
      <c r="P1400" s="255"/>
      <c r="Q1400" s="251"/>
      <c r="R1400" s="255"/>
      <c r="S1400" s="255"/>
      <c r="T1400" s="255"/>
      <c r="U1400" s="255"/>
      <c r="V1400" s="255"/>
      <c r="W1400" s="255"/>
      <c r="X1400" s="255"/>
      <c r="Y1400" s="255"/>
      <c r="Z1400" s="255"/>
      <c r="AA1400" s="255"/>
      <c r="AB1400" s="255"/>
      <c r="AC1400" s="255"/>
      <c r="AD1400" s="255"/>
      <c r="AE1400" s="357"/>
      <c r="AF1400" s="357"/>
      <c r="AG1400" s="357"/>
      <c r="AH1400" s="357"/>
      <c r="AI1400" s="357"/>
      <c r="AJ1400" s="357"/>
      <c r="AK1400" s="357"/>
      <c r="AL1400" s="352"/>
      <c r="AM1400" s="352"/>
      <c r="AN1400" s="352"/>
      <c r="AO1400" s="352"/>
      <c r="AP1400" s="352"/>
      <c r="AQ1400" s="352"/>
      <c r="AR1400" s="352"/>
      <c r="AS1400" s="256">
        <f>SUM(AE1400:AR1400)</f>
        <v>0</v>
      </c>
    </row>
    <row r="1401" spans="1:45" ht="15" customHeight="1" outlineLevel="1">
      <c r="A1401" s="454"/>
      <c r="B1401" s="254" t="s">
        <v>729</v>
      </c>
      <c r="C1401" s="251" t="s">
        <v>163</v>
      </c>
      <c r="D1401" s="255"/>
      <c r="E1401" s="255"/>
      <c r="F1401" s="255"/>
      <c r="G1401" s="255"/>
      <c r="H1401" s="255"/>
      <c r="I1401" s="255"/>
      <c r="J1401" s="255"/>
      <c r="K1401" s="255"/>
      <c r="L1401" s="255"/>
      <c r="M1401" s="255"/>
      <c r="N1401" s="255"/>
      <c r="O1401" s="255"/>
      <c r="P1401" s="255"/>
      <c r="Q1401" s="405"/>
      <c r="R1401" s="255"/>
      <c r="S1401" s="255"/>
      <c r="T1401" s="255"/>
      <c r="U1401" s="255"/>
      <c r="V1401" s="255"/>
      <c r="W1401" s="255"/>
      <c r="X1401" s="255"/>
      <c r="Y1401" s="255"/>
      <c r="Z1401" s="255"/>
      <c r="AA1401" s="255"/>
      <c r="AB1401" s="255"/>
      <c r="AC1401" s="255"/>
      <c r="AD1401" s="255"/>
      <c r="AE1401" s="353">
        <f>AE1400</f>
        <v>0</v>
      </c>
      <c r="AF1401" s="353">
        <f t="shared" ref="AF1401:AR1401" si="588">AF1400</f>
        <v>0</v>
      </c>
      <c r="AG1401" s="353">
        <f t="shared" si="588"/>
        <v>0</v>
      </c>
      <c r="AH1401" s="353">
        <f t="shared" si="588"/>
        <v>0</v>
      </c>
      <c r="AI1401" s="353">
        <f t="shared" si="588"/>
        <v>0</v>
      </c>
      <c r="AJ1401" s="353">
        <f t="shared" si="588"/>
        <v>0</v>
      </c>
      <c r="AK1401" s="353">
        <f t="shared" si="588"/>
        <v>0</v>
      </c>
      <c r="AL1401" s="353">
        <f t="shared" si="588"/>
        <v>0</v>
      </c>
      <c r="AM1401" s="353">
        <f t="shared" si="588"/>
        <v>0</v>
      </c>
      <c r="AN1401" s="353">
        <f t="shared" si="588"/>
        <v>0</v>
      </c>
      <c r="AO1401" s="353">
        <f t="shared" si="588"/>
        <v>0</v>
      </c>
      <c r="AP1401" s="353">
        <f t="shared" si="588"/>
        <v>0</v>
      </c>
      <c r="AQ1401" s="353">
        <f t="shared" si="588"/>
        <v>0</v>
      </c>
      <c r="AR1401" s="353">
        <f t="shared" si="588"/>
        <v>0</v>
      </c>
      <c r="AS1401" s="257"/>
    </row>
    <row r="1402" spans="1:45" ht="15" customHeight="1" outlineLevel="1">
      <c r="A1402" s="454"/>
      <c r="B1402" s="254"/>
      <c r="C1402" s="251"/>
      <c r="D1402" s="251"/>
      <c r="E1402" s="251"/>
      <c r="F1402" s="251"/>
      <c r="G1402" s="251"/>
      <c r="H1402" s="251"/>
      <c r="I1402" s="251"/>
      <c r="J1402" s="251"/>
      <c r="K1402" s="251"/>
      <c r="L1402" s="251"/>
      <c r="M1402" s="251"/>
      <c r="N1402" s="251"/>
      <c r="O1402" s="251"/>
      <c r="P1402" s="251"/>
      <c r="Q1402" s="251"/>
      <c r="R1402" s="251"/>
      <c r="S1402" s="251"/>
      <c r="T1402" s="251"/>
      <c r="U1402" s="251"/>
      <c r="V1402" s="251"/>
      <c r="W1402" s="251"/>
      <c r="X1402" s="251"/>
      <c r="Y1402" s="251"/>
      <c r="Z1402" s="251"/>
      <c r="AA1402" s="251"/>
      <c r="AB1402" s="251"/>
      <c r="AC1402" s="251"/>
      <c r="AD1402" s="251"/>
      <c r="AE1402" s="364"/>
      <c r="AF1402" s="365"/>
      <c r="AG1402" s="365"/>
      <c r="AH1402" s="365"/>
      <c r="AI1402" s="365"/>
      <c r="AJ1402" s="365"/>
      <c r="AK1402" s="365"/>
      <c r="AL1402" s="365"/>
      <c r="AM1402" s="365"/>
      <c r="AN1402" s="365"/>
      <c r="AO1402" s="365"/>
      <c r="AP1402" s="365"/>
      <c r="AQ1402" s="365"/>
      <c r="AR1402" s="365"/>
      <c r="AS1402" s="257"/>
    </row>
    <row r="1403" spans="1:45" ht="15.5" outlineLevel="1">
      <c r="A1403" s="454"/>
      <c r="B1403" s="278" t="s">
        <v>495</v>
      </c>
      <c r="C1403" s="249"/>
      <c r="D1403" s="249"/>
      <c r="E1403" s="249"/>
      <c r="F1403" s="249"/>
      <c r="G1403" s="249"/>
      <c r="H1403" s="249"/>
      <c r="I1403" s="249"/>
      <c r="J1403" s="249"/>
      <c r="K1403" s="249"/>
      <c r="L1403" s="249"/>
      <c r="M1403" s="249"/>
      <c r="N1403" s="249"/>
      <c r="O1403" s="249"/>
      <c r="P1403" s="249"/>
      <c r="Q1403" s="250"/>
      <c r="R1403" s="249"/>
      <c r="S1403" s="249"/>
      <c r="T1403" s="249"/>
      <c r="U1403" s="249"/>
      <c r="V1403" s="249"/>
      <c r="W1403" s="249"/>
      <c r="X1403" s="249"/>
      <c r="Y1403" s="249"/>
      <c r="Z1403" s="249"/>
      <c r="AA1403" s="249"/>
      <c r="AB1403" s="249"/>
      <c r="AC1403" s="249"/>
      <c r="AD1403" s="249"/>
      <c r="AE1403" s="356"/>
      <c r="AF1403" s="356"/>
      <c r="AG1403" s="356"/>
      <c r="AH1403" s="356"/>
      <c r="AI1403" s="356"/>
      <c r="AJ1403" s="356"/>
      <c r="AK1403" s="356"/>
      <c r="AL1403" s="356"/>
      <c r="AM1403" s="356"/>
      <c r="AN1403" s="356"/>
      <c r="AO1403" s="356"/>
      <c r="AP1403" s="356"/>
      <c r="AQ1403" s="356"/>
      <c r="AR1403" s="356"/>
      <c r="AS1403" s="252"/>
    </row>
    <row r="1404" spans="1:45" ht="15" customHeight="1" outlineLevel="1">
      <c r="A1404" s="454">
        <v>6</v>
      </c>
      <c r="B1404" s="370" t="s">
        <v>99</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57"/>
      <c r="AF1404" s="357"/>
      <c r="AG1404" s="357"/>
      <c r="AH1404" s="357"/>
      <c r="AI1404" s="357"/>
      <c r="AJ1404" s="357"/>
      <c r="AK1404" s="357"/>
      <c r="AL1404" s="357"/>
      <c r="AM1404" s="357"/>
      <c r="AN1404" s="357"/>
      <c r="AO1404" s="357"/>
      <c r="AP1404" s="357"/>
      <c r="AQ1404" s="357"/>
      <c r="AR1404" s="357"/>
      <c r="AS1404" s="256">
        <f>SUM(AE1404:AR1404)</f>
        <v>0</v>
      </c>
    </row>
    <row r="1405" spans="1:45" ht="15" customHeight="1" outlineLevel="1">
      <c r="A1405" s="454"/>
      <c r="B1405" s="254" t="s">
        <v>729</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53">
        <f>AE1404</f>
        <v>0</v>
      </c>
      <c r="AF1405" s="353">
        <f t="shared" ref="AF1405:AR1405" si="589">AF1404</f>
        <v>0</v>
      </c>
      <c r="AG1405" s="353">
        <f t="shared" si="589"/>
        <v>0</v>
      </c>
      <c r="AH1405" s="353">
        <f t="shared" si="589"/>
        <v>0</v>
      </c>
      <c r="AI1405" s="353">
        <f t="shared" si="589"/>
        <v>0</v>
      </c>
      <c r="AJ1405" s="353">
        <f t="shared" si="589"/>
        <v>0</v>
      </c>
      <c r="AK1405" s="353">
        <f t="shared" si="589"/>
        <v>0</v>
      </c>
      <c r="AL1405" s="353">
        <f t="shared" si="589"/>
        <v>0</v>
      </c>
      <c r="AM1405" s="353">
        <f t="shared" si="589"/>
        <v>0</v>
      </c>
      <c r="AN1405" s="353">
        <f t="shared" si="589"/>
        <v>0</v>
      </c>
      <c r="AO1405" s="353">
        <f t="shared" si="589"/>
        <v>0</v>
      </c>
      <c r="AP1405" s="353">
        <f t="shared" si="589"/>
        <v>0</v>
      </c>
      <c r="AQ1405" s="353">
        <f t="shared" si="589"/>
        <v>0</v>
      </c>
      <c r="AR1405" s="353">
        <f t="shared" si="589"/>
        <v>0</v>
      </c>
      <c r="AS1405" s="270"/>
    </row>
    <row r="1406" spans="1:45" ht="15" customHeight="1" outlineLevel="1">
      <c r="A1406" s="454"/>
      <c r="B1406" s="269"/>
      <c r="C1406" s="271"/>
      <c r="D1406" s="251"/>
      <c r="E1406" s="251"/>
      <c r="F1406" s="251"/>
      <c r="G1406" s="251"/>
      <c r="H1406" s="251"/>
      <c r="I1406" s="251"/>
      <c r="J1406" s="251"/>
      <c r="K1406" s="251"/>
      <c r="L1406" s="251"/>
      <c r="M1406" s="251"/>
      <c r="N1406" s="251"/>
      <c r="O1406" s="251"/>
      <c r="P1406" s="251"/>
      <c r="Q1406" s="251"/>
      <c r="R1406" s="251"/>
      <c r="S1406" s="251"/>
      <c r="T1406" s="251"/>
      <c r="U1406" s="251"/>
      <c r="V1406" s="251"/>
      <c r="W1406" s="251"/>
      <c r="X1406" s="251"/>
      <c r="Y1406" s="251"/>
      <c r="Z1406" s="251"/>
      <c r="AA1406" s="251"/>
      <c r="AB1406" s="251"/>
      <c r="AC1406" s="251"/>
      <c r="AD1406" s="251"/>
      <c r="AE1406" s="358"/>
      <c r="AF1406" s="358"/>
      <c r="AG1406" s="358"/>
      <c r="AH1406" s="358"/>
      <c r="AI1406" s="358"/>
      <c r="AJ1406" s="358"/>
      <c r="AK1406" s="358"/>
      <c r="AL1406" s="358"/>
      <c r="AM1406" s="358"/>
      <c r="AN1406" s="358"/>
      <c r="AO1406" s="358"/>
      <c r="AP1406" s="358"/>
      <c r="AQ1406" s="358"/>
      <c r="AR1406" s="358"/>
      <c r="AS1406" s="272"/>
    </row>
    <row r="1407" spans="1:45" ht="15" customHeight="1" outlineLevel="1">
      <c r="A1407" s="454">
        <v>7</v>
      </c>
      <c r="B1407" s="370" t="s">
        <v>100</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57"/>
      <c r="AF1407" s="357"/>
      <c r="AG1407" s="357"/>
      <c r="AH1407" s="357"/>
      <c r="AI1407" s="357"/>
      <c r="AJ1407" s="357"/>
      <c r="AK1407" s="357"/>
      <c r="AL1407" s="357"/>
      <c r="AM1407" s="357"/>
      <c r="AN1407" s="357"/>
      <c r="AO1407" s="357"/>
      <c r="AP1407" s="357"/>
      <c r="AQ1407" s="357"/>
      <c r="AR1407" s="357"/>
      <c r="AS1407" s="256">
        <f>SUM(AE1407:AR1407)</f>
        <v>0</v>
      </c>
    </row>
    <row r="1408" spans="1:45" ht="15" customHeight="1" outlineLevel="1">
      <c r="A1408" s="454"/>
      <c r="B1408" s="254" t="s">
        <v>729</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53">
        <f>AE1407</f>
        <v>0</v>
      </c>
      <c r="AF1408" s="353">
        <f t="shared" ref="AF1408:AR1408" si="590">AF1407</f>
        <v>0</v>
      </c>
      <c r="AG1408" s="353">
        <f t="shared" si="590"/>
        <v>0</v>
      </c>
      <c r="AH1408" s="353">
        <f t="shared" si="590"/>
        <v>0</v>
      </c>
      <c r="AI1408" s="353">
        <f t="shared" si="590"/>
        <v>0</v>
      </c>
      <c r="AJ1408" s="353">
        <f t="shared" si="590"/>
        <v>0</v>
      </c>
      <c r="AK1408" s="353">
        <f t="shared" si="590"/>
        <v>0</v>
      </c>
      <c r="AL1408" s="353">
        <f t="shared" si="590"/>
        <v>0</v>
      </c>
      <c r="AM1408" s="353">
        <f t="shared" si="590"/>
        <v>0</v>
      </c>
      <c r="AN1408" s="353">
        <f t="shared" si="590"/>
        <v>0</v>
      </c>
      <c r="AO1408" s="353">
        <f t="shared" si="590"/>
        <v>0</v>
      </c>
      <c r="AP1408" s="353">
        <f t="shared" si="590"/>
        <v>0</v>
      </c>
      <c r="AQ1408" s="353">
        <f t="shared" si="590"/>
        <v>0</v>
      </c>
      <c r="AR1408" s="353">
        <f t="shared" si="590"/>
        <v>0</v>
      </c>
      <c r="AS1408" s="270"/>
    </row>
    <row r="1409" spans="1:45" ht="15" customHeight="1" outlineLevel="1">
      <c r="A1409" s="454"/>
      <c r="B1409" s="273"/>
      <c r="C1409" s="271"/>
      <c r="D1409" s="251"/>
      <c r="E1409" s="251"/>
      <c r="F1409" s="251"/>
      <c r="G1409" s="251"/>
      <c r="H1409" s="251"/>
      <c r="I1409" s="251"/>
      <c r="J1409" s="251"/>
      <c r="K1409" s="251"/>
      <c r="L1409" s="251"/>
      <c r="M1409" s="251"/>
      <c r="N1409" s="251"/>
      <c r="O1409" s="251"/>
      <c r="P1409" s="251"/>
      <c r="Q1409" s="251"/>
      <c r="R1409" s="251"/>
      <c r="S1409" s="251"/>
      <c r="T1409" s="251"/>
      <c r="U1409" s="251"/>
      <c r="V1409" s="251"/>
      <c r="W1409" s="251"/>
      <c r="X1409" s="251"/>
      <c r="Y1409" s="251"/>
      <c r="Z1409" s="251"/>
      <c r="AA1409" s="251"/>
      <c r="AB1409" s="251"/>
      <c r="AC1409" s="251"/>
      <c r="AD1409" s="251"/>
      <c r="AE1409" s="358"/>
      <c r="AF1409" s="359"/>
      <c r="AG1409" s="358"/>
      <c r="AH1409" s="358"/>
      <c r="AI1409" s="358"/>
      <c r="AJ1409" s="358"/>
      <c r="AK1409" s="358"/>
      <c r="AL1409" s="358"/>
      <c r="AM1409" s="358"/>
      <c r="AN1409" s="358"/>
      <c r="AO1409" s="358"/>
      <c r="AP1409" s="358"/>
      <c r="AQ1409" s="358"/>
      <c r="AR1409" s="358"/>
      <c r="AS1409" s="272"/>
    </row>
    <row r="1410" spans="1:45" ht="15" customHeight="1" outlineLevel="1">
      <c r="A1410" s="454">
        <v>8</v>
      </c>
      <c r="B1410" s="370" t="s">
        <v>101</v>
      </c>
      <c r="C1410" s="251" t="s">
        <v>25</v>
      </c>
      <c r="D1410" s="255"/>
      <c r="E1410" s="255"/>
      <c r="F1410" s="255"/>
      <c r="G1410" s="255"/>
      <c r="H1410" s="255"/>
      <c r="I1410" s="255"/>
      <c r="J1410" s="255"/>
      <c r="K1410" s="255"/>
      <c r="L1410" s="255"/>
      <c r="M1410" s="255"/>
      <c r="N1410" s="255"/>
      <c r="O1410" s="255"/>
      <c r="P1410" s="255"/>
      <c r="Q1410" s="255">
        <v>12</v>
      </c>
      <c r="R1410" s="255"/>
      <c r="S1410" s="255"/>
      <c r="T1410" s="255"/>
      <c r="U1410" s="255"/>
      <c r="V1410" s="255"/>
      <c r="W1410" s="255"/>
      <c r="X1410" s="255"/>
      <c r="Y1410" s="255"/>
      <c r="Z1410" s="255"/>
      <c r="AA1410" s="255"/>
      <c r="AB1410" s="255"/>
      <c r="AC1410" s="255"/>
      <c r="AD1410" s="255"/>
      <c r="AE1410" s="357"/>
      <c r="AF1410" s="357"/>
      <c r="AG1410" s="357"/>
      <c r="AH1410" s="357"/>
      <c r="AI1410" s="357"/>
      <c r="AJ1410" s="357"/>
      <c r="AK1410" s="357"/>
      <c r="AL1410" s="357"/>
      <c r="AM1410" s="357"/>
      <c r="AN1410" s="357"/>
      <c r="AO1410" s="357"/>
      <c r="AP1410" s="357"/>
      <c r="AQ1410" s="357"/>
      <c r="AR1410" s="357"/>
      <c r="AS1410" s="256">
        <f>SUM(AE1410:AR1410)</f>
        <v>0</v>
      </c>
    </row>
    <row r="1411" spans="1:45" ht="15" customHeight="1" outlineLevel="1">
      <c r="A1411" s="454"/>
      <c r="B1411" s="254" t="s">
        <v>729</v>
      </c>
      <c r="C1411" s="251" t="s">
        <v>163</v>
      </c>
      <c r="D1411" s="255"/>
      <c r="E1411" s="255"/>
      <c r="F1411" s="255"/>
      <c r="G1411" s="255"/>
      <c r="H1411" s="255"/>
      <c r="I1411" s="255"/>
      <c r="J1411" s="255"/>
      <c r="K1411" s="255"/>
      <c r="L1411" s="255"/>
      <c r="M1411" s="255"/>
      <c r="N1411" s="255"/>
      <c r="O1411" s="255"/>
      <c r="P1411" s="255"/>
      <c r="Q1411" s="255">
        <f>Q1410</f>
        <v>12</v>
      </c>
      <c r="R1411" s="255"/>
      <c r="S1411" s="255"/>
      <c r="T1411" s="255"/>
      <c r="U1411" s="255"/>
      <c r="V1411" s="255"/>
      <c r="W1411" s="255"/>
      <c r="X1411" s="255"/>
      <c r="Y1411" s="255"/>
      <c r="Z1411" s="255"/>
      <c r="AA1411" s="255"/>
      <c r="AB1411" s="255"/>
      <c r="AC1411" s="255"/>
      <c r="AD1411" s="255"/>
      <c r="AE1411" s="353">
        <f>AE1410</f>
        <v>0</v>
      </c>
      <c r="AF1411" s="353">
        <f t="shared" ref="AF1411:AR1411" si="591">AF1410</f>
        <v>0</v>
      </c>
      <c r="AG1411" s="353">
        <f t="shared" si="591"/>
        <v>0</v>
      </c>
      <c r="AH1411" s="353">
        <f t="shared" si="591"/>
        <v>0</v>
      </c>
      <c r="AI1411" s="353">
        <f t="shared" si="591"/>
        <v>0</v>
      </c>
      <c r="AJ1411" s="353">
        <f t="shared" si="591"/>
        <v>0</v>
      </c>
      <c r="AK1411" s="353">
        <f t="shared" si="591"/>
        <v>0</v>
      </c>
      <c r="AL1411" s="353">
        <f t="shared" si="591"/>
        <v>0</v>
      </c>
      <c r="AM1411" s="353">
        <f t="shared" si="591"/>
        <v>0</v>
      </c>
      <c r="AN1411" s="353">
        <f t="shared" si="591"/>
        <v>0</v>
      </c>
      <c r="AO1411" s="353">
        <f t="shared" si="591"/>
        <v>0</v>
      </c>
      <c r="AP1411" s="353">
        <f t="shared" si="591"/>
        <v>0</v>
      </c>
      <c r="AQ1411" s="353">
        <f t="shared" si="591"/>
        <v>0</v>
      </c>
      <c r="AR1411" s="353">
        <f t="shared" si="591"/>
        <v>0</v>
      </c>
      <c r="AS1411" s="270"/>
    </row>
    <row r="1412" spans="1:45" ht="15" customHeight="1" outlineLevel="1">
      <c r="A1412" s="45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58"/>
      <c r="AF1412" s="359"/>
      <c r="AG1412" s="358"/>
      <c r="AH1412" s="358"/>
      <c r="AI1412" s="358"/>
      <c r="AJ1412" s="358"/>
      <c r="AK1412" s="358"/>
      <c r="AL1412" s="358"/>
      <c r="AM1412" s="358"/>
      <c r="AN1412" s="358"/>
      <c r="AO1412" s="358"/>
      <c r="AP1412" s="358"/>
      <c r="AQ1412" s="358"/>
      <c r="AR1412" s="358"/>
      <c r="AS1412" s="272"/>
    </row>
    <row r="1413" spans="1:45" ht="15" customHeight="1" outlineLevel="1">
      <c r="A1413" s="454">
        <v>9</v>
      </c>
      <c r="B1413" s="370" t="s">
        <v>102</v>
      </c>
      <c r="C1413" s="251" t="s">
        <v>25</v>
      </c>
      <c r="D1413" s="255"/>
      <c r="E1413" s="255"/>
      <c r="F1413" s="255"/>
      <c r="G1413" s="255"/>
      <c r="H1413" s="255"/>
      <c r="I1413" s="255"/>
      <c r="J1413" s="255"/>
      <c r="K1413" s="255"/>
      <c r="L1413" s="255"/>
      <c r="M1413" s="255"/>
      <c r="N1413" s="255"/>
      <c r="O1413" s="255"/>
      <c r="P1413" s="255"/>
      <c r="Q1413" s="255">
        <v>12</v>
      </c>
      <c r="R1413" s="255"/>
      <c r="S1413" s="255"/>
      <c r="T1413" s="255"/>
      <c r="U1413" s="255"/>
      <c r="V1413" s="255"/>
      <c r="W1413" s="255"/>
      <c r="X1413" s="255"/>
      <c r="Y1413" s="255"/>
      <c r="Z1413" s="255"/>
      <c r="AA1413" s="255"/>
      <c r="AB1413" s="255"/>
      <c r="AC1413" s="255"/>
      <c r="AD1413" s="255"/>
      <c r="AE1413" s="357"/>
      <c r="AF1413" s="357"/>
      <c r="AG1413" s="357"/>
      <c r="AH1413" s="357"/>
      <c r="AI1413" s="357"/>
      <c r="AJ1413" s="357"/>
      <c r="AK1413" s="357"/>
      <c r="AL1413" s="357"/>
      <c r="AM1413" s="357"/>
      <c r="AN1413" s="357"/>
      <c r="AO1413" s="357"/>
      <c r="AP1413" s="357"/>
      <c r="AQ1413" s="357"/>
      <c r="AR1413" s="357"/>
      <c r="AS1413" s="256">
        <f>SUM(AE1413:AR1413)</f>
        <v>0</v>
      </c>
    </row>
    <row r="1414" spans="1:45" ht="15" customHeight="1" outlineLevel="1">
      <c r="A1414" s="454"/>
      <c r="B1414" s="254" t="s">
        <v>729</v>
      </c>
      <c r="C1414" s="251" t="s">
        <v>163</v>
      </c>
      <c r="D1414" s="255"/>
      <c r="E1414" s="255"/>
      <c r="F1414" s="255"/>
      <c r="G1414" s="255"/>
      <c r="H1414" s="255"/>
      <c r="I1414" s="255"/>
      <c r="J1414" s="255"/>
      <c r="K1414" s="255"/>
      <c r="L1414" s="255"/>
      <c r="M1414" s="255"/>
      <c r="N1414" s="255"/>
      <c r="O1414" s="255"/>
      <c r="P1414" s="255"/>
      <c r="Q1414" s="255">
        <f>Q1413</f>
        <v>12</v>
      </c>
      <c r="R1414" s="255"/>
      <c r="S1414" s="255"/>
      <c r="T1414" s="255"/>
      <c r="U1414" s="255"/>
      <c r="V1414" s="255"/>
      <c r="W1414" s="255"/>
      <c r="X1414" s="255"/>
      <c r="Y1414" s="255"/>
      <c r="Z1414" s="255"/>
      <c r="AA1414" s="255"/>
      <c r="AB1414" s="255"/>
      <c r="AC1414" s="255"/>
      <c r="AD1414" s="255"/>
      <c r="AE1414" s="353">
        <f>AE1413</f>
        <v>0</v>
      </c>
      <c r="AF1414" s="353">
        <f t="shared" ref="AF1414:AR1414" si="592">AF1413</f>
        <v>0</v>
      </c>
      <c r="AG1414" s="353">
        <f t="shared" si="592"/>
        <v>0</v>
      </c>
      <c r="AH1414" s="353">
        <f t="shared" si="592"/>
        <v>0</v>
      </c>
      <c r="AI1414" s="353">
        <f t="shared" si="592"/>
        <v>0</v>
      </c>
      <c r="AJ1414" s="353">
        <f t="shared" si="592"/>
        <v>0</v>
      </c>
      <c r="AK1414" s="353">
        <f t="shared" si="592"/>
        <v>0</v>
      </c>
      <c r="AL1414" s="353">
        <f t="shared" si="592"/>
        <v>0</v>
      </c>
      <c r="AM1414" s="353">
        <f t="shared" si="592"/>
        <v>0</v>
      </c>
      <c r="AN1414" s="353">
        <f t="shared" si="592"/>
        <v>0</v>
      </c>
      <c r="AO1414" s="353">
        <f t="shared" si="592"/>
        <v>0</v>
      </c>
      <c r="AP1414" s="353">
        <f t="shared" si="592"/>
        <v>0</v>
      </c>
      <c r="AQ1414" s="353">
        <f t="shared" si="592"/>
        <v>0</v>
      </c>
      <c r="AR1414" s="353">
        <f t="shared" si="592"/>
        <v>0</v>
      </c>
      <c r="AS1414" s="270"/>
    </row>
    <row r="1415" spans="1:45" ht="15" customHeight="1" outlineLevel="1">
      <c r="A1415" s="454"/>
      <c r="B1415" s="273"/>
      <c r="C1415" s="271"/>
      <c r="D1415" s="275"/>
      <c r="E1415" s="275"/>
      <c r="F1415" s="275"/>
      <c r="G1415" s="275"/>
      <c r="H1415" s="275"/>
      <c r="I1415" s="275"/>
      <c r="J1415" s="275"/>
      <c r="K1415" s="275"/>
      <c r="L1415" s="275"/>
      <c r="M1415" s="275"/>
      <c r="N1415" s="275"/>
      <c r="O1415" s="275"/>
      <c r="P1415" s="275"/>
      <c r="Q1415" s="251"/>
      <c r="R1415" s="275"/>
      <c r="S1415" s="275"/>
      <c r="T1415" s="275"/>
      <c r="U1415" s="275"/>
      <c r="V1415" s="275"/>
      <c r="W1415" s="275"/>
      <c r="X1415" s="275"/>
      <c r="Y1415" s="275"/>
      <c r="Z1415" s="275"/>
      <c r="AA1415" s="275"/>
      <c r="AB1415" s="275"/>
      <c r="AC1415" s="275"/>
      <c r="AD1415" s="275"/>
      <c r="AE1415" s="358"/>
      <c r="AF1415" s="358"/>
      <c r="AG1415" s="358"/>
      <c r="AH1415" s="358"/>
      <c r="AI1415" s="358"/>
      <c r="AJ1415" s="358"/>
      <c r="AK1415" s="358"/>
      <c r="AL1415" s="358"/>
      <c r="AM1415" s="358"/>
      <c r="AN1415" s="358"/>
      <c r="AO1415" s="358"/>
      <c r="AP1415" s="358"/>
      <c r="AQ1415" s="358"/>
      <c r="AR1415" s="358"/>
      <c r="AS1415" s="272"/>
    </row>
    <row r="1416" spans="1:45" ht="15" customHeight="1" outlineLevel="1">
      <c r="A1416" s="454">
        <v>10</v>
      </c>
      <c r="B1416" s="370" t="s">
        <v>103</v>
      </c>
      <c r="C1416" s="251" t="s">
        <v>25</v>
      </c>
      <c r="D1416" s="255"/>
      <c r="E1416" s="255"/>
      <c r="F1416" s="255"/>
      <c r="G1416" s="255"/>
      <c r="H1416" s="255"/>
      <c r="I1416" s="255"/>
      <c r="J1416" s="255"/>
      <c r="K1416" s="255"/>
      <c r="L1416" s="255"/>
      <c r="M1416" s="255"/>
      <c r="N1416" s="255"/>
      <c r="O1416" s="255"/>
      <c r="P1416" s="255"/>
      <c r="Q1416" s="255">
        <v>3</v>
      </c>
      <c r="R1416" s="255"/>
      <c r="S1416" s="255"/>
      <c r="T1416" s="255"/>
      <c r="U1416" s="255"/>
      <c r="V1416" s="255"/>
      <c r="W1416" s="255"/>
      <c r="X1416" s="255"/>
      <c r="Y1416" s="255"/>
      <c r="Z1416" s="255"/>
      <c r="AA1416" s="255"/>
      <c r="AB1416" s="255"/>
      <c r="AC1416" s="255"/>
      <c r="AD1416" s="255"/>
      <c r="AE1416" s="357"/>
      <c r="AF1416" s="357"/>
      <c r="AG1416" s="357"/>
      <c r="AH1416" s="357"/>
      <c r="AI1416" s="357"/>
      <c r="AJ1416" s="357"/>
      <c r="AK1416" s="357"/>
      <c r="AL1416" s="357"/>
      <c r="AM1416" s="357"/>
      <c r="AN1416" s="357"/>
      <c r="AO1416" s="357"/>
      <c r="AP1416" s="357"/>
      <c r="AQ1416" s="357"/>
      <c r="AR1416" s="357"/>
      <c r="AS1416" s="256">
        <f>SUM(AE1416:AR1416)</f>
        <v>0</v>
      </c>
    </row>
    <row r="1417" spans="1:45" ht="15" customHeight="1" outlineLevel="1">
      <c r="A1417" s="454"/>
      <c r="B1417" s="254" t="s">
        <v>729</v>
      </c>
      <c r="C1417" s="251" t="s">
        <v>163</v>
      </c>
      <c r="D1417" s="255"/>
      <c r="E1417" s="255"/>
      <c r="F1417" s="255"/>
      <c r="G1417" s="255"/>
      <c r="H1417" s="255"/>
      <c r="I1417" s="255"/>
      <c r="J1417" s="255"/>
      <c r="K1417" s="255"/>
      <c r="L1417" s="255"/>
      <c r="M1417" s="255"/>
      <c r="N1417" s="255"/>
      <c r="O1417" s="255"/>
      <c r="P1417" s="255"/>
      <c r="Q1417" s="255">
        <f>Q1416</f>
        <v>3</v>
      </c>
      <c r="R1417" s="255"/>
      <c r="S1417" s="255"/>
      <c r="T1417" s="255"/>
      <c r="U1417" s="255"/>
      <c r="V1417" s="255"/>
      <c r="W1417" s="255"/>
      <c r="X1417" s="255"/>
      <c r="Y1417" s="255"/>
      <c r="Z1417" s="255"/>
      <c r="AA1417" s="255"/>
      <c r="AB1417" s="255"/>
      <c r="AC1417" s="255"/>
      <c r="AD1417" s="255"/>
      <c r="AE1417" s="353">
        <f>AE1416</f>
        <v>0</v>
      </c>
      <c r="AF1417" s="353">
        <f t="shared" ref="AF1417:AR1417" si="593">AF1416</f>
        <v>0</v>
      </c>
      <c r="AG1417" s="353">
        <f t="shared" si="593"/>
        <v>0</v>
      </c>
      <c r="AH1417" s="353">
        <f t="shared" si="593"/>
        <v>0</v>
      </c>
      <c r="AI1417" s="353">
        <f t="shared" si="593"/>
        <v>0</v>
      </c>
      <c r="AJ1417" s="353">
        <f t="shared" si="593"/>
        <v>0</v>
      </c>
      <c r="AK1417" s="353">
        <f t="shared" si="593"/>
        <v>0</v>
      </c>
      <c r="AL1417" s="353">
        <f t="shared" si="593"/>
        <v>0</v>
      </c>
      <c r="AM1417" s="353">
        <f t="shared" si="593"/>
        <v>0</v>
      </c>
      <c r="AN1417" s="353">
        <f t="shared" si="593"/>
        <v>0</v>
      </c>
      <c r="AO1417" s="353">
        <f t="shared" si="593"/>
        <v>0</v>
      </c>
      <c r="AP1417" s="353">
        <f t="shared" si="593"/>
        <v>0</v>
      </c>
      <c r="AQ1417" s="353">
        <f t="shared" si="593"/>
        <v>0</v>
      </c>
      <c r="AR1417" s="353">
        <f t="shared" si="593"/>
        <v>0</v>
      </c>
      <c r="AS1417" s="270"/>
    </row>
    <row r="1418" spans="1:45" ht="15" customHeight="1" outlineLevel="1">
      <c r="A1418" s="454"/>
      <c r="B1418" s="273"/>
      <c r="C1418" s="271"/>
      <c r="D1418" s="275"/>
      <c r="E1418" s="275"/>
      <c r="F1418" s="275"/>
      <c r="G1418" s="275"/>
      <c r="H1418" s="275"/>
      <c r="I1418" s="275"/>
      <c r="J1418" s="275"/>
      <c r="K1418" s="275"/>
      <c r="L1418" s="275"/>
      <c r="M1418" s="275"/>
      <c r="N1418" s="275"/>
      <c r="O1418" s="275"/>
      <c r="P1418" s="275"/>
      <c r="Q1418" s="251"/>
      <c r="R1418" s="275"/>
      <c r="S1418" s="275"/>
      <c r="T1418" s="275"/>
      <c r="U1418" s="275"/>
      <c r="V1418" s="275"/>
      <c r="W1418" s="275"/>
      <c r="X1418" s="275"/>
      <c r="Y1418" s="275"/>
      <c r="Z1418" s="275"/>
      <c r="AA1418" s="275"/>
      <c r="AB1418" s="275"/>
      <c r="AC1418" s="275"/>
      <c r="AD1418" s="275"/>
      <c r="AE1418" s="358"/>
      <c r="AF1418" s="359"/>
      <c r="AG1418" s="358"/>
      <c r="AH1418" s="358"/>
      <c r="AI1418" s="358"/>
      <c r="AJ1418" s="358"/>
      <c r="AK1418" s="358"/>
      <c r="AL1418" s="358"/>
      <c r="AM1418" s="358"/>
      <c r="AN1418" s="358"/>
      <c r="AO1418" s="358"/>
      <c r="AP1418" s="358"/>
      <c r="AQ1418" s="358"/>
      <c r="AR1418" s="358"/>
      <c r="AS1418" s="272"/>
    </row>
    <row r="1419" spans="1:45" ht="15" customHeight="1" outlineLevel="1">
      <c r="A1419" s="454"/>
      <c r="B1419" s="248" t="s">
        <v>10</v>
      </c>
      <c r="C1419" s="249"/>
      <c r="D1419" s="249"/>
      <c r="E1419" s="249"/>
      <c r="F1419" s="249"/>
      <c r="G1419" s="249"/>
      <c r="H1419" s="249"/>
      <c r="I1419" s="249"/>
      <c r="J1419" s="249"/>
      <c r="K1419" s="249"/>
      <c r="L1419" s="249"/>
      <c r="M1419" s="249"/>
      <c r="N1419" s="249"/>
      <c r="O1419" s="249"/>
      <c r="P1419" s="249"/>
      <c r="Q1419" s="250"/>
      <c r="R1419" s="249"/>
      <c r="S1419" s="249"/>
      <c r="T1419" s="249"/>
      <c r="U1419" s="249"/>
      <c r="V1419" s="249"/>
      <c r="W1419" s="249"/>
      <c r="X1419" s="249"/>
      <c r="Y1419" s="249"/>
      <c r="Z1419" s="249"/>
      <c r="AA1419" s="249"/>
      <c r="AB1419" s="249"/>
      <c r="AC1419" s="249"/>
      <c r="AD1419" s="249"/>
      <c r="AE1419" s="356"/>
      <c r="AF1419" s="356"/>
      <c r="AG1419" s="356"/>
      <c r="AH1419" s="356"/>
      <c r="AI1419" s="356"/>
      <c r="AJ1419" s="356"/>
      <c r="AK1419" s="356"/>
      <c r="AL1419" s="356"/>
      <c r="AM1419" s="356"/>
      <c r="AN1419" s="356"/>
      <c r="AO1419" s="356"/>
      <c r="AP1419" s="356"/>
      <c r="AQ1419" s="356"/>
      <c r="AR1419" s="356"/>
      <c r="AS1419" s="252"/>
    </row>
    <row r="1420" spans="1:45" ht="15" customHeight="1" outlineLevel="1">
      <c r="A1420" s="454">
        <v>11</v>
      </c>
      <c r="B1420" s="370" t="s">
        <v>104</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8"/>
      <c r="AF1420" s="357"/>
      <c r="AG1420" s="357"/>
      <c r="AH1420" s="357"/>
      <c r="AI1420" s="357"/>
      <c r="AJ1420" s="357"/>
      <c r="AK1420" s="357"/>
      <c r="AL1420" s="357"/>
      <c r="AM1420" s="357"/>
      <c r="AN1420" s="357"/>
      <c r="AO1420" s="357"/>
      <c r="AP1420" s="357"/>
      <c r="AQ1420" s="357"/>
      <c r="AR1420" s="357"/>
      <c r="AS1420" s="256">
        <f>SUM(AE1420:AR1420)</f>
        <v>0</v>
      </c>
    </row>
    <row r="1421" spans="1:45" ht="15" customHeight="1" outlineLevel="1">
      <c r="A1421" s="454"/>
      <c r="B1421" s="254" t="s">
        <v>729</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53">
        <f>AE1420</f>
        <v>0</v>
      </c>
      <c r="AF1421" s="353">
        <f t="shared" ref="AF1421:AR1421" si="594">AF1420</f>
        <v>0</v>
      </c>
      <c r="AG1421" s="353">
        <f t="shared" si="594"/>
        <v>0</v>
      </c>
      <c r="AH1421" s="353">
        <f t="shared" si="594"/>
        <v>0</v>
      </c>
      <c r="AI1421" s="353">
        <f t="shared" si="594"/>
        <v>0</v>
      </c>
      <c r="AJ1421" s="353">
        <f t="shared" si="594"/>
        <v>0</v>
      </c>
      <c r="AK1421" s="353">
        <f t="shared" si="594"/>
        <v>0</v>
      </c>
      <c r="AL1421" s="353">
        <f t="shared" si="594"/>
        <v>0</v>
      </c>
      <c r="AM1421" s="353">
        <f t="shared" si="594"/>
        <v>0</v>
      </c>
      <c r="AN1421" s="353">
        <f t="shared" si="594"/>
        <v>0</v>
      </c>
      <c r="AO1421" s="353">
        <f t="shared" si="594"/>
        <v>0</v>
      </c>
      <c r="AP1421" s="353">
        <f t="shared" si="594"/>
        <v>0</v>
      </c>
      <c r="AQ1421" s="353">
        <f t="shared" si="594"/>
        <v>0</v>
      </c>
      <c r="AR1421" s="353">
        <f t="shared" si="594"/>
        <v>0</v>
      </c>
      <c r="AS1421" s="257"/>
    </row>
    <row r="1422" spans="1:45" ht="15" customHeight="1" outlineLevel="1">
      <c r="A1422" s="45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54"/>
      <c r="AF1422" s="363"/>
      <c r="AG1422" s="363"/>
      <c r="AH1422" s="363"/>
      <c r="AI1422" s="363"/>
      <c r="AJ1422" s="363"/>
      <c r="AK1422" s="363"/>
      <c r="AL1422" s="363"/>
      <c r="AM1422" s="363"/>
      <c r="AN1422" s="363"/>
      <c r="AO1422" s="363"/>
      <c r="AP1422" s="363"/>
      <c r="AQ1422" s="363"/>
      <c r="AR1422" s="363"/>
      <c r="AS1422" s="266"/>
    </row>
    <row r="1423" spans="1:45" ht="28.5" customHeight="1" outlineLevel="1">
      <c r="A1423" s="454">
        <v>12</v>
      </c>
      <c r="B1423" s="370" t="s">
        <v>105</v>
      </c>
      <c r="C1423" s="251" t="s">
        <v>25</v>
      </c>
      <c r="D1423" s="255"/>
      <c r="E1423" s="255"/>
      <c r="F1423" s="255"/>
      <c r="G1423" s="255"/>
      <c r="H1423" s="255"/>
      <c r="I1423" s="255"/>
      <c r="J1423" s="255"/>
      <c r="K1423" s="255"/>
      <c r="L1423" s="255"/>
      <c r="M1423" s="255"/>
      <c r="N1423" s="255"/>
      <c r="O1423" s="255"/>
      <c r="P1423" s="255"/>
      <c r="Q1423" s="255">
        <v>12</v>
      </c>
      <c r="R1423" s="255"/>
      <c r="S1423" s="255"/>
      <c r="T1423" s="255"/>
      <c r="U1423" s="255"/>
      <c r="V1423" s="255"/>
      <c r="W1423" s="255"/>
      <c r="X1423" s="255"/>
      <c r="Y1423" s="255"/>
      <c r="Z1423" s="255"/>
      <c r="AA1423" s="255"/>
      <c r="AB1423" s="255"/>
      <c r="AC1423" s="255"/>
      <c r="AD1423" s="255"/>
      <c r="AE1423" s="352"/>
      <c r="AF1423" s="357"/>
      <c r="AG1423" s="357"/>
      <c r="AH1423" s="357"/>
      <c r="AI1423" s="357"/>
      <c r="AJ1423" s="357"/>
      <c r="AK1423" s="357"/>
      <c r="AL1423" s="357"/>
      <c r="AM1423" s="357"/>
      <c r="AN1423" s="357"/>
      <c r="AO1423" s="357"/>
      <c r="AP1423" s="357"/>
      <c r="AQ1423" s="357"/>
      <c r="AR1423" s="357"/>
      <c r="AS1423" s="256">
        <f>SUM(AE1423:AR1423)</f>
        <v>0</v>
      </c>
    </row>
    <row r="1424" spans="1:45" ht="15" customHeight="1" outlineLevel="1">
      <c r="A1424" s="454"/>
      <c r="B1424" s="254" t="s">
        <v>729</v>
      </c>
      <c r="C1424" s="251" t="s">
        <v>163</v>
      </c>
      <c r="D1424" s="255"/>
      <c r="E1424" s="255"/>
      <c r="F1424" s="255"/>
      <c r="G1424" s="255"/>
      <c r="H1424" s="255"/>
      <c r="I1424" s="255"/>
      <c r="J1424" s="255"/>
      <c r="K1424" s="255"/>
      <c r="L1424" s="255"/>
      <c r="M1424" s="255"/>
      <c r="N1424" s="255"/>
      <c r="O1424" s="255"/>
      <c r="P1424" s="255"/>
      <c r="Q1424" s="255">
        <f>Q1423</f>
        <v>12</v>
      </c>
      <c r="R1424" s="255"/>
      <c r="S1424" s="255"/>
      <c r="T1424" s="255"/>
      <c r="U1424" s="255"/>
      <c r="V1424" s="255"/>
      <c r="W1424" s="255"/>
      <c r="X1424" s="255"/>
      <c r="Y1424" s="255"/>
      <c r="Z1424" s="255"/>
      <c r="AA1424" s="255"/>
      <c r="AB1424" s="255"/>
      <c r="AC1424" s="255"/>
      <c r="AD1424" s="255"/>
      <c r="AE1424" s="353">
        <f>AE1423</f>
        <v>0</v>
      </c>
      <c r="AF1424" s="353">
        <f t="shared" ref="AF1424:AR1424" si="595">AF1423</f>
        <v>0</v>
      </c>
      <c r="AG1424" s="353">
        <f t="shared" si="595"/>
        <v>0</v>
      </c>
      <c r="AH1424" s="353">
        <f t="shared" si="595"/>
        <v>0</v>
      </c>
      <c r="AI1424" s="353">
        <f t="shared" si="595"/>
        <v>0</v>
      </c>
      <c r="AJ1424" s="353">
        <f t="shared" si="595"/>
        <v>0</v>
      </c>
      <c r="AK1424" s="353">
        <f t="shared" si="595"/>
        <v>0</v>
      </c>
      <c r="AL1424" s="353">
        <f t="shared" si="595"/>
        <v>0</v>
      </c>
      <c r="AM1424" s="353">
        <f t="shared" si="595"/>
        <v>0</v>
      </c>
      <c r="AN1424" s="353">
        <f t="shared" si="595"/>
        <v>0</v>
      </c>
      <c r="AO1424" s="353">
        <f t="shared" si="595"/>
        <v>0</v>
      </c>
      <c r="AP1424" s="353">
        <f t="shared" si="595"/>
        <v>0</v>
      </c>
      <c r="AQ1424" s="353">
        <f t="shared" si="595"/>
        <v>0</v>
      </c>
      <c r="AR1424" s="353">
        <f t="shared" si="595"/>
        <v>0</v>
      </c>
      <c r="AS1424" s="257"/>
    </row>
    <row r="1425" spans="1:46" ht="15" customHeight="1" outlineLevel="1">
      <c r="A1425" s="454"/>
      <c r="B1425" s="274"/>
      <c r="C1425" s="265"/>
      <c r="D1425" s="251"/>
      <c r="E1425" s="251"/>
      <c r="F1425" s="251"/>
      <c r="G1425" s="251"/>
      <c r="H1425" s="251"/>
      <c r="I1425" s="251"/>
      <c r="J1425" s="251"/>
      <c r="K1425" s="251"/>
      <c r="L1425" s="251"/>
      <c r="M1425" s="251"/>
      <c r="N1425" s="251"/>
      <c r="O1425" s="251"/>
      <c r="P1425" s="251"/>
      <c r="Q1425" s="251"/>
      <c r="R1425" s="251"/>
      <c r="S1425" s="251"/>
      <c r="T1425" s="251"/>
      <c r="U1425" s="251"/>
      <c r="V1425" s="251"/>
      <c r="W1425" s="251"/>
      <c r="X1425" s="251"/>
      <c r="Y1425" s="251"/>
      <c r="Z1425" s="251"/>
      <c r="AA1425" s="251"/>
      <c r="AB1425" s="251"/>
      <c r="AC1425" s="251"/>
      <c r="AD1425" s="251"/>
      <c r="AE1425" s="364"/>
      <c r="AF1425" s="364"/>
      <c r="AG1425" s="354"/>
      <c r="AH1425" s="354"/>
      <c r="AI1425" s="354"/>
      <c r="AJ1425" s="354"/>
      <c r="AK1425" s="354"/>
      <c r="AL1425" s="354"/>
      <c r="AM1425" s="354"/>
      <c r="AN1425" s="354"/>
      <c r="AO1425" s="354"/>
      <c r="AP1425" s="354"/>
      <c r="AQ1425" s="354"/>
      <c r="AR1425" s="354"/>
      <c r="AS1425" s="266"/>
    </row>
    <row r="1426" spans="1:46" ht="15" customHeight="1" outlineLevel="1">
      <c r="A1426" s="454">
        <v>13</v>
      </c>
      <c r="B1426" s="370" t="s">
        <v>106</v>
      </c>
      <c r="C1426" s="251" t="s">
        <v>25</v>
      </c>
      <c r="D1426" s="255"/>
      <c r="E1426" s="255"/>
      <c r="F1426" s="255"/>
      <c r="G1426" s="255"/>
      <c r="H1426" s="255"/>
      <c r="I1426" s="255"/>
      <c r="J1426" s="255"/>
      <c r="K1426" s="255"/>
      <c r="L1426" s="255"/>
      <c r="M1426" s="255"/>
      <c r="N1426" s="255"/>
      <c r="O1426" s="255"/>
      <c r="P1426" s="255"/>
      <c r="Q1426" s="255">
        <v>12</v>
      </c>
      <c r="R1426" s="255"/>
      <c r="S1426" s="255"/>
      <c r="T1426" s="255"/>
      <c r="U1426" s="255"/>
      <c r="V1426" s="255"/>
      <c r="W1426" s="255"/>
      <c r="X1426" s="255"/>
      <c r="Y1426" s="255"/>
      <c r="Z1426" s="255"/>
      <c r="AA1426" s="255"/>
      <c r="AB1426" s="255"/>
      <c r="AC1426" s="255"/>
      <c r="AD1426" s="255"/>
      <c r="AE1426" s="352"/>
      <c r="AF1426" s="357"/>
      <c r="AG1426" s="357"/>
      <c r="AH1426" s="357"/>
      <c r="AI1426" s="357"/>
      <c r="AJ1426" s="357"/>
      <c r="AK1426" s="357"/>
      <c r="AL1426" s="357"/>
      <c r="AM1426" s="357"/>
      <c r="AN1426" s="357"/>
      <c r="AO1426" s="357"/>
      <c r="AP1426" s="357"/>
      <c r="AQ1426" s="357"/>
      <c r="AR1426" s="357"/>
      <c r="AS1426" s="256">
        <f>SUM(AE1426:AR1426)</f>
        <v>0</v>
      </c>
    </row>
    <row r="1427" spans="1:46" ht="15" customHeight="1" outlineLevel="1">
      <c r="A1427" s="454"/>
      <c r="B1427" s="254" t="s">
        <v>729</v>
      </c>
      <c r="C1427" s="251" t="s">
        <v>163</v>
      </c>
      <c r="D1427" s="255"/>
      <c r="E1427" s="255"/>
      <c r="F1427" s="255"/>
      <c r="G1427" s="255"/>
      <c r="H1427" s="255"/>
      <c r="I1427" s="255"/>
      <c r="J1427" s="255"/>
      <c r="K1427" s="255"/>
      <c r="L1427" s="255"/>
      <c r="M1427" s="255"/>
      <c r="N1427" s="255"/>
      <c r="O1427" s="255"/>
      <c r="P1427" s="255"/>
      <c r="Q1427" s="255">
        <f>Q1426</f>
        <v>12</v>
      </c>
      <c r="R1427" s="255"/>
      <c r="S1427" s="255"/>
      <c r="T1427" s="255"/>
      <c r="U1427" s="255"/>
      <c r="V1427" s="255"/>
      <c r="W1427" s="255"/>
      <c r="X1427" s="255"/>
      <c r="Y1427" s="255"/>
      <c r="Z1427" s="255"/>
      <c r="AA1427" s="255"/>
      <c r="AB1427" s="255"/>
      <c r="AC1427" s="255"/>
      <c r="AD1427" s="255"/>
      <c r="AE1427" s="353">
        <f>AE1426</f>
        <v>0</v>
      </c>
      <c r="AF1427" s="353">
        <f t="shared" ref="AF1427:AR1427" si="596">AF1426</f>
        <v>0</v>
      </c>
      <c r="AG1427" s="353">
        <f t="shared" si="596"/>
        <v>0</v>
      </c>
      <c r="AH1427" s="353">
        <f t="shared" si="596"/>
        <v>0</v>
      </c>
      <c r="AI1427" s="353">
        <f t="shared" si="596"/>
        <v>0</v>
      </c>
      <c r="AJ1427" s="353">
        <f t="shared" si="596"/>
        <v>0</v>
      </c>
      <c r="AK1427" s="353">
        <f t="shared" si="596"/>
        <v>0</v>
      </c>
      <c r="AL1427" s="353">
        <f t="shared" si="596"/>
        <v>0</v>
      </c>
      <c r="AM1427" s="353">
        <f t="shared" si="596"/>
        <v>0</v>
      </c>
      <c r="AN1427" s="353">
        <f t="shared" si="596"/>
        <v>0</v>
      </c>
      <c r="AO1427" s="353">
        <f t="shared" si="596"/>
        <v>0</v>
      </c>
      <c r="AP1427" s="353">
        <f t="shared" si="596"/>
        <v>0</v>
      </c>
      <c r="AQ1427" s="353">
        <f t="shared" si="596"/>
        <v>0</v>
      </c>
      <c r="AR1427" s="353">
        <f t="shared" si="596"/>
        <v>0</v>
      </c>
      <c r="AS1427" s="266"/>
    </row>
    <row r="1428" spans="1:46" ht="15" customHeight="1" outlineLevel="1">
      <c r="A1428" s="454"/>
      <c r="B1428" s="274"/>
      <c r="C1428" s="265"/>
      <c r="D1428" s="251"/>
      <c r="E1428" s="251"/>
      <c r="F1428" s="251"/>
      <c r="G1428" s="251"/>
      <c r="H1428" s="251"/>
      <c r="I1428" s="251"/>
      <c r="J1428" s="251"/>
      <c r="K1428" s="251"/>
      <c r="L1428" s="251"/>
      <c r="M1428" s="251"/>
      <c r="N1428" s="251"/>
      <c r="O1428" s="251"/>
      <c r="P1428" s="251"/>
      <c r="Q1428" s="251"/>
      <c r="R1428" s="251"/>
      <c r="S1428" s="251"/>
      <c r="T1428" s="251"/>
      <c r="U1428" s="251"/>
      <c r="V1428" s="251"/>
      <c r="W1428" s="251"/>
      <c r="X1428" s="251"/>
      <c r="Y1428" s="251"/>
      <c r="Z1428" s="251"/>
      <c r="AA1428" s="251"/>
      <c r="AB1428" s="251"/>
      <c r="AC1428" s="251"/>
      <c r="AD1428" s="251"/>
      <c r="AE1428" s="354"/>
      <c r="AF1428" s="354"/>
      <c r="AG1428" s="354"/>
      <c r="AH1428" s="354"/>
      <c r="AI1428" s="354"/>
      <c r="AJ1428" s="354"/>
      <c r="AK1428" s="354"/>
      <c r="AL1428" s="354"/>
      <c r="AM1428" s="354"/>
      <c r="AN1428" s="354"/>
      <c r="AO1428" s="354"/>
      <c r="AP1428" s="354"/>
      <c r="AQ1428" s="354"/>
      <c r="AR1428" s="354"/>
      <c r="AS1428" s="266"/>
    </row>
    <row r="1429" spans="1:46" ht="15" customHeight="1" outlineLevel="1">
      <c r="A1429" s="454"/>
      <c r="B1429" s="248" t="s">
        <v>107</v>
      </c>
      <c r="C1429" s="249"/>
      <c r="D1429" s="250"/>
      <c r="E1429" s="250"/>
      <c r="F1429" s="250"/>
      <c r="G1429" s="250"/>
      <c r="H1429" s="250"/>
      <c r="I1429" s="250"/>
      <c r="J1429" s="250"/>
      <c r="K1429" s="250"/>
      <c r="L1429" s="250"/>
      <c r="M1429" s="250"/>
      <c r="N1429" s="250"/>
      <c r="O1429" s="250"/>
      <c r="P1429" s="250"/>
      <c r="Q1429" s="250"/>
      <c r="R1429" s="250"/>
      <c r="S1429" s="249"/>
      <c r="T1429" s="249"/>
      <c r="U1429" s="249"/>
      <c r="V1429" s="249"/>
      <c r="W1429" s="249"/>
      <c r="X1429" s="249"/>
      <c r="Y1429" s="249"/>
      <c r="Z1429" s="249"/>
      <c r="AA1429" s="249"/>
      <c r="AB1429" s="249"/>
      <c r="AC1429" s="249"/>
      <c r="AD1429" s="249"/>
      <c r="AE1429" s="356"/>
      <c r="AF1429" s="356"/>
      <c r="AG1429" s="356"/>
      <c r="AH1429" s="356"/>
      <c r="AI1429" s="356"/>
      <c r="AJ1429" s="356"/>
      <c r="AK1429" s="356"/>
      <c r="AL1429" s="356"/>
      <c r="AM1429" s="356"/>
      <c r="AN1429" s="356"/>
      <c r="AO1429" s="356"/>
      <c r="AP1429" s="356"/>
      <c r="AQ1429" s="356"/>
      <c r="AR1429" s="356"/>
      <c r="AS1429" s="252"/>
    </row>
    <row r="1430" spans="1:46" ht="15" customHeight="1" outlineLevel="1">
      <c r="A1430" s="454">
        <v>14</v>
      </c>
      <c r="B1430" s="274" t="s">
        <v>108</v>
      </c>
      <c r="C1430" s="251" t="s">
        <v>25</v>
      </c>
      <c r="D1430" s="255"/>
      <c r="E1430" s="255"/>
      <c r="F1430" s="255"/>
      <c r="G1430" s="255"/>
      <c r="H1430" s="255"/>
      <c r="I1430" s="255"/>
      <c r="J1430" s="255"/>
      <c r="K1430" s="255"/>
      <c r="L1430" s="255"/>
      <c r="M1430" s="255"/>
      <c r="N1430" s="255"/>
      <c r="O1430" s="255"/>
      <c r="P1430" s="255"/>
      <c r="Q1430" s="255">
        <v>12</v>
      </c>
      <c r="R1430" s="255"/>
      <c r="S1430" s="255"/>
      <c r="T1430" s="255"/>
      <c r="U1430" s="255"/>
      <c r="V1430" s="255"/>
      <c r="W1430" s="255"/>
      <c r="X1430" s="255"/>
      <c r="Y1430" s="255"/>
      <c r="Z1430" s="255"/>
      <c r="AA1430" s="255"/>
      <c r="AB1430" s="255"/>
      <c r="AC1430" s="255"/>
      <c r="AD1430" s="255"/>
      <c r="AE1430" s="352"/>
      <c r="AF1430" s="352"/>
      <c r="AG1430" s="352"/>
      <c r="AH1430" s="352"/>
      <c r="AI1430" s="352"/>
      <c r="AJ1430" s="352"/>
      <c r="AK1430" s="352"/>
      <c r="AL1430" s="352"/>
      <c r="AM1430" s="352"/>
      <c r="AN1430" s="352"/>
      <c r="AO1430" s="352"/>
      <c r="AP1430" s="352"/>
      <c r="AQ1430" s="352"/>
      <c r="AR1430" s="352"/>
      <c r="AS1430" s="256">
        <f>SUM(AE1430:AR1430)</f>
        <v>0</v>
      </c>
    </row>
    <row r="1431" spans="1:46" ht="15" customHeight="1" outlineLevel="1">
      <c r="A1431" s="454"/>
      <c r="B1431" s="254" t="s">
        <v>729</v>
      </c>
      <c r="C1431" s="251" t="s">
        <v>163</v>
      </c>
      <c r="D1431" s="255"/>
      <c r="E1431" s="255"/>
      <c r="F1431" s="255"/>
      <c r="G1431" s="255"/>
      <c r="H1431" s="255"/>
      <c r="I1431" s="255"/>
      <c r="J1431" s="255"/>
      <c r="K1431" s="255"/>
      <c r="L1431" s="255"/>
      <c r="M1431" s="255"/>
      <c r="N1431" s="255"/>
      <c r="O1431" s="255"/>
      <c r="P1431" s="255"/>
      <c r="Q1431" s="255">
        <f>Q1430</f>
        <v>12</v>
      </c>
      <c r="R1431" s="255"/>
      <c r="S1431" s="255"/>
      <c r="T1431" s="255"/>
      <c r="U1431" s="255"/>
      <c r="V1431" s="255"/>
      <c r="W1431" s="255"/>
      <c r="X1431" s="255"/>
      <c r="Y1431" s="255"/>
      <c r="Z1431" s="255"/>
      <c r="AA1431" s="255"/>
      <c r="AB1431" s="255"/>
      <c r="AC1431" s="255"/>
      <c r="AD1431" s="255"/>
      <c r="AE1431" s="353">
        <f>AE1430</f>
        <v>0</v>
      </c>
      <c r="AF1431" s="353">
        <f t="shared" ref="AF1431:AR1431" si="597">AF1430</f>
        <v>0</v>
      </c>
      <c r="AG1431" s="353">
        <f t="shared" si="597"/>
        <v>0</v>
      </c>
      <c r="AH1431" s="353">
        <f t="shared" si="597"/>
        <v>0</v>
      </c>
      <c r="AI1431" s="353">
        <f t="shared" si="597"/>
        <v>0</v>
      </c>
      <c r="AJ1431" s="353">
        <f t="shared" si="597"/>
        <v>0</v>
      </c>
      <c r="AK1431" s="353">
        <f t="shared" si="597"/>
        <v>0</v>
      </c>
      <c r="AL1431" s="353">
        <f t="shared" si="597"/>
        <v>0</v>
      </c>
      <c r="AM1431" s="353">
        <f t="shared" si="597"/>
        <v>0</v>
      </c>
      <c r="AN1431" s="353">
        <f t="shared" si="597"/>
        <v>0</v>
      </c>
      <c r="AO1431" s="353">
        <f t="shared" si="597"/>
        <v>0</v>
      </c>
      <c r="AP1431" s="353">
        <f t="shared" si="597"/>
        <v>0</v>
      </c>
      <c r="AQ1431" s="353">
        <f t="shared" si="597"/>
        <v>0</v>
      </c>
      <c r="AR1431" s="353">
        <f t="shared" si="597"/>
        <v>0</v>
      </c>
      <c r="AS1431" s="257"/>
    </row>
    <row r="1432" spans="1:46" ht="15" customHeight="1" outlineLevel="1">
      <c r="A1432" s="454"/>
      <c r="B1432" s="274"/>
      <c r="C1432" s="265"/>
      <c r="D1432" s="251"/>
      <c r="E1432" s="251"/>
      <c r="F1432" s="251"/>
      <c r="G1432" s="251"/>
      <c r="H1432" s="251"/>
      <c r="I1432" s="251"/>
      <c r="J1432" s="251"/>
      <c r="K1432" s="251"/>
      <c r="L1432" s="251"/>
      <c r="M1432" s="251"/>
      <c r="N1432" s="251"/>
      <c r="O1432" s="251"/>
      <c r="P1432" s="251"/>
      <c r="Q1432" s="405"/>
      <c r="R1432" s="251"/>
      <c r="S1432" s="251"/>
      <c r="T1432" s="251"/>
      <c r="U1432" s="251"/>
      <c r="V1432" s="251"/>
      <c r="W1432" s="251"/>
      <c r="X1432" s="251"/>
      <c r="Y1432" s="251"/>
      <c r="Z1432" s="251"/>
      <c r="AA1432" s="251"/>
      <c r="AB1432" s="251"/>
      <c r="AC1432" s="251"/>
      <c r="AD1432" s="251"/>
      <c r="AE1432" s="354"/>
      <c r="AF1432" s="354"/>
      <c r="AG1432" s="354"/>
      <c r="AH1432" s="354"/>
      <c r="AI1432" s="354"/>
      <c r="AJ1432" s="354"/>
      <c r="AK1432" s="354"/>
      <c r="AL1432" s="354"/>
      <c r="AM1432" s="354"/>
      <c r="AN1432" s="354"/>
      <c r="AO1432" s="354"/>
      <c r="AP1432" s="354"/>
      <c r="AQ1432" s="354"/>
      <c r="AR1432" s="354"/>
      <c r="AS1432" s="261"/>
      <c r="AT1432" s="534"/>
    </row>
    <row r="1433" spans="1:46" s="243" customFormat="1" ht="15.5" outlineLevel="1">
      <c r="A1433" s="454"/>
      <c r="B1433" s="248" t="s">
        <v>487</v>
      </c>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54"/>
      <c r="AF1433" s="354"/>
      <c r="AG1433" s="354"/>
      <c r="AH1433" s="354"/>
      <c r="AI1433" s="354"/>
      <c r="AJ1433" s="354"/>
      <c r="AK1433" s="358"/>
      <c r="AL1433" s="358"/>
      <c r="AM1433" s="358"/>
      <c r="AN1433" s="358"/>
      <c r="AO1433" s="358"/>
      <c r="AP1433" s="358"/>
      <c r="AQ1433" s="358"/>
      <c r="AR1433" s="358"/>
      <c r="AS1433" s="443"/>
      <c r="AT1433" s="535"/>
    </row>
    <row r="1434" spans="1:46" ht="15.5" outlineLevel="1">
      <c r="A1434" s="454">
        <v>15</v>
      </c>
      <c r="B1434" s="254" t="s">
        <v>492</v>
      </c>
      <c r="C1434" s="251" t="s">
        <v>25</v>
      </c>
      <c r="D1434" s="255"/>
      <c r="E1434" s="255"/>
      <c r="F1434" s="255"/>
      <c r="G1434" s="255"/>
      <c r="H1434" s="255"/>
      <c r="I1434" s="255"/>
      <c r="J1434" s="255"/>
      <c r="K1434" s="255"/>
      <c r="L1434" s="255"/>
      <c r="M1434" s="255"/>
      <c r="N1434" s="255"/>
      <c r="O1434" s="255"/>
      <c r="P1434" s="255"/>
      <c r="Q1434" s="255">
        <v>0</v>
      </c>
      <c r="R1434" s="255"/>
      <c r="S1434" s="255"/>
      <c r="T1434" s="255"/>
      <c r="U1434" s="255"/>
      <c r="V1434" s="255"/>
      <c r="W1434" s="255"/>
      <c r="X1434" s="255"/>
      <c r="Y1434" s="255"/>
      <c r="Z1434" s="255"/>
      <c r="AA1434" s="255"/>
      <c r="AB1434" s="255"/>
      <c r="AC1434" s="255"/>
      <c r="AD1434" s="255"/>
      <c r="AE1434" s="352"/>
      <c r="AF1434" s="352"/>
      <c r="AG1434" s="352"/>
      <c r="AH1434" s="352"/>
      <c r="AI1434" s="352"/>
      <c r="AJ1434" s="352"/>
      <c r="AK1434" s="352"/>
      <c r="AL1434" s="352"/>
      <c r="AM1434" s="352"/>
      <c r="AN1434" s="352"/>
      <c r="AO1434" s="352"/>
      <c r="AP1434" s="352"/>
      <c r="AQ1434" s="352"/>
      <c r="AR1434" s="352"/>
      <c r="AS1434" s="536">
        <f>SUM(AE1434:AR1434)</f>
        <v>0</v>
      </c>
      <c r="AT1434" s="534"/>
    </row>
    <row r="1435" spans="1:46" ht="15.5" outlineLevel="1">
      <c r="A1435" s="454"/>
      <c r="B1435" s="254" t="s">
        <v>729</v>
      </c>
      <c r="C1435" s="251" t="s">
        <v>163</v>
      </c>
      <c r="D1435" s="255"/>
      <c r="E1435" s="255"/>
      <c r="F1435" s="255"/>
      <c r="G1435" s="255"/>
      <c r="H1435" s="255"/>
      <c r="I1435" s="255"/>
      <c r="J1435" s="255"/>
      <c r="K1435" s="255"/>
      <c r="L1435" s="255"/>
      <c r="M1435" s="255"/>
      <c r="N1435" s="255"/>
      <c r="O1435" s="255"/>
      <c r="P1435" s="255"/>
      <c r="Q1435" s="255">
        <f>Q1434</f>
        <v>0</v>
      </c>
      <c r="R1435" s="255"/>
      <c r="S1435" s="255"/>
      <c r="T1435" s="255"/>
      <c r="U1435" s="255"/>
      <c r="V1435" s="255"/>
      <c r="W1435" s="255"/>
      <c r="X1435" s="255"/>
      <c r="Y1435" s="255"/>
      <c r="Z1435" s="255"/>
      <c r="AA1435" s="255"/>
      <c r="AB1435" s="255"/>
      <c r="AC1435" s="255"/>
      <c r="AD1435" s="255"/>
      <c r="AE1435" s="353">
        <f>AE1434</f>
        <v>0</v>
      </c>
      <c r="AF1435" s="353">
        <f>AF1434</f>
        <v>0</v>
      </c>
      <c r="AG1435" s="353">
        <f t="shared" ref="AG1435:AI1435" si="598">AG1434</f>
        <v>0</v>
      </c>
      <c r="AH1435" s="353">
        <f t="shared" si="598"/>
        <v>0</v>
      </c>
      <c r="AI1435" s="353">
        <f t="shared" si="598"/>
        <v>0</v>
      </c>
      <c r="AJ1435" s="353">
        <f>AJ1434</f>
        <v>0</v>
      </c>
      <c r="AK1435" s="353">
        <f t="shared" ref="AK1435:AR1435" si="599">AK1434</f>
        <v>0</v>
      </c>
      <c r="AL1435" s="353">
        <f t="shared" si="599"/>
        <v>0</v>
      </c>
      <c r="AM1435" s="353">
        <f t="shared" si="599"/>
        <v>0</v>
      </c>
      <c r="AN1435" s="353">
        <f t="shared" si="599"/>
        <v>0</v>
      </c>
      <c r="AO1435" s="353">
        <f t="shared" si="599"/>
        <v>0</v>
      </c>
      <c r="AP1435" s="353">
        <f t="shared" si="599"/>
        <v>0</v>
      </c>
      <c r="AQ1435" s="353">
        <f t="shared" si="599"/>
        <v>0</v>
      </c>
      <c r="AR1435" s="353">
        <f t="shared" si="599"/>
        <v>0</v>
      </c>
      <c r="AS1435" s="257"/>
    </row>
    <row r="1436" spans="1:46" ht="15.5" outlineLevel="1">
      <c r="A1436" s="454"/>
      <c r="B1436" s="274"/>
      <c r="C1436" s="265"/>
      <c r="D1436" s="251"/>
      <c r="E1436" s="251"/>
      <c r="F1436" s="251"/>
      <c r="G1436" s="251"/>
      <c r="H1436" s="251"/>
      <c r="I1436" s="251"/>
      <c r="J1436" s="251"/>
      <c r="K1436" s="251"/>
      <c r="L1436" s="251"/>
      <c r="M1436" s="251"/>
      <c r="N1436" s="251"/>
      <c r="O1436" s="251"/>
      <c r="P1436" s="251"/>
      <c r="Q1436" s="251"/>
      <c r="R1436" s="251"/>
      <c r="S1436" s="251"/>
      <c r="T1436" s="251"/>
      <c r="U1436" s="251"/>
      <c r="V1436" s="251"/>
      <c r="W1436" s="251"/>
      <c r="X1436" s="251"/>
      <c r="Y1436" s="251"/>
      <c r="Z1436" s="251"/>
      <c r="AA1436" s="251"/>
      <c r="AB1436" s="251"/>
      <c r="AC1436" s="251"/>
      <c r="AD1436" s="251"/>
      <c r="AE1436" s="354"/>
      <c r="AF1436" s="354"/>
      <c r="AG1436" s="354"/>
      <c r="AH1436" s="354"/>
      <c r="AI1436" s="354"/>
      <c r="AJ1436" s="354"/>
      <c r="AK1436" s="354"/>
      <c r="AL1436" s="354"/>
      <c r="AM1436" s="354"/>
      <c r="AN1436" s="354"/>
      <c r="AO1436" s="354"/>
      <c r="AP1436" s="354"/>
      <c r="AQ1436" s="354"/>
      <c r="AR1436" s="354"/>
      <c r="AS1436" s="266"/>
    </row>
    <row r="1437" spans="1:46" s="243" customFormat="1" ht="15.5" outlineLevel="1">
      <c r="A1437" s="454">
        <v>16</v>
      </c>
      <c r="B1437" s="283" t="s">
        <v>488</v>
      </c>
      <c r="C1437" s="251" t="s">
        <v>25</v>
      </c>
      <c r="D1437" s="255"/>
      <c r="E1437" s="255"/>
      <c r="F1437" s="255"/>
      <c r="G1437" s="255"/>
      <c r="H1437" s="255"/>
      <c r="I1437" s="255"/>
      <c r="J1437" s="255"/>
      <c r="K1437" s="255"/>
      <c r="L1437" s="255"/>
      <c r="M1437" s="255"/>
      <c r="N1437" s="255"/>
      <c r="O1437" s="255"/>
      <c r="P1437" s="255"/>
      <c r="Q1437" s="255">
        <v>0</v>
      </c>
      <c r="R1437" s="255"/>
      <c r="S1437" s="255"/>
      <c r="T1437" s="255"/>
      <c r="U1437" s="255"/>
      <c r="V1437" s="255"/>
      <c r="W1437" s="255"/>
      <c r="X1437" s="255"/>
      <c r="Y1437" s="255"/>
      <c r="Z1437" s="255"/>
      <c r="AA1437" s="255"/>
      <c r="AB1437" s="255"/>
      <c r="AC1437" s="255"/>
      <c r="AD1437" s="255"/>
      <c r="AE1437" s="352"/>
      <c r="AF1437" s="352"/>
      <c r="AG1437" s="352"/>
      <c r="AH1437" s="352"/>
      <c r="AI1437" s="352"/>
      <c r="AJ1437" s="352"/>
      <c r="AK1437" s="352"/>
      <c r="AL1437" s="352"/>
      <c r="AM1437" s="352"/>
      <c r="AN1437" s="352"/>
      <c r="AO1437" s="352"/>
      <c r="AP1437" s="352"/>
      <c r="AQ1437" s="352"/>
      <c r="AR1437" s="352"/>
      <c r="AS1437" s="256">
        <f>SUM(AE1437:AR1437)</f>
        <v>0</v>
      </c>
    </row>
    <row r="1438" spans="1:46" s="243" customFormat="1" ht="15.5" outlineLevel="1">
      <c r="A1438" s="454"/>
      <c r="B1438" s="254" t="s">
        <v>729</v>
      </c>
      <c r="C1438" s="251" t="s">
        <v>163</v>
      </c>
      <c r="D1438" s="255"/>
      <c r="E1438" s="255"/>
      <c r="F1438" s="255"/>
      <c r="G1438" s="255"/>
      <c r="H1438" s="255"/>
      <c r="I1438" s="255"/>
      <c r="J1438" s="255"/>
      <c r="K1438" s="255"/>
      <c r="L1438" s="255"/>
      <c r="M1438" s="255"/>
      <c r="N1438" s="255"/>
      <c r="O1438" s="255"/>
      <c r="P1438" s="255"/>
      <c r="Q1438" s="255">
        <f>Q1437</f>
        <v>0</v>
      </c>
      <c r="R1438" s="255"/>
      <c r="S1438" s="255"/>
      <c r="T1438" s="255"/>
      <c r="U1438" s="255"/>
      <c r="V1438" s="255"/>
      <c r="W1438" s="255"/>
      <c r="X1438" s="255"/>
      <c r="Y1438" s="255"/>
      <c r="Z1438" s="255"/>
      <c r="AA1438" s="255"/>
      <c r="AB1438" s="255"/>
      <c r="AC1438" s="255"/>
      <c r="AD1438" s="255"/>
      <c r="AE1438" s="353">
        <f>AE1437</f>
        <v>0</v>
      </c>
      <c r="AF1438" s="353">
        <f t="shared" ref="AF1438:AQ1438" si="600">AF1437</f>
        <v>0</v>
      </c>
      <c r="AG1438" s="353">
        <f t="shared" si="600"/>
        <v>0</v>
      </c>
      <c r="AH1438" s="353">
        <f t="shared" si="600"/>
        <v>0</v>
      </c>
      <c r="AI1438" s="353">
        <f t="shared" si="600"/>
        <v>0</v>
      </c>
      <c r="AJ1438" s="353">
        <f t="shared" si="600"/>
        <v>0</v>
      </c>
      <c r="AK1438" s="353">
        <f t="shared" si="600"/>
        <v>0</v>
      </c>
      <c r="AL1438" s="353">
        <f t="shared" si="600"/>
        <v>0</v>
      </c>
      <c r="AM1438" s="353">
        <f t="shared" si="600"/>
        <v>0</v>
      </c>
      <c r="AN1438" s="353">
        <f t="shared" si="600"/>
        <v>0</v>
      </c>
      <c r="AO1438" s="353">
        <f t="shared" si="600"/>
        <v>0</v>
      </c>
      <c r="AP1438" s="353">
        <f t="shared" si="600"/>
        <v>0</v>
      </c>
      <c r="AQ1438" s="353">
        <f t="shared" si="600"/>
        <v>0</v>
      </c>
      <c r="AR1438" s="353">
        <f>AR1437</f>
        <v>0</v>
      </c>
      <c r="AS1438" s="257"/>
    </row>
    <row r="1439" spans="1:46" s="243" customFormat="1" ht="15.5" outlineLevel="1">
      <c r="A1439" s="454"/>
      <c r="B1439" s="283"/>
      <c r="C1439" s="251"/>
      <c r="D1439" s="251"/>
      <c r="E1439" s="251"/>
      <c r="F1439" s="251"/>
      <c r="G1439" s="251"/>
      <c r="H1439" s="251"/>
      <c r="I1439" s="251"/>
      <c r="J1439" s="251"/>
      <c r="K1439" s="251"/>
      <c r="L1439" s="251"/>
      <c r="M1439" s="251"/>
      <c r="N1439" s="251"/>
      <c r="O1439" s="251"/>
      <c r="P1439" s="251"/>
      <c r="Q1439" s="251"/>
      <c r="R1439" s="251"/>
      <c r="S1439" s="251"/>
      <c r="T1439" s="251"/>
      <c r="U1439" s="251"/>
      <c r="V1439" s="251"/>
      <c r="W1439" s="251"/>
      <c r="X1439" s="251"/>
      <c r="Y1439" s="251"/>
      <c r="Z1439" s="251"/>
      <c r="AA1439" s="251"/>
      <c r="AB1439" s="251"/>
      <c r="AC1439" s="251"/>
      <c r="AD1439" s="251"/>
      <c r="AE1439" s="354"/>
      <c r="AF1439" s="354"/>
      <c r="AG1439" s="354"/>
      <c r="AH1439" s="354"/>
      <c r="AI1439" s="354"/>
      <c r="AJ1439" s="354"/>
      <c r="AK1439" s="358"/>
      <c r="AL1439" s="358"/>
      <c r="AM1439" s="358"/>
      <c r="AN1439" s="358"/>
      <c r="AO1439" s="358"/>
      <c r="AP1439" s="358"/>
      <c r="AQ1439" s="358"/>
      <c r="AR1439" s="358"/>
      <c r="AS1439" s="272"/>
    </row>
    <row r="1440" spans="1:46" ht="15.5" outlineLevel="1">
      <c r="A1440" s="454"/>
      <c r="B1440" s="445" t="s">
        <v>493</v>
      </c>
      <c r="C1440" s="279"/>
      <c r="D1440" s="250"/>
      <c r="E1440" s="249"/>
      <c r="F1440" s="249"/>
      <c r="G1440" s="249"/>
      <c r="H1440" s="249"/>
      <c r="I1440" s="249"/>
      <c r="J1440" s="249"/>
      <c r="K1440" s="249"/>
      <c r="L1440" s="249"/>
      <c r="M1440" s="249"/>
      <c r="N1440" s="249"/>
      <c r="O1440" s="249"/>
      <c r="P1440" s="249"/>
      <c r="Q1440" s="250"/>
      <c r="R1440" s="249"/>
      <c r="S1440" s="249"/>
      <c r="T1440" s="249"/>
      <c r="U1440" s="249"/>
      <c r="V1440" s="249"/>
      <c r="W1440" s="249"/>
      <c r="X1440" s="249"/>
      <c r="Y1440" s="249"/>
      <c r="Z1440" s="249"/>
      <c r="AA1440" s="249"/>
      <c r="AB1440" s="249"/>
      <c r="AC1440" s="249"/>
      <c r="AD1440" s="249"/>
      <c r="AE1440" s="356"/>
      <c r="AF1440" s="356"/>
      <c r="AG1440" s="356"/>
      <c r="AH1440" s="356"/>
      <c r="AI1440" s="356"/>
      <c r="AJ1440" s="356"/>
      <c r="AK1440" s="356"/>
      <c r="AL1440" s="356"/>
      <c r="AM1440" s="356"/>
      <c r="AN1440" s="356"/>
      <c r="AO1440" s="356"/>
      <c r="AP1440" s="356"/>
      <c r="AQ1440" s="356"/>
      <c r="AR1440" s="356"/>
      <c r="AS1440" s="252"/>
    </row>
    <row r="1441" spans="1:45" ht="15.5" outlineLevel="1">
      <c r="A1441" s="454">
        <v>17</v>
      </c>
      <c r="B1441" s="370" t="s">
        <v>112</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68"/>
      <c r="AF1441" s="352"/>
      <c r="AG1441" s="352"/>
      <c r="AH1441" s="352"/>
      <c r="AI1441" s="352"/>
      <c r="AJ1441" s="352"/>
      <c r="AK1441" s="352"/>
      <c r="AL1441" s="357"/>
      <c r="AM1441" s="357"/>
      <c r="AN1441" s="357"/>
      <c r="AO1441" s="357"/>
      <c r="AP1441" s="357"/>
      <c r="AQ1441" s="357"/>
      <c r="AR1441" s="357"/>
      <c r="AS1441" s="256">
        <f>SUM(AE1441:AR1441)</f>
        <v>0</v>
      </c>
    </row>
    <row r="1442" spans="1:45" ht="15.5" outlineLevel="1">
      <c r="A1442" s="454"/>
      <c r="B1442" s="254" t="s">
        <v>729</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53">
        <f>AE1441</f>
        <v>0</v>
      </c>
      <c r="AF1442" s="353">
        <f t="shared" ref="AF1442:AR1442" si="601">AF1441</f>
        <v>0</v>
      </c>
      <c r="AG1442" s="353">
        <f t="shared" si="601"/>
        <v>0</v>
      </c>
      <c r="AH1442" s="353">
        <f t="shared" si="601"/>
        <v>0</v>
      </c>
      <c r="AI1442" s="353">
        <f t="shared" si="601"/>
        <v>0</v>
      </c>
      <c r="AJ1442" s="353">
        <f t="shared" si="601"/>
        <v>0</v>
      </c>
      <c r="AK1442" s="353">
        <f t="shared" si="601"/>
        <v>0</v>
      </c>
      <c r="AL1442" s="353">
        <f t="shared" si="601"/>
        <v>0</v>
      </c>
      <c r="AM1442" s="353">
        <f t="shared" si="601"/>
        <v>0</v>
      </c>
      <c r="AN1442" s="353">
        <f t="shared" si="601"/>
        <v>0</v>
      </c>
      <c r="AO1442" s="353">
        <f t="shared" si="601"/>
        <v>0</v>
      </c>
      <c r="AP1442" s="353">
        <f t="shared" si="601"/>
        <v>0</v>
      </c>
      <c r="AQ1442" s="353">
        <f t="shared" si="601"/>
        <v>0</v>
      </c>
      <c r="AR1442" s="353">
        <f t="shared" si="601"/>
        <v>0</v>
      </c>
      <c r="AS1442" s="266"/>
    </row>
    <row r="1443" spans="1:45" ht="15.5" outlineLevel="1">
      <c r="A1443" s="454"/>
      <c r="B1443" s="254"/>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4"/>
      <c r="AF1443" s="367"/>
      <c r="AG1443" s="367"/>
      <c r="AH1443" s="367"/>
      <c r="AI1443" s="367"/>
      <c r="AJ1443" s="367"/>
      <c r="AK1443" s="367"/>
      <c r="AL1443" s="367"/>
      <c r="AM1443" s="367"/>
      <c r="AN1443" s="367"/>
      <c r="AO1443" s="367"/>
      <c r="AP1443" s="367"/>
      <c r="AQ1443" s="367"/>
      <c r="AR1443" s="367"/>
      <c r="AS1443" s="266"/>
    </row>
    <row r="1444" spans="1:45" ht="15.5" outlineLevel="1">
      <c r="A1444" s="454">
        <v>18</v>
      </c>
      <c r="B1444" s="370" t="s">
        <v>109</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68"/>
      <c r="AF1444" s="352"/>
      <c r="AG1444" s="352"/>
      <c r="AH1444" s="352"/>
      <c r="AI1444" s="352"/>
      <c r="AJ1444" s="352"/>
      <c r="AK1444" s="352"/>
      <c r="AL1444" s="357"/>
      <c r="AM1444" s="357"/>
      <c r="AN1444" s="357"/>
      <c r="AO1444" s="357"/>
      <c r="AP1444" s="357"/>
      <c r="AQ1444" s="357"/>
      <c r="AR1444" s="357"/>
      <c r="AS1444" s="256">
        <f>SUM(AE1444:AR1444)</f>
        <v>0</v>
      </c>
    </row>
    <row r="1445" spans="1:45" ht="15.5" outlineLevel="1">
      <c r="A1445" s="454"/>
      <c r="B1445" s="254" t="s">
        <v>729</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53">
        <f>AE1444</f>
        <v>0</v>
      </c>
      <c r="AF1445" s="353">
        <f t="shared" ref="AF1445:AR1445" si="602">AF1444</f>
        <v>0</v>
      </c>
      <c r="AG1445" s="353">
        <f t="shared" si="602"/>
        <v>0</v>
      </c>
      <c r="AH1445" s="353">
        <f t="shared" si="602"/>
        <v>0</v>
      </c>
      <c r="AI1445" s="353">
        <f t="shared" si="602"/>
        <v>0</v>
      </c>
      <c r="AJ1445" s="353">
        <f t="shared" si="602"/>
        <v>0</v>
      </c>
      <c r="AK1445" s="353">
        <f t="shared" si="602"/>
        <v>0</v>
      </c>
      <c r="AL1445" s="353">
        <f t="shared" si="602"/>
        <v>0</v>
      </c>
      <c r="AM1445" s="353">
        <f t="shared" si="602"/>
        <v>0</v>
      </c>
      <c r="AN1445" s="353">
        <f t="shared" si="602"/>
        <v>0</v>
      </c>
      <c r="AO1445" s="353">
        <f t="shared" si="602"/>
        <v>0</v>
      </c>
      <c r="AP1445" s="353">
        <f t="shared" si="602"/>
        <v>0</v>
      </c>
      <c r="AQ1445" s="353">
        <f t="shared" si="602"/>
        <v>0</v>
      </c>
      <c r="AR1445" s="353">
        <f t="shared" si="602"/>
        <v>0</v>
      </c>
      <c r="AS1445" s="266"/>
    </row>
    <row r="1446" spans="1:45" ht="15.5" outlineLevel="1">
      <c r="A1446" s="454"/>
      <c r="B1446" s="281"/>
      <c r="C1446" s="251"/>
      <c r="D1446" s="251"/>
      <c r="E1446" s="251"/>
      <c r="F1446" s="251"/>
      <c r="G1446" s="251"/>
      <c r="H1446" s="251"/>
      <c r="I1446" s="251"/>
      <c r="J1446" s="251"/>
      <c r="K1446" s="251"/>
      <c r="L1446" s="251"/>
      <c r="M1446" s="251"/>
      <c r="N1446" s="251"/>
      <c r="O1446" s="251"/>
      <c r="P1446" s="251"/>
      <c r="Q1446" s="251"/>
      <c r="R1446" s="251"/>
      <c r="S1446" s="251"/>
      <c r="T1446" s="251"/>
      <c r="U1446" s="251"/>
      <c r="V1446" s="251"/>
      <c r="W1446" s="251"/>
      <c r="X1446" s="251"/>
      <c r="Y1446" s="251"/>
      <c r="Z1446" s="251"/>
      <c r="AA1446" s="251"/>
      <c r="AB1446" s="251"/>
      <c r="AC1446" s="251"/>
      <c r="AD1446" s="251"/>
      <c r="AE1446" s="365"/>
      <c r="AF1446" s="366"/>
      <c r="AG1446" s="366"/>
      <c r="AH1446" s="366"/>
      <c r="AI1446" s="366"/>
      <c r="AJ1446" s="366"/>
      <c r="AK1446" s="366"/>
      <c r="AL1446" s="366"/>
      <c r="AM1446" s="366"/>
      <c r="AN1446" s="366"/>
      <c r="AO1446" s="366"/>
      <c r="AP1446" s="366"/>
      <c r="AQ1446" s="366"/>
      <c r="AR1446" s="366"/>
      <c r="AS1446" s="257"/>
    </row>
    <row r="1447" spans="1:45" ht="15.5" outlineLevel="1">
      <c r="A1447" s="454">
        <v>19</v>
      </c>
      <c r="B1447" s="370" t="s">
        <v>111</v>
      </c>
      <c r="C1447" s="251" t="s">
        <v>25</v>
      </c>
      <c r="D1447" s="255"/>
      <c r="E1447" s="255"/>
      <c r="F1447" s="255"/>
      <c r="G1447" s="255"/>
      <c r="H1447" s="255"/>
      <c r="I1447" s="255"/>
      <c r="J1447" s="255"/>
      <c r="K1447" s="255"/>
      <c r="L1447" s="255"/>
      <c r="M1447" s="255"/>
      <c r="N1447" s="255"/>
      <c r="O1447" s="255"/>
      <c r="P1447" s="255"/>
      <c r="Q1447" s="255">
        <v>12</v>
      </c>
      <c r="R1447" s="255"/>
      <c r="S1447" s="255"/>
      <c r="T1447" s="255"/>
      <c r="U1447" s="255"/>
      <c r="V1447" s="255"/>
      <c r="W1447" s="255"/>
      <c r="X1447" s="255"/>
      <c r="Y1447" s="255"/>
      <c r="Z1447" s="255"/>
      <c r="AA1447" s="255"/>
      <c r="AB1447" s="255"/>
      <c r="AC1447" s="255"/>
      <c r="AD1447" s="255"/>
      <c r="AE1447" s="368"/>
      <c r="AF1447" s="352"/>
      <c r="AG1447" s="352"/>
      <c r="AH1447" s="352"/>
      <c r="AI1447" s="352"/>
      <c r="AJ1447" s="352"/>
      <c r="AK1447" s="352"/>
      <c r="AL1447" s="357"/>
      <c r="AM1447" s="357"/>
      <c r="AN1447" s="357"/>
      <c r="AO1447" s="357"/>
      <c r="AP1447" s="357"/>
      <c r="AQ1447" s="357"/>
      <c r="AR1447" s="357"/>
      <c r="AS1447" s="256">
        <f>SUM(AE1447:AR1447)</f>
        <v>0</v>
      </c>
    </row>
    <row r="1448" spans="1:45" ht="15.5" outlineLevel="1">
      <c r="A1448" s="454"/>
      <c r="B1448" s="254" t="s">
        <v>729</v>
      </c>
      <c r="C1448" s="251" t="s">
        <v>163</v>
      </c>
      <c r="D1448" s="255"/>
      <c r="E1448" s="255"/>
      <c r="F1448" s="255"/>
      <c r="G1448" s="255"/>
      <c r="H1448" s="255"/>
      <c r="I1448" s="255"/>
      <c r="J1448" s="255"/>
      <c r="K1448" s="255"/>
      <c r="L1448" s="255"/>
      <c r="M1448" s="255"/>
      <c r="N1448" s="255"/>
      <c r="O1448" s="255"/>
      <c r="P1448" s="255"/>
      <c r="Q1448" s="255">
        <f>Q1447</f>
        <v>12</v>
      </c>
      <c r="R1448" s="255"/>
      <c r="S1448" s="255"/>
      <c r="T1448" s="255"/>
      <c r="U1448" s="255"/>
      <c r="V1448" s="255"/>
      <c r="W1448" s="255"/>
      <c r="X1448" s="255"/>
      <c r="Y1448" s="255"/>
      <c r="Z1448" s="255"/>
      <c r="AA1448" s="255"/>
      <c r="AB1448" s="255"/>
      <c r="AC1448" s="255"/>
      <c r="AD1448" s="255"/>
      <c r="AE1448" s="353">
        <f>AE1447</f>
        <v>0</v>
      </c>
      <c r="AF1448" s="353">
        <f t="shared" ref="AF1448:AR1448" si="603">AF1447</f>
        <v>0</v>
      </c>
      <c r="AG1448" s="353">
        <f t="shared" si="603"/>
        <v>0</v>
      </c>
      <c r="AH1448" s="353">
        <f t="shared" si="603"/>
        <v>0</v>
      </c>
      <c r="AI1448" s="353">
        <f t="shared" si="603"/>
        <v>0</v>
      </c>
      <c r="AJ1448" s="353">
        <f t="shared" si="603"/>
        <v>0</v>
      </c>
      <c r="AK1448" s="353">
        <f t="shared" si="603"/>
        <v>0</v>
      </c>
      <c r="AL1448" s="353">
        <f t="shared" si="603"/>
        <v>0</v>
      </c>
      <c r="AM1448" s="353">
        <f t="shared" si="603"/>
        <v>0</v>
      </c>
      <c r="AN1448" s="353">
        <f t="shared" si="603"/>
        <v>0</v>
      </c>
      <c r="AO1448" s="353">
        <f t="shared" si="603"/>
        <v>0</v>
      </c>
      <c r="AP1448" s="353">
        <f t="shared" si="603"/>
        <v>0</v>
      </c>
      <c r="AQ1448" s="353">
        <f t="shared" si="603"/>
        <v>0</v>
      </c>
      <c r="AR1448" s="353">
        <f t="shared" si="603"/>
        <v>0</v>
      </c>
      <c r="AS1448" s="257"/>
    </row>
    <row r="1449" spans="1:45" ht="15.5" outlineLevel="1">
      <c r="A1449" s="454"/>
      <c r="B1449" s="281"/>
      <c r="C1449" s="251"/>
      <c r="D1449" s="251"/>
      <c r="E1449" s="251"/>
      <c r="F1449" s="251"/>
      <c r="G1449" s="251"/>
      <c r="H1449" s="251"/>
      <c r="I1449" s="251"/>
      <c r="J1449" s="251"/>
      <c r="K1449" s="251"/>
      <c r="L1449" s="251"/>
      <c r="M1449" s="251"/>
      <c r="N1449" s="251"/>
      <c r="O1449" s="251"/>
      <c r="P1449" s="251"/>
      <c r="Q1449" s="251"/>
      <c r="R1449" s="251"/>
      <c r="S1449" s="251"/>
      <c r="T1449" s="251"/>
      <c r="U1449" s="251"/>
      <c r="V1449" s="251"/>
      <c r="W1449" s="251"/>
      <c r="X1449" s="251"/>
      <c r="Y1449" s="251"/>
      <c r="Z1449" s="251"/>
      <c r="AA1449" s="251"/>
      <c r="AB1449" s="251"/>
      <c r="AC1449" s="251"/>
      <c r="AD1449" s="251"/>
      <c r="AE1449" s="354"/>
      <c r="AF1449" s="354"/>
      <c r="AG1449" s="354"/>
      <c r="AH1449" s="354"/>
      <c r="AI1449" s="354"/>
      <c r="AJ1449" s="354"/>
      <c r="AK1449" s="354"/>
      <c r="AL1449" s="354"/>
      <c r="AM1449" s="354"/>
      <c r="AN1449" s="354"/>
      <c r="AO1449" s="354"/>
      <c r="AP1449" s="354"/>
      <c r="AQ1449" s="354"/>
      <c r="AR1449" s="354"/>
      <c r="AS1449" s="266"/>
    </row>
    <row r="1450" spans="1:45" ht="15.5" outlineLevel="1">
      <c r="A1450" s="454">
        <v>20</v>
      </c>
      <c r="B1450" s="370" t="s">
        <v>110</v>
      </c>
      <c r="C1450" s="251" t="s">
        <v>25</v>
      </c>
      <c r="D1450" s="255"/>
      <c r="E1450" s="255"/>
      <c r="F1450" s="255"/>
      <c r="G1450" s="255"/>
      <c r="H1450" s="255"/>
      <c r="I1450" s="255"/>
      <c r="J1450" s="255"/>
      <c r="K1450" s="255"/>
      <c r="L1450" s="255"/>
      <c r="M1450" s="255"/>
      <c r="N1450" s="255"/>
      <c r="O1450" s="255"/>
      <c r="P1450" s="255"/>
      <c r="Q1450" s="255">
        <v>12</v>
      </c>
      <c r="R1450" s="255"/>
      <c r="S1450" s="255"/>
      <c r="T1450" s="255"/>
      <c r="U1450" s="255"/>
      <c r="V1450" s="255"/>
      <c r="W1450" s="255"/>
      <c r="X1450" s="255"/>
      <c r="Y1450" s="255"/>
      <c r="Z1450" s="255"/>
      <c r="AA1450" s="255"/>
      <c r="AB1450" s="255"/>
      <c r="AC1450" s="255"/>
      <c r="AD1450" s="255"/>
      <c r="AE1450" s="368"/>
      <c r="AF1450" s="352"/>
      <c r="AG1450" s="352"/>
      <c r="AH1450" s="352"/>
      <c r="AI1450" s="352"/>
      <c r="AJ1450" s="352"/>
      <c r="AK1450" s="352"/>
      <c r="AL1450" s="357"/>
      <c r="AM1450" s="357"/>
      <c r="AN1450" s="357"/>
      <c r="AO1450" s="357"/>
      <c r="AP1450" s="357"/>
      <c r="AQ1450" s="357"/>
      <c r="AR1450" s="357"/>
      <c r="AS1450" s="256">
        <f>SUM(AE1450:AR1450)</f>
        <v>0</v>
      </c>
    </row>
    <row r="1451" spans="1:45" ht="15.5" outlineLevel="1">
      <c r="A1451" s="454"/>
      <c r="B1451" s="254" t="s">
        <v>729</v>
      </c>
      <c r="C1451" s="251" t="s">
        <v>163</v>
      </c>
      <c r="D1451" s="255"/>
      <c r="E1451" s="255"/>
      <c r="F1451" s="255"/>
      <c r="G1451" s="255"/>
      <c r="H1451" s="255"/>
      <c r="I1451" s="255"/>
      <c r="J1451" s="255"/>
      <c r="K1451" s="255"/>
      <c r="L1451" s="255"/>
      <c r="M1451" s="255"/>
      <c r="N1451" s="255"/>
      <c r="O1451" s="255"/>
      <c r="P1451" s="255"/>
      <c r="Q1451" s="255">
        <f>Q1450</f>
        <v>12</v>
      </c>
      <c r="R1451" s="255"/>
      <c r="S1451" s="255"/>
      <c r="T1451" s="255"/>
      <c r="U1451" s="255"/>
      <c r="V1451" s="255"/>
      <c r="W1451" s="255"/>
      <c r="X1451" s="255"/>
      <c r="Y1451" s="255"/>
      <c r="Z1451" s="255"/>
      <c r="AA1451" s="255"/>
      <c r="AB1451" s="255"/>
      <c r="AC1451" s="255"/>
      <c r="AD1451" s="255"/>
      <c r="AE1451" s="353">
        <f t="shared" ref="AE1451:AR1451" si="604">AE1450</f>
        <v>0</v>
      </c>
      <c r="AF1451" s="353">
        <f t="shared" si="604"/>
        <v>0</v>
      </c>
      <c r="AG1451" s="353">
        <f t="shared" si="604"/>
        <v>0</v>
      </c>
      <c r="AH1451" s="353">
        <f t="shared" si="604"/>
        <v>0</v>
      </c>
      <c r="AI1451" s="353">
        <f t="shared" si="604"/>
        <v>0</v>
      </c>
      <c r="AJ1451" s="353">
        <f t="shared" si="604"/>
        <v>0</v>
      </c>
      <c r="AK1451" s="353">
        <f t="shared" si="604"/>
        <v>0</v>
      </c>
      <c r="AL1451" s="353">
        <f t="shared" si="604"/>
        <v>0</v>
      </c>
      <c r="AM1451" s="353">
        <f t="shared" si="604"/>
        <v>0</v>
      </c>
      <c r="AN1451" s="353">
        <f t="shared" si="604"/>
        <v>0</v>
      </c>
      <c r="AO1451" s="353">
        <f t="shared" si="604"/>
        <v>0</v>
      </c>
      <c r="AP1451" s="353">
        <f t="shared" si="604"/>
        <v>0</v>
      </c>
      <c r="AQ1451" s="353">
        <f t="shared" si="604"/>
        <v>0</v>
      </c>
      <c r="AR1451" s="353">
        <f t="shared" si="604"/>
        <v>0</v>
      </c>
      <c r="AS1451" s="266"/>
    </row>
    <row r="1452" spans="1:45" ht="15.5" outlineLevel="1">
      <c r="A1452" s="454"/>
      <c r="B1452" s="282"/>
      <c r="C1452" s="260"/>
      <c r="D1452" s="251"/>
      <c r="E1452" s="251"/>
      <c r="F1452" s="251"/>
      <c r="G1452" s="251"/>
      <c r="H1452" s="251"/>
      <c r="I1452" s="251"/>
      <c r="J1452" s="251"/>
      <c r="K1452" s="251"/>
      <c r="L1452" s="251"/>
      <c r="M1452" s="251"/>
      <c r="N1452" s="251"/>
      <c r="O1452" s="251"/>
      <c r="P1452" s="251"/>
      <c r="Q1452" s="260"/>
      <c r="R1452" s="251"/>
      <c r="S1452" s="251"/>
      <c r="T1452" s="251"/>
      <c r="U1452" s="251"/>
      <c r="V1452" s="251"/>
      <c r="W1452" s="251"/>
      <c r="X1452" s="251"/>
      <c r="Y1452" s="251"/>
      <c r="Z1452" s="251"/>
      <c r="AA1452" s="251"/>
      <c r="AB1452" s="251"/>
      <c r="AC1452" s="251"/>
      <c r="AD1452" s="251"/>
      <c r="AE1452" s="354"/>
      <c r="AF1452" s="354"/>
      <c r="AG1452" s="354"/>
      <c r="AH1452" s="354"/>
      <c r="AI1452" s="354"/>
      <c r="AJ1452" s="354"/>
      <c r="AK1452" s="354"/>
      <c r="AL1452" s="354"/>
      <c r="AM1452" s="354"/>
      <c r="AN1452" s="354"/>
      <c r="AO1452" s="354"/>
      <c r="AP1452" s="354"/>
      <c r="AQ1452" s="354"/>
      <c r="AR1452" s="354"/>
      <c r="AS1452" s="266"/>
    </row>
    <row r="1453" spans="1:45" ht="15.5" outlineLevel="1">
      <c r="A1453" s="454"/>
      <c r="B1453" s="444" t="s">
        <v>500</v>
      </c>
      <c r="C1453" s="251"/>
      <c r="D1453" s="251"/>
      <c r="E1453" s="251"/>
      <c r="F1453" s="251"/>
      <c r="G1453" s="251"/>
      <c r="H1453" s="251"/>
      <c r="I1453" s="251"/>
      <c r="J1453" s="251"/>
      <c r="K1453" s="251"/>
      <c r="L1453" s="251"/>
      <c r="M1453" s="251"/>
      <c r="N1453" s="251"/>
      <c r="O1453" s="251"/>
      <c r="P1453" s="251"/>
      <c r="Q1453" s="251"/>
      <c r="R1453" s="251"/>
      <c r="S1453" s="251"/>
      <c r="T1453" s="251"/>
      <c r="U1453" s="251"/>
      <c r="V1453" s="251"/>
      <c r="W1453" s="251"/>
      <c r="X1453" s="251"/>
      <c r="Y1453" s="251"/>
      <c r="Z1453" s="251"/>
      <c r="AA1453" s="251"/>
      <c r="AB1453" s="251"/>
      <c r="AC1453" s="251"/>
      <c r="AD1453" s="251"/>
      <c r="AE1453" s="364"/>
      <c r="AF1453" s="367"/>
      <c r="AG1453" s="367"/>
      <c r="AH1453" s="367"/>
      <c r="AI1453" s="367"/>
      <c r="AJ1453" s="367"/>
      <c r="AK1453" s="367"/>
      <c r="AL1453" s="367"/>
      <c r="AM1453" s="367"/>
      <c r="AN1453" s="367"/>
      <c r="AO1453" s="367"/>
      <c r="AP1453" s="367"/>
      <c r="AQ1453" s="367"/>
      <c r="AR1453" s="367"/>
      <c r="AS1453" s="266"/>
    </row>
    <row r="1454" spans="1:45" ht="15.5" outlineLevel="1">
      <c r="A1454" s="454"/>
      <c r="B1454" s="433" t="s">
        <v>496</v>
      </c>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64"/>
      <c r="AF1454" s="367"/>
      <c r="AG1454" s="367"/>
      <c r="AH1454" s="367"/>
      <c r="AI1454" s="367"/>
      <c r="AJ1454" s="367"/>
      <c r="AK1454" s="367"/>
      <c r="AL1454" s="367"/>
      <c r="AM1454" s="367"/>
      <c r="AN1454" s="367"/>
      <c r="AO1454" s="367"/>
      <c r="AP1454" s="367"/>
      <c r="AQ1454" s="367"/>
      <c r="AR1454" s="367"/>
      <c r="AS1454" s="266"/>
    </row>
    <row r="1455" spans="1:45" ht="15" customHeight="1" outlineLevel="1">
      <c r="A1455" s="454">
        <v>21</v>
      </c>
      <c r="B1455" s="370" t="s">
        <v>113</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52"/>
      <c r="AF1455" s="352"/>
      <c r="AG1455" s="352"/>
      <c r="AH1455" s="352"/>
      <c r="AI1455" s="352"/>
      <c r="AJ1455" s="352"/>
      <c r="AK1455" s="352"/>
      <c r="AL1455" s="352"/>
      <c r="AM1455" s="352"/>
      <c r="AN1455" s="352"/>
      <c r="AO1455" s="352"/>
      <c r="AP1455" s="352"/>
      <c r="AQ1455" s="352"/>
      <c r="AR1455" s="352"/>
      <c r="AS1455" s="256">
        <f>SUM(AE1455:AR1455)</f>
        <v>0</v>
      </c>
    </row>
    <row r="1456" spans="1:45" ht="15" customHeight="1" outlineLevel="1">
      <c r="A1456" s="454"/>
      <c r="B1456" s="254" t="s">
        <v>729</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53">
        <f>AE1455</f>
        <v>0</v>
      </c>
      <c r="AF1456" s="353">
        <f t="shared" ref="AF1456:AR1456" si="605">AF1455</f>
        <v>0</v>
      </c>
      <c r="AG1456" s="353">
        <f t="shared" si="605"/>
        <v>0</v>
      </c>
      <c r="AH1456" s="353">
        <f t="shared" si="605"/>
        <v>0</v>
      </c>
      <c r="AI1456" s="353">
        <f t="shared" si="605"/>
        <v>0</v>
      </c>
      <c r="AJ1456" s="353">
        <f t="shared" si="605"/>
        <v>0</v>
      </c>
      <c r="AK1456" s="353">
        <f t="shared" si="605"/>
        <v>0</v>
      </c>
      <c r="AL1456" s="353">
        <f t="shared" si="605"/>
        <v>0</v>
      </c>
      <c r="AM1456" s="353">
        <f t="shared" si="605"/>
        <v>0</v>
      </c>
      <c r="AN1456" s="353">
        <f t="shared" si="605"/>
        <v>0</v>
      </c>
      <c r="AO1456" s="353">
        <f t="shared" si="605"/>
        <v>0</v>
      </c>
      <c r="AP1456" s="353">
        <f t="shared" si="605"/>
        <v>0</v>
      </c>
      <c r="AQ1456" s="353">
        <f t="shared" si="605"/>
        <v>0</v>
      </c>
      <c r="AR1456" s="353">
        <f t="shared" si="605"/>
        <v>0</v>
      </c>
      <c r="AS1456" s="266"/>
    </row>
    <row r="1457" spans="1:45" ht="15" customHeight="1" outlineLevel="1">
      <c r="A1457" s="454"/>
      <c r="B1457" s="254"/>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64"/>
      <c r="AF1457" s="367"/>
      <c r="AG1457" s="367"/>
      <c r="AH1457" s="367"/>
      <c r="AI1457" s="367"/>
      <c r="AJ1457" s="367"/>
      <c r="AK1457" s="367"/>
      <c r="AL1457" s="367"/>
      <c r="AM1457" s="367"/>
      <c r="AN1457" s="367"/>
      <c r="AO1457" s="367"/>
      <c r="AP1457" s="367"/>
      <c r="AQ1457" s="367"/>
      <c r="AR1457" s="367"/>
      <c r="AS1457" s="266"/>
    </row>
    <row r="1458" spans="1:45" ht="15" customHeight="1" outlineLevel="1">
      <c r="A1458" s="454">
        <v>22</v>
      </c>
      <c r="B1458" s="370" t="s">
        <v>114</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52"/>
      <c r="AF1458" s="352"/>
      <c r="AG1458" s="352"/>
      <c r="AH1458" s="352"/>
      <c r="AI1458" s="352"/>
      <c r="AJ1458" s="352"/>
      <c r="AK1458" s="352"/>
      <c r="AL1458" s="352"/>
      <c r="AM1458" s="352"/>
      <c r="AN1458" s="352"/>
      <c r="AO1458" s="352"/>
      <c r="AP1458" s="352"/>
      <c r="AQ1458" s="352"/>
      <c r="AR1458" s="352"/>
      <c r="AS1458" s="256">
        <f>SUM(AE1458:AR1458)</f>
        <v>0</v>
      </c>
    </row>
    <row r="1459" spans="1:45" ht="15" customHeight="1" outlineLevel="1">
      <c r="A1459" s="454"/>
      <c r="B1459" s="254" t="s">
        <v>729</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53">
        <f>AE1458</f>
        <v>0</v>
      </c>
      <c r="AF1459" s="353">
        <f t="shared" ref="AF1459:AR1459" si="606">AF1458</f>
        <v>0</v>
      </c>
      <c r="AG1459" s="353">
        <f t="shared" si="606"/>
        <v>0</v>
      </c>
      <c r="AH1459" s="353">
        <f t="shared" si="606"/>
        <v>0</v>
      </c>
      <c r="AI1459" s="353">
        <f t="shared" si="606"/>
        <v>0</v>
      </c>
      <c r="AJ1459" s="353">
        <f t="shared" si="606"/>
        <v>0</v>
      </c>
      <c r="AK1459" s="353">
        <f t="shared" si="606"/>
        <v>0</v>
      </c>
      <c r="AL1459" s="353">
        <f t="shared" si="606"/>
        <v>0</v>
      </c>
      <c r="AM1459" s="353">
        <f t="shared" si="606"/>
        <v>0</v>
      </c>
      <c r="AN1459" s="353">
        <f t="shared" si="606"/>
        <v>0</v>
      </c>
      <c r="AO1459" s="353">
        <f t="shared" si="606"/>
        <v>0</v>
      </c>
      <c r="AP1459" s="353">
        <f t="shared" si="606"/>
        <v>0</v>
      </c>
      <c r="AQ1459" s="353">
        <f t="shared" si="606"/>
        <v>0</v>
      </c>
      <c r="AR1459" s="353">
        <f t="shared" si="606"/>
        <v>0</v>
      </c>
      <c r="AS1459" s="266"/>
    </row>
    <row r="1460" spans="1:45" ht="15" customHeight="1" outlineLevel="1">
      <c r="A1460" s="45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4"/>
      <c r="AF1460" s="367"/>
      <c r="AG1460" s="367"/>
      <c r="AH1460" s="367"/>
      <c r="AI1460" s="367"/>
      <c r="AJ1460" s="367"/>
      <c r="AK1460" s="367"/>
      <c r="AL1460" s="367"/>
      <c r="AM1460" s="367"/>
      <c r="AN1460" s="367"/>
      <c r="AO1460" s="367"/>
      <c r="AP1460" s="367"/>
      <c r="AQ1460" s="367"/>
      <c r="AR1460" s="367"/>
      <c r="AS1460" s="266"/>
    </row>
    <row r="1461" spans="1:45" ht="15" customHeight="1" outlineLevel="1">
      <c r="A1461" s="454">
        <v>23</v>
      </c>
      <c r="B1461" s="370" t="s">
        <v>115</v>
      </c>
      <c r="C1461" s="251" t="s">
        <v>25</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52"/>
      <c r="AF1461" s="352"/>
      <c r="AG1461" s="352"/>
      <c r="AH1461" s="352"/>
      <c r="AI1461" s="352"/>
      <c r="AJ1461" s="352"/>
      <c r="AK1461" s="352"/>
      <c r="AL1461" s="352"/>
      <c r="AM1461" s="352"/>
      <c r="AN1461" s="352"/>
      <c r="AO1461" s="352"/>
      <c r="AP1461" s="352"/>
      <c r="AQ1461" s="352"/>
      <c r="AR1461" s="352"/>
      <c r="AS1461" s="256">
        <f>SUM(AE1461:AR1461)</f>
        <v>0</v>
      </c>
    </row>
    <row r="1462" spans="1:45" ht="15" customHeight="1" outlineLevel="1">
      <c r="A1462" s="454"/>
      <c r="B1462" s="254" t="s">
        <v>729</v>
      </c>
      <c r="C1462" s="251" t="s">
        <v>163</v>
      </c>
      <c r="D1462" s="255"/>
      <c r="E1462" s="255"/>
      <c r="F1462" s="255"/>
      <c r="G1462" s="255"/>
      <c r="H1462" s="255"/>
      <c r="I1462" s="255"/>
      <c r="J1462" s="255"/>
      <c r="K1462" s="255"/>
      <c r="L1462" s="255"/>
      <c r="M1462" s="255"/>
      <c r="N1462" s="255"/>
      <c r="O1462" s="255"/>
      <c r="P1462" s="255"/>
      <c r="Q1462" s="251"/>
      <c r="R1462" s="255"/>
      <c r="S1462" s="255"/>
      <c r="T1462" s="255"/>
      <c r="U1462" s="255"/>
      <c r="V1462" s="255"/>
      <c r="W1462" s="255"/>
      <c r="X1462" s="255"/>
      <c r="Y1462" s="255"/>
      <c r="Z1462" s="255"/>
      <c r="AA1462" s="255"/>
      <c r="AB1462" s="255"/>
      <c r="AC1462" s="255"/>
      <c r="AD1462" s="255"/>
      <c r="AE1462" s="353">
        <f>AE1461</f>
        <v>0</v>
      </c>
      <c r="AF1462" s="353">
        <f t="shared" ref="AF1462:AR1462" si="607">AF1461</f>
        <v>0</v>
      </c>
      <c r="AG1462" s="353">
        <f t="shared" si="607"/>
        <v>0</v>
      </c>
      <c r="AH1462" s="353">
        <f t="shared" si="607"/>
        <v>0</v>
      </c>
      <c r="AI1462" s="353">
        <f t="shared" si="607"/>
        <v>0</v>
      </c>
      <c r="AJ1462" s="353">
        <f t="shared" si="607"/>
        <v>0</v>
      </c>
      <c r="AK1462" s="353">
        <f t="shared" si="607"/>
        <v>0</v>
      </c>
      <c r="AL1462" s="353">
        <f t="shared" si="607"/>
        <v>0</v>
      </c>
      <c r="AM1462" s="353">
        <f t="shared" si="607"/>
        <v>0</v>
      </c>
      <c r="AN1462" s="353">
        <f t="shared" si="607"/>
        <v>0</v>
      </c>
      <c r="AO1462" s="353">
        <f t="shared" si="607"/>
        <v>0</v>
      </c>
      <c r="AP1462" s="353">
        <f t="shared" si="607"/>
        <v>0</v>
      </c>
      <c r="AQ1462" s="353">
        <f t="shared" si="607"/>
        <v>0</v>
      </c>
      <c r="AR1462" s="353">
        <f t="shared" si="607"/>
        <v>0</v>
      </c>
      <c r="AS1462" s="266"/>
    </row>
    <row r="1463" spans="1:45" ht="15" customHeight="1" outlineLevel="1">
      <c r="A1463" s="454"/>
      <c r="B1463" s="372"/>
      <c r="C1463" s="251"/>
      <c r="D1463" s="251"/>
      <c r="E1463" s="251"/>
      <c r="F1463" s="251"/>
      <c r="G1463" s="251"/>
      <c r="H1463" s="251"/>
      <c r="I1463" s="251"/>
      <c r="J1463" s="251"/>
      <c r="K1463" s="251"/>
      <c r="L1463" s="251"/>
      <c r="M1463" s="251"/>
      <c r="N1463" s="251"/>
      <c r="O1463" s="251"/>
      <c r="P1463" s="251"/>
      <c r="Q1463" s="251"/>
      <c r="R1463" s="251"/>
      <c r="S1463" s="251"/>
      <c r="T1463" s="251"/>
      <c r="U1463" s="251"/>
      <c r="V1463" s="251"/>
      <c r="W1463" s="251"/>
      <c r="X1463" s="251"/>
      <c r="Y1463" s="251"/>
      <c r="Z1463" s="251"/>
      <c r="AA1463" s="251"/>
      <c r="AB1463" s="251"/>
      <c r="AC1463" s="251"/>
      <c r="AD1463" s="251"/>
      <c r="AE1463" s="364"/>
      <c r="AF1463" s="367"/>
      <c r="AG1463" s="367"/>
      <c r="AH1463" s="367"/>
      <c r="AI1463" s="367"/>
      <c r="AJ1463" s="367"/>
      <c r="AK1463" s="367"/>
      <c r="AL1463" s="367"/>
      <c r="AM1463" s="367"/>
      <c r="AN1463" s="367"/>
      <c r="AO1463" s="367"/>
      <c r="AP1463" s="367"/>
      <c r="AQ1463" s="367"/>
      <c r="AR1463" s="367"/>
      <c r="AS1463" s="266"/>
    </row>
    <row r="1464" spans="1:45" ht="15" customHeight="1" outlineLevel="1">
      <c r="A1464" s="454">
        <v>24</v>
      </c>
      <c r="B1464" s="370" t="s">
        <v>116</v>
      </c>
      <c r="C1464" s="251" t="s">
        <v>25</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52"/>
      <c r="AF1464" s="352"/>
      <c r="AG1464" s="352"/>
      <c r="AH1464" s="352"/>
      <c r="AI1464" s="352"/>
      <c r="AJ1464" s="352"/>
      <c r="AK1464" s="352"/>
      <c r="AL1464" s="352"/>
      <c r="AM1464" s="352"/>
      <c r="AN1464" s="352"/>
      <c r="AO1464" s="352"/>
      <c r="AP1464" s="352"/>
      <c r="AQ1464" s="352"/>
      <c r="AR1464" s="352"/>
      <c r="AS1464" s="256">
        <f>SUM(AE1464:AR1464)</f>
        <v>0</v>
      </c>
    </row>
    <row r="1465" spans="1:45" ht="15" customHeight="1" outlineLevel="1">
      <c r="A1465" s="454"/>
      <c r="B1465" s="254" t="s">
        <v>729</v>
      </c>
      <c r="C1465" s="251" t="s">
        <v>163</v>
      </c>
      <c r="D1465" s="255"/>
      <c r="E1465" s="255"/>
      <c r="F1465" s="255"/>
      <c r="G1465" s="255"/>
      <c r="H1465" s="255"/>
      <c r="I1465" s="255"/>
      <c r="J1465" s="255"/>
      <c r="K1465" s="255"/>
      <c r="L1465" s="255"/>
      <c r="M1465" s="255"/>
      <c r="N1465" s="255"/>
      <c r="O1465" s="255"/>
      <c r="P1465" s="255"/>
      <c r="Q1465" s="251"/>
      <c r="R1465" s="255"/>
      <c r="S1465" s="255"/>
      <c r="T1465" s="255"/>
      <c r="U1465" s="255"/>
      <c r="V1465" s="255"/>
      <c r="W1465" s="255"/>
      <c r="X1465" s="255"/>
      <c r="Y1465" s="255"/>
      <c r="Z1465" s="255"/>
      <c r="AA1465" s="255"/>
      <c r="AB1465" s="255"/>
      <c r="AC1465" s="255"/>
      <c r="AD1465" s="255"/>
      <c r="AE1465" s="353">
        <f>AE1464</f>
        <v>0</v>
      </c>
      <c r="AF1465" s="353">
        <f t="shared" ref="AF1465:AR1465" si="608">AF1464</f>
        <v>0</v>
      </c>
      <c r="AG1465" s="353">
        <f t="shared" si="608"/>
        <v>0</v>
      </c>
      <c r="AH1465" s="353">
        <f t="shared" si="608"/>
        <v>0</v>
      </c>
      <c r="AI1465" s="353">
        <f t="shared" si="608"/>
        <v>0</v>
      </c>
      <c r="AJ1465" s="353">
        <f t="shared" si="608"/>
        <v>0</v>
      </c>
      <c r="AK1465" s="353">
        <f t="shared" si="608"/>
        <v>0</v>
      </c>
      <c r="AL1465" s="353">
        <f t="shared" si="608"/>
        <v>0</v>
      </c>
      <c r="AM1465" s="353">
        <f t="shared" si="608"/>
        <v>0</v>
      </c>
      <c r="AN1465" s="353">
        <f t="shared" si="608"/>
        <v>0</v>
      </c>
      <c r="AO1465" s="353">
        <f t="shared" si="608"/>
        <v>0</v>
      </c>
      <c r="AP1465" s="353">
        <f t="shared" si="608"/>
        <v>0</v>
      </c>
      <c r="AQ1465" s="353">
        <f t="shared" si="608"/>
        <v>0</v>
      </c>
      <c r="AR1465" s="353">
        <f t="shared" si="608"/>
        <v>0</v>
      </c>
      <c r="AS1465" s="266"/>
    </row>
    <row r="1466" spans="1:45" ht="15" customHeight="1" outlineLevel="1">
      <c r="A1466" s="454"/>
      <c r="B1466" s="254"/>
      <c r="C1466" s="251"/>
      <c r="D1466" s="251"/>
      <c r="E1466" s="251"/>
      <c r="F1466" s="251"/>
      <c r="G1466" s="251"/>
      <c r="H1466" s="251"/>
      <c r="I1466" s="251"/>
      <c r="J1466" s="251"/>
      <c r="K1466" s="251"/>
      <c r="L1466" s="251"/>
      <c r="M1466" s="251"/>
      <c r="N1466" s="251"/>
      <c r="O1466" s="251"/>
      <c r="P1466" s="251"/>
      <c r="Q1466" s="251"/>
      <c r="R1466" s="251"/>
      <c r="S1466" s="251"/>
      <c r="T1466" s="251"/>
      <c r="U1466" s="251"/>
      <c r="V1466" s="251"/>
      <c r="W1466" s="251"/>
      <c r="X1466" s="251"/>
      <c r="Y1466" s="251"/>
      <c r="Z1466" s="251"/>
      <c r="AA1466" s="251"/>
      <c r="AB1466" s="251"/>
      <c r="AC1466" s="251"/>
      <c r="AD1466" s="251"/>
      <c r="AE1466" s="354"/>
      <c r="AF1466" s="367"/>
      <c r="AG1466" s="367"/>
      <c r="AH1466" s="367"/>
      <c r="AI1466" s="367"/>
      <c r="AJ1466" s="367"/>
      <c r="AK1466" s="367"/>
      <c r="AL1466" s="367"/>
      <c r="AM1466" s="367"/>
      <c r="AN1466" s="367"/>
      <c r="AO1466" s="367"/>
      <c r="AP1466" s="367"/>
      <c r="AQ1466" s="367"/>
      <c r="AR1466" s="367"/>
      <c r="AS1466" s="266"/>
    </row>
    <row r="1467" spans="1:45" ht="15" customHeight="1" outlineLevel="1">
      <c r="A1467" s="454"/>
      <c r="B1467" s="248" t="s">
        <v>497</v>
      </c>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54"/>
      <c r="AF1467" s="367"/>
      <c r="AG1467" s="367"/>
      <c r="AH1467" s="367"/>
      <c r="AI1467" s="367"/>
      <c r="AJ1467" s="367"/>
      <c r="AK1467" s="367"/>
      <c r="AL1467" s="367"/>
      <c r="AM1467" s="367"/>
      <c r="AN1467" s="367"/>
      <c r="AO1467" s="367"/>
      <c r="AP1467" s="367"/>
      <c r="AQ1467" s="367"/>
      <c r="AR1467" s="367"/>
      <c r="AS1467" s="266"/>
    </row>
    <row r="1468" spans="1:45" ht="15" customHeight="1" outlineLevel="1">
      <c r="A1468" s="454">
        <v>25</v>
      </c>
      <c r="B1468" s="370" t="s">
        <v>117</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68"/>
      <c r="AF1468" s="357"/>
      <c r="AG1468" s="357"/>
      <c r="AH1468" s="357"/>
      <c r="AI1468" s="357"/>
      <c r="AJ1468" s="357"/>
      <c r="AK1468" s="357"/>
      <c r="AL1468" s="357"/>
      <c r="AM1468" s="357"/>
      <c r="AN1468" s="357"/>
      <c r="AO1468" s="357"/>
      <c r="AP1468" s="357"/>
      <c r="AQ1468" s="357"/>
      <c r="AR1468" s="357"/>
      <c r="AS1468" s="256">
        <f>SUM(AE1468:AR1468)</f>
        <v>0</v>
      </c>
    </row>
    <row r="1469" spans="1:45" ht="15" customHeight="1" outlineLevel="1">
      <c r="A1469" s="454"/>
      <c r="B1469" s="254" t="s">
        <v>729</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53">
        <f>AE1468</f>
        <v>0</v>
      </c>
      <c r="AF1469" s="353">
        <f t="shared" ref="AF1469:AR1469" si="609">AF1468</f>
        <v>0</v>
      </c>
      <c r="AG1469" s="353">
        <f t="shared" si="609"/>
        <v>0</v>
      </c>
      <c r="AH1469" s="353">
        <f t="shared" si="609"/>
        <v>0</v>
      </c>
      <c r="AI1469" s="353">
        <f t="shared" si="609"/>
        <v>0</v>
      </c>
      <c r="AJ1469" s="353">
        <f t="shared" si="609"/>
        <v>0</v>
      </c>
      <c r="AK1469" s="353">
        <f t="shared" si="609"/>
        <v>0</v>
      </c>
      <c r="AL1469" s="353">
        <f t="shared" si="609"/>
        <v>0</v>
      </c>
      <c r="AM1469" s="353">
        <f t="shared" si="609"/>
        <v>0</v>
      </c>
      <c r="AN1469" s="353">
        <f t="shared" si="609"/>
        <v>0</v>
      </c>
      <c r="AO1469" s="353">
        <f t="shared" si="609"/>
        <v>0</v>
      </c>
      <c r="AP1469" s="353">
        <f t="shared" si="609"/>
        <v>0</v>
      </c>
      <c r="AQ1469" s="353">
        <f t="shared" si="609"/>
        <v>0</v>
      </c>
      <c r="AR1469" s="353">
        <f t="shared" si="609"/>
        <v>0</v>
      </c>
      <c r="AS1469" s="266"/>
    </row>
    <row r="1470" spans="1:45" ht="15" customHeight="1" outlineLevel="1">
      <c r="A1470" s="45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54"/>
      <c r="AF1470" s="367"/>
      <c r="AG1470" s="367"/>
      <c r="AH1470" s="367"/>
      <c r="AI1470" s="367"/>
      <c r="AJ1470" s="367"/>
      <c r="AK1470" s="367"/>
      <c r="AL1470" s="367"/>
      <c r="AM1470" s="367"/>
      <c r="AN1470" s="367"/>
      <c r="AO1470" s="367"/>
      <c r="AP1470" s="367"/>
      <c r="AQ1470" s="367"/>
      <c r="AR1470" s="367"/>
      <c r="AS1470" s="266"/>
    </row>
    <row r="1471" spans="1:45" ht="15" customHeight="1" outlineLevel="1">
      <c r="A1471" s="454">
        <v>26</v>
      </c>
      <c r="B1471" s="370" t="s">
        <v>118</v>
      </c>
      <c r="C1471" s="251" t="s">
        <v>25</v>
      </c>
      <c r="D1471" s="255">
        <v>276757.507214571</v>
      </c>
      <c r="E1471" s="255">
        <v>276757.507214571</v>
      </c>
      <c r="F1471" s="255">
        <v>276757.507214571</v>
      </c>
      <c r="G1471" s="255">
        <v>276757.507214571</v>
      </c>
      <c r="H1471" s="255">
        <v>276757.507214571</v>
      </c>
      <c r="I1471" s="255">
        <v>276757.507214571</v>
      </c>
      <c r="J1471" s="255">
        <v>276757.507214571</v>
      </c>
      <c r="K1471" s="255">
        <v>276757.507214571</v>
      </c>
      <c r="L1471" s="255">
        <v>266114.01671530312</v>
      </c>
      <c r="M1471" s="255">
        <v>266114.01671530312</v>
      </c>
      <c r="N1471" s="255">
        <v>264331.82803398359</v>
      </c>
      <c r="O1471" s="255">
        <v>264331.82803398359</v>
      </c>
      <c r="P1471" s="255">
        <v>45162.7729854766</v>
      </c>
      <c r="Q1471" s="255">
        <v>12</v>
      </c>
      <c r="R1471" s="255">
        <v>36.51243172268908</v>
      </c>
      <c r="S1471" s="255">
        <v>36.51243172268908</v>
      </c>
      <c r="T1471" s="255">
        <v>36.51243172268908</v>
      </c>
      <c r="U1471" s="255">
        <v>36.51243172268908</v>
      </c>
      <c r="V1471" s="255">
        <v>36.51243172268908</v>
      </c>
      <c r="W1471" s="255">
        <v>35.185006567685825</v>
      </c>
      <c r="X1471" s="255">
        <v>35.185006567685825</v>
      </c>
      <c r="Y1471" s="255">
        <v>35.185006567685825</v>
      </c>
      <c r="Z1471" s="255">
        <v>34.920729044627102</v>
      </c>
      <c r="AA1471" s="255">
        <v>34.920729044627102</v>
      </c>
      <c r="AB1471" s="255">
        <v>34.350821113255208</v>
      </c>
      <c r="AC1471" s="255">
        <v>32.188627089352686</v>
      </c>
      <c r="AD1471" s="255">
        <v>13.255736141062147</v>
      </c>
      <c r="AE1471" s="368"/>
      <c r="AF1471" s="357"/>
      <c r="AG1471" s="357">
        <v>1</v>
      </c>
      <c r="AH1471" s="357"/>
      <c r="AI1471" s="357"/>
      <c r="AJ1471" s="357"/>
      <c r="AK1471" s="357"/>
      <c r="AL1471" s="357"/>
      <c r="AM1471" s="357"/>
      <c r="AN1471" s="357"/>
      <c r="AO1471" s="357"/>
      <c r="AP1471" s="357"/>
      <c r="AQ1471" s="357"/>
      <c r="AR1471" s="357"/>
      <c r="AS1471" s="256">
        <f>SUM(AE1471:AR1471)</f>
        <v>1</v>
      </c>
    </row>
    <row r="1472" spans="1:45" ht="15" customHeight="1" outlineLevel="1">
      <c r="A1472" s="454"/>
      <c r="B1472" s="254" t="s">
        <v>729</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53">
        <f>AE1471</f>
        <v>0</v>
      </c>
      <c r="AF1472" s="353">
        <f t="shared" ref="AF1472:AR1472" si="610">AF1471</f>
        <v>0</v>
      </c>
      <c r="AG1472" s="353">
        <v>0</v>
      </c>
      <c r="AH1472" s="353">
        <f t="shared" si="610"/>
        <v>0</v>
      </c>
      <c r="AI1472" s="353">
        <f t="shared" si="610"/>
        <v>0</v>
      </c>
      <c r="AJ1472" s="353">
        <f t="shared" si="610"/>
        <v>0</v>
      </c>
      <c r="AK1472" s="353">
        <f t="shared" si="610"/>
        <v>0</v>
      </c>
      <c r="AL1472" s="353">
        <f t="shared" si="610"/>
        <v>0</v>
      </c>
      <c r="AM1472" s="353">
        <f t="shared" si="610"/>
        <v>0</v>
      </c>
      <c r="AN1472" s="353">
        <f t="shared" si="610"/>
        <v>0</v>
      </c>
      <c r="AO1472" s="353">
        <f t="shared" si="610"/>
        <v>0</v>
      </c>
      <c r="AP1472" s="353">
        <f t="shared" si="610"/>
        <v>0</v>
      </c>
      <c r="AQ1472" s="353">
        <f t="shared" si="610"/>
        <v>0</v>
      </c>
      <c r="AR1472" s="353">
        <f t="shared" si="610"/>
        <v>0</v>
      </c>
      <c r="AS1472" s="266"/>
    </row>
    <row r="1473" spans="1:45" ht="15" customHeight="1" outlineLevel="1">
      <c r="A1473" s="45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54"/>
      <c r="AF1473" s="367"/>
      <c r="AG1473" s="367"/>
      <c r="AH1473" s="367"/>
      <c r="AI1473" s="367"/>
      <c r="AJ1473" s="367"/>
      <c r="AK1473" s="367"/>
      <c r="AL1473" s="367"/>
      <c r="AM1473" s="367"/>
      <c r="AN1473" s="367"/>
      <c r="AO1473" s="367"/>
      <c r="AP1473" s="367"/>
      <c r="AQ1473" s="367"/>
      <c r="AR1473" s="367"/>
      <c r="AS1473" s="266"/>
    </row>
    <row r="1474" spans="1:45" ht="15" customHeight="1" outlineLevel="1">
      <c r="A1474" s="454">
        <v>27</v>
      </c>
      <c r="B1474" s="370" t="s">
        <v>119</v>
      </c>
      <c r="C1474" s="251" t="s">
        <v>25</v>
      </c>
      <c r="D1474" s="255"/>
      <c r="E1474" s="255"/>
      <c r="F1474" s="255"/>
      <c r="G1474" s="255"/>
      <c r="H1474" s="255"/>
      <c r="I1474" s="255"/>
      <c r="J1474" s="255"/>
      <c r="K1474" s="255"/>
      <c r="L1474" s="255"/>
      <c r="M1474" s="255"/>
      <c r="N1474" s="255"/>
      <c r="O1474" s="255"/>
      <c r="P1474" s="255"/>
      <c r="Q1474" s="255">
        <v>12</v>
      </c>
      <c r="R1474" s="255"/>
      <c r="S1474" s="255"/>
      <c r="T1474" s="255"/>
      <c r="U1474" s="255"/>
      <c r="V1474" s="255"/>
      <c r="W1474" s="255"/>
      <c r="X1474" s="255"/>
      <c r="Y1474" s="255"/>
      <c r="Z1474" s="255"/>
      <c r="AA1474" s="255"/>
      <c r="AB1474" s="255"/>
      <c r="AC1474" s="255"/>
      <c r="AD1474" s="255"/>
      <c r="AE1474" s="368"/>
      <c r="AF1474" s="357"/>
      <c r="AG1474" s="357"/>
      <c r="AH1474" s="357"/>
      <c r="AI1474" s="357"/>
      <c r="AJ1474" s="357"/>
      <c r="AK1474" s="357"/>
      <c r="AL1474" s="357"/>
      <c r="AM1474" s="357"/>
      <c r="AN1474" s="357"/>
      <c r="AO1474" s="357"/>
      <c r="AP1474" s="357"/>
      <c r="AQ1474" s="357"/>
      <c r="AR1474" s="357"/>
      <c r="AS1474" s="256">
        <f>SUM(AE1474:AR1474)</f>
        <v>0</v>
      </c>
    </row>
    <row r="1475" spans="1:45" ht="15" customHeight="1" outlineLevel="1">
      <c r="A1475" s="454"/>
      <c r="B1475" s="254" t="s">
        <v>729</v>
      </c>
      <c r="C1475" s="251" t="s">
        <v>163</v>
      </c>
      <c r="D1475" s="255"/>
      <c r="E1475" s="255"/>
      <c r="F1475" s="255"/>
      <c r="G1475" s="255"/>
      <c r="H1475" s="255"/>
      <c r="I1475" s="255"/>
      <c r="J1475" s="255"/>
      <c r="K1475" s="255"/>
      <c r="L1475" s="255"/>
      <c r="M1475" s="255"/>
      <c r="N1475" s="255"/>
      <c r="O1475" s="255"/>
      <c r="P1475" s="255"/>
      <c r="Q1475" s="255">
        <f>Q1474</f>
        <v>12</v>
      </c>
      <c r="R1475" s="255"/>
      <c r="S1475" s="255"/>
      <c r="T1475" s="255"/>
      <c r="U1475" s="255"/>
      <c r="V1475" s="255"/>
      <c r="W1475" s="255"/>
      <c r="X1475" s="255"/>
      <c r="Y1475" s="255"/>
      <c r="Z1475" s="255"/>
      <c r="AA1475" s="255"/>
      <c r="AB1475" s="255"/>
      <c r="AC1475" s="255"/>
      <c r="AD1475" s="255"/>
      <c r="AE1475" s="353">
        <f>AE1474</f>
        <v>0</v>
      </c>
      <c r="AF1475" s="353">
        <f t="shared" ref="AF1475:AR1475" si="611">AF1474</f>
        <v>0</v>
      </c>
      <c r="AG1475" s="353">
        <f t="shared" si="611"/>
        <v>0</v>
      </c>
      <c r="AH1475" s="353">
        <f t="shared" si="611"/>
        <v>0</v>
      </c>
      <c r="AI1475" s="353">
        <f t="shared" si="611"/>
        <v>0</v>
      </c>
      <c r="AJ1475" s="353">
        <f t="shared" si="611"/>
        <v>0</v>
      </c>
      <c r="AK1475" s="353">
        <f t="shared" si="611"/>
        <v>0</v>
      </c>
      <c r="AL1475" s="353">
        <f t="shared" si="611"/>
        <v>0</v>
      </c>
      <c r="AM1475" s="353">
        <f t="shared" si="611"/>
        <v>0</v>
      </c>
      <c r="AN1475" s="353">
        <f t="shared" si="611"/>
        <v>0</v>
      </c>
      <c r="AO1475" s="353">
        <f t="shared" si="611"/>
        <v>0</v>
      </c>
      <c r="AP1475" s="353">
        <f t="shared" si="611"/>
        <v>0</v>
      </c>
      <c r="AQ1475" s="353">
        <f t="shared" si="611"/>
        <v>0</v>
      </c>
      <c r="AR1475" s="353">
        <f t="shared" si="611"/>
        <v>0</v>
      </c>
      <c r="AS1475" s="266"/>
    </row>
    <row r="1476" spans="1:45" ht="15" customHeight="1" outlineLevel="1">
      <c r="A1476" s="45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54"/>
      <c r="AF1476" s="367"/>
      <c r="AG1476" s="367"/>
      <c r="AH1476" s="367"/>
      <c r="AI1476" s="367"/>
      <c r="AJ1476" s="367"/>
      <c r="AK1476" s="367"/>
      <c r="AL1476" s="367"/>
      <c r="AM1476" s="367"/>
      <c r="AN1476" s="367"/>
      <c r="AO1476" s="367"/>
      <c r="AP1476" s="367"/>
      <c r="AQ1476" s="367"/>
      <c r="AR1476" s="367"/>
      <c r="AS1476" s="266"/>
    </row>
    <row r="1477" spans="1:45" ht="15" customHeight="1" outlineLevel="1">
      <c r="A1477" s="454">
        <v>28</v>
      </c>
      <c r="B1477" s="370" t="s">
        <v>120</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68"/>
      <c r="AF1477" s="357"/>
      <c r="AG1477" s="357"/>
      <c r="AH1477" s="357"/>
      <c r="AI1477" s="357"/>
      <c r="AJ1477" s="357"/>
      <c r="AK1477" s="357"/>
      <c r="AL1477" s="357"/>
      <c r="AM1477" s="357"/>
      <c r="AN1477" s="357"/>
      <c r="AO1477" s="357"/>
      <c r="AP1477" s="357"/>
      <c r="AQ1477" s="357"/>
      <c r="AR1477" s="357"/>
      <c r="AS1477" s="256">
        <f>SUM(AE1477:AR1477)</f>
        <v>0</v>
      </c>
    </row>
    <row r="1478" spans="1:45" ht="15" customHeight="1" outlineLevel="1">
      <c r="A1478" s="454"/>
      <c r="B1478" s="254" t="s">
        <v>729</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53">
        <f>AE1477</f>
        <v>0</v>
      </c>
      <c r="AF1478" s="353">
        <f>AF1477</f>
        <v>0</v>
      </c>
      <c r="AG1478" s="353">
        <f t="shared" ref="AG1478:AJ1478" si="612">AG1477</f>
        <v>0</v>
      </c>
      <c r="AH1478" s="353">
        <f t="shared" si="612"/>
        <v>0</v>
      </c>
      <c r="AI1478" s="353">
        <f t="shared" si="612"/>
        <v>0</v>
      </c>
      <c r="AJ1478" s="353">
        <f t="shared" si="612"/>
        <v>0</v>
      </c>
      <c r="AK1478" s="353">
        <f>AK1477</f>
        <v>0</v>
      </c>
      <c r="AL1478" s="353">
        <f t="shared" ref="AL1478:AR1478" si="613">AL1477</f>
        <v>0</v>
      </c>
      <c r="AM1478" s="353">
        <f t="shared" si="613"/>
        <v>0</v>
      </c>
      <c r="AN1478" s="353">
        <f t="shared" si="613"/>
        <v>0</v>
      </c>
      <c r="AO1478" s="353">
        <f t="shared" si="613"/>
        <v>0</v>
      </c>
      <c r="AP1478" s="353">
        <f t="shared" si="613"/>
        <v>0</v>
      </c>
      <c r="AQ1478" s="353">
        <f t="shared" si="613"/>
        <v>0</v>
      </c>
      <c r="AR1478" s="353">
        <f t="shared" si="613"/>
        <v>0</v>
      </c>
      <c r="AS1478" s="266"/>
    </row>
    <row r="1479" spans="1:45" ht="15" customHeight="1" outlineLevel="1">
      <c r="A1479" s="45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54"/>
      <c r="AF1479" s="367"/>
      <c r="AG1479" s="367"/>
      <c r="AH1479" s="367"/>
      <c r="AI1479" s="367"/>
      <c r="AJ1479" s="367"/>
      <c r="AK1479" s="367"/>
      <c r="AL1479" s="367"/>
      <c r="AM1479" s="367"/>
      <c r="AN1479" s="367"/>
      <c r="AO1479" s="367"/>
      <c r="AP1479" s="367"/>
      <c r="AQ1479" s="367"/>
      <c r="AR1479" s="367"/>
      <c r="AS1479" s="266"/>
    </row>
    <row r="1480" spans="1:45" ht="15" customHeight="1" outlineLevel="1">
      <c r="A1480" s="454">
        <v>29</v>
      </c>
      <c r="B1480" s="370" t="s">
        <v>121</v>
      </c>
      <c r="C1480" s="251" t="s">
        <v>25</v>
      </c>
      <c r="D1480" s="255"/>
      <c r="E1480" s="255"/>
      <c r="F1480" s="255"/>
      <c r="G1480" s="255"/>
      <c r="H1480" s="255"/>
      <c r="I1480" s="255"/>
      <c r="J1480" s="255"/>
      <c r="K1480" s="255"/>
      <c r="L1480" s="255"/>
      <c r="M1480" s="255"/>
      <c r="N1480" s="255"/>
      <c r="O1480" s="255"/>
      <c r="P1480" s="255"/>
      <c r="Q1480" s="255">
        <v>3</v>
      </c>
      <c r="R1480" s="255"/>
      <c r="S1480" s="255"/>
      <c r="T1480" s="255"/>
      <c r="U1480" s="255"/>
      <c r="V1480" s="255"/>
      <c r="W1480" s="255"/>
      <c r="X1480" s="255"/>
      <c r="Y1480" s="255"/>
      <c r="Z1480" s="255"/>
      <c r="AA1480" s="255"/>
      <c r="AB1480" s="255"/>
      <c r="AC1480" s="255"/>
      <c r="AD1480" s="255"/>
      <c r="AE1480" s="368"/>
      <c r="AF1480" s="357"/>
      <c r="AG1480" s="357"/>
      <c r="AH1480" s="357"/>
      <c r="AI1480" s="357"/>
      <c r="AJ1480" s="357"/>
      <c r="AK1480" s="357"/>
      <c r="AL1480" s="357"/>
      <c r="AM1480" s="357"/>
      <c r="AN1480" s="357"/>
      <c r="AO1480" s="357"/>
      <c r="AP1480" s="357"/>
      <c r="AQ1480" s="357"/>
      <c r="AR1480" s="357"/>
      <c r="AS1480" s="256">
        <f>SUM(AE1480:AR1480)</f>
        <v>0</v>
      </c>
    </row>
    <row r="1481" spans="1:45" ht="15" customHeight="1" outlineLevel="1">
      <c r="A1481" s="454"/>
      <c r="B1481" s="254" t="s">
        <v>729</v>
      </c>
      <c r="C1481" s="251" t="s">
        <v>163</v>
      </c>
      <c r="D1481" s="255"/>
      <c r="E1481" s="255"/>
      <c r="F1481" s="255"/>
      <c r="G1481" s="255"/>
      <c r="H1481" s="255"/>
      <c r="I1481" s="255"/>
      <c r="J1481" s="255"/>
      <c r="K1481" s="255"/>
      <c r="L1481" s="255"/>
      <c r="M1481" s="255"/>
      <c r="N1481" s="255"/>
      <c r="O1481" s="255"/>
      <c r="P1481" s="255"/>
      <c r="Q1481" s="255">
        <f>Q1480</f>
        <v>3</v>
      </c>
      <c r="R1481" s="255"/>
      <c r="S1481" s="255"/>
      <c r="T1481" s="255"/>
      <c r="U1481" s="255"/>
      <c r="V1481" s="255"/>
      <c r="W1481" s="255"/>
      <c r="X1481" s="255"/>
      <c r="Y1481" s="255"/>
      <c r="Z1481" s="255"/>
      <c r="AA1481" s="255"/>
      <c r="AB1481" s="255"/>
      <c r="AC1481" s="255"/>
      <c r="AD1481" s="255"/>
      <c r="AE1481" s="353">
        <f>AE1480</f>
        <v>0</v>
      </c>
      <c r="AF1481" s="353">
        <f t="shared" ref="AF1481:AR1481" si="614">AF1480</f>
        <v>0</v>
      </c>
      <c r="AG1481" s="353">
        <f t="shared" si="614"/>
        <v>0</v>
      </c>
      <c r="AH1481" s="353">
        <f t="shared" si="614"/>
        <v>0</v>
      </c>
      <c r="AI1481" s="353">
        <f t="shared" si="614"/>
        <v>0</v>
      </c>
      <c r="AJ1481" s="353">
        <f t="shared" si="614"/>
        <v>0</v>
      </c>
      <c r="AK1481" s="353">
        <f t="shared" si="614"/>
        <v>0</v>
      </c>
      <c r="AL1481" s="353">
        <f t="shared" si="614"/>
        <v>0</v>
      </c>
      <c r="AM1481" s="353">
        <f t="shared" si="614"/>
        <v>0</v>
      </c>
      <c r="AN1481" s="353">
        <f t="shared" si="614"/>
        <v>0</v>
      </c>
      <c r="AO1481" s="353">
        <f t="shared" si="614"/>
        <v>0</v>
      </c>
      <c r="AP1481" s="353">
        <f t="shared" si="614"/>
        <v>0</v>
      </c>
      <c r="AQ1481" s="353">
        <f t="shared" si="614"/>
        <v>0</v>
      </c>
      <c r="AR1481" s="353">
        <f t="shared" si="614"/>
        <v>0</v>
      </c>
      <c r="AS1481" s="266"/>
    </row>
    <row r="1482" spans="1:45" ht="15" customHeight="1" outlineLevel="1">
      <c r="A1482" s="454"/>
      <c r="B1482" s="254"/>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54"/>
      <c r="AF1482" s="367"/>
      <c r="AG1482" s="367"/>
      <c r="AH1482" s="367"/>
      <c r="AI1482" s="367"/>
      <c r="AJ1482" s="367"/>
      <c r="AK1482" s="367"/>
      <c r="AL1482" s="367"/>
      <c r="AM1482" s="367"/>
      <c r="AN1482" s="367"/>
      <c r="AO1482" s="367"/>
      <c r="AP1482" s="367"/>
      <c r="AQ1482" s="367"/>
      <c r="AR1482" s="367"/>
      <c r="AS1482" s="266"/>
    </row>
    <row r="1483" spans="1:45" ht="15" customHeight="1" outlineLevel="1">
      <c r="A1483" s="454">
        <v>30</v>
      </c>
      <c r="B1483" s="370" t="s">
        <v>122</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68"/>
      <c r="AF1483" s="357"/>
      <c r="AG1483" s="357"/>
      <c r="AH1483" s="357"/>
      <c r="AI1483" s="357"/>
      <c r="AJ1483" s="357"/>
      <c r="AK1483" s="357"/>
      <c r="AL1483" s="357"/>
      <c r="AM1483" s="357"/>
      <c r="AN1483" s="357"/>
      <c r="AO1483" s="357"/>
      <c r="AP1483" s="357"/>
      <c r="AQ1483" s="357"/>
      <c r="AR1483" s="357"/>
      <c r="AS1483" s="256">
        <f>SUM(AE1483:AR1483)</f>
        <v>0</v>
      </c>
    </row>
    <row r="1484" spans="1:45" ht="15" customHeight="1" outlineLevel="1">
      <c r="A1484" s="454"/>
      <c r="B1484" s="254" t="s">
        <v>729</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53">
        <f>AE1483</f>
        <v>0</v>
      </c>
      <c r="AF1484" s="353">
        <f t="shared" ref="AF1484:AR1484" si="615">AF1483</f>
        <v>0</v>
      </c>
      <c r="AG1484" s="353">
        <f t="shared" si="615"/>
        <v>0</v>
      </c>
      <c r="AH1484" s="353">
        <f t="shared" si="615"/>
        <v>0</v>
      </c>
      <c r="AI1484" s="353">
        <f t="shared" si="615"/>
        <v>0</v>
      </c>
      <c r="AJ1484" s="353">
        <f t="shared" si="615"/>
        <v>0</v>
      </c>
      <c r="AK1484" s="353">
        <f t="shared" si="615"/>
        <v>0</v>
      </c>
      <c r="AL1484" s="353">
        <f t="shared" si="615"/>
        <v>0</v>
      </c>
      <c r="AM1484" s="353">
        <f t="shared" si="615"/>
        <v>0</v>
      </c>
      <c r="AN1484" s="353">
        <f t="shared" si="615"/>
        <v>0</v>
      </c>
      <c r="AO1484" s="353">
        <f t="shared" si="615"/>
        <v>0</v>
      </c>
      <c r="AP1484" s="353">
        <f t="shared" si="615"/>
        <v>0</v>
      </c>
      <c r="AQ1484" s="353">
        <f t="shared" si="615"/>
        <v>0</v>
      </c>
      <c r="AR1484" s="353">
        <f t="shared" si="615"/>
        <v>0</v>
      </c>
      <c r="AS1484" s="266"/>
    </row>
    <row r="1485" spans="1:45" ht="15" customHeight="1" outlineLevel="1">
      <c r="A1485" s="454"/>
      <c r="B1485" s="254"/>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54"/>
      <c r="AF1485" s="367"/>
      <c r="AG1485" s="367"/>
      <c r="AH1485" s="367"/>
      <c r="AI1485" s="367"/>
      <c r="AJ1485" s="367"/>
      <c r="AK1485" s="367"/>
      <c r="AL1485" s="367"/>
      <c r="AM1485" s="367"/>
      <c r="AN1485" s="367"/>
      <c r="AO1485" s="367"/>
      <c r="AP1485" s="367"/>
      <c r="AQ1485" s="367"/>
      <c r="AR1485" s="367"/>
      <c r="AS1485" s="266"/>
    </row>
    <row r="1486" spans="1:45" ht="15" customHeight="1" outlineLevel="1">
      <c r="A1486" s="454">
        <v>31</v>
      </c>
      <c r="B1486" s="370" t="s">
        <v>123</v>
      </c>
      <c r="C1486" s="251" t="s">
        <v>25</v>
      </c>
      <c r="D1486" s="255"/>
      <c r="E1486" s="255"/>
      <c r="F1486" s="255"/>
      <c r="G1486" s="255"/>
      <c r="H1486" s="255"/>
      <c r="I1486" s="255"/>
      <c r="J1486" s="255"/>
      <c r="K1486" s="255"/>
      <c r="L1486" s="255"/>
      <c r="M1486" s="255"/>
      <c r="N1486" s="255"/>
      <c r="O1486" s="255"/>
      <c r="P1486" s="255"/>
      <c r="Q1486" s="255">
        <v>12</v>
      </c>
      <c r="R1486" s="255"/>
      <c r="S1486" s="255"/>
      <c r="T1486" s="255"/>
      <c r="U1486" s="255"/>
      <c r="V1486" s="255"/>
      <c r="W1486" s="255"/>
      <c r="X1486" s="255"/>
      <c r="Y1486" s="255"/>
      <c r="Z1486" s="255"/>
      <c r="AA1486" s="255"/>
      <c r="AB1486" s="255"/>
      <c r="AC1486" s="255"/>
      <c r="AD1486" s="255"/>
      <c r="AE1486" s="368"/>
      <c r="AF1486" s="357"/>
      <c r="AG1486" s="357"/>
      <c r="AH1486" s="357"/>
      <c r="AI1486" s="357"/>
      <c r="AJ1486" s="357"/>
      <c r="AK1486" s="357"/>
      <c r="AL1486" s="357"/>
      <c r="AM1486" s="357"/>
      <c r="AN1486" s="357"/>
      <c r="AO1486" s="357"/>
      <c r="AP1486" s="357"/>
      <c r="AQ1486" s="357"/>
      <c r="AR1486" s="357"/>
      <c r="AS1486" s="256">
        <f>SUM(AE1486:AR1486)</f>
        <v>0</v>
      </c>
    </row>
    <row r="1487" spans="1:45" ht="15" customHeight="1" outlineLevel="1">
      <c r="A1487" s="454"/>
      <c r="B1487" s="254" t="s">
        <v>729</v>
      </c>
      <c r="C1487" s="251" t="s">
        <v>163</v>
      </c>
      <c r="D1487" s="255"/>
      <c r="E1487" s="255"/>
      <c r="F1487" s="255"/>
      <c r="G1487" s="255"/>
      <c r="H1487" s="255"/>
      <c r="I1487" s="255"/>
      <c r="J1487" s="255"/>
      <c r="K1487" s="255"/>
      <c r="L1487" s="255"/>
      <c r="M1487" s="255"/>
      <c r="N1487" s="255"/>
      <c r="O1487" s="255"/>
      <c r="P1487" s="255"/>
      <c r="Q1487" s="255">
        <f>Q1486</f>
        <v>12</v>
      </c>
      <c r="R1487" s="255"/>
      <c r="S1487" s="255"/>
      <c r="T1487" s="255"/>
      <c r="U1487" s="255"/>
      <c r="V1487" s="255"/>
      <c r="W1487" s="255"/>
      <c r="X1487" s="255"/>
      <c r="Y1487" s="255"/>
      <c r="Z1487" s="255"/>
      <c r="AA1487" s="255"/>
      <c r="AB1487" s="255"/>
      <c r="AC1487" s="255"/>
      <c r="AD1487" s="255"/>
      <c r="AE1487" s="353">
        <f>AE1486</f>
        <v>0</v>
      </c>
      <c r="AF1487" s="353">
        <f t="shared" ref="AF1487:AR1487" si="616">AF1486</f>
        <v>0</v>
      </c>
      <c r="AG1487" s="353">
        <f t="shared" si="616"/>
        <v>0</v>
      </c>
      <c r="AH1487" s="353">
        <f t="shared" si="616"/>
        <v>0</v>
      </c>
      <c r="AI1487" s="353">
        <f t="shared" si="616"/>
        <v>0</v>
      </c>
      <c r="AJ1487" s="353">
        <f t="shared" si="616"/>
        <v>0</v>
      </c>
      <c r="AK1487" s="353">
        <f t="shared" si="616"/>
        <v>0</v>
      </c>
      <c r="AL1487" s="353">
        <f t="shared" si="616"/>
        <v>0</v>
      </c>
      <c r="AM1487" s="353">
        <f t="shared" si="616"/>
        <v>0</v>
      </c>
      <c r="AN1487" s="353">
        <f t="shared" si="616"/>
        <v>0</v>
      </c>
      <c r="AO1487" s="353">
        <f t="shared" si="616"/>
        <v>0</v>
      </c>
      <c r="AP1487" s="353">
        <f t="shared" si="616"/>
        <v>0</v>
      </c>
      <c r="AQ1487" s="353">
        <f t="shared" si="616"/>
        <v>0</v>
      </c>
      <c r="AR1487" s="353">
        <f t="shared" si="616"/>
        <v>0</v>
      </c>
      <c r="AS1487" s="266"/>
    </row>
    <row r="1488" spans="1:45" ht="15" customHeight="1" outlineLevel="1">
      <c r="A1488" s="454"/>
      <c r="B1488" s="370"/>
      <c r="C1488" s="251"/>
      <c r="D1488" s="251"/>
      <c r="E1488" s="251"/>
      <c r="F1488" s="251"/>
      <c r="G1488" s="251"/>
      <c r="H1488" s="251"/>
      <c r="I1488" s="251"/>
      <c r="J1488" s="251"/>
      <c r="K1488" s="251"/>
      <c r="L1488" s="251"/>
      <c r="M1488" s="251"/>
      <c r="N1488" s="251"/>
      <c r="O1488" s="251"/>
      <c r="P1488" s="251"/>
      <c r="Q1488" s="251"/>
      <c r="R1488" s="251"/>
      <c r="S1488" s="251"/>
      <c r="T1488" s="251"/>
      <c r="U1488" s="251"/>
      <c r="V1488" s="251"/>
      <c r="W1488" s="251"/>
      <c r="X1488" s="251"/>
      <c r="Y1488" s="251"/>
      <c r="Z1488" s="251"/>
      <c r="AA1488" s="251"/>
      <c r="AB1488" s="251"/>
      <c r="AC1488" s="251"/>
      <c r="AD1488" s="251"/>
      <c r="AE1488" s="354"/>
      <c r="AF1488" s="367"/>
      <c r="AG1488" s="367"/>
      <c r="AH1488" s="367"/>
      <c r="AI1488" s="367"/>
      <c r="AJ1488" s="367"/>
      <c r="AK1488" s="367"/>
      <c r="AL1488" s="367"/>
      <c r="AM1488" s="367"/>
      <c r="AN1488" s="367"/>
      <c r="AO1488" s="367"/>
      <c r="AP1488" s="367"/>
      <c r="AQ1488" s="367"/>
      <c r="AR1488" s="367"/>
      <c r="AS1488" s="266"/>
    </row>
    <row r="1489" spans="1:45" ht="15" customHeight="1" outlineLevel="1">
      <c r="A1489" s="454">
        <v>32</v>
      </c>
      <c r="B1489" s="370" t="s">
        <v>124</v>
      </c>
      <c r="C1489" s="251" t="s">
        <v>25</v>
      </c>
      <c r="D1489" s="255"/>
      <c r="E1489" s="255"/>
      <c r="F1489" s="255"/>
      <c r="G1489" s="255"/>
      <c r="H1489" s="255"/>
      <c r="I1489" s="255"/>
      <c r="J1489" s="255"/>
      <c r="K1489" s="255"/>
      <c r="L1489" s="255"/>
      <c r="M1489" s="255"/>
      <c r="N1489" s="255"/>
      <c r="O1489" s="255"/>
      <c r="P1489" s="255"/>
      <c r="Q1489" s="255">
        <v>12</v>
      </c>
      <c r="R1489" s="255"/>
      <c r="S1489" s="255"/>
      <c r="T1489" s="255"/>
      <c r="U1489" s="255"/>
      <c r="V1489" s="255"/>
      <c r="W1489" s="255"/>
      <c r="X1489" s="255"/>
      <c r="Y1489" s="255"/>
      <c r="Z1489" s="255"/>
      <c r="AA1489" s="255"/>
      <c r="AB1489" s="255"/>
      <c r="AC1489" s="255"/>
      <c r="AD1489" s="255"/>
      <c r="AE1489" s="368"/>
      <c r="AF1489" s="357"/>
      <c r="AG1489" s="357"/>
      <c r="AH1489" s="357"/>
      <c r="AI1489" s="357"/>
      <c r="AJ1489" s="357"/>
      <c r="AK1489" s="357"/>
      <c r="AL1489" s="357"/>
      <c r="AM1489" s="357"/>
      <c r="AN1489" s="357"/>
      <c r="AO1489" s="357"/>
      <c r="AP1489" s="357"/>
      <c r="AQ1489" s="357"/>
      <c r="AR1489" s="357"/>
      <c r="AS1489" s="256">
        <f>SUM(AE1489:AR1489)</f>
        <v>0</v>
      </c>
    </row>
    <row r="1490" spans="1:45" ht="15" customHeight="1" outlineLevel="1">
      <c r="A1490" s="454"/>
      <c r="B1490" s="254" t="s">
        <v>729</v>
      </c>
      <c r="C1490" s="251" t="s">
        <v>163</v>
      </c>
      <c r="D1490" s="255"/>
      <c r="E1490" s="255"/>
      <c r="F1490" s="255"/>
      <c r="G1490" s="255"/>
      <c r="H1490" s="255"/>
      <c r="I1490" s="255"/>
      <c r="J1490" s="255"/>
      <c r="K1490" s="255"/>
      <c r="L1490" s="255"/>
      <c r="M1490" s="255"/>
      <c r="N1490" s="255"/>
      <c r="O1490" s="255"/>
      <c r="P1490" s="255"/>
      <c r="Q1490" s="255">
        <f>Q1489</f>
        <v>12</v>
      </c>
      <c r="R1490" s="255"/>
      <c r="S1490" s="255"/>
      <c r="T1490" s="255"/>
      <c r="U1490" s="255"/>
      <c r="V1490" s="255"/>
      <c r="W1490" s="255"/>
      <c r="X1490" s="255"/>
      <c r="Y1490" s="255"/>
      <c r="Z1490" s="255"/>
      <c r="AA1490" s="255"/>
      <c r="AB1490" s="255"/>
      <c r="AC1490" s="255"/>
      <c r="AD1490" s="255"/>
      <c r="AE1490" s="353">
        <f>AE1489</f>
        <v>0</v>
      </c>
      <c r="AF1490" s="353">
        <f t="shared" ref="AF1490:AR1490" si="617">AF1489</f>
        <v>0</v>
      </c>
      <c r="AG1490" s="353">
        <f t="shared" si="617"/>
        <v>0</v>
      </c>
      <c r="AH1490" s="353">
        <f t="shared" si="617"/>
        <v>0</v>
      </c>
      <c r="AI1490" s="353">
        <f t="shared" si="617"/>
        <v>0</v>
      </c>
      <c r="AJ1490" s="353">
        <f t="shared" si="617"/>
        <v>0</v>
      </c>
      <c r="AK1490" s="353">
        <f t="shared" si="617"/>
        <v>0</v>
      </c>
      <c r="AL1490" s="353">
        <f t="shared" si="617"/>
        <v>0</v>
      </c>
      <c r="AM1490" s="353">
        <f t="shared" si="617"/>
        <v>0</v>
      </c>
      <c r="AN1490" s="353">
        <f t="shared" si="617"/>
        <v>0</v>
      </c>
      <c r="AO1490" s="353">
        <f t="shared" si="617"/>
        <v>0</v>
      </c>
      <c r="AP1490" s="353">
        <f t="shared" si="617"/>
        <v>0</v>
      </c>
      <c r="AQ1490" s="353">
        <f t="shared" si="617"/>
        <v>0</v>
      </c>
      <c r="AR1490" s="353">
        <f t="shared" si="617"/>
        <v>0</v>
      </c>
      <c r="AS1490" s="266"/>
    </row>
    <row r="1491" spans="1:45" ht="15" customHeight="1" outlineLevel="1">
      <c r="A1491" s="454"/>
      <c r="B1491" s="370"/>
      <c r="C1491" s="251"/>
      <c r="D1491" s="251"/>
      <c r="E1491" s="251"/>
      <c r="F1491" s="251"/>
      <c r="G1491" s="251"/>
      <c r="H1491" s="251"/>
      <c r="I1491" s="251"/>
      <c r="J1491" s="251"/>
      <c r="K1491" s="251"/>
      <c r="L1491" s="251"/>
      <c r="M1491" s="251"/>
      <c r="N1491" s="251"/>
      <c r="O1491" s="251"/>
      <c r="P1491" s="251"/>
      <c r="Q1491" s="251"/>
      <c r="R1491" s="251"/>
      <c r="S1491" s="251"/>
      <c r="T1491" s="251"/>
      <c r="U1491" s="251"/>
      <c r="V1491" s="251"/>
      <c r="W1491" s="251"/>
      <c r="X1491" s="251"/>
      <c r="Y1491" s="251"/>
      <c r="Z1491" s="251"/>
      <c r="AA1491" s="251"/>
      <c r="AB1491" s="251"/>
      <c r="AC1491" s="251"/>
      <c r="AD1491" s="251"/>
      <c r="AE1491" s="354"/>
      <c r="AF1491" s="367"/>
      <c r="AG1491" s="367"/>
      <c r="AH1491" s="367"/>
      <c r="AI1491" s="367"/>
      <c r="AJ1491" s="367"/>
      <c r="AK1491" s="367"/>
      <c r="AL1491" s="367"/>
      <c r="AM1491" s="367"/>
      <c r="AN1491" s="367"/>
      <c r="AO1491" s="367"/>
      <c r="AP1491" s="367"/>
      <c r="AQ1491" s="367"/>
      <c r="AR1491" s="367"/>
      <c r="AS1491" s="266"/>
    </row>
    <row r="1492" spans="1:45" ht="15" customHeight="1" outlineLevel="1">
      <c r="A1492" s="454"/>
      <c r="B1492" s="248" t="s">
        <v>498</v>
      </c>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54"/>
      <c r="AF1492" s="367"/>
      <c r="AG1492" s="367"/>
      <c r="AH1492" s="367"/>
      <c r="AI1492" s="367"/>
      <c r="AJ1492" s="367"/>
      <c r="AK1492" s="367"/>
      <c r="AL1492" s="367"/>
      <c r="AM1492" s="367"/>
      <c r="AN1492" s="367"/>
      <c r="AO1492" s="367"/>
      <c r="AP1492" s="367"/>
      <c r="AQ1492" s="367"/>
      <c r="AR1492" s="367"/>
      <c r="AS1492" s="266"/>
    </row>
    <row r="1493" spans="1:45" ht="15" customHeight="1" outlineLevel="1">
      <c r="A1493" s="454">
        <v>33</v>
      </c>
      <c r="B1493" s="370" t="s">
        <v>125</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68"/>
      <c r="AF1493" s="357"/>
      <c r="AG1493" s="357"/>
      <c r="AH1493" s="357"/>
      <c r="AI1493" s="357"/>
      <c r="AJ1493" s="357"/>
      <c r="AK1493" s="357"/>
      <c r="AL1493" s="357"/>
      <c r="AM1493" s="357"/>
      <c r="AN1493" s="357"/>
      <c r="AO1493" s="357"/>
      <c r="AP1493" s="357"/>
      <c r="AQ1493" s="357"/>
      <c r="AR1493" s="357"/>
      <c r="AS1493" s="256">
        <f>SUM(AE1493:AR1493)</f>
        <v>0</v>
      </c>
    </row>
    <row r="1494" spans="1:45" ht="15" customHeight="1" outlineLevel="1">
      <c r="A1494" s="454"/>
      <c r="B1494" s="254" t="s">
        <v>729</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53">
        <f>AE1493</f>
        <v>0</v>
      </c>
      <c r="AF1494" s="353">
        <f t="shared" ref="AF1494:AR1494" si="618">AF1493</f>
        <v>0</v>
      </c>
      <c r="AG1494" s="353">
        <f t="shared" si="618"/>
        <v>0</v>
      </c>
      <c r="AH1494" s="353">
        <f t="shared" si="618"/>
        <v>0</v>
      </c>
      <c r="AI1494" s="353">
        <f t="shared" si="618"/>
        <v>0</v>
      </c>
      <c r="AJ1494" s="353">
        <f t="shared" si="618"/>
        <v>0</v>
      </c>
      <c r="AK1494" s="353">
        <f t="shared" si="618"/>
        <v>0</v>
      </c>
      <c r="AL1494" s="353">
        <f t="shared" si="618"/>
        <v>0</v>
      </c>
      <c r="AM1494" s="353">
        <f t="shared" si="618"/>
        <v>0</v>
      </c>
      <c r="AN1494" s="353">
        <f t="shared" si="618"/>
        <v>0</v>
      </c>
      <c r="AO1494" s="353">
        <f t="shared" si="618"/>
        <v>0</v>
      </c>
      <c r="AP1494" s="353">
        <f t="shared" si="618"/>
        <v>0</v>
      </c>
      <c r="AQ1494" s="353">
        <f t="shared" si="618"/>
        <v>0</v>
      </c>
      <c r="AR1494" s="353">
        <f t="shared" si="618"/>
        <v>0</v>
      </c>
      <c r="AS1494" s="266"/>
    </row>
    <row r="1495" spans="1:45" ht="15" customHeight="1" outlineLevel="1">
      <c r="A1495" s="454"/>
      <c r="B1495" s="370"/>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54"/>
      <c r="AF1495" s="367"/>
      <c r="AG1495" s="367"/>
      <c r="AH1495" s="367"/>
      <c r="AI1495" s="367"/>
      <c r="AJ1495" s="367"/>
      <c r="AK1495" s="367"/>
      <c r="AL1495" s="367"/>
      <c r="AM1495" s="367"/>
      <c r="AN1495" s="367"/>
      <c r="AO1495" s="367"/>
      <c r="AP1495" s="367"/>
      <c r="AQ1495" s="367"/>
      <c r="AR1495" s="367"/>
      <c r="AS1495" s="266"/>
    </row>
    <row r="1496" spans="1:45" ht="15" customHeight="1" outlineLevel="1">
      <c r="A1496" s="454">
        <v>34</v>
      </c>
      <c r="B1496" s="370" t="s">
        <v>126</v>
      </c>
      <c r="C1496" s="251" t="s">
        <v>25</v>
      </c>
      <c r="D1496" s="255"/>
      <c r="E1496" s="255"/>
      <c r="F1496" s="255"/>
      <c r="G1496" s="255"/>
      <c r="H1496" s="255"/>
      <c r="I1496" s="255"/>
      <c r="J1496" s="255"/>
      <c r="K1496" s="255"/>
      <c r="L1496" s="255"/>
      <c r="M1496" s="255"/>
      <c r="N1496" s="255"/>
      <c r="O1496" s="255"/>
      <c r="P1496" s="255"/>
      <c r="Q1496" s="255">
        <v>0</v>
      </c>
      <c r="R1496" s="255"/>
      <c r="S1496" s="255"/>
      <c r="T1496" s="255"/>
      <c r="U1496" s="255"/>
      <c r="V1496" s="255"/>
      <c r="W1496" s="255"/>
      <c r="X1496" s="255"/>
      <c r="Y1496" s="255"/>
      <c r="Z1496" s="255"/>
      <c r="AA1496" s="255"/>
      <c r="AB1496" s="255"/>
      <c r="AC1496" s="255"/>
      <c r="AD1496" s="255"/>
      <c r="AE1496" s="368"/>
      <c r="AF1496" s="357"/>
      <c r="AG1496" s="357"/>
      <c r="AH1496" s="357"/>
      <c r="AI1496" s="357"/>
      <c r="AJ1496" s="357"/>
      <c r="AK1496" s="357"/>
      <c r="AL1496" s="357"/>
      <c r="AM1496" s="357"/>
      <c r="AN1496" s="357"/>
      <c r="AO1496" s="357"/>
      <c r="AP1496" s="357"/>
      <c r="AQ1496" s="357"/>
      <c r="AR1496" s="357"/>
      <c r="AS1496" s="256">
        <f>SUM(AE1496:AR1496)</f>
        <v>0</v>
      </c>
    </row>
    <row r="1497" spans="1:45" ht="15" customHeight="1" outlineLevel="1">
      <c r="A1497" s="454"/>
      <c r="B1497" s="254" t="s">
        <v>729</v>
      </c>
      <c r="C1497" s="251" t="s">
        <v>163</v>
      </c>
      <c r="D1497" s="255"/>
      <c r="E1497" s="255"/>
      <c r="F1497" s="255"/>
      <c r="G1497" s="255"/>
      <c r="H1497" s="255"/>
      <c r="I1497" s="255"/>
      <c r="J1497" s="255"/>
      <c r="K1497" s="255"/>
      <c r="L1497" s="255"/>
      <c r="M1497" s="255"/>
      <c r="N1497" s="255"/>
      <c r="O1497" s="255"/>
      <c r="P1497" s="255"/>
      <c r="Q1497" s="255">
        <f>Q1496</f>
        <v>0</v>
      </c>
      <c r="R1497" s="255"/>
      <c r="S1497" s="255"/>
      <c r="T1497" s="255"/>
      <c r="U1497" s="255"/>
      <c r="V1497" s="255"/>
      <c r="W1497" s="255"/>
      <c r="X1497" s="255"/>
      <c r="Y1497" s="255"/>
      <c r="Z1497" s="255"/>
      <c r="AA1497" s="255"/>
      <c r="AB1497" s="255"/>
      <c r="AC1497" s="255"/>
      <c r="AD1497" s="255"/>
      <c r="AE1497" s="353">
        <f>AE1496</f>
        <v>0</v>
      </c>
      <c r="AF1497" s="353">
        <f t="shared" ref="AF1497:AR1497" si="619">AF1496</f>
        <v>0</v>
      </c>
      <c r="AG1497" s="353">
        <f t="shared" si="619"/>
        <v>0</v>
      </c>
      <c r="AH1497" s="353">
        <f t="shared" si="619"/>
        <v>0</v>
      </c>
      <c r="AI1497" s="353">
        <f t="shared" si="619"/>
        <v>0</v>
      </c>
      <c r="AJ1497" s="353">
        <f t="shared" si="619"/>
        <v>0</v>
      </c>
      <c r="AK1497" s="353">
        <f t="shared" si="619"/>
        <v>0</v>
      </c>
      <c r="AL1497" s="353">
        <f t="shared" si="619"/>
        <v>0</v>
      </c>
      <c r="AM1497" s="353">
        <f t="shared" si="619"/>
        <v>0</v>
      </c>
      <c r="AN1497" s="353">
        <f t="shared" si="619"/>
        <v>0</v>
      </c>
      <c r="AO1497" s="353">
        <f t="shared" si="619"/>
        <v>0</v>
      </c>
      <c r="AP1497" s="353">
        <f t="shared" si="619"/>
        <v>0</v>
      </c>
      <c r="AQ1497" s="353">
        <f t="shared" si="619"/>
        <v>0</v>
      </c>
      <c r="AR1497" s="353">
        <f t="shared" si="619"/>
        <v>0</v>
      </c>
      <c r="AS1497" s="266"/>
    </row>
    <row r="1498" spans="1:45" ht="15" customHeight="1" outlineLevel="1">
      <c r="A1498" s="454"/>
      <c r="B1498" s="370"/>
      <c r="C1498" s="251"/>
      <c r="D1498" s="251"/>
      <c r="E1498" s="251"/>
      <c r="F1498" s="251"/>
      <c r="G1498" s="251"/>
      <c r="H1498" s="251"/>
      <c r="I1498" s="251"/>
      <c r="J1498" s="251"/>
      <c r="K1498" s="251"/>
      <c r="L1498" s="251"/>
      <c r="M1498" s="251"/>
      <c r="N1498" s="251"/>
      <c r="O1498" s="251"/>
      <c r="P1498" s="251"/>
      <c r="Q1498" s="251"/>
      <c r="R1498" s="251"/>
      <c r="S1498" s="251"/>
      <c r="T1498" s="251"/>
      <c r="U1498" s="251"/>
      <c r="V1498" s="251"/>
      <c r="W1498" s="251"/>
      <c r="X1498" s="251"/>
      <c r="Y1498" s="251"/>
      <c r="Z1498" s="251"/>
      <c r="AA1498" s="251"/>
      <c r="AB1498" s="251"/>
      <c r="AC1498" s="251"/>
      <c r="AD1498" s="251"/>
      <c r="AE1498" s="354"/>
      <c r="AF1498" s="367"/>
      <c r="AG1498" s="367"/>
      <c r="AH1498" s="367"/>
      <c r="AI1498" s="367"/>
      <c r="AJ1498" s="367"/>
      <c r="AK1498" s="367"/>
      <c r="AL1498" s="367"/>
      <c r="AM1498" s="367"/>
      <c r="AN1498" s="367"/>
      <c r="AO1498" s="367"/>
      <c r="AP1498" s="367"/>
      <c r="AQ1498" s="367"/>
      <c r="AR1498" s="367"/>
      <c r="AS1498" s="266"/>
    </row>
    <row r="1499" spans="1:45" ht="15" customHeight="1" outlineLevel="1">
      <c r="A1499" s="454">
        <v>35</v>
      </c>
      <c r="B1499" s="370" t="s">
        <v>127</v>
      </c>
      <c r="C1499" s="251" t="s">
        <v>25</v>
      </c>
      <c r="D1499" s="255"/>
      <c r="E1499" s="255"/>
      <c r="F1499" s="255"/>
      <c r="G1499" s="255"/>
      <c r="H1499" s="255"/>
      <c r="I1499" s="255"/>
      <c r="J1499" s="255"/>
      <c r="K1499" s="255"/>
      <c r="L1499" s="255"/>
      <c r="M1499" s="255"/>
      <c r="N1499" s="255"/>
      <c r="O1499" s="255"/>
      <c r="P1499" s="255"/>
      <c r="Q1499" s="255">
        <v>0</v>
      </c>
      <c r="R1499" s="255"/>
      <c r="S1499" s="255"/>
      <c r="T1499" s="255"/>
      <c r="U1499" s="255"/>
      <c r="V1499" s="255"/>
      <c r="W1499" s="255"/>
      <c r="X1499" s="255"/>
      <c r="Y1499" s="255"/>
      <c r="Z1499" s="255"/>
      <c r="AA1499" s="255"/>
      <c r="AB1499" s="255"/>
      <c r="AC1499" s="255"/>
      <c r="AD1499" s="255"/>
      <c r="AE1499" s="368"/>
      <c r="AF1499" s="357"/>
      <c r="AG1499" s="357"/>
      <c r="AH1499" s="357"/>
      <c r="AI1499" s="357"/>
      <c r="AJ1499" s="357"/>
      <c r="AK1499" s="357"/>
      <c r="AL1499" s="357"/>
      <c r="AM1499" s="357"/>
      <c r="AN1499" s="357"/>
      <c r="AO1499" s="357"/>
      <c r="AP1499" s="357"/>
      <c r="AQ1499" s="357"/>
      <c r="AR1499" s="357"/>
      <c r="AS1499" s="256">
        <f>SUM(AE1499:AR1499)</f>
        <v>0</v>
      </c>
    </row>
    <row r="1500" spans="1:45" ht="15" customHeight="1" outlineLevel="1">
      <c r="A1500" s="454"/>
      <c r="B1500" s="254" t="s">
        <v>729</v>
      </c>
      <c r="C1500" s="251" t="s">
        <v>163</v>
      </c>
      <c r="D1500" s="255"/>
      <c r="E1500" s="255"/>
      <c r="F1500" s="255"/>
      <c r="G1500" s="255"/>
      <c r="H1500" s="255"/>
      <c r="I1500" s="255"/>
      <c r="J1500" s="255"/>
      <c r="K1500" s="255"/>
      <c r="L1500" s="255"/>
      <c r="M1500" s="255"/>
      <c r="N1500" s="255"/>
      <c r="O1500" s="255"/>
      <c r="P1500" s="255"/>
      <c r="Q1500" s="255">
        <f>Q1499</f>
        <v>0</v>
      </c>
      <c r="R1500" s="255"/>
      <c r="S1500" s="255"/>
      <c r="T1500" s="255"/>
      <c r="U1500" s="255"/>
      <c r="V1500" s="255"/>
      <c r="W1500" s="255"/>
      <c r="X1500" s="255"/>
      <c r="Y1500" s="255"/>
      <c r="Z1500" s="255"/>
      <c r="AA1500" s="255"/>
      <c r="AB1500" s="255"/>
      <c r="AC1500" s="255"/>
      <c r="AD1500" s="255"/>
      <c r="AE1500" s="353">
        <f>AE1499</f>
        <v>0</v>
      </c>
      <c r="AF1500" s="353">
        <f t="shared" ref="AF1500:AR1500" si="620">AF1499</f>
        <v>0</v>
      </c>
      <c r="AG1500" s="353">
        <f t="shared" si="620"/>
        <v>0</v>
      </c>
      <c r="AH1500" s="353">
        <f t="shared" si="620"/>
        <v>0</v>
      </c>
      <c r="AI1500" s="353">
        <f t="shared" si="620"/>
        <v>0</v>
      </c>
      <c r="AJ1500" s="353">
        <f t="shared" si="620"/>
        <v>0</v>
      </c>
      <c r="AK1500" s="353">
        <f t="shared" si="620"/>
        <v>0</v>
      </c>
      <c r="AL1500" s="353">
        <f t="shared" si="620"/>
        <v>0</v>
      </c>
      <c r="AM1500" s="353">
        <f t="shared" si="620"/>
        <v>0</v>
      </c>
      <c r="AN1500" s="353">
        <f t="shared" si="620"/>
        <v>0</v>
      </c>
      <c r="AO1500" s="353">
        <f t="shared" si="620"/>
        <v>0</v>
      </c>
      <c r="AP1500" s="353">
        <f t="shared" si="620"/>
        <v>0</v>
      </c>
      <c r="AQ1500" s="353">
        <f t="shared" si="620"/>
        <v>0</v>
      </c>
      <c r="AR1500" s="353">
        <f t="shared" si="620"/>
        <v>0</v>
      </c>
      <c r="AS1500" s="266"/>
    </row>
    <row r="1501" spans="1:45" ht="15" customHeight="1" outlineLevel="1">
      <c r="A1501" s="454"/>
      <c r="B1501" s="373"/>
      <c r="C1501" s="251"/>
      <c r="D1501" s="251"/>
      <c r="E1501" s="251"/>
      <c r="F1501" s="251"/>
      <c r="G1501" s="251"/>
      <c r="H1501" s="251"/>
      <c r="I1501" s="251"/>
      <c r="J1501" s="251"/>
      <c r="K1501" s="251"/>
      <c r="L1501" s="251"/>
      <c r="M1501" s="251"/>
      <c r="N1501" s="251"/>
      <c r="O1501" s="251"/>
      <c r="P1501" s="251"/>
      <c r="Q1501" s="251"/>
      <c r="R1501" s="251"/>
      <c r="S1501" s="251"/>
      <c r="T1501" s="251"/>
      <c r="U1501" s="251"/>
      <c r="V1501" s="251"/>
      <c r="W1501" s="251"/>
      <c r="X1501" s="251"/>
      <c r="Y1501" s="251"/>
      <c r="Z1501" s="251"/>
      <c r="AA1501" s="251"/>
      <c r="AB1501" s="251"/>
      <c r="AC1501" s="251"/>
      <c r="AD1501" s="251"/>
      <c r="AE1501" s="354"/>
      <c r="AF1501" s="367"/>
      <c r="AG1501" s="367"/>
      <c r="AH1501" s="367"/>
      <c r="AI1501" s="367"/>
      <c r="AJ1501" s="367"/>
      <c r="AK1501" s="367"/>
      <c r="AL1501" s="367"/>
      <c r="AM1501" s="367"/>
      <c r="AN1501" s="367"/>
      <c r="AO1501" s="367"/>
      <c r="AP1501" s="367"/>
      <c r="AQ1501" s="367"/>
      <c r="AR1501" s="367"/>
      <c r="AS1501" s="266"/>
    </row>
    <row r="1502" spans="1:45" ht="15" customHeight="1" outlineLevel="1">
      <c r="A1502" s="454"/>
      <c r="B1502" s="248" t="s">
        <v>499</v>
      </c>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54"/>
      <c r="AF1502" s="367"/>
      <c r="AG1502" s="367"/>
      <c r="AH1502" s="367"/>
      <c r="AI1502" s="367"/>
      <c r="AJ1502" s="367"/>
      <c r="AK1502" s="367"/>
      <c r="AL1502" s="367"/>
      <c r="AM1502" s="367"/>
      <c r="AN1502" s="367"/>
      <c r="AO1502" s="367"/>
      <c r="AP1502" s="367"/>
      <c r="AQ1502" s="367"/>
      <c r="AR1502" s="367"/>
      <c r="AS1502" s="266"/>
    </row>
    <row r="1503" spans="1:45" ht="28.5" customHeight="1" outlineLevel="1">
      <c r="A1503" s="454">
        <v>36</v>
      </c>
      <c r="B1503" s="370" t="s">
        <v>128</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68"/>
      <c r="AF1503" s="357"/>
      <c r="AG1503" s="357"/>
      <c r="AH1503" s="357"/>
      <c r="AI1503" s="357"/>
      <c r="AJ1503" s="357"/>
      <c r="AK1503" s="357"/>
      <c r="AL1503" s="357"/>
      <c r="AM1503" s="357"/>
      <c r="AN1503" s="357"/>
      <c r="AO1503" s="357"/>
      <c r="AP1503" s="357"/>
      <c r="AQ1503" s="357"/>
      <c r="AR1503" s="357"/>
      <c r="AS1503" s="256">
        <f>SUM(AE1503:AR1503)</f>
        <v>0</v>
      </c>
    </row>
    <row r="1504" spans="1:45" ht="15" customHeight="1" outlineLevel="1">
      <c r="A1504" s="454"/>
      <c r="B1504" s="254" t="s">
        <v>729</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53">
        <f>AE1503</f>
        <v>0</v>
      </c>
      <c r="AF1504" s="353">
        <f t="shared" ref="AF1504:AR1504" si="621">AF1503</f>
        <v>0</v>
      </c>
      <c r="AG1504" s="353">
        <f t="shared" si="621"/>
        <v>0</v>
      </c>
      <c r="AH1504" s="353">
        <f t="shared" si="621"/>
        <v>0</v>
      </c>
      <c r="AI1504" s="353">
        <f t="shared" si="621"/>
        <v>0</v>
      </c>
      <c r="AJ1504" s="353">
        <f t="shared" si="621"/>
        <v>0</v>
      </c>
      <c r="AK1504" s="353">
        <f t="shared" si="621"/>
        <v>0</v>
      </c>
      <c r="AL1504" s="353">
        <f t="shared" si="621"/>
        <v>0</v>
      </c>
      <c r="AM1504" s="353">
        <f t="shared" si="621"/>
        <v>0</v>
      </c>
      <c r="AN1504" s="353">
        <f t="shared" si="621"/>
        <v>0</v>
      </c>
      <c r="AO1504" s="353">
        <f t="shared" si="621"/>
        <v>0</v>
      </c>
      <c r="AP1504" s="353">
        <f t="shared" si="621"/>
        <v>0</v>
      </c>
      <c r="AQ1504" s="353">
        <f t="shared" si="621"/>
        <v>0</v>
      </c>
      <c r="AR1504" s="353">
        <f t="shared" si="621"/>
        <v>0</v>
      </c>
      <c r="AS1504" s="266"/>
    </row>
    <row r="1505" spans="1:45" ht="15" customHeight="1" outlineLevel="1">
      <c r="A1505" s="454"/>
      <c r="B1505" s="370"/>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54"/>
      <c r="AF1505" s="367"/>
      <c r="AG1505" s="367"/>
      <c r="AH1505" s="367"/>
      <c r="AI1505" s="367"/>
      <c r="AJ1505" s="367"/>
      <c r="AK1505" s="367"/>
      <c r="AL1505" s="367"/>
      <c r="AM1505" s="367"/>
      <c r="AN1505" s="367"/>
      <c r="AO1505" s="367"/>
      <c r="AP1505" s="367"/>
      <c r="AQ1505" s="367"/>
      <c r="AR1505" s="367"/>
      <c r="AS1505" s="266"/>
    </row>
    <row r="1506" spans="1:45" ht="15" customHeight="1" outlineLevel="1">
      <c r="A1506" s="454">
        <v>37</v>
      </c>
      <c r="B1506" s="370" t="s">
        <v>129</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68"/>
      <c r="AF1506" s="357"/>
      <c r="AG1506" s="357"/>
      <c r="AH1506" s="357"/>
      <c r="AI1506" s="357"/>
      <c r="AJ1506" s="357"/>
      <c r="AK1506" s="357"/>
      <c r="AL1506" s="357"/>
      <c r="AM1506" s="357"/>
      <c r="AN1506" s="357"/>
      <c r="AO1506" s="357"/>
      <c r="AP1506" s="357"/>
      <c r="AQ1506" s="357"/>
      <c r="AR1506" s="357"/>
      <c r="AS1506" s="256">
        <f>SUM(AE1506:AR1506)</f>
        <v>0</v>
      </c>
    </row>
    <row r="1507" spans="1:45" ht="15" customHeight="1" outlineLevel="1">
      <c r="A1507" s="454"/>
      <c r="B1507" s="254" t="s">
        <v>729</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53">
        <f>AE1506</f>
        <v>0</v>
      </c>
      <c r="AF1507" s="353">
        <f t="shared" ref="AF1507:AR1507" si="622">AF1506</f>
        <v>0</v>
      </c>
      <c r="AG1507" s="353">
        <f t="shared" si="622"/>
        <v>0</v>
      </c>
      <c r="AH1507" s="353">
        <f t="shared" si="622"/>
        <v>0</v>
      </c>
      <c r="AI1507" s="353">
        <f t="shared" si="622"/>
        <v>0</v>
      </c>
      <c r="AJ1507" s="353">
        <f t="shared" si="622"/>
        <v>0</v>
      </c>
      <c r="AK1507" s="353">
        <f t="shared" si="622"/>
        <v>0</v>
      </c>
      <c r="AL1507" s="353">
        <f t="shared" si="622"/>
        <v>0</v>
      </c>
      <c r="AM1507" s="353">
        <f t="shared" si="622"/>
        <v>0</v>
      </c>
      <c r="AN1507" s="353">
        <f t="shared" si="622"/>
        <v>0</v>
      </c>
      <c r="AO1507" s="353">
        <f t="shared" si="622"/>
        <v>0</v>
      </c>
      <c r="AP1507" s="353">
        <f t="shared" si="622"/>
        <v>0</v>
      </c>
      <c r="AQ1507" s="353">
        <f t="shared" si="622"/>
        <v>0</v>
      </c>
      <c r="AR1507" s="353">
        <f t="shared" si="622"/>
        <v>0</v>
      </c>
      <c r="AS1507" s="266"/>
    </row>
    <row r="1508" spans="1:45" ht="15" customHeight="1" outlineLevel="1">
      <c r="A1508" s="454"/>
      <c r="B1508" s="370"/>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54"/>
      <c r="AF1508" s="367"/>
      <c r="AG1508" s="367"/>
      <c r="AH1508" s="367"/>
      <c r="AI1508" s="367"/>
      <c r="AJ1508" s="367"/>
      <c r="AK1508" s="367"/>
      <c r="AL1508" s="367"/>
      <c r="AM1508" s="367"/>
      <c r="AN1508" s="367"/>
      <c r="AO1508" s="367"/>
      <c r="AP1508" s="367"/>
      <c r="AQ1508" s="367"/>
      <c r="AR1508" s="367"/>
      <c r="AS1508" s="266"/>
    </row>
    <row r="1509" spans="1:45" ht="15" customHeight="1" outlineLevel="1">
      <c r="A1509" s="454">
        <v>38</v>
      </c>
      <c r="B1509" s="370" t="s">
        <v>130</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68"/>
      <c r="AF1509" s="357"/>
      <c r="AG1509" s="357"/>
      <c r="AH1509" s="357"/>
      <c r="AI1509" s="357"/>
      <c r="AJ1509" s="357"/>
      <c r="AK1509" s="357"/>
      <c r="AL1509" s="357"/>
      <c r="AM1509" s="357"/>
      <c r="AN1509" s="357"/>
      <c r="AO1509" s="357"/>
      <c r="AP1509" s="357"/>
      <c r="AQ1509" s="357"/>
      <c r="AR1509" s="357"/>
      <c r="AS1509" s="256">
        <f>SUM(AE1509:AR1509)</f>
        <v>0</v>
      </c>
    </row>
    <row r="1510" spans="1:45" ht="15" customHeight="1" outlineLevel="1">
      <c r="A1510" s="454"/>
      <c r="B1510" s="254" t="s">
        <v>729</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53">
        <f>AE1509</f>
        <v>0</v>
      </c>
      <c r="AF1510" s="353">
        <f t="shared" ref="AF1510:AR1510" si="623">AF1509</f>
        <v>0</v>
      </c>
      <c r="AG1510" s="353">
        <f t="shared" si="623"/>
        <v>0</v>
      </c>
      <c r="AH1510" s="353">
        <f t="shared" si="623"/>
        <v>0</v>
      </c>
      <c r="AI1510" s="353">
        <f t="shared" si="623"/>
        <v>0</v>
      </c>
      <c r="AJ1510" s="353">
        <f t="shared" si="623"/>
        <v>0</v>
      </c>
      <c r="AK1510" s="353">
        <f t="shared" si="623"/>
        <v>0</v>
      </c>
      <c r="AL1510" s="353">
        <f t="shared" si="623"/>
        <v>0</v>
      </c>
      <c r="AM1510" s="353">
        <f t="shared" si="623"/>
        <v>0</v>
      </c>
      <c r="AN1510" s="353">
        <f t="shared" si="623"/>
        <v>0</v>
      </c>
      <c r="AO1510" s="353">
        <f t="shared" si="623"/>
        <v>0</v>
      </c>
      <c r="AP1510" s="353">
        <f t="shared" si="623"/>
        <v>0</v>
      </c>
      <c r="AQ1510" s="353">
        <f t="shared" si="623"/>
        <v>0</v>
      </c>
      <c r="AR1510" s="353">
        <f t="shared" si="623"/>
        <v>0</v>
      </c>
      <c r="AS1510" s="266"/>
    </row>
    <row r="1511" spans="1:45" ht="15" customHeight="1" outlineLevel="1">
      <c r="A1511" s="454"/>
      <c r="B1511" s="370"/>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54"/>
      <c r="AF1511" s="367"/>
      <c r="AG1511" s="367"/>
      <c r="AH1511" s="367"/>
      <c r="AI1511" s="367"/>
      <c r="AJ1511" s="367"/>
      <c r="AK1511" s="367"/>
      <c r="AL1511" s="367"/>
      <c r="AM1511" s="367"/>
      <c r="AN1511" s="367"/>
      <c r="AO1511" s="367"/>
      <c r="AP1511" s="367"/>
      <c r="AQ1511" s="367"/>
      <c r="AR1511" s="367"/>
      <c r="AS1511" s="266"/>
    </row>
    <row r="1512" spans="1:45" ht="15" customHeight="1" outlineLevel="1">
      <c r="A1512" s="454">
        <v>39</v>
      </c>
      <c r="B1512" s="370" t="s">
        <v>131</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68"/>
      <c r="AF1512" s="357"/>
      <c r="AG1512" s="357"/>
      <c r="AH1512" s="357"/>
      <c r="AI1512" s="357"/>
      <c r="AJ1512" s="357"/>
      <c r="AK1512" s="357"/>
      <c r="AL1512" s="357"/>
      <c r="AM1512" s="357"/>
      <c r="AN1512" s="357"/>
      <c r="AO1512" s="357"/>
      <c r="AP1512" s="357"/>
      <c r="AQ1512" s="357"/>
      <c r="AR1512" s="357"/>
      <c r="AS1512" s="256">
        <f>SUM(AE1512:AR1512)</f>
        <v>0</v>
      </c>
    </row>
    <row r="1513" spans="1:45" ht="15" customHeight="1" outlineLevel="1">
      <c r="A1513" s="454"/>
      <c r="B1513" s="254" t="s">
        <v>729</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53">
        <f>AE1512</f>
        <v>0</v>
      </c>
      <c r="AF1513" s="353">
        <f t="shared" ref="AF1513:AR1513" si="624">AF1512</f>
        <v>0</v>
      </c>
      <c r="AG1513" s="353">
        <f t="shared" si="624"/>
        <v>0</v>
      </c>
      <c r="AH1513" s="353">
        <f t="shared" si="624"/>
        <v>0</v>
      </c>
      <c r="AI1513" s="353">
        <f t="shared" si="624"/>
        <v>0</v>
      </c>
      <c r="AJ1513" s="353">
        <f t="shared" si="624"/>
        <v>0</v>
      </c>
      <c r="AK1513" s="353">
        <f t="shared" si="624"/>
        <v>0</v>
      </c>
      <c r="AL1513" s="353">
        <f t="shared" si="624"/>
        <v>0</v>
      </c>
      <c r="AM1513" s="353">
        <f t="shared" si="624"/>
        <v>0</v>
      </c>
      <c r="AN1513" s="353">
        <f t="shared" si="624"/>
        <v>0</v>
      </c>
      <c r="AO1513" s="353">
        <f t="shared" si="624"/>
        <v>0</v>
      </c>
      <c r="AP1513" s="353">
        <f t="shared" si="624"/>
        <v>0</v>
      </c>
      <c r="AQ1513" s="353">
        <f t="shared" si="624"/>
        <v>0</v>
      </c>
      <c r="AR1513" s="353">
        <f t="shared" si="624"/>
        <v>0</v>
      </c>
      <c r="AS1513" s="266"/>
    </row>
    <row r="1514" spans="1:45" ht="15" customHeight="1" outlineLevel="1">
      <c r="A1514" s="454"/>
      <c r="B1514" s="370"/>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54"/>
      <c r="AF1514" s="367"/>
      <c r="AG1514" s="367"/>
      <c r="AH1514" s="367"/>
      <c r="AI1514" s="367"/>
      <c r="AJ1514" s="367"/>
      <c r="AK1514" s="367"/>
      <c r="AL1514" s="367"/>
      <c r="AM1514" s="367"/>
      <c r="AN1514" s="367"/>
      <c r="AO1514" s="367"/>
      <c r="AP1514" s="367"/>
      <c r="AQ1514" s="367"/>
      <c r="AR1514" s="367"/>
      <c r="AS1514" s="266"/>
    </row>
    <row r="1515" spans="1:45" ht="15" customHeight="1" outlineLevel="1">
      <c r="A1515" s="454">
        <v>40</v>
      </c>
      <c r="B1515" s="370" t="s">
        <v>132</v>
      </c>
      <c r="C1515" s="251" t="s">
        <v>25</v>
      </c>
      <c r="D1515" s="255"/>
      <c r="E1515" s="255"/>
      <c r="F1515" s="255"/>
      <c r="G1515" s="255"/>
      <c r="H1515" s="255"/>
      <c r="I1515" s="255"/>
      <c r="J1515" s="255"/>
      <c r="K1515" s="255"/>
      <c r="L1515" s="255"/>
      <c r="M1515" s="255"/>
      <c r="N1515" s="255"/>
      <c r="O1515" s="255"/>
      <c r="P1515" s="255"/>
      <c r="Q1515" s="255">
        <v>12</v>
      </c>
      <c r="R1515" s="255"/>
      <c r="S1515" s="255"/>
      <c r="T1515" s="255"/>
      <c r="U1515" s="255"/>
      <c r="V1515" s="255"/>
      <c r="W1515" s="255"/>
      <c r="X1515" s="255"/>
      <c r="Y1515" s="255"/>
      <c r="Z1515" s="255"/>
      <c r="AA1515" s="255"/>
      <c r="AB1515" s="255"/>
      <c r="AC1515" s="255"/>
      <c r="AD1515" s="255"/>
      <c r="AE1515" s="368"/>
      <c r="AF1515" s="357"/>
      <c r="AG1515" s="357"/>
      <c r="AH1515" s="357"/>
      <c r="AI1515" s="357"/>
      <c r="AJ1515" s="357"/>
      <c r="AK1515" s="357"/>
      <c r="AL1515" s="357"/>
      <c r="AM1515" s="357"/>
      <c r="AN1515" s="357"/>
      <c r="AO1515" s="357"/>
      <c r="AP1515" s="357"/>
      <c r="AQ1515" s="357"/>
      <c r="AR1515" s="357"/>
      <c r="AS1515" s="256">
        <f>SUM(AE1515:AR1515)</f>
        <v>0</v>
      </c>
    </row>
    <row r="1516" spans="1:45" ht="15" customHeight="1" outlineLevel="1">
      <c r="A1516" s="454"/>
      <c r="B1516" s="254" t="s">
        <v>729</v>
      </c>
      <c r="C1516" s="251" t="s">
        <v>163</v>
      </c>
      <c r="D1516" s="255"/>
      <c r="E1516" s="255"/>
      <c r="F1516" s="255"/>
      <c r="G1516" s="255"/>
      <c r="H1516" s="255"/>
      <c r="I1516" s="255"/>
      <c r="J1516" s="255"/>
      <c r="K1516" s="255"/>
      <c r="L1516" s="255"/>
      <c r="M1516" s="255"/>
      <c r="N1516" s="255"/>
      <c r="O1516" s="255"/>
      <c r="P1516" s="255"/>
      <c r="Q1516" s="255">
        <f>Q1515</f>
        <v>12</v>
      </c>
      <c r="R1516" s="255"/>
      <c r="S1516" s="255"/>
      <c r="T1516" s="255"/>
      <c r="U1516" s="255"/>
      <c r="V1516" s="255"/>
      <c r="W1516" s="255"/>
      <c r="X1516" s="255"/>
      <c r="Y1516" s="255"/>
      <c r="Z1516" s="255"/>
      <c r="AA1516" s="255"/>
      <c r="AB1516" s="255"/>
      <c r="AC1516" s="255"/>
      <c r="AD1516" s="255"/>
      <c r="AE1516" s="353">
        <f>AE1515</f>
        <v>0</v>
      </c>
      <c r="AF1516" s="353">
        <f t="shared" ref="AF1516:AR1516" si="625">AF1515</f>
        <v>0</v>
      </c>
      <c r="AG1516" s="353">
        <f t="shared" si="625"/>
        <v>0</v>
      </c>
      <c r="AH1516" s="353">
        <f t="shared" si="625"/>
        <v>0</v>
      </c>
      <c r="AI1516" s="353">
        <f t="shared" si="625"/>
        <v>0</v>
      </c>
      <c r="AJ1516" s="353">
        <f t="shared" si="625"/>
        <v>0</v>
      </c>
      <c r="AK1516" s="353">
        <f t="shared" si="625"/>
        <v>0</v>
      </c>
      <c r="AL1516" s="353">
        <f t="shared" si="625"/>
        <v>0</v>
      </c>
      <c r="AM1516" s="353">
        <f t="shared" si="625"/>
        <v>0</v>
      </c>
      <c r="AN1516" s="353">
        <f t="shared" si="625"/>
        <v>0</v>
      </c>
      <c r="AO1516" s="353">
        <f t="shared" si="625"/>
        <v>0</v>
      </c>
      <c r="AP1516" s="353">
        <f t="shared" si="625"/>
        <v>0</v>
      </c>
      <c r="AQ1516" s="353">
        <f t="shared" si="625"/>
        <v>0</v>
      </c>
      <c r="AR1516" s="353">
        <f t="shared" si="625"/>
        <v>0</v>
      </c>
      <c r="AS1516" s="266"/>
    </row>
    <row r="1517" spans="1:45" ht="15" customHeight="1" outlineLevel="1">
      <c r="A1517" s="454"/>
      <c r="B1517" s="370"/>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54"/>
      <c r="AF1517" s="367"/>
      <c r="AG1517" s="367"/>
      <c r="AH1517" s="367"/>
      <c r="AI1517" s="367"/>
      <c r="AJ1517" s="367"/>
      <c r="AK1517" s="367"/>
      <c r="AL1517" s="367"/>
      <c r="AM1517" s="367"/>
      <c r="AN1517" s="367"/>
      <c r="AO1517" s="367"/>
      <c r="AP1517" s="367"/>
      <c r="AQ1517" s="367"/>
      <c r="AR1517" s="367"/>
      <c r="AS1517" s="266"/>
    </row>
    <row r="1518" spans="1:45" ht="28.5" customHeight="1" outlineLevel="1">
      <c r="A1518" s="454">
        <v>41</v>
      </c>
      <c r="B1518" s="370" t="s">
        <v>133</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68"/>
      <c r="AF1518" s="357"/>
      <c r="AG1518" s="357"/>
      <c r="AH1518" s="357"/>
      <c r="AI1518" s="357"/>
      <c r="AJ1518" s="357"/>
      <c r="AK1518" s="357"/>
      <c r="AL1518" s="357"/>
      <c r="AM1518" s="357"/>
      <c r="AN1518" s="357"/>
      <c r="AO1518" s="357"/>
      <c r="AP1518" s="357"/>
      <c r="AQ1518" s="357"/>
      <c r="AR1518" s="357"/>
      <c r="AS1518" s="256">
        <f>SUM(AE1518:AR1518)</f>
        <v>0</v>
      </c>
    </row>
    <row r="1519" spans="1:45" ht="15" customHeight="1" outlineLevel="1">
      <c r="A1519" s="454"/>
      <c r="B1519" s="254" t="s">
        <v>729</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53">
        <f>AE1518</f>
        <v>0</v>
      </c>
      <c r="AF1519" s="353">
        <f t="shared" ref="AF1519:AR1519" si="626">AF1518</f>
        <v>0</v>
      </c>
      <c r="AG1519" s="353">
        <f t="shared" si="626"/>
        <v>0</v>
      </c>
      <c r="AH1519" s="353">
        <f t="shared" si="626"/>
        <v>0</v>
      </c>
      <c r="AI1519" s="353">
        <f t="shared" si="626"/>
        <v>0</v>
      </c>
      <c r="AJ1519" s="353">
        <f t="shared" si="626"/>
        <v>0</v>
      </c>
      <c r="AK1519" s="353">
        <f t="shared" si="626"/>
        <v>0</v>
      </c>
      <c r="AL1519" s="353">
        <f t="shared" si="626"/>
        <v>0</v>
      </c>
      <c r="AM1519" s="353">
        <f t="shared" si="626"/>
        <v>0</v>
      </c>
      <c r="AN1519" s="353">
        <f t="shared" si="626"/>
        <v>0</v>
      </c>
      <c r="AO1519" s="353">
        <f t="shared" si="626"/>
        <v>0</v>
      </c>
      <c r="AP1519" s="353">
        <f t="shared" si="626"/>
        <v>0</v>
      </c>
      <c r="AQ1519" s="353">
        <f t="shared" si="626"/>
        <v>0</v>
      </c>
      <c r="AR1519" s="353">
        <f t="shared" si="626"/>
        <v>0</v>
      </c>
      <c r="AS1519" s="266"/>
    </row>
    <row r="1520" spans="1:45" ht="15" customHeight="1" outlineLevel="1">
      <c r="A1520" s="454"/>
      <c r="B1520" s="370"/>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54"/>
      <c r="AF1520" s="367"/>
      <c r="AG1520" s="367"/>
      <c r="AH1520" s="367"/>
      <c r="AI1520" s="367"/>
      <c r="AJ1520" s="367"/>
      <c r="AK1520" s="367"/>
      <c r="AL1520" s="367"/>
      <c r="AM1520" s="367"/>
      <c r="AN1520" s="367"/>
      <c r="AO1520" s="367"/>
      <c r="AP1520" s="367"/>
      <c r="AQ1520" s="367"/>
      <c r="AR1520" s="367"/>
      <c r="AS1520" s="266"/>
    </row>
    <row r="1521" spans="1:45" ht="28.5" customHeight="1" outlineLevel="1">
      <c r="A1521" s="454">
        <v>42</v>
      </c>
      <c r="B1521" s="370" t="s">
        <v>134</v>
      </c>
      <c r="C1521" s="251" t="s">
        <v>25</v>
      </c>
      <c r="D1521" s="255"/>
      <c r="E1521" s="255"/>
      <c r="F1521" s="255"/>
      <c r="G1521" s="255"/>
      <c r="H1521" s="255"/>
      <c r="I1521" s="255"/>
      <c r="J1521" s="255"/>
      <c r="K1521" s="255"/>
      <c r="L1521" s="255"/>
      <c r="M1521" s="255"/>
      <c r="N1521" s="255"/>
      <c r="O1521" s="255"/>
      <c r="P1521" s="255"/>
      <c r="Q1521" s="251"/>
      <c r="R1521" s="255"/>
      <c r="S1521" s="255"/>
      <c r="T1521" s="255"/>
      <c r="U1521" s="255"/>
      <c r="V1521" s="255"/>
      <c r="W1521" s="255"/>
      <c r="X1521" s="255"/>
      <c r="Y1521" s="255"/>
      <c r="Z1521" s="255"/>
      <c r="AA1521" s="255"/>
      <c r="AB1521" s="255"/>
      <c r="AC1521" s="255"/>
      <c r="AD1521" s="255"/>
      <c r="AE1521" s="368"/>
      <c r="AF1521" s="357"/>
      <c r="AG1521" s="357"/>
      <c r="AH1521" s="357"/>
      <c r="AI1521" s="357"/>
      <c r="AJ1521" s="357"/>
      <c r="AK1521" s="357"/>
      <c r="AL1521" s="357"/>
      <c r="AM1521" s="357"/>
      <c r="AN1521" s="357"/>
      <c r="AO1521" s="357"/>
      <c r="AP1521" s="357"/>
      <c r="AQ1521" s="357"/>
      <c r="AR1521" s="357"/>
      <c r="AS1521" s="256">
        <f>SUM(AE1521:AR1521)</f>
        <v>0</v>
      </c>
    </row>
    <row r="1522" spans="1:45" ht="15" customHeight="1" outlineLevel="1">
      <c r="A1522" s="454"/>
      <c r="B1522" s="254" t="s">
        <v>729</v>
      </c>
      <c r="C1522" s="251" t="s">
        <v>163</v>
      </c>
      <c r="D1522" s="255"/>
      <c r="E1522" s="255"/>
      <c r="F1522" s="255"/>
      <c r="G1522" s="255"/>
      <c r="H1522" s="255"/>
      <c r="I1522" s="255"/>
      <c r="J1522" s="255"/>
      <c r="K1522" s="255"/>
      <c r="L1522" s="255"/>
      <c r="M1522" s="255"/>
      <c r="N1522" s="255"/>
      <c r="O1522" s="255"/>
      <c r="P1522" s="255"/>
      <c r="Q1522" s="405"/>
      <c r="R1522" s="255"/>
      <c r="S1522" s="255"/>
      <c r="T1522" s="255"/>
      <c r="U1522" s="255"/>
      <c r="V1522" s="255"/>
      <c r="W1522" s="255"/>
      <c r="X1522" s="255"/>
      <c r="Y1522" s="255"/>
      <c r="Z1522" s="255"/>
      <c r="AA1522" s="255"/>
      <c r="AB1522" s="255"/>
      <c r="AC1522" s="255"/>
      <c r="AD1522" s="255"/>
      <c r="AE1522" s="353">
        <f>AE1521</f>
        <v>0</v>
      </c>
      <c r="AF1522" s="353">
        <f t="shared" ref="AF1522:AR1522" si="627">AF1521</f>
        <v>0</v>
      </c>
      <c r="AG1522" s="353">
        <f t="shared" si="627"/>
        <v>0</v>
      </c>
      <c r="AH1522" s="353">
        <f t="shared" si="627"/>
        <v>0</v>
      </c>
      <c r="AI1522" s="353">
        <f t="shared" si="627"/>
        <v>0</v>
      </c>
      <c r="AJ1522" s="353">
        <f t="shared" si="627"/>
        <v>0</v>
      </c>
      <c r="AK1522" s="353">
        <f t="shared" si="627"/>
        <v>0</v>
      </c>
      <c r="AL1522" s="353">
        <f t="shared" si="627"/>
        <v>0</v>
      </c>
      <c r="AM1522" s="353">
        <f t="shared" si="627"/>
        <v>0</v>
      </c>
      <c r="AN1522" s="353">
        <f t="shared" si="627"/>
        <v>0</v>
      </c>
      <c r="AO1522" s="353">
        <f t="shared" si="627"/>
        <v>0</v>
      </c>
      <c r="AP1522" s="353">
        <f t="shared" si="627"/>
        <v>0</v>
      </c>
      <c r="AQ1522" s="353">
        <f t="shared" si="627"/>
        <v>0</v>
      </c>
      <c r="AR1522" s="353">
        <f t="shared" si="627"/>
        <v>0</v>
      </c>
      <c r="AS1522" s="266"/>
    </row>
    <row r="1523" spans="1:45" ht="15" customHeight="1" outlineLevel="1">
      <c r="A1523" s="454"/>
      <c r="B1523" s="370"/>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54"/>
      <c r="AF1523" s="367"/>
      <c r="AG1523" s="367"/>
      <c r="AH1523" s="367"/>
      <c r="AI1523" s="367"/>
      <c r="AJ1523" s="367"/>
      <c r="AK1523" s="367"/>
      <c r="AL1523" s="367"/>
      <c r="AM1523" s="367"/>
      <c r="AN1523" s="367"/>
      <c r="AO1523" s="367"/>
      <c r="AP1523" s="367"/>
      <c r="AQ1523" s="367"/>
      <c r="AR1523" s="367"/>
      <c r="AS1523" s="266"/>
    </row>
    <row r="1524" spans="1:45" ht="15" customHeight="1" outlineLevel="1">
      <c r="A1524" s="454">
        <v>43</v>
      </c>
      <c r="B1524" s="370" t="s">
        <v>135</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68"/>
      <c r="AF1524" s="357"/>
      <c r="AG1524" s="357"/>
      <c r="AH1524" s="357"/>
      <c r="AI1524" s="357"/>
      <c r="AJ1524" s="357"/>
      <c r="AK1524" s="357"/>
      <c r="AL1524" s="357"/>
      <c r="AM1524" s="357"/>
      <c r="AN1524" s="357"/>
      <c r="AO1524" s="357"/>
      <c r="AP1524" s="357"/>
      <c r="AQ1524" s="357"/>
      <c r="AR1524" s="357"/>
      <c r="AS1524" s="256">
        <f>SUM(AE1524:AR1524)</f>
        <v>0</v>
      </c>
    </row>
    <row r="1525" spans="1:45" ht="15" customHeight="1" outlineLevel="1">
      <c r="A1525" s="454"/>
      <c r="B1525" s="254" t="s">
        <v>729</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53">
        <f>AE1524</f>
        <v>0</v>
      </c>
      <c r="AF1525" s="353">
        <f t="shared" ref="AF1525:AR1525" si="628">AF1524</f>
        <v>0</v>
      </c>
      <c r="AG1525" s="353">
        <f t="shared" si="628"/>
        <v>0</v>
      </c>
      <c r="AH1525" s="353">
        <f t="shared" si="628"/>
        <v>0</v>
      </c>
      <c r="AI1525" s="353">
        <f t="shared" si="628"/>
        <v>0</v>
      </c>
      <c r="AJ1525" s="353">
        <f t="shared" si="628"/>
        <v>0</v>
      </c>
      <c r="AK1525" s="353">
        <f t="shared" si="628"/>
        <v>0</v>
      </c>
      <c r="AL1525" s="353">
        <f t="shared" si="628"/>
        <v>0</v>
      </c>
      <c r="AM1525" s="353">
        <f t="shared" si="628"/>
        <v>0</v>
      </c>
      <c r="AN1525" s="353">
        <f t="shared" si="628"/>
        <v>0</v>
      </c>
      <c r="AO1525" s="353">
        <f t="shared" si="628"/>
        <v>0</v>
      </c>
      <c r="AP1525" s="353">
        <f t="shared" si="628"/>
        <v>0</v>
      </c>
      <c r="AQ1525" s="353">
        <f t="shared" si="628"/>
        <v>0</v>
      </c>
      <c r="AR1525" s="353">
        <f t="shared" si="628"/>
        <v>0</v>
      </c>
      <c r="AS1525" s="266"/>
    </row>
    <row r="1526" spans="1:45" ht="15" customHeight="1" outlineLevel="1">
      <c r="A1526" s="454"/>
      <c r="B1526" s="370"/>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54"/>
      <c r="AF1526" s="367"/>
      <c r="AG1526" s="367"/>
      <c r="AH1526" s="367"/>
      <c r="AI1526" s="367"/>
      <c r="AJ1526" s="367"/>
      <c r="AK1526" s="367"/>
      <c r="AL1526" s="367"/>
      <c r="AM1526" s="367"/>
      <c r="AN1526" s="367"/>
      <c r="AO1526" s="367"/>
      <c r="AP1526" s="367"/>
      <c r="AQ1526" s="367"/>
      <c r="AR1526" s="367"/>
      <c r="AS1526" s="266"/>
    </row>
    <row r="1527" spans="1:45" ht="28.5" customHeight="1" outlineLevel="1">
      <c r="A1527" s="454">
        <v>44</v>
      </c>
      <c r="B1527" s="370" t="s">
        <v>136</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68"/>
      <c r="AF1527" s="357"/>
      <c r="AG1527" s="357"/>
      <c r="AH1527" s="357"/>
      <c r="AI1527" s="357"/>
      <c r="AJ1527" s="357"/>
      <c r="AK1527" s="357"/>
      <c r="AL1527" s="357"/>
      <c r="AM1527" s="357"/>
      <c r="AN1527" s="357"/>
      <c r="AO1527" s="357"/>
      <c r="AP1527" s="357"/>
      <c r="AQ1527" s="357"/>
      <c r="AR1527" s="357"/>
      <c r="AS1527" s="256">
        <f>SUM(AE1527:AR1527)</f>
        <v>0</v>
      </c>
    </row>
    <row r="1528" spans="1:45" ht="15" customHeight="1" outlineLevel="1">
      <c r="A1528" s="454"/>
      <c r="B1528" s="254" t="s">
        <v>729</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53">
        <f>AE1527</f>
        <v>0</v>
      </c>
      <c r="AF1528" s="353">
        <f t="shared" ref="AF1528:AR1528" si="629">AF1527</f>
        <v>0</v>
      </c>
      <c r="AG1528" s="353">
        <f t="shared" si="629"/>
        <v>0</v>
      </c>
      <c r="AH1528" s="353">
        <f t="shared" si="629"/>
        <v>0</v>
      </c>
      <c r="AI1528" s="353">
        <f t="shared" si="629"/>
        <v>0</v>
      </c>
      <c r="AJ1528" s="353">
        <f t="shared" si="629"/>
        <v>0</v>
      </c>
      <c r="AK1528" s="353">
        <f t="shared" si="629"/>
        <v>0</v>
      </c>
      <c r="AL1528" s="353">
        <f t="shared" si="629"/>
        <v>0</v>
      </c>
      <c r="AM1528" s="353">
        <f t="shared" si="629"/>
        <v>0</v>
      </c>
      <c r="AN1528" s="353">
        <f t="shared" si="629"/>
        <v>0</v>
      </c>
      <c r="AO1528" s="353">
        <f t="shared" si="629"/>
        <v>0</v>
      </c>
      <c r="AP1528" s="353">
        <f t="shared" si="629"/>
        <v>0</v>
      </c>
      <c r="AQ1528" s="353">
        <f t="shared" si="629"/>
        <v>0</v>
      </c>
      <c r="AR1528" s="353">
        <f t="shared" si="629"/>
        <v>0</v>
      </c>
      <c r="AS1528" s="266"/>
    </row>
    <row r="1529" spans="1:45" ht="15" customHeight="1" outlineLevel="1">
      <c r="A1529" s="454"/>
      <c r="B1529" s="370"/>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54"/>
      <c r="AF1529" s="367"/>
      <c r="AG1529" s="367"/>
      <c r="AH1529" s="367"/>
      <c r="AI1529" s="367"/>
      <c r="AJ1529" s="367"/>
      <c r="AK1529" s="367"/>
      <c r="AL1529" s="367"/>
      <c r="AM1529" s="367"/>
      <c r="AN1529" s="367"/>
      <c r="AO1529" s="367"/>
      <c r="AP1529" s="367"/>
      <c r="AQ1529" s="367"/>
      <c r="AR1529" s="367"/>
      <c r="AS1529" s="266"/>
    </row>
    <row r="1530" spans="1:45" ht="32.5" customHeight="1" outlineLevel="1">
      <c r="A1530" s="454">
        <v>45</v>
      </c>
      <c r="B1530" s="370" t="s">
        <v>137</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68"/>
      <c r="AF1530" s="357"/>
      <c r="AG1530" s="357"/>
      <c r="AH1530" s="357"/>
      <c r="AI1530" s="357"/>
      <c r="AJ1530" s="357"/>
      <c r="AK1530" s="357"/>
      <c r="AL1530" s="357"/>
      <c r="AM1530" s="357"/>
      <c r="AN1530" s="357"/>
      <c r="AO1530" s="357"/>
      <c r="AP1530" s="357"/>
      <c r="AQ1530" s="357"/>
      <c r="AR1530" s="357"/>
      <c r="AS1530" s="256">
        <f>SUM(AE1530:AR1530)</f>
        <v>0</v>
      </c>
    </row>
    <row r="1531" spans="1:45" ht="15" customHeight="1" outlineLevel="1">
      <c r="A1531" s="454"/>
      <c r="B1531" s="254" t="s">
        <v>729</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53">
        <f>AE1530</f>
        <v>0</v>
      </c>
      <c r="AF1531" s="353">
        <f t="shared" ref="AF1531:AR1531" si="630">AF1530</f>
        <v>0</v>
      </c>
      <c r="AG1531" s="353">
        <f t="shared" si="630"/>
        <v>0</v>
      </c>
      <c r="AH1531" s="353">
        <f t="shared" si="630"/>
        <v>0</v>
      </c>
      <c r="AI1531" s="353">
        <f t="shared" si="630"/>
        <v>0</v>
      </c>
      <c r="AJ1531" s="353">
        <f t="shared" si="630"/>
        <v>0</v>
      </c>
      <c r="AK1531" s="353">
        <f t="shared" si="630"/>
        <v>0</v>
      </c>
      <c r="AL1531" s="353">
        <f t="shared" si="630"/>
        <v>0</v>
      </c>
      <c r="AM1531" s="353">
        <f t="shared" si="630"/>
        <v>0</v>
      </c>
      <c r="AN1531" s="353">
        <f t="shared" si="630"/>
        <v>0</v>
      </c>
      <c r="AO1531" s="353">
        <f t="shared" si="630"/>
        <v>0</v>
      </c>
      <c r="AP1531" s="353">
        <f t="shared" si="630"/>
        <v>0</v>
      </c>
      <c r="AQ1531" s="353">
        <f t="shared" si="630"/>
        <v>0</v>
      </c>
      <c r="AR1531" s="353">
        <f t="shared" si="630"/>
        <v>0</v>
      </c>
      <c r="AS1531" s="266"/>
    </row>
    <row r="1532" spans="1:45" ht="15" customHeight="1" outlineLevel="1">
      <c r="A1532" s="454"/>
      <c r="B1532" s="370"/>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54"/>
      <c r="AF1532" s="367"/>
      <c r="AG1532" s="367"/>
      <c r="AH1532" s="367"/>
      <c r="AI1532" s="367"/>
      <c r="AJ1532" s="367"/>
      <c r="AK1532" s="367"/>
      <c r="AL1532" s="367"/>
      <c r="AM1532" s="367"/>
      <c r="AN1532" s="367"/>
      <c r="AO1532" s="367"/>
      <c r="AP1532" s="367"/>
      <c r="AQ1532" s="367"/>
      <c r="AR1532" s="367"/>
      <c r="AS1532" s="266"/>
    </row>
    <row r="1533" spans="1:45" ht="32.15" customHeight="1" outlineLevel="1">
      <c r="A1533" s="454">
        <v>46</v>
      </c>
      <c r="B1533" s="370" t="s">
        <v>138</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68"/>
      <c r="AF1533" s="357"/>
      <c r="AG1533" s="357"/>
      <c r="AH1533" s="357"/>
      <c r="AI1533" s="357"/>
      <c r="AJ1533" s="357"/>
      <c r="AK1533" s="357"/>
      <c r="AL1533" s="357"/>
      <c r="AM1533" s="357"/>
      <c r="AN1533" s="357"/>
      <c r="AO1533" s="357"/>
      <c r="AP1533" s="357"/>
      <c r="AQ1533" s="357"/>
      <c r="AR1533" s="357"/>
      <c r="AS1533" s="256">
        <f>SUM(AE1533:AR1533)</f>
        <v>0</v>
      </c>
    </row>
    <row r="1534" spans="1:45" ht="15" customHeight="1" outlineLevel="1">
      <c r="A1534" s="454"/>
      <c r="B1534" s="254" t="s">
        <v>729</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53">
        <f>AE1533</f>
        <v>0</v>
      </c>
      <c r="AF1534" s="353">
        <f t="shared" ref="AF1534:AR1534" si="631">AF1533</f>
        <v>0</v>
      </c>
      <c r="AG1534" s="353">
        <f t="shared" si="631"/>
        <v>0</v>
      </c>
      <c r="AH1534" s="353">
        <f t="shared" si="631"/>
        <v>0</v>
      </c>
      <c r="AI1534" s="353">
        <f t="shared" si="631"/>
        <v>0</v>
      </c>
      <c r="AJ1534" s="353">
        <f t="shared" si="631"/>
        <v>0</v>
      </c>
      <c r="AK1534" s="353">
        <f t="shared" si="631"/>
        <v>0</v>
      </c>
      <c r="AL1534" s="353">
        <f t="shared" si="631"/>
        <v>0</v>
      </c>
      <c r="AM1534" s="353">
        <f t="shared" si="631"/>
        <v>0</v>
      </c>
      <c r="AN1534" s="353">
        <f t="shared" si="631"/>
        <v>0</v>
      </c>
      <c r="AO1534" s="353">
        <f t="shared" si="631"/>
        <v>0</v>
      </c>
      <c r="AP1534" s="353">
        <f t="shared" si="631"/>
        <v>0</v>
      </c>
      <c r="AQ1534" s="353">
        <f t="shared" si="631"/>
        <v>0</v>
      </c>
      <c r="AR1534" s="353">
        <f t="shared" si="631"/>
        <v>0</v>
      </c>
      <c r="AS1534" s="266"/>
    </row>
    <row r="1535" spans="1:45" ht="15" customHeight="1" outlineLevel="1">
      <c r="A1535" s="454"/>
      <c r="B1535" s="370"/>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54"/>
      <c r="AF1535" s="367"/>
      <c r="AG1535" s="367"/>
      <c r="AH1535" s="367"/>
      <c r="AI1535" s="367"/>
      <c r="AJ1535" s="367"/>
      <c r="AK1535" s="367"/>
      <c r="AL1535" s="367"/>
      <c r="AM1535" s="367"/>
      <c r="AN1535" s="367"/>
      <c r="AO1535" s="367"/>
      <c r="AP1535" s="367"/>
      <c r="AQ1535" s="367"/>
      <c r="AR1535" s="367"/>
      <c r="AS1535" s="266"/>
    </row>
    <row r="1536" spans="1:45" ht="35.5" customHeight="1" outlineLevel="1">
      <c r="A1536" s="454">
        <v>47</v>
      </c>
      <c r="B1536" s="370" t="s">
        <v>139</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68"/>
      <c r="AF1536" s="357"/>
      <c r="AG1536" s="357"/>
      <c r="AH1536" s="357"/>
      <c r="AI1536" s="357"/>
      <c r="AJ1536" s="357"/>
      <c r="AK1536" s="357"/>
      <c r="AL1536" s="357"/>
      <c r="AM1536" s="357"/>
      <c r="AN1536" s="357"/>
      <c r="AO1536" s="357"/>
      <c r="AP1536" s="357"/>
      <c r="AQ1536" s="357"/>
      <c r="AR1536" s="357"/>
      <c r="AS1536" s="256">
        <f>SUM(AE1536:AR1536)</f>
        <v>0</v>
      </c>
    </row>
    <row r="1537" spans="1:45" ht="15" customHeight="1" outlineLevel="1">
      <c r="A1537" s="454"/>
      <c r="B1537" s="254" t="s">
        <v>729</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53">
        <f>AE1536</f>
        <v>0</v>
      </c>
      <c r="AF1537" s="353">
        <f t="shared" ref="AF1537:AR1537" si="632">AF1536</f>
        <v>0</v>
      </c>
      <c r="AG1537" s="353">
        <f t="shared" si="632"/>
        <v>0</v>
      </c>
      <c r="AH1537" s="353">
        <f t="shared" si="632"/>
        <v>0</v>
      </c>
      <c r="AI1537" s="353">
        <f t="shared" si="632"/>
        <v>0</v>
      </c>
      <c r="AJ1537" s="353">
        <f t="shared" si="632"/>
        <v>0</v>
      </c>
      <c r="AK1537" s="353">
        <f t="shared" si="632"/>
        <v>0</v>
      </c>
      <c r="AL1537" s="353">
        <f t="shared" si="632"/>
        <v>0</v>
      </c>
      <c r="AM1537" s="353">
        <f t="shared" si="632"/>
        <v>0</v>
      </c>
      <c r="AN1537" s="353">
        <f t="shared" si="632"/>
        <v>0</v>
      </c>
      <c r="AO1537" s="353">
        <f t="shared" si="632"/>
        <v>0</v>
      </c>
      <c r="AP1537" s="353">
        <f t="shared" si="632"/>
        <v>0</v>
      </c>
      <c r="AQ1537" s="353">
        <f t="shared" si="632"/>
        <v>0</v>
      </c>
      <c r="AR1537" s="353">
        <f t="shared" si="632"/>
        <v>0</v>
      </c>
      <c r="AS1537" s="266"/>
    </row>
    <row r="1538" spans="1:45" ht="15" customHeight="1" outlineLevel="1">
      <c r="A1538" s="454"/>
      <c r="B1538" s="370"/>
      <c r="C1538" s="251"/>
      <c r="D1538" s="251"/>
      <c r="E1538" s="251"/>
      <c r="F1538" s="251"/>
      <c r="G1538" s="251"/>
      <c r="H1538" s="251"/>
      <c r="I1538" s="251"/>
      <c r="J1538" s="251"/>
      <c r="K1538" s="251"/>
      <c r="L1538" s="251"/>
      <c r="M1538" s="251"/>
      <c r="N1538" s="251"/>
      <c r="O1538" s="251"/>
      <c r="P1538" s="251"/>
      <c r="Q1538" s="251"/>
      <c r="R1538" s="251"/>
      <c r="S1538" s="251"/>
      <c r="T1538" s="251"/>
      <c r="U1538" s="251"/>
      <c r="V1538" s="251"/>
      <c r="W1538" s="251"/>
      <c r="X1538" s="251"/>
      <c r="Y1538" s="251"/>
      <c r="Z1538" s="251"/>
      <c r="AA1538" s="251"/>
      <c r="AB1538" s="251"/>
      <c r="AC1538" s="251"/>
      <c r="AD1538" s="251"/>
      <c r="AE1538" s="354"/>
      <c r="AF1538" s="367"/>
      <c r="AG1538" s="367"/>
      <c r="AH1538" s="367"/>
      <c r="AI1538" s="367"/>
      <c r="AJ1538" s="367"/>
      <c r="AK1538" s="367"/>
      <c r="AL1538" s="367"/>
      <c r="AM1538" s="367"/>
      <c r="AN1538" s="367"/>
      <c r="AO1538" s="367"/>
      <c r="AP1538" s="367"/>
      <c r="AQ1538" s="367"/>
      <c r="AR1538" s="367"/>
      <c r="AS1538" s="266"/>
    </row>
    <row r="1539" spans="1:45" ht="39.75" customHeight="1" outlineLevel="1">
      <c r="A1539" s="454">
        <v>48</v>
      </c>
      <c r="B1539" s="370" t="s">
        <v>140</v>
      </c>
      <c r="C1539" s="251" t="s">
        <v>25</v>
      </c>
      <c r="D1539" s="255"/>
      <c r="E1539" s="255"/>
      <c r="F1539" s="255"/>
      <c r="G1539" s="255"/>
      <c r="H1539" s="255"/>
      <c r="I1539" s="255"/>
      <c r="J1539" s="255"/>
      <c r="K1539" s="255"/>
      <c r="L1539" s="255"/>
      <c r="M1539" s="255"/>
      <c r="N1539" s="255"/>
      <c r="O1539" s="255"/>
      <c r="P1539" s="255"/>
      <c r="Q1539" s="255">
        <v>12</v>
      </c>
      <c r="R1539" s="255"/>
      <c r="S1539" s="255"/>
      <c r="T1539" s="255"/>
      <c r="U1539" s="255"/>
      <c r="V1539" s="255"/>
      <c r="W1539" s="255"/>
      <c r="X1539" s="255"/>
      <c r="Y1539" s="255"/>
      <c r="Z1539" s="255"/>
      <c r="AA1539" s="255"/>
      <c r="AB1539" s="255"/>
      <c r="AC1539" s="255"/>
      <c r="AD1539" s="255"/>
      <c r="AE1539" s="368"/>
      <c r="AF1539" s="357"/>
      <c r="AG1539" s="357"/>
      <c r="AH1539" s="357"/>
      <c r="AI1539" s="357"/>
      <c r="AJ1539" s="357"/>
      <c r="AK1539" s="357"/>
      <c r="AL1539" s="357"/>
      <c r="AM1539" s="357"/>
      <c r="AN1539" s="357"/>
      <c r="AO1539" s="357"/>
      <c r="AP1539" s="357"/>
      <c r="AQ1539" s="357"/>
      <c r="AR1539" s="357"/>
      <c r="AS1539" s="256">
        <f>SUM(AE1539:AR1539)</f>
        <v>0</v>
      </c>
    </row>
    <row r="1540" spans="1:45" ht="15" customHeight="1" outlineLevel="1">
      <c r="A1540" s="454"/>
      <c r="B1540" s="254" t="s">
        <v>729</v>
      </c>
      <c r="C1540" s="251" t="s">
        <v>163</v>
      </c>
      <c r="D1540" s="255"/>
      <c r="E1540" s="255"/>
      <c r="F1540" s="255"/>
      <c r="G1540" s="255"/>
      <c r="H1540" s="255"/>
      <c r="I1540" s="255"/>
      <c r="J1540" s="255"/>
      <c r="K1540" s="255"/>
      <c r="L1540" s="255"/>
      <c r="M1540" s="255"/>
      <c r="N1540" s="255"/>
      <c r="O1540" s="255"/>
      <c r="P1540" s="255"/>
      <c r="Q1540" s="255">
        <f>Q1539</f>
        <v>12</v>
      </c>
      <c r="R1540" s="255"/>
      <c r="S1540" s="255"/>
      <c r="T1540" s="255"/>
      <c r="U1540" s="255"/>
      <c r="V1540" s="255"/>
      <c r="W1540" s="255"/>
      <c r="X1540" s="255"/>
      <c r="Y1540" s="255"/>
      <c r="Z1540" s="255"/>
      <c r="AA1540" s="255"/>
      <c r="AB1540" s="255"/>
      <c r="AC1540" s="255"/>
      <c r="AD1540" s="255"/>
      <c r="AE1540" s="353">
        <f>AE1539</f>
        <v>0</v>
      </c>
      <c r="AF1540" s="353">
        <f t="shared" ref="AF1540:AR1540" si="633">AF1539</f>
        <v>0</v>
      </c>
      <c r="AG1540" s="353">
        <f t="shared" si="633"/>
        <v>0</v>
      </c>
      <c r="AH1540" s="353">
        <f t="shared" si="633"/>
        <v>0</v>
      </c>
      <c r="AI1540" s="353">
        <f t="shared" si="633"/>
        <v>0</v>
      </c>
      <c r="AJ1540" s="353">
        <f t="shared" si="633"/>
        <v>0</v>
      </c>
      <c r="AK1540" s="353">
        <f t="shared" si="633"/>
        <v>0</v>
      </c>
      <c r="AL1540" s="353">
        <f t="shared" si="633"/>
        <v>0</v>
      </c>
      <c r="AM1540" s="353">
        <f t="shared" si="633"/>
        <v>0</v>
      </c>
      <c r="AN1540" s="353">
        <f t="shared" si="633"/>
        <v>0</v>
      </c>
      <c r="AO1540" s="353">
        <f t="shared" si="633"/>
        <v>0</v>
      </c>
      <c r="AP1540" s="353">
        <f t="shared" si="633"/>
        <v>0</v>
      </c>
      <c r="AQ1540" s="353">
        <f t="shared" si="633"/>
        <v>0</v>
      </c>
      <c r="AR1540" s="353">
        <f t="shared" si="633"/>
        <v>0</v>
      </c>
      <c r="AS1540" s="266"/>
    </row>
    <row r="1541" spans="1:45" ht="15" customHeight="1" outlineLevel="1">
      <c r="A1541" s="454"/>
      <c r="B1541" s="370"/>
      <c r="C1541" s="251"/>
      <c r="D1541" s="251"/>
      <c r="E1541" s="251"/>
      <c r="F1541" s="251"/>
      <c r="G1541" s="251"/>
      <c r="H1541" s="251"/>
      <c r="I1541" s="251"/>
      <c r="J1541" s="251"/>
      <c r="K1541" s="251"/>
      <c r="L1541" s="251"/>
      <c r="M1541" s="251"/>
      <c r="N1541" s="251"/>
      <c r="O1541" s="251"/>
      <c r="P1541" s="251"/>
      <c r="Q1541" s="251"/>
      <c r="R1541" s="251"/>
      <c r="S1541" s="251"/>
      <c r="T1541" s="251"/>
      <c r="U1541" s="251"/>
      <c r="V1541" s="251"/>
      <c r="W1541" s="251"/>
      <c r="X1541" s="251"/>
      <c r="Y1541" s="251"/>
      <c r="Z1541" s="251"/>
      <c r="AA1541" s="251"/>
      <c r="AB1541" s="251"/>
      <c r="AC1541" s="251"/>
      <c r="AD1541" s="251"/>
      <c r="AE1541" s="354"/>
      <c r="AF1541" s="367"/>
      <c r="AG1541" s="367"/>
      <c r="AH1541" s="367"/>
      <c r="AI1541" s="367"/>
      <c r="AJ1541" s="367"/>
      <c r="AK1541" s="367"/>
      <c r="AL1541" s="367"/>
      <c r="AM1541" s="367"/>
      <c r="AN1541" s="367"/>
      <c r="AO1541" s="367"/>
      <c r="AP1541" s="367"/>
      <c r="AQ1541" s="367"/>
      <c r="AR1541" s="367"/>
      <c r="AS1541" s="266"/>
    </row>
    <row r="1542" spans="1:45" ht="33" customHeight="1" outlineLevel="1">
      <c r="A1542" s="454">
        <v>49</v>
      </c>
      <c r="B1542" s="370" t="s">
        <v>141</v>
      </c>
      <c r="C1542" s="251" t="s">
        <v>25</v>
      </c>
      <c r="D1542" s="255"/>
      <c r="E1542" s="255"/>
      <c r="F1542" s="255"/>
      <c r="G1542" s="255"/>
      <c r="H1542" s="255"/>
      <c r="I1542" s="255"/>
      <c r="J1542" s="255"/>
      <c r="K1542" s="255"/>
      <c r="L1542" s="255"/>
      <c r="M1542" s="255"/>
      <c r="N1542" s="255"/>
      <c r="O1542" s="255"/>
      <c r="P1542" s="255"/>
      <c r="Q1542" s="255">
        <v>12</v>
      </c>
      <c r="R1542" s="255"/>
      <c r="S1542" s="255"/>
      <c r="T1542" s="255"/>
      <c r="U1542" s="255"/>
      <c r="V1542" s="255"/>
      <c r="W1542" s="255"/>
      <c r="X1542" s="255"/>
      <c r="Y1542" s="255"/>
      <c r="Z1542" s="255"/>
      <c r="AA1542" s="255"/>
      <c r="AB1542" s="255"/>
      <c r="AC1542" s="255"/>
      <c r="AD1542" s="255"/>
      <c r="AE1542" s="368"/>
      <c r="AF1542" s="357"/>
      <c r="AG1542" s="357"/>
      <c r="AH1542" s="357"/>
      <c r="AI1542" s="357"/>
      <c r="AJ1542" s="357"/>
      <c r="AK1542" s="357"/>
      <c r="AL1542" s="357"/>
      <c r="AM1542" s="357"/>
      <c r="AN1542" s="357"/>
      <c r="AO1542" s="357"/>
      <c r="AP1542" s="357"/>
      <c r="AQ1542" s="357"/>
      <c r="AR1542" s="357"/>
      <c r="AS1542" s="256">
        <f>SUM(AE1542:AR1542)</f>
        <v>0</v>
      </c>
    </row>
    <row r="1543" spans="1:45" ht="15" customHeight="1" outlineLevel="1">
      <c r="A1543" s="454"/>
      <c r="B1543" s="254" t="s">
        <v>729</v>
      </c>
      <c r="C1543" s="251" t="s">
        <v>163</v>
      </c>
      <c r="D1543" s="255"/>
      <c r="E1543" s="255"/>
      <c r="F1543" s="255"/>
      <c r="G1543" s="255"/>
      <c r="H1543" s="255"/>
      <c r="I1543" s="255"/>
      <c r="J1543" s="255"/>
      <c r="K1543" s="255"/>
      <c r="L1543" s="255"/>
      <c r="M1543" s="255"/>
      <c r="N1543" s="255"/>
      <c r="O1543" s="255"/>
      <c r="P1543" s="255"/>
      <c r="Q1543" s="255">
        <f>Q1542</f>
        <v>12</v>
      </c>
      <c r="R1543" s="255"/>
      <c r="S1543" s="255"/>
      <c r="T1543" s="255"/>
      <c r="U1543" s="255"/>
      <c r="V1543" s="255"/>
      <c r="W1543" s="255"/>
      <c r="X1543" s="255"/>
      <c r="Y1543" s="255"/>
      <c r="Z1543" s="255"/>
      <c r="AA1543" s="255"/>
      <c r="AB1543" s="255"/>
      <c r="AC1543" s="255"/>
      <c r="AD1543" s="255"/>
      <c r="AE1543" s="353">
        <f>AE1542</f>
        <v>0</v>
      </c>
      <c r="AF1543" s="353">
        <f t="shared" ref="AF1543:AR1543" si="634">AF1542</f>
        <v>0</v>
      </c>
      <c r="AG1543" s="353">
        <f t="shared" si="634"/>
        <v>0</v>
      </c>
      <c r="AH1543" s="353">
        <f t="shared" si="634"/>
        <v>0</v>
      </c>
      <c r="AI1543" s="353">
        <f t="shared" si="634"/>
        <v>0</v>
      </c>
      <c r="AJ1543" s="353">
        <f t="shared" si="634"/>
        <v>0</v>
      </c>
      <c r="AK1543" s="353">
        <f t="shared" si="634"/>
        <v>0</v>
      </c>
      <c r="AL1543" s="353">
        <f t="shared" si="634"/>
        <v>0</v>
      </c>
      <c r="AM1543" s="353">
        <f t="shared" si="634"/>
        <v>0</v>
      </c>
      <c r="AN1543" s="353">
        <f t="shared" si="634"/>
        <v>0</v>
      </c>
      <c r="AO1543" s="353">
        <f t="shared" si="634"/>
        <v>0</v>
      </c>
      <c r="AP1543" s="353">
        <f t="shared" si="634"/>
        <v>0</v>
      </c>
      <c r="AQ1543" s="353">
        <f t="shared" si="634"/>
        <v>0</v>
      </c>
      <c r="AR1543" s="353">
        <f t="shared" si="634"/>
        <v>0</v>
      </c>
      <c r="AS1543" s="266"/>
    </row>
    <row r="1544" spans="1:45" ht="15" customHeight="1" outlineLevel="1">
      <c r="A1544" s="454"/>
      <c r="B1544" s="254"/>
      <c r="C1544" s="251"/>
      <c r="D1544" s="652"/>
      <c r="E1544" s="652"/>
      <c r="F1544" s="652"/>
      <c r="G1544" s="652"/>
      <c r="H1544" s="652"/>
      <c r="I1544" s="652"/>
      <c r="J1544" s="652"/>
      <c r="K1544" s="652"/>
      <c r="L1544" s="652"/>
      <c r="M1544" s="652"/>
      <c r="N1544" s="652"/>
      <c r="O1544" s="652"/>
      <c r="P1544" s="652"/>
      <c r="Q1544" s="652"/>
      <c r="R1544" s="652"/>
      <c r="S1544" s="652"/>
      <c r="T1544" s="652"/>
      <c r="U1544" s="652"/>
      <c r="V1544" s="652"/>
      <c r="W1544" s="652"/>
      <c r="X1544" s="652"/>
      <c r="Y1544" s="652"/>
      <c r="Z1544" s="652"/>
      <c r="AA1544" s="652"/>
      <c r="AB1544" s="652"/>
      <c r="AC1544" s="652"/>
      <c r="AD1544" s="652"/>
      <c r="AE1544" s="353"/>
      <c r="AF1544" s="353"/>
      <c r="AG1544" s="353"/>
      <c r="AH1544" s="353"/>
      <c r="AI1544" s="353"/>
      <c r="AJ1544" s="353"/>
      <c r="AK1544" s="353"/>
      <c r="AL1544" s="353"/>
      <c r="AM1544" s="353"/>
      <c r="AN1544" s="353"/>
      <c r="AO1544" s="353"/>
      <c r="AP1544" s="353"/>
      <c r="AQ1544" s="353"/>
      <c r="AR1544" s="353"/>
      <c r="AS1544" s="266"/>
    </row>
    <row r="1545" spans="1:45" ht="15.5" outlineLevel="1">
      <c r="A1545" s="454"/>
      <c r="B1545" s="657" t="s">
        <v>907</v>
      </c>
      <c r="AS1545" s="653"/>
    </row>
    <row r="1546" spans="1:45" ht="15.5" outlineLevel="1">
      <c r="A1546" s="454">
        <v>50</v>
      </c>
      <c r="B1546" s="254"/>
      <c r="AS1546" s="653"/>
    </row>
    <row r="1547" spans="1:45" ht="15.5" outlineLevel="1">
      <c r="A1547" s="454"/>
      <c r="B1547" s="370" t="s">
        <v>906</v>
      </c>
      <c r="C1547" s="251" t="s">
        <v>25</v>
      </c>
      <c r="D1547" s="255"/>
      <c r="E1547" s="255"/>
      <c r="F1547" s="255"/>
      <c r="G1547" s="255"/>
      <c r="H1547" s="255"/>
      <c r="I1547" s="255"/>
      <c r="J1547" s="255"/>
      <c r="K1547" s="255"/>
      <c r="L1547" s="255"/>
      <c r="M1547" s="255"/>
      <c r="N1547" s="255"/>
      <c r="O1547" s="255"/>
      <c r="P1547" s="255"/>
      <c r="Q1547" s="255">
        <v>12</v>
      </c>
      <c r="R1547" s="255"/>
      <c r="S1547" s="255"/>
      <c r="T1547" s="255"/>
      <c r="U1547" s="255"/>
      <c r="V1547" s="255"/>
      <c r="W1547" s="255"/>
      <c r="X1547" s="255"/>
      <c r="Y1547" s="255"/>
      <c r="Z1547" s="255"/>
      <c r="AA1547" s="255"/>
      <c r="AB1547" s="255"/>
      <c r="AC1547" s="255"/>
      <c r="AD1547" s="255"/>
      <c r="AE1547" s="368"/>
      <c r="AF1547" s="357"/>
      <c r="AG1547" s="357"/>
      <c r="AH1547" s="357"/>
      <c r="AI1547" s="357"/>
      <c r="AJ1547" s="357"/>
      <c r="AK1547" s="357"/>
      <c r="AL1547" s="357"/>
      <c r="AM1547" s="357"/>
      <c r="AN1547" s="357"/>
      <c r="AO1547" s="357"/>
      <c r="AP1547" s="357"/>
      <c r="AQ1547" s="357"/>
      <c r="AR1547" s="357"/>
      <c r="AS1547" s="256">
        <f>SUM(AE1547:AR1547)</f>
        <v>0</v>
      </c>
    </row>
    <row r="1548" spans="1:45" ht="15.5" outlineLevel="1">
      <c r="A1548" s="454"/>
      <c r="B1548" s="254" t="s">
        <v>729</v>
      </c>
      <c r="C1548" s="251" t="s">
        <v>163</v>
      </c>
      <c r="D1548" s="255"/>
      <c r="E1548" s="255"/>
      <c r="F1548" s="255"/>
      <c r="G1548" s="255"/>
      <c r="H1548" s="255"/>
      <c r="I1548" s="255"/>
      <c r="J1548" s="255"/>
      <c r="K1548" s="255"/>
      <c r="L1548" s="255"/>
      <c r="M1548" s="255"/>
      <c r="N1548" s="255"/>
      <c r="O1548" s="255"/>
      <c r="P1548" s="255"/>
      <c r="Q1548" s="255">
        <f>Q1547</f>
        <v>12</v>
      </c>
      <c r="R1548" s="255"/>
      <c r="S1548" s="255"/>
      <c r="T1548" s="255"/>
      <c r="U1548" s="255"/>
      <c r="V1548" s="255"/>
      <c r="W1548" s="255"/>
      <c r="X1548" s="255"/>
      <c r="Y1548" s="255"/>
      <c r="Z1548" s="255"/>
      <c r="AA1548" s="255"/>
      <c r="AB1548" s="255"/>
      <c r="AC1548" s="255"/>
      <c r="AD1548" s="255"/>
      <c r="AE1548" s="353">
        <f>AE1547</f>
        <v>0</v>
      </c>
      <c r="AF1548" s="353">
        <f t="shared" ref="AF1548:AR1548" si="635">AF1547</f>
        <v>0</v>
      </c>
      <c r="AG1548" s="353">
        <f t="shared" si="635"/>
        <v>0</v>
      </c>
      <c r="AH1548" s="353">
        <f t="shared" si="635"/>
        <v>0</v>
      </c>
      <c r="AI1548" s="353">
        <f t="shared" si="635"/>
        <v>0</v>
      </c>
      <c r="AJ1548" s="353">
        <f t="shared" si="635"/>
        <v>0</v>
      </c>
      <c r="AK1548" s="353">
        <f t="shared" si="635"/>
        <v>0</v>
      </c>
      <c r="AL1548" s="353">
        <f t="shared" si="635"/>
        <v>0</v>
      </c>
      <c r="AM1548" s="353">
        <f t="shared" si="635"/>
        <v>0</v>
      </c>
      <c r="AN1548" s="353">
        <f t="shared" si="635"/>
        <v>0</v>
      </c>
      <c r="AO1548" s="353">
        <f t="shared" si="635"/>
        <v>0</v>
      </c>
      <c r="AP1548" s="353">
        <f t="shared" si="635"/>
        <v>0</v>
      </c>
      <c r="AQ1548" s="353">
        <f t="shared" si="635"/>
        <v>0</v>
      </c>
      <c r="AR1548" s="353">
        <f t="shared" si="635"/>
        <v>0</v>
      </c>
      <c r="AS1548" s="266"/>
    </row>
    <row r="1549" spans="1:45" ht="15.75" customHeight="1" outlineLevel="1">
      <c r="A1549" s="454"/>
      <c r="B1549" s="254"/>
      <c r="C1549" s="265"/>
      <c r="D1549" s="251"/>
      <c r="E1549" s="251"/>
      <c r="F1549" s="251"/>
      <c r="G1549" s="251"/>
      <c r="H1549" s="251"/>
      <c r="I1549" s="251"/>
      <c r="J1549" s="251"/>
      <c r="K1549" s="251"/>
      <c r="L1549" s="251"/>
      <c r="M1549" s="251"/>
      <c r="N1549" s="251"/>
      <c r="O1549" s="251"/>
      <c r="P1549" s="251"/>
      <c r="Q1549" s="251"/>
      <c r="R1549" s="251"/>
      <c r="S1549" s="251"/>
      <c r="T1549" s="251"/>
      <c r="U1549" s="251"/>
      <c r="V1549" s="251"/>
      <c r="W1549" s="251"/>
      <c r="X1549" s="251"/>
      <c r="Y1549" s="251"/>
      <c r="Z1549" s="251"/>
      <c r="AA1549" s="251"/>
      <c r="AB1549" s="251"/>
      <c r="AC1549" s="251"/>
      <c r="AD1549" s="251"/>
      <c r="AE1549" s="261"/>
      <c r="AF1549" s="261"/>
      <c r="AG1549" s="261"/>
      <c r="AH1549" s="261"/>
      <c r="AI1549" s="261"/>
      <c r="AJ1549" s="261"/>
      <c r="AK1549" s="261"/>
      <c r="AL1549" s="261"/>
      <c r="AM1549" s="261"/>
      <c r="AN1549" s="261"/>
      <c r="AO1549" s="261"/>
      <c r="AP1549" s="261"/>
      <c r="AQ1549" s="261"/>
      <c r="AR1549" s="261"/>
      <c r="AS1549" s="266"/>
    </row>
    <row r="1550" spans="1:45" ht="15.5">
      <c r="B1550" s="285" t="s">
        <v>730</v>
      </c>
      <c r="C1550" s="287"/>
      <c r="D1550" s="287">
        <f>SUM(D1388:D1543)</f>
        <v>276757.507214571</v>
      </c>
      <c r="E1550" s="287">
        <f t="shared" ref="E1550:Q1550" si="636">SUM(E1388:E1543)</f>
        <v>276757.507214571</v>
      </c>
      <c r="F1550" s="287">
        <f t="shared" si="636"/>
        <v>276757.507214571</v>
      </c>
      <c r="G1550" s="287">
        <f t="shared" si="636"/>
        <v>276757.507214571</v>
      </c>
      <c r="H1550" s="287">
        <f t="shared" si="636"/>
        <v>276757.507214571</v>
      </c>
      <c r="I1550" s="287">
        <f t="shared" si="636"/>
        <v>276757.507214571</v>
      </c>
      <c r="J1550" s="287">
        <f t="shared" si="636"/>
        <v>276757.507214571</v>
      </c>
      <c r="K1550" s="287">
        <f t="shared" si="636"/>
        <v>276757.507214571</v>
      </c>
      <c r="L1550" s="287">
        <f t="shared" si="636"/>
        <v>266114.01671530312</v>
      </c>
      <c r="M1550" s="287">
        <f t="shared" si="636"/>
        <v>266114.01671530312</v>
      </c>
      <c r="N1550" s="287">
        <f t="shared" si="636"/>
        <v>264331.82803398359</v>
      </c>
      <c r="O1550" s="287">
        <f t="shared" si="636"/>
        <v>264331.82803398359</v>
      </c>
      <c r="P1550" s="287">
        <f t="shared" si="636"/>
        <v>45162.7729854766</v>
      </c>
      <c r="Q1550" s="287"/>
      <c r="R1550" s="287">
        <f>SUM(R1388:R1543)</f>
        <v>36.51243172268908</v>
      </c>
      <c r="S1550" s="287">
        <f t="shared" ref="S1550:AD1550" si="637">SUM(S1388:S1543)</f>
        <v>36.51243172268908</v>
      </c>
      <c r="T1550" s="287">
        <f t="shared" si="637"/>
        <v>36.51243172268908</v>
      </c>
      <c r="U1550" s="287">
        <f t="shared" si="637"/>
        <v>36.51243172268908</v>
      </c>
      <c r="V1550" s="287">
        <f t="shared" si="637"/>
        <v>36.51243172268908</v>
      </c>
      <c r="W1550" s="287">
        <f t="shared" si="637"/>
        <v>35.185006567685825</v>
      </c>
      <c r="X1550" s="287">
        <f t="shared" si="637"/>
        <v>35.185006567685825</v>
      </c>
      <c r="Y1550" s="287">
        <f t="shared" si="637"/>
        <v>35.185006567685825</v>
      </c>
      <c r="Z1550" s="287">
        <f t="shared" si="637"/>
        <v>34.920729044627102</v>
      </c>
      <c r="AA1550" s="287">
        <f t="shared" si="637"/>
        <v>34.920729044627102</v>
      </c>
      <c r="AB1550" s="287">
        <f t="shared" si="637"/>
        <v>34.350821113255208</v>
      </c>
      <c r="AC1550" s="287">
        <f t="shared" si="637"/>
        <v>32.188627089352686</v>
      </c>
      <c r="AD1550" s="287">
        <f t="shared" si="637"/>
        <v>13.255736141062147</v>
      </c>
      <c r="AE1550" s="287">
        <f>IF(AE1386="kWh",SUMPRODUCT(D1388:D1543,AE1388:AE1543))</f>
        <v>0</v>
      </c>
      <c r="AF1550" s="287">
        <f>IF(AF1386="kWh",SUMPRODUCT(D1388:D1543,AF1388:AF1543))</f>
        <v>0</v>
      </c>
      <c r="AG1550" s="287">
        <f>IF(AG1386="kw",SUMPRODUCT(Q1388:Q1543,R1388:R1543,AG1388:AG1543),SUMPRODUCT(D1388:D1543,AG1388:AG1543))</f>
        <v>438.14918067226893</v>
      </c>
      <c r="AH1550" s="287">
        <f>IF(AH1386="kw",SUMPRODUCT(Q1388:Q1543,R1388:R1543,AH1388:AH1543),SUMPRODUCT(D1388:D1543,AH1388:AH1543))</f>
        <v>0</v>
      </c>
      <c r="AI1550" s="287">
        <f>IF(AI1386="kw",SUMPRODUCT(Q1388:Q1543,R1388:R1543,AI1388:AI1543),SUMPRODUCT(D1388:D1543,AI1388:AI1543))</f>
        <v>0</v>
      </c>
      <c r="AJ1550" s="287">
        <f>IF(AJ1386="kw",SUMPRODUCT(Q1388:Q1543,R1388:R1543,AJ1388:AJ1543),SUMPRODUCT(D1388:D1543,AJ1388:AJ1543))</f>
        <v>0</v>
      </c>
      <c r="AK1550" s="287">
        <f>IF(AK1386="kw",SUMPRODUCT(Q1388:Q1543,R1388:R1543,AK1388:AK1543),SUMPRODUCT(D1388:D1543,AK1388:AK1543))</f>
        <v>0</v>
      </c>
      <c r="AL1550" s="287">
        <f>IF(AL1386="kw",SUMPRODUCT(Q1388:Q1543,R1388:R1543,AL1388:AL1543),SUMPRODUCT(D1388:D1543,AL1388:AL1543))</f>
        <v>0</v>
      </c>
      <c r="AM1550" s="287">
        <f>IF(AM1386="kw",SUMPRODUCT(Q1388:Q1543,R1388:R1543,AM1388:AM1543),SUMPRODUCT(D1388:D1543,AM1388:AM1543))</f>
        <v>0</v>
      </c>
      <c r="AN1550" s="287">
        <f>IF(AN1386="kw",SUMPRODUCT(Q1388:Q1543,R1388:R1543,AN1388:AN1543),SUMPRODUCT(D1388:D1543,AN1388:AN1543))</f>
        <v>0</v>
      </c>
      <c r="AO1550" s="287">
        <f>IF(AO1386="kw",SUMPRODUCT(Q1388:Q1543,R1388:R1543,AO1388:AO1543),SUMPRODUCT(D1388:D1543,AO1388:AO1543))</f>
        <v>0</v>
      </c>
      <c r="AP1550" s="287">
        <f>IF(AP1386="kw",SUMPRODUCT(Q1388:Q1543,R1388:R1543,AP1388:AP1543),SUMPRODUCT(D1388:D1543,AP1388:AP1543))</f>
        <v>0</v>
      </c>
      <c r="AQ1550" s="287">
        <f>IF(AQ1386="kw",SUMPRODUCT(Q1388:Q1543,R1388:R1543,AQ1388:AQ1543),SUMPRODUCT(D1388:D1543,AQ1388:AQ1543))</f>
        <v>0</v>
      </c>
      <c r="AR1550" s="287">
        <f>IF(AR1386="kw",SUMPRODUCT(Q1388:Q1543,R1388:R1543,AR1388:AR1543),SUMPRODUCT(D1388:D1543,AR1388:AR1543))</f>
        <v>0</v>
      </c>
      <c r="AS1550" s="288"/>
    </row>
    <row r="1551" spans="1:45" ht="15.5">
      <c r="B1551" s="334" t="s">
        <v>731</v>
      </c>
      <c r="C1551" s="335"/>
      <c r="D1551" s="335"/>
      <c r="E1551" s="335"/>
      <c r="F1551" s="335"/>
      <c r="G1551" s="335"/>
      <c r="H1551" s="335"/>
      <c r="I1551" s="335"/>
      <c r="J1551" s="335"/>
      <c r="K1551" s="335"/>
      <c r="L1551" s="335"/>
      <c r="M1551" s="335"/>
      <c r="N1551" s="335"/>
      <c r="O1551" s="335"/>
      <c r="P1551" s="335"/>
      <c r="Q1551" s="335"/>
      <c r="R1551" s="335"/>
      <c r="S1551" s="335"/>
      <c r="T1551" s="335"/>
      <c r="U1551" s="335"/>
      <c r="V1551" s="335"/>
      <c r="W1551" s="335"/>
      <c r="X1551" s="335"/>
      <c r="Y1551" s="335"/>
      <c r="Z1551" s="335"/>
      <c r="AA1551" s="335"/>
      <c r="AB1551" s="335"/>
      <c r="AC1551" s="335"/>
      <c r="AD1551" s="335"/>
      <c r="AE1551" s="335">
        <f>HLOOKUP(AE1385,'2. LRAMVA Threshold'!$B$42:$Q$60,14,FALSE)</f>
        <v>12486004.890170673</v>
      </c>
      <c r="AF1551" s="335">
        <f>HLOOKUP(AF1385,'2. LRAMVA Threshold'!$B$42:$Q$60,14,FALSE)</f>
        <v>1448724.3074137308</v>
      </c>
      <c r="AG1551" s="335">
        <f>HLOOKUP(AG1385,'2. LRAMVA Threshold'!$B$42:$Q$60,14,FALSE)</f>
        <v>64525.781647566444</v>
      </c>
      <c r="AH1551" s="335">
        <f>HLOOKUP(AH1385,'2. LRAMVA Threshold'!$B$42:$Q$60,14,FALSE)</f>
        <v>35242.11041397263</v>
      </c>
      <c r="AI1551" s="335">
        <f>HLOOKUP(AI1385,'2. LRAMVA Threshold'!$B$42:$Q$60,14,FALSE)</f>
        <v>0</v>
      </c>
      <c r="AJ1551" s="335">
        <f>HLOOKUP(AJ1385,'2. LRAMVA Threshold'!$B$42:$Q$60,14,FALSE)</f>
        <v>0</v>
      </c>
      <c r="AK1551" s="335">
        <f>HLOOKUP(AK1385,'2. LRAMVA Threshold'!$B$42:$Q$60,14,FALSE)</f>
        <v>0</v>
      </c>
      <c r="AL1551" s="335">
        <f>HLOOKUP(AL1385,'2. LRAMVA Threshold'!$B$42:$Q$60,14,FALSE)</f>
        <v>0</v>
      </c>
      <c r="AM1551" s="335">
        <f>HLOOKUP(AM1385,'2. LRAMVA Threshold'!$B$42:$Q$60,14,FALSE)</f>
        <v>0</v>
      </c>
      <c r="AN1551" s="335">
        <f>HLOOKUP(AN1385,'2. LRAMVA Threshold'!$B$42:$Q$60,14,FALSE)</f>
        <v>0</v>
      </c>
      <c r="AO1551" s="335">
        <f>HLOOKUP(AO1385,'2. LRAMVA Threshold'!$B$42:$Q$60,14,FALSE)</f>
        <v>0</v>
      </c>
      <c r="AP1551" s="335">
        <f>HLOOKUP(AP1385,'2. LRAMVA Threshold'!$B$42:$Q$60,14,FALSE)</f>
        <v>0</v>
      </c>
      <c r="AQ1551" s="335">
        <f>HLOOKUP(AQ1385,'2. LRAMVA Threshold'!$B$42:$Q$60,14,FALSE)</f>
        <v>0</v>
      </c>
      <c r="AR1551" s="335">
        <f>HLOOKUP(AR1385,'2. LRAMVA Threshold'!$B$42:$Q$60,14,FALSE)</f>
        <v>0</v>
      </c>
      <c r="AS1551" s="384"/>
    </row>
    <row r="1552" spans="1:45" ht="15.5">
      <c r="B1552" s="337"/>
      <c r="C1552" s="374"/>
      <c r="D1552" s="375"/>
      <c r="E1552" s="375"/>
      <c r="F1552" s="375"/>
      <c r="G1552" s="375"/>
      <c r="H1552" s="375"/>
      <c r="I1552" s="375"/>
      <c r="J1552" s="375"/>
      <c r="K1552" s="375"/>
      <c r="L1552" s="375"/>
      <c r="M1552" s="375"/>
      <c r="N1552" s="339"/>
      <c r="O1552" s="339"/>
      <c r="P1552" s="339"/>
      <c r="Q1552" s="375"/>
      <c r="R1552" s="376"/>
      <c r="S1552" s="375"/>
      <c r="T1552" s="375"/>
      <c r="U1552" s="375"/>
      <c r="V1552" s="377"/>
      <c r="W1552" s="377"/>
      <c r="X1552" s="377"/>
      <c r="Y1552" s="377"/>
      <c r="Z1552" s="375"/>
      <c r="AA1552" s="375"/>
      <c r="AB1552" s="339"/>
      <c r="AC1552" s="339"/>
      <c r="AD1552" s="339"/>
      <c r="AE1552" s="378"/>
      <c r="AF1552" s="378"/>
      <c r="AG1552" s="378"/>
      <c r="AH1552" s="378"/>
      <c r="AI1552" s="378"/>
      <c r="AJ1552" s="378"/>
      <c r="AK1552" s="378"/>
      <c r="AL1552" s="342"/>
      <c r="AM1552" s="342"/>
      <c r="AN1552" s="342"/>
      <c r="AO1552" s="342"/>
      <c r="AP1552" s="342"/>
      <c r="AQ1552" s="342"/>
      <c r="AR1552" s="342"/>
      <c r="AS1552" s="343"/>
    </row>
    <row r="1553" spans="2:45" ht="15.5">
      <c r="B1553" s="283" t="s">
        <v>732</v>
      </c>
      <c r="C1553" s="295"/>
      <c r="D1553" s="295"/>
      <c r="E1553" s="321"/>
      <c r="F1553" s="321"/>
      <c r="G1553" s="321"/>
      <c r="H1553" s="321"/>
      <c r="I1553" s="321"/>
      <c r="J1553" s="321"/>
      <c r="K1553" s="321"/>
      <c r="L1553" s="321"/>
      <c r="M1553" s="321"/>
      <c r="N1553" s="321"/>
      <c r="O1553" s="321"/>
      <c r="P1553" s="321"/>
      <c r="Q1553" s="321"/>
      <c r="R1553" s="251"/>
      <c r="S1553" s="297"/>
      <c r="T1553" s="297"/>
      <c r="U1553" s="297"/>
      <c r="V1553" s="296"/>
      <c r="W1553" s="296"/>
      <c r="X1553" s="296"/>
      <c r="Y1553" s="296"/>
      <c r="Z1553" s="297"/>
      <c r="AA1553" s="297"/>
      <c r="AB1553" s="297"/>
      <c r="AC1553" s="297"/>
      <c r="AD1553" s="297"/>
      <c r="AE1553" s="714">
        <f>HLOOKUP(AE35,'3.  Distribution Rates'!$C$122:$P$135,14,FALSE)</f>
        <v>0</v>
      </c>
      <c r="AF1553" s="714">
        <f>HLOOKUP(AF35,'3.  Distribution Rates'!$C$122:$P$135,14,FALSE)</f>
        <v>1.8200000000000001E-2</v>
      </c>
      <c r="AG1553" s="298">
        <f>HLOOKUP(AG35,'3.  Distribution Rates'!$C$122:$P$135,14,FALSE)</f>
        <v>3.0939999999999999</v>
      </c>
      <c r="AH1553" s="298">
        <f>HLOOKUP(AH35,'3.  Distribution Rates'!$C$122:$P$135,14,FALSE)</f>
        <v>3.5916999999999999</v>
      </c>
      <c r="AI1553" s="298">
        <f>HLOOKUP(AI35,'3.  Distribution Rates'!$C$122:$P$135,14,FALSE)</f>
        <v>2.7193000000000001</v>
      </c>
      <c r="AJ1553" s="298">
        <f>HLOOKUP(AJ35,'3.  Distribution Rates'!$C$122:$P$135,14,FALSE)</f>
        <v>12.576599999999999</v>
      </c>
      <c r="AK1553" s="298">
        <f>HLOOKUP(AK35,'3.  Distribution Rates'!$C$122:$P$135,14,FALSE)</f>
        <v>2.1499999999999998E-2</v>
      </c>
      <c r="AL1553" s="298">
        <f>HLOOKUP(AL35,'3.  Distribution Rates'!$C$122:$P$135,14,FALSE)</f>
        <v>0</v>
      </c>
      <c r="AM1553" s="298">
        <f>HLOOKUP(AM35,'3.  Distribution Rates'!$C$122:$P$135,14,FALSE)</f>
        <v>0</v>
      </c>
      <c r="AN1553" s="298">
        <f>HLOOKUP(AN35,'3.  Distribution Rates'!$C$122:$P$135,14,FALSE)</f>
        <v>0</v>
      </c>
      <c r="AO1553" s="298">
        <f>HLOOKUP(AO35,'3.  Distribution Rates'!$C$122:$P$135,14,FALSE)</f>
        <v>0</v>
      </c>
      <c r="AP1553" s="298">
        <f>HLOOKUP(AP35,'3.  Distribution Rates'!$C$122:$P$135,14,FALSE)</f>
        <v>0</v>
      </c>
      <c r="AQ1553" s="298">
        <f>HLOOKUP(AQ35,'3.  Distribution Rates'!$C$122:$P$135,14,FALSE)</f>
        <v>0</v>
      </c>
      <c r="AR1553" s="298">
        <f>HLOOKUP(AR35,'3.  Distribution Rates'!$C$122:$P$135,14,FALSE)</f>
        <v>0</v>
      </c>
      <c r="AS1553" s="386"/>
    </row>
    <row r="1554" spans="2:45" ht="15.5">
      <c r="B1554" s="283" t="s">
        <v>733</v>
      </c>
      <c r="C1554" s="300"/>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23">
        <f>'4.  2011-2014 LRAM'!AM145*AE1553</f>
        <v>0</v>
      </c>
      <c r="AF1554" s="323">
        <f>'4.  2011-2014 LRAM'!AN145*AF1553</f>
        <v>0</v>
      </c>
      <c r="AG1554" s="323">
        <f>'4.  2011-2014 LRAM'!AO145*AG1553</f>
        <v>0</v>
      </c>
      <c r="AH1554" s="323">
        <f>'4.  2011-2014 LRAM'!AP145*AH1553</f>
        <v>0</v>
      </c>
      <c r="AI1554" s="323">
        <f>'4.  2011-2014 LRAM'!AQ145*AI1553</f>
        <v>0</v>
      </c>
      <c r="AJ1554" s="323">
        <f>'4.  2011-2014 LRAM'!AR145*AJ1553</f>
        <v>0</v>
      </c>
      <c r="AK1554" s="323">
        <f>'4.  2011-2014 LRAM'!AS145*AK1553</f>
        <v>0</v>
      </c>
      <c r="AL1554" s="323">
        <f>'4.  2011-2014 LRAM'!AT145*AL1553</f>
        <v>0</v>
      </c>
      <c r="AM1554" s="323">
        <f>'4.  2011-2014 LRAM'!AU145*AM1553</f>
        <v>0</v>
      </c>
      <c r="AN1554" s="323">
        <f>'4.  2011-2014 LRAM'!AV145*AN1553</f>
        <v>0</v>
      </c>
      <c r="AO1554" s="323">
        <f>'4.  2011-2014 LRAM'!AW145*AO1553</f>
        <v>0</v>
      </c>
      <c r="AP1554" s="323">
        <f>'4.  2011-2014 LRAM'!AX145*AP1553</f>
        <v>0</v>
      </c>
      <c r="AQ1554" s="323">
        <f>'4.  2011-2014 LRAM'!AY145*AQ1553</f>
        <v>0</v>
      </c>
      <c r="AR1554" s="323">
        <f>'4.  2011-2014 LRAM'!AZ145*AR1553</f>
        <v>0</v>
      </c>
      <c r="AS1554" s="533">
        <f>SUM(AE1554:AR1554)</f>
        <v>0</v>
      </c>
    </row>
    <row r="1555" spans="2:45" ht="15.5">
      <c r="B1555" s="283" t="s">
        <v>734</v>
      </c>
      <c r="C1555" s="300"/>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23">
        <f>'4.  2011-2014 LRAM'!AM284*AE1553</f>
        <v>0</v>
      </c>
      <c r="AF1555" s="323">
        <f>'4.  2011-2014 LRAM'!AN284*AF1553</f>
        <v>0</v>
      </c>
      <c r="AG1555" s="323">
        <f>'4.  2011-2014 LRAM'!AO284*AG1553</f>
        <v>0</v>
      </c>
      <c r="AH1555" s="323">
        <f>'4.  2011-2014 LRAM'!AP284*AH1553</f>
        <v>0</v>
      </c>
      <c r="AI1555" s="323">
        <f>'4.  2011-2014 LRAM'!AQ284*AI1553</f>
        <v>0</v>
      </c>
      <c r="AJ1555" s="323">
        <f>'4.  2011-2014 LRAM'!AR284*AJ1553</f>
        <v>0</v>
      </c>
      <c r="AK1555" s="323">
        <f>'4.  2011-2014 LRAM'!AS284*AK1553</f>
        <v>0</v>
      </c>
      <c r="AL1555" s="323">
        <f>'4.  2011-2014 LRAM'!AT284*AL1553</f>
        <v>0</v>
      </c>
      <c r="AM1555" s="323">
        <f>'4.  2011-2014 LRAM'!AU284*AM1553</f>
        <v>0</v>
      </c>
      <c r="AN1555" s="323">
        <f>'4.  2011-2014 LRAM'!AV284*AN1553</f>
        <v>0</v>
      </c>
      <c r="AO1555" s="323">
        <f>'4.  2011-2014 LRAM'!AW284*AO1553</f>
        <v>0</v>
      </c>
      <c r="AP1555" s="323">
        <f>'4.  2011-2014 LRAM'!AX284*AP1553</f>
        <v>0</v>
      </c>
      <c r="AQ1555" s="323">
        <f>'4.  2011-2014 LRAM'!AY284*AQ1553</f>
        <v>0</v>
      </c>
      <c r="AR1555" s="323">
        <f>'4.  2011-2014 LRAM'!AZ284*AR1553</f>
        <v>0</v>
      </c>
      <c r="AS1555" s="533">
        <f t="shared" ref="AS1555:AS1564" si="638">SUM(AE1555:AR1555)</f>
        <v>0</v>
      </c>
    </row>
    <row r="1556" spans="2:45" ht="15.5">
      <c r="B1556" s="283" t="s">
        <v>735</v>
      </c>
      <c r="C1556" s="300"/>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23">
        <f>'4.  2011-2014 LRAM'!AM420*AE1553</f>
        <v>0</v>
      </c>
      <c r="AF1556" s="323">
        <f>'4.  2011-2014 LRAM'!AN420*AF1553</f>
        <v>59725.036308521157</v>
      </c>
      <c r="AG1556" s="323">
        <f>'4.  2011-2014 LRAM'!AO420*AG1553</f>
        <v>104726.62573647777</v>
      </c>
      <c r="AH1556" s="323">
        <f>'4.  2011-2014 LRAM'!AP420*AH1553</f>
        <v>55773.407176528228</v>
      </c>
      <c r="AI1556" s="323">
        <f>'4.  2011-2014 LRAM'!AQ420*AI1553</f>
        <v>15897.580255488429</v>
      </c>
      <c r="AJ1556" s="323">
        <f>'4.  2011-2014 LRAM'!AR420*AJ1553</f>
        <v>0</v>
      </c>
      <c r="AK1556" s="323">
        <f>'4.  2011-2014 LRAM'!AS420*AK1553</f>
        <v>0</v>
      </c>
      <c r="AL1556" s="323">
        <f>'4.  2011-2014 LRAM'!AT420*AL1553</f>
        <v>0</v>
      </c>
      <c r="AM1556" s="323">
        <f>'4.  2011-2014 LRAM'!AU420*AM1553</f>
        <v>0</v>
      </c>
      <c r="AN1556" s="323">
        <f>'4.  2011-2014 LRAM'!AV420*AN1553</f>
        <v>0</v>
      </c>
      <c r="AO1556" s="323">
        <f>'4.  2011-2014 LRAM'!AW420*AO1553</f>
        <v>0</v>
      </c>
      <c r="AP1556" s="323">
        <f>'4.  2011-2014 LRAM'!AX420*AP1553</f>
        <v>0</v>
      </c>
      <c r="AQ1556" s="323">
        <f>'4.  2011-2014 LRAM'!AY420*AQ1553</f>
        <v>0</v>
      </c>
      <c r="AR1556" s="323">
        <f>'4.  2011-2014 LRAM'!AZ420*AR1553</f>
        <v>0</v>
      </c>
      <c r="AS1556" s="533">
        <f>SUM(AE1556:AR1556)</f>
        <v>236122.64947701557</v>
      </c>
    </row>
    <row r="1557" spans="2:45" ht="15.5">
      <c r="B1557" s="283" t="s">
        <v>736</v>
      </c>
      <c r="C1557" s="300"/>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23">
        <f>'4.  2011-2014 LRAM'!AM557*AE1553</f>
        <v>0</v>
      </c>
      <c r="AF1557" s="323">
        <f>'4.  2011-2014 LRAM'!AN557*AF1553</f>
        <v>63343.552632606472</v>
      </c>
      <c r="AG1557" s="323">
        <f>'4.  2011-2014 LRAM'!AO557*AG1553</f>
        <v>45558.963527048916</v>
      </c>
      <c r="AH1557" s="323">
        <f>'4.  2011-2014 LRAM'!AP557*AH1553</f>
        <v>7349.6107219401665</v>
      </c>
      <c r="AI1557" s="323">
        <f>'4.  2011-2014 LRAM'!AQ557*AI1553</f>
        <v>8990.0231205882828</v>
      </c>
      <c r="AJ1557" s="323">
        <f>'4.  2011-2014 LRAM'!AR557*AJ1553</f>
        <v>0</v>
      </c>
      <c r="AK1557" s="323">
        <f>'4.  2011-2014 LRAM'!AS557*AK1553</f>
        <v>0</v>
      </c>
      <c r="AL1557" s="323">
        <f>'4.  2011-2014 LRAM'!AT557*AL1553</f>
        <v>0</v>
      </c>
      <c r="AM1557" s="323">
        <f>'4.  2011-2014 LRAM'!AU557*AM1553</f>
        <v>0</v>
      </c>
      <c r="AN1557" s="323">
        <f>'4.  2011-2014 LRAM'!AV557*AN1553</f>
        <v>0</v>
      </c>
      <c r="AO1557" s="323">
        <f>'4.  2011-2014 LRAM'!AW557*AO1553</f>
        <v>0</v>
      </c>
      <c r="AP1557" s="323">
        <f>'4.  2011-2014 LRAM'!AX557*AP1553</f>
        <v>0</v>
      </c>
      <c r="AQ1557" s="323">
        <f>'4.  2011-2014 LRAM'!AY557*AQ1553</f>
        <v>0</v>
      </c>
      <c r="AR1557" s="323">
        <f>'4.  2011-2014 LRAM'!AZ557*AR1553</f>
        <v>0</v>
      </c>
      <c r="AS1557" s="533">
        <f>SUM(AE1557:AR1557)</f>
        <v>125242.15000218383</v>
      </c>
    </row>
    <row r="1558" spans="2:45" ht="15.5">
      <c r="B1558" s="283" t="s">
        <v>737</v>
      </c>
      <c r="C1558" s="300"/>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23">
        <f>AE214*AE1553</f>
        <v>0</v>
      </c>
      <c r="AF1558" s="323">
        <f t="shared" ref="AF1558:AR1558" si="639">AF214*AF1553</f>
        <v>95718.653397333401</v>
      </c>
      <c r="AG1558" s="323">
        <f t="shared" si="639"/>
        <v>70977.435207811039</v>
      </c>
      <c r="AH1558" s="323">
        <f t="shared" si="639"/>
        <v>32396.978863310957</v>
      </c>
      <c r="AI1558" s="323">
        <f t="shared" si="639"/>
        <v>990.84286595200467</v>
      </c>
      <c r="AJ1558" s="323">
        <f t="shared" si="639"/>
        <v>0</v>
      </c>
      <c r="AK1558" s="323">
        <f t="shared" si="639"/>
        <v>0</v>
      </c>
      <c r="AL1558" s="323">
        <f t="shared" si="639"/>
        <v>0</v>
      </c>
      <c r="AM1558" s="323">
        <f t="shared" si="639"/>
        <v>0</v>
      </c>
      <c r="AN1558" s="323">
        <f t="shared" si="639"/>
        <v>0</v>
      </c>
      <c r="AO1558" s="323">
        <f t="shared" si="639"/>
        <v>0</v>
      </c>
      <c r="AP1558" s="323">
        <f t="shared" si="639"/>
        <v>0</v>
      </c>
      <c r="AQ1558" s="323">
        <f t="shared" si="639"/>
        <v>0</v>
      </c>
      <c r="AR1558" s="323">
        <f t="shared" si="639"/>
        <v>0</v>
      </c>
      <c r="AS1558" s="533">
        <f t="shared" ref="AS1558" si="640">SUM(AE1558:AR1558)</f>
        <v>200083.91033440741</v>
      </c>
    </row>
    <row r="1559" spans="2:45" ht="15.5">
      <c r="B1559" s="283" t="s">
        <v>738</v>
      </c>
      <c r="C1559" s="300"/>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23">
        <f>AE404*AE1553</f>
        <v>0</v>
      </c>
      <c r="AF1559" s="323">
        <f t="shared" ref="AF1559:AR1559" si="641">AF404*AF1553</f>
        <v>48480.340663070776</v>
      </c>
      <c r="AG1559" s="323">
        <f t="shared" si="641"/>
        <v>53640.352522798712</v>
      </c>
      <c r="AH1559" s="323">
        <f t="shared" si="641"/>
        <v>81462.103953578306</v>
      </c>
      <c r="AI1559" s="323">
        <f t="shared" si="641"/>
        <v>7674.7360581195035</v>
      </c>
      <c r="AJ1559" s="323">
        <f t="shared" si="641"/>
        <v>0</v>
      </c>
      <c r="AK1559" s="323">
        <f t="shared" si="641"/>
        <v>0</v>
      </c>
      <c r="AL1559" s="323">
        <f t="shared" si="641"/>
        <v>0</v>
      </c>
      <c r="AM1559" s="323">
        <f t="shared" si="641"/>
        <v>0</v>
      </c>
      <c r="AN1559" s="323">
        <f t="shared" si="641"/>
        <v>0</v>
      </c>
      <c r="AO1559" s="323">
        <f t="shared" si="641"/>
        <v>0</v>
      </c>
      <c r="AP1559" s="323">
        <f t="shared" si="641"/>
        <v>0</v>
      </c>
      <c r="AQ1559" s="323">
        <f t="shared" si="641"/>
        <v>0</v>
      </c>
      <c r="AR1559" s="323">
        <f t="shared" si="641"/>
        <v>0</v>
      </c>
      <c r="AS1559" s="533">
        <f t="shared" si="638"/>
        <v>191257.5331975673</v>
      </c>
    </row>
    <row r="1560" spans="2:45" ht="15.5">
      <c r="B1560" s="283" t="s">
        <v>739</v>
      </c>
      <c r="C1560" s="300"/>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23">
        <f>AE594*AE1553</f>
        <v>0</v>
      </c>
      <c r="AF1560" s="323">
        <f t="shared" ref="AF1560:AR1560" si="642">AF594*AF1553</f>
        <v>99759.360048052797</v>
      </c>
      <c r="AG1560" s="323">
        <f t="shared" si="642"/>
        <v>94332.274349895786</v>
      </c>
      <c r="AH1560" s="323">
        <f t="shared" si="642"/>
        <v>51540.630516205165</v>
      </c>
      <c r="AI1560" s="323">
        <f t="shared" si="642"/>
        <v>4209.7895790036882</v>
      </c>
      <c r="AJ1560" s="323">
        <f t="shared" si="642"/>
        <v>0</v>
      </c>
      <c r="AK1560" s="323">
        <f t="shared" si="642"/>
        <v>0</v>
      </c>
      <c r="AL1560" s="323">
        <f t="shared" si="642"/>
        <v>0</v>
      </c>
      <c r="AM1560" s="323">
        <f t="shared" si="642"/>
        <v>0</v>
      </c>
      <c r="AN1560" s="323">
        <f t="shared" si="642"/>
        <v>0</v>
      </c>
      <c r="AO1560" s="323">
        <f t="shared" si="642"/>
        <v>0</v>
      </c>
      <c r="AP1560" s="323">
        <f t="shared" si="642"/>
        <v>0</v>
      </c>
      <c r="AQ1560" s="323">
        <f t="shared" si="642"/>
        <v>0</v>
      </c>
      <c r="AR1560" s="323">
        <f t="shared" si="642"/>
        <v>0</v>
      </c>
      <c r="AS1560" s="533">
        <f t="shared" si="638"/>
        <v>249842.05449315743</v>
      </c>
    </row>
    <row r="1561" spans="2:45" ht="15.5">
      <c r="B1561" s="283" t="s">
        <v>740</v>
      </c>
      <c r="C1561" s="300"/>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23">
        <f>AE788*AE1553</f>
        <v>0</v>
      </c>
      <c r="AF1561" s="323">
        <f t="shared" ref="AF1561:AR1561" si="643">AF788*AF1553</f>
        <v>95725.023147530446</v>
      </c>
      <c r="AG1561" s="323">
        <f t="shared" si="643"/>
        <v>128674.74899267945</v>
      </c>
      <c r="AH1561" s="323">
        <f t="shared" si="643"/>
        <v>47119.30595531757</v>
      </c>
      <c r="AI1561" s="323">
        <f t="shared" si="643"/>
        <v>13490.366773827605</v>
      </c>
      <c r="AJ1561" s="323">
        <f t="shared" si="643"/>
        <v>258793.31035866565</v>
      </c>
      <c r="AK1561" s="323">
        <f t="shared" si="643"/>
        <v>0</v>
      </c>
      <c r="AL1561" s="323">
        <f t="shared" si="643"/>
        <v>0</v>
      </c>
      <c r="AM1561" s="323">
        <f t="shared" si="643"/>
        <v>0</v>
      </c>
      <c r="AN1561" s="323">
        <f t="shared" si="643"/>
        <v>0</v>
      </c>
      <c r="AO1561" s="323">
        <f t="shared" si="643"/>
        <v>0</v>
      </c>
      <c r="AP1561" s="323">
        <f t="shared" si="643"/>
        <v>0</v>
      </c>
      <c r="AQ1561" s="323">
        <f t="shared" si="643"/>
        <v>0</v>
      </c>
      <c r="AR1561" s="323">
        <f t="shared" si="643"/>
        <v>0</v>
      </c>
      <c r="AS1561" s="533">
        <f>SUM(AE1561:AR1561)</f>
        <v>543802.75522802072</v>
      </c>
    </row>
    <row r="1562" spans="2:45" ht="15.5">
      <c r="B1562" s="283" t="s">
        <v>741</v>
      </c>
      <c r="C1562" s="300"/>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23">
        <f>AE985*AE1553</f>
        <v>0</v>
      </c>
      <c r="AF1562" s="323">
        <f t="shared" ref="AF1562:AR1562" si="644">AF985*AF1553</f>
        <v>68826.728895231397</v>
      </c>
      <c r="AG1562" s="323">
        <f t="shared" si="644"/>
        <v>69055.172635472394</v>
      </c>
      <c r="AH1562" s="323">
        <f t="shared" si="644"/>
        <v>27425.093833626379</v>
      </c>
      <c r="AI1562" s="323">
        <f t="shared" si="644"/>
        <v>20699.266781231825</v>
      </c>
      <c r="AJ1562" s="323">
        <f t="shared" si="644"/>
        <v>108050.9963841954</v>
      </c>
      <c r="AK1562" s="323">
        <f t="shared" si="644"/>
        <v>53828.483793759427</v>
      </c>
      <c r="AL1562" s="323">
        <f t="shared" si="644"/>
        <v>0</v>
      </c>
      <c r="AM1562" s="323">
        <f t="shared" si="644"/>
        <v>0</v>
      </c>
      <c r="AN1562" s="323">
        <f t="shared" si="644"/>
        <v>0</v>
      </c>
      <c r="AO1562" s="323">
        <f t="shared" si="644"/>
        <v>0</v>
      </c>
      <c r="AP1562" s="323">
        <f t="shared" si="644"/>
        <v>0</v>
      </c>
      <c r="AQ1562" s="323">
        <f t="shared" si="644"/>
        <v>0</v>
      </c>
      <c r="AR1562" s="323">
        <f t="shared" si="644"/>
        <v>0</v>
      </c>
      <c r="AS1562" s="533">
        <f t="shared" si="638"/>
        <v>347885.74232351681</v>
      </c>
    </row>
    <row r="1563" spans="2:45" ht="15.5">
      <c r="B1563" s="283" t="s">
        <v>746</v>
      </c>
      <c r="C1563" s="300"/>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23">
        <f t="shared" ref="AE1563:AR1563" si="645">AE1180*AE1553</f>
        <v>0</v>
      </c>
      <c r="AF1563" s="323">
        <f t="shared" si="645"/>
        <v>14111.191676399179</v>
      </c>
      <c r="AG1563" s="323">
        <f t="shared" si="645"/>
        <v>1775.8950494999999</v>
      </c>
      <c r="AH1563" s="323">
        <f t="shared" si="645"/>
        <v>25650.528993738975</v>
      </c>
      <c r="AI1563" s="323">
        <f t="shared" si="645"/>
        <v>21819.637850811083</v>
      </c>
      <c r="AJ1563" s="323">
        <f t="shared" si="645"/>
        <v>82153.402584998403</v>
      </c>
      <c r="AK1563" s="323">
        <f t="shared" si="645"/>
        <v>0</v>
      </c>
      <c r="AL1563" s="323">
        <f t="shared" si="645"/>
        <v>0</v>
      </c>
      <c r="AM1563" s="323">
        <f t="shared" si="645"/>
        <v>0</v>
      </c>
      <c r="AN1563" s="323">
        <f t="shared" si="645"/>
        <v>0</v>
      </c>
      <c r="AO1563" s="323">
        <f t="shared" si="645"/>
        <v>0</v>
      </c>
      <c r="AP1563" s="323">
        <f t="shared" si="645"/>
        <v>0</v>
      </c>
      <c r="AQ1563" s="323">
        <f t="shared" si="645"/>
        <v>0</v>
      </c>
      <c r="AR1563" s="323">
        <f t="shared" si="645"/>
        <v>0</v>
      </c>
      <c r="AS1563" s="533">
        <f t="shared" si="638"/>
        <v>145510.65615544765</v>
      </c>
    </row>
    <row r="1564" spans="2:45" ht="15.5">
      <c r="B1564" s="283" t="s">
        <v>747</v>
      </c>
      <c r="C1564" s="300"/>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23">
        <f>AE1553*AE1375</f>
        <v>0</v>
      </c>
      <c r="AF1564" s="323">
        <f t="shared" ref="AF1564:AR1564" si="646">AF1553*AF1375</f>
        <v>2225.9891953477922</v>
      </c>
      <c r="AG1564" s="323">
        <f t="shared" si="646"/>
        <v>579.80100749999997</v>
      </c>
      <c r="AH1564" s="323">
        <f t="shared" si="646"/>
        <v>0</v>
      </c>
      <c r="AI1564" s="323">
        <f t="shared" si="646"/>
        <v>0</v>
      </c>
      <c r="AJ1564" s="323">
        <f t="shared" si="646"/>
        <v>0</v>
      </c>
      <c r="AK1564" s="323">
        <f t="shared" si="646"/>
        <v>0</v>
      </c>
      <c r="AL1564" s="323">
        <f t="shared" si="646"/>
        <v>0</v>
      </c>
      <c r="AM1564" s="323">
        <f t="shared" si="646"/>
        <v>0</v>
      </c>
      <c r="AN1564" s="323">
        <f t="shared" si="646"/>
        <v>0</v>
      </c>
      <c r="AO1564" s="323">
        <f t="shared" si="646"/>
        <v>0</v>
      </c>
      <c r="AP1564" s="323">
        <f t="shared" si="646"/>
        <v>0</v>
      </c>
      <c r="AQ1564" s="323">
        <f t="shared" si="646"/>
        <v>0</v>
      </c>
      <c r="AR1564" s="323">
        <f t="shared" si="646"/>
        <v>0</v>
      </c>
      <c r="AS1564" s="533">
        <f t="shared" si="638"/>
        <v>2805.790202847792</v>
      </c>
    </row>
    <row r="1565" spans="2:45" ht="15.5">
      <c r="B1565" s="283" t="s">
        <v>742</v>
      </c>
      <c r="C1565" s="300"/>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23">
        <f>AE1550*AE1553</f>
        <v>0</v>
      </c>
      <c r="AF1565" s="323">
        <f t="shared" ref="AF1565:AR1565" si="647">AF1550*AF1553</f>
        <v>0</v>
      </c>
      <c r="AG1565" s="323">
        <f>AG1550*AG1553</f>
        <v>1355.6335650000001</v>
      </c>
      <c r="AH1565" s="323">
        <f t="shared" si="647"/>
        <v>0</v>
      </c>
      <c r="AI1565" s="323">
        <f t="shared" si="647"/>
        <v>0</v>
      </c>
      <c r="AJ1565" s="323">
        <f t="shared" si="647"/>
        <v>0</v>
      </c>
      <c r="AK1565" s="323">
        <f t="shared" si="647"/>
        <v>0</v>
      </c>
      <c r="AL1565" s="323">
        <f t="shared" si="647"/>
        <v>0</v>
      </c>
      <c r="AM1565" s="323">
        <f t="shared" si="647"/>
        <v>0</v>
      </c>
      <c r="AN1565" s="323">
        <f t="shared" si="647"/>
        <v>0</v>
      </c>
      <c r="AO1565" s="323">
        <f t="shared" si="647"/>
        <v>0</v>
      </c>
      <c r="AP1565" s="323">
        <f t="shared" si="647"/>
        <v>0</v>
      </c>
      <c r="AQ1565" s="323">
        <f t="shared" si="647"/>
        <v>0</v>
      </c>
      <c r="AR1565" s="323">
        <f t="shared" si="647"/>
        <v>0</v>
      </c>
      <c r="AS1565" s="533">
        <f>SUM(AE1565:AR1565)</f>
        <v>1355.6335650000001</v>
      </c>
    </row>
    <row r="1566" spans="2:45" ht="15.5">
      <c r="B1566" s="304" t="s">
        <v>743</v>
      </c>
      <c r="C1566" s="300"/>
      <c r="D1566" s="263"/>
      <c r="E1566" s="292"/>
      <c r="F1566" s="292"/>
      <c r="G1566" s="292"/>
      <c r="H1566" s="292"/>
      <c r="I1566" s="292"/>
      <c r="J1566" s="292"/>
      <c r="K1566" s="292"/>
      <c r="L1566" s="292"/>
      <c r="M1566" s="292"/>
      <c r="N1566" s="292"/>
      <c r="O1566" s="292"/>
      <c r="P1566" s="292"/>
      <c r="Q1566" s="292"/>
      <c r="R1566" s="260"/>
      <c r="S1566" s="292"/>
      <c r="T1566" s="292"/>
      <c r="U1566" s="292"/>
      <c r="V1566" s="263"/>
      <c r="W1566" s="263"/>
      <c r="X1566" s="263"/>
      <c r="Y1566" s="263"/>
      <c r="Z1566" s="292"/>
      <c r="AA1566" s="292"/>
      <c r="AB1566" s="292"/>
      <c r="AC1566" s="292"/>
      <c r="AD1566" s="292"/>
      <c r="AE1566" s="301">
        <f>SUM(AE1554:AE1565)</f>
        <v>0</v>
      </c>
      <c r="AF1566" s="301">
        <f t="shared" ref="AF1566:AR1566" si="648">SUM(AF1554:AF1565)</f>
        <v>547915.87596409349</v>
      </c>
      <c r="AG1566" s="301">
        <f t="shared" si="648"/>
        <v>570676.90259418415</v>
      </c>
      <c r="AH1566" s="301">
        <f t="shared" si="648"/>
        <v>328717.66001424572</v>
      </c>
      <c r="AI1566" s="301">
        <f t="shared" si="648"/>
        <v>93772.243285022414</v>
      </c>
      <c r="AJ1566" s="301">
        <f t="shared" si="648"/>
        <v>448997.70932785945</v>
      </c>
      <c r="AK1566" s="301">
        <f t="shared" si="648"/>
        <v>53828.483793759427</v>
      </c>
      <c r="AL1566" s="301">
        <f t="shared" si="648"/>
        <v>0</v>
      </c>
      <c r="AM1566" s="301">
        <f t="shared" si="648"/>
        <v>0</v>
      </c>
      <c r="AN1566" s="301">
        <f t="shared" si="648"/>
        <v>0</v>
      </c>
      <c r="AO1566" s="301">
        <f t="shared" si="648"/>
        <v>0</v>
      </c>
      <c r="AP1566" s="301">
        <f t="shared" si="648"/>
        <v>0</v>
      </c>
      <c r="AQ1566" s="301">
        <f t="shared" si="648"/>
        <v>0</v>
      </c>
      <c r="AR1566" s="301">
        <f t="shared" si="648"/>
        <v>0</v>
      </c>
      <c r="AS1566" s="676">
        <f>SUM(AS1554:AS1565)</f>
        <v>2043908.8749791645</v>
      </c>
    </row>
    <row r="1567" spans="2:45" ht="15.5">
      <c r="B1567" s="304" t="s">
        <v>744</v>
      </c>
      <c r="C1567" s="300"/>
      <c r="D1567" s="305"/>
      <c r="E1567" s="292"/>
      <c r="F1567" s="292"/>
      <c r="G1567" s="292"/>
      <c r="H1567" s="292"/>
      <c r="I1567" s="292"/>
      <c r="J1567" s="292"/>
      <c r="K1567" s="292"/>
      <c r="L1567" s="292"/>
      <c r="M1567" s="292"/>
      <c r="N1567" s="292"/>
      <c r="O1567" s="292"/>
      <c r="P1567" s="292"/>
      <c r="Q1567" s="292"/>
      <c r="R1567" s="260"/>
      <c r="S1567" s="292"/>
      <c r="T1567" s="292"/>
      <c r="U1567" s="292"/>
      <c r="V1567" s="263"/>
      <c r="W1567" s="263"/>
      <c r="X1567" s="263"/>
      <c r="Y1567" s="263"/>
      <c r="Z1567" s="292"/>
      <c r="AA1567" s="292"/>
      <c r="AB1567" s="292"/>
      <c r="AC1567" s="292"/>
      <c r="AD1567" s="292"/>
      <c r="AE1567" s="302">
        <f>AE1551*AE1553</f>
        <v>0</v>
      </c>
      <c r="AF1567" s="302">
        <f t="shared" ref="AF1567:AR1567" si="649">AF1551*AF1553</f>
        <v>26366.782394929902</v>
      </c>
      <c r="AG1567" s="302">
        <f t="shared" si="649"/>
        <v>199642.76841757057</v>
      </c>
      <c r="AH1567" s="302">
        <f t="shared" si="649"/>
        <v>126579.08797386549</v>
      </c>
      <c r="AI1567" s="302">
        <f t="shared" si="649"/>
        <v>0</v>
      </c>
      <c r="AJ1567" s="302">
        <f t="shared" si="649"/>
        <v>0</v>
      </c>
      <c r="AK1567" s="302">
        <f t="shared" si="649"/>
        <v>0</v>
      </c>
      <c r="AL1567" s="302">
        <f t="shared" si="649"/>
        <v>0</v>
      </c>
      <c r="AM1567" s="302">
        <f t="shared" si="649"/>
        <v>0</v>
      </c>
      <c r="AN1567" s="302">
        <f t="shared" si="649"/>
        <v>0</v>
      </c>
      <c r="AO1567" s="302">
        <f t="shared" si="649"/>
        <v>0</v>
      </c>
      <c r="AP1567" s="302">
        <f t="shared" si="649"/>
        <v>0</v>
      </c>
      <c r="AQ1567" s="302">
        <f t="shared" si="649"/>
        <v>0</v>
      </c>
      <c r="AR1567" s="302">
        <f t="shared" si="649"/>
        <v>0</v>
      </c>
      <c r="AS1567" s="677">
        <f>SUM(AE1567:AR1567)</f>
        <v>352588.63878636598</v>
      </c>
    </row>
    <row r="1568" spans="2:45" ht="15.5">
      <c r="B1568" s="304" t="s">
        <v>745</v>
      </c>
      <c r="C1568" s="300"/>
      <c r="D1568" s="305"/>
      <c r="E1568" s="292"/>
      <c r="F1568" s="292"/>
      <c r="G1568" s="292"/>
      <c r="H1568" s="292"/>
      <c r="I1568" s="292"/>
      <c r="J1568" s="292"/>
      <c r="K1568" s="292"/>
      <c r="L1568" s="292"/>
      <c r="M1568" s="292"/>
      <c r="N1568" s="292"/>
      <c r="O1568" s="292"/>
      <c r="P1568" s="292"/>
      <c r="Q1568" s="292"/>
      <c r="R1568" s="260"/>
      <c r="S1568" s="292"/>
      <c r="T1568" s="292"/>
      <c r="U1568" s="292"/>
      <c r="V1568" s="305"/>
      <c r="W1568" s="305"/>
      <c r="X1568" s="305"/>
      <c r="Y1568" s="305"/>
      <c r="Z1568" s="292"/>
      <c r="AA1568" s="292"/>
      <c r="AB1568" s="292"/>
      <c r="AC1568" s="292"/>
      <c r="AD1568" s="292"/>
      <c r="AE1568" s="306"/>
      <c r="AF1568" s="306"/>
      <c r="AG1568" s="306"/>
      <c r="AH1568" s="306"/>
      <c r="AI1568" s="306"/>
      <c r="AJ1568" s="306"/>
      <c r="AK1568" s="306"/>
      <c r="AL1568" s="306"/>
      <c r="AM1568" s="306"/>
      <c r="AN1568" s="306"/>
      <c r="AO1568" s="306"/>
      <c r="AP1568" s="306"/>
      <c r="AQ1568" s="306"/>
      <c r="AR1568" s="306"/>
      <c r="AS1568" s="350">
        <f>AS1566-AS1567</f>
        <v>1691320.2361927985</v>
      </c>
    </row>
    <row r="1569" spans="1:45" ht="15.5">
      <c r="B1569" s="304"/>
      <c r="C1569" s="300"/>
      <c r="D1569" s="305"/>
      <c r="E1569" s="292"/>
      <c r="F1569" s="292"/>
      <c r="G1569" s="292"/>
      <c r="H1569" s="292"/>
      <c r="I1569" s="292"/>
      <c r="J1569" s="292"/>
      <c r="K1569" s="292"/>
      <c r="L1569" s="292"/>
      <c r="M1569" s="292"/>
      <c r="N1569" s="292"/>
      <c r="O1569" s="292"/>
      <c r="P1569" s="292"/>
      <c r="Q1569" s="292"/>
      <c r="R1569" s="260"/>
      <c r="S1569" s="292"/>
      <c r="T1569" s="292"/>
      <c r="U1569" s="292"/>
      <c r="V1569" s="305"/>
      <c r="W1569" s="305"/>
      <c r="X1569" s="305"/>
      <c r="Y1569" s="305"/>
      <c r="Z1569" s="292"/>
      <c r="AA1569" s="292"/>
      <c r="AB1569" s="292"/>
      <c r="AC1569" s="292"/>
      <c r="AD1569" s="292"/>
      <c r="AE1569" s="306"/>
      <c r="AF1569" s="306"/>
      <c r="AG1569" s="306"/>
      <c r="AH1569" s="306"/>
      <c r="AI1569" s="306"/>
      <c r="AJ1569" s="306"/>
      <c r="AK1569" s="306"/>
      <c r="AL1569" s="306"/>
      <c r="AM1569" s="306"/>
      <c r="AN1569" s="306"/>
      <c r="AO1569" s="306"/>
      <c r="AP1569" s="306"/>
      <c r="AQ1569" s="306"/>
      <c r="AR1569" s="306"/>
      <c r="AS1569" s="350"/>
    </row>
    <row r="1570" spans="1:45" ht="15.5">
      <c r="B1570" s="283" t="s">
        <v>877</v>
      </c>
      <c r="C1570" s="305"/>
      <c r="D1570" s="305"/>
      <c r="E1570" s="292"/>
      <c r="F1570" s="292"/>
      <c r="G1570" s="292"/>
      <c r="H1570" s="292"/>
      <c r="I1570" s="292"/>
      <c r="J1570" s="292"/>
      <c r="K1570" s="292"/>
      <c r="L1570" s="292"/>
      <c r="M1570" s="292"/>
      <c r="N1570" s="292"/>
      <c r="O1570" s="292"/>
      <c r="P1570" s="292"/>
      <c r="Q1570" s="292"/>
      <c r="R1570" s="260"/>
      <c r="S1570" s="292"/>
      <c r="T1570" s="292"/>
      <c r="U1570" s="292"/>
      <c r="V1570" s="305"/>
      <c r="W1570" s="300"/>
      <c r="X1570" s="305"/>
      <c r="Y1570" s="305"/>
      <c r="Z1570" s="292"/>
      <c r="AA1570" s="292"/>
      <c r="AB1570" s="292"/>
      <c r="AC1570" s="292"/>
      <c r="AD1570" s="292"/>
      <c r="AE1570" s="664">
        <f>SUMPRODUCT($E$1388:$E$1548,AE1388:AE1548)</f>
        <v>0</v>
      </c>
      <c r="AF1570" s="664">
        <f>SUMPRODUCT($E$1388:$E$1548,AF1388:AF1548)</f>
        <v>0</v>
      </c>
      <c r="AG1570" s="664">
        <f>IF(AG1386="kw",SUMPRODUCT($Q$1388:$Q$1548,$S$1388:$S$1548,AG1388:AG1548),SUMPRODUCT($E$1388:$E$1548,AG1388:AG1548))</f>
        <v>438.14918067226893</v>
      </c>
      <c r="AH1570" s="664">
        <f t="shared" ref="AH1570:AR1570" si="650">IF(AH1386="kw",SUMPRODUCT($Q$1388:$Q$1548,$S$1388:$S$1548,AH1388:AH1548),SUMPRODUCT($E$1388:$E$1548,AH1388:AH1548))</f>
        <v>0</v>
      </c>
      <c r="AI1570" s="664">
        <f t="shared" si="650"/>
        <v>0</v>
      </c>
      <c r="AJ1570" s="664">
        <f t="shared" si="650"/>
        <v>0</v>
      </c>
      <c r="AK1570" s="664">
        <f t="shared" si="650"/>
        <v>0</v>
      </c>
      <c r="AL1570" s="664">
        <f t="shared" si="650"/>
        <v>0</v>
      </c>
      <c r="AM1570" s="664">
        <f t="shared" si="650"/>
        <v>0</v>
      </c>
      <c r="AN1570" s="664">
        <f t="shared" si="650"/>
        <v>0</v>
      </c>
      <c r="AO1570" s="664">
        <f t="shared" si="650"/>
        <v>0</v>
      </c>
      <c r="AP1570" s="664">
        <f t="shared" si="650"/>
        <v>0</v>
      </c>
      <c r="AQ1570" s="664">
        <f t="shared" si="650"/>
        <v>0</v>
      </c>
      <c r="AR1570" s="664">
        <f t="shared" si="650"/>
        <v>0</v>
      </c>
      <c r="AS1570" s="294"/>
    </row>
    <row r="1571" spans="1:45" ht="15.5">
      <c r="B1571" s="283" t="s">
        <v>878</v>
      </c>
      <c r="C1571" s="305"/>
      <c r="D1571" s="305"/>
      <c r="E1571" s="292"/>
      <c r="F1571" s="292"/>
      <c r="G1571" s="292"/>
      <c r="H1571" s="292"/>
      <c r="I1571" s="292"/>
      <c r="J1571" s="292"/>
      <c r="K1571" s="292"/>
      <c r="L1571" s="292"/>
      <c r="M1571" s="292"/>
      <c r="N1571" s="292"/>
      <c r="O1571" s="292"/>
      <c r="P1571" s="292"/>
      <c r="Q1571" s="292"/>
      <c r="R1571" s="260"/>
      <c r="S1571" s="292"/>
      <c r="T1571" s="292"/>
      <c r="U1571" s="292"/>
      <c r="V1571" s="305"/>
      <c r="W1571" s="300"/>
      <c r="X1571" s="305"/>
      <c r="Y1571" s="305"/>
      <c r="Z1571" s="292"/>
      <c r="AA1571" s="292"/>
      <c r="AB1571" s="292"/>
      <c r="AC1571" s="292"/>
      <c r="AD1571" s="292"/>
      <c r="AE1571" s="664">
        <f>SUMPRODUCT($F$1388:$F$1548,AE1388:AE1548)</f>
        <v>0</v>
      </c>
      <c r="AF1571" s="664">
        <f>SUMPRODUCT($F$1388:$F$1548,AF1388:AF1548)</f>
        <v>0</v>
      </c>
      <c r="AG1571" s="664">
        <f>IF(AG1386="kw",SUMPRODUCT($Q$1388:$Q$1548,$T$1388:$T$1548,AG1388:AG1548),SUMPRODUCT($F$1388:$F$1548,AG1388:AG1548))</f>
        <v>438.14918067226893</v>
      </c>
      <c r="AH1571" s="664">
        <f t="shared" ref="AH1571:AR1571" si="651">IF(AH1386="kw",SUMPRODUCT($Q$1388:$Q$1548,$T$1388:$T$1548,AH1388:AH1548),SUMPRODUCT($F$1388:$F$1548,AH1388:AH1548))</f>
        <v>0</v>
      </c>
      <c r="AI1571" s="664">
        <f t="shared" si="651"/>
        <v>0</v>
      </c>
      <c r="AJ1571" s="664">
        <f t="shared" si="651"/>
        <v>0</v>
      </c>
      <c r="AK1571" s="664">
        <f t="shared" si="651"/>
        <v>0</v>
      </c>
      <c r="AL1571" s="664">
        <f t="shared" si="651"/>
        <v>0</v>
      </c>
      <c r="AM1571" s="664">
        <f t="shared" si="651"/>
        <v>0</v>
      </c>
      <c r="AN1571" s="664">
        <f t="shared" si="651"/>
        <v>0</v>
      </c>
      <c r="AO1571" s="664">
        <f t="shared" si="651"/>
        <v>0</v>
      </c>
      <c r="AP1571" s="664">
        <f t="shared" si="651"/>
        <v>0</v>
      </c>
      <c r="AQ1571" s="664">
        <f t="shared" si="651"/>
        <v>0</v>
      </c>
      <c r="AR1571" s="664">
        <f t="shared" si="651"/>
        <v>0</v>
      </c>
      <c r="AS1571" s="294"/>
    </row>
    <row r="1572" spans="1:45" ht="15.5">
      <c r="B1572" s="283" t="s">
        <v>879</v>
      </c>
      <c r="C1572" s="305"/>
      <c r="D1572" s="305"/>
      <c r="E1572" s="292"/>
      <c r="F1572" s="292"/>
      <c r="G1572" s="292"/>
      <c r="H1572" s="292"/>
      <c r="I1572" s="292"/>
      <c r="J1572" s="292"/>
      <c r="K1572" s="292"/>
      <c r="L1572" s="292"/>
      <c r="M1572" s="292"/>
      <c r="N1572" s="292"/>
      <c r="O1572" s="292"/>
      <c r="P1572" s="292"/>
      <c r="Q1572" s="292"/>
      <c r="R1572" s="260"/>
      <c r="S1572" s="292"/>
      <c r="T1572" s="292"/>
      <c r="U1572" s="292"/>
      <c r="V1572" s="305"/>
      <c r="W1572" s="300"/>
      <c r="X1572" s="305"/>
      <c r="Y1572" s="305"/>
      <c r="Z1572" s="292"/>
      <c r="AA1572" s="292"/>
      <c r="AB1572" s="292"/>
      <c r="AC1572" s="292"/>
      <c r="AD1572" s="292"/>
      <c r="AE1572" s="664">
        <f>SUMPRODUCT($G$1388:$G$1548,AE1388:AE1548)</f>
        <v>0</v>
      </c>
      <c r="AF1572" s="664">
        <f>SUMPRODUCT($G$1388:$G$1548,AF1388:AF1548)</f>
        <v>0</v>
      </c>
      <c r="AG1572" s="664">
        <f>IF(AG1386="kw",SUMPRODUCT($Q$1388:$Q$1548,$U$1388:$U$1548,AG1388:AG1548),SUMPRODUCT($G$1388:$G$1548,AG1388:AG1548))</f>
        <v>438.14918067226893</v>
      </c>
      <c r="AH1572" s="664">
        <f t="shared" ref="AH1572:AR1572" si="652">IF(AH1386="kw",SUMPRODUCT($Q$1388:$Q$1548,$U$1388:$U$1548,AH1388:AH1548),SUMPRODUCT($G$1388:$G$1548,AH1388:AH1548))</f>
        <v>0</v>
      </c>
      <c r="AI1572" s="664">
        <f t="shared" si="652"/>
        <v>0</v>
      </c>
      <c r="AJ1572" s="664">
        <f t="shared" si="652"/>
        <v>0</v>
      </c>
      <c r="AK1572" s="664">
        <f t="shared" si="652"/>
        <v>0</v>
      </c>
      <c r="AL1572" s="664">
        <f t="shared" si="652"/>
        <v>0</v>
      </c>
      <c r="AM1572" s="664">
        <f t="shared" si="652"/>
        <v>0</v>
      </c>
      <c r="AN1572" s="664">
        <f t="shared" si="652"/>
        <v>0</v>
      </c>
      <c r="AO1572" s="664">
        <f t="shared" si="652"/>
        <v>0</v>
      </c>
      <c r="AP1572" s="664">
        <f t="shared" si="652"/>
        <v>0</v>
      </c>
      <c r="AQ1572" s="664">
        <f t="shared" si="652"/>
        <v>0</v>
      </c>
      <c r="AR1572" s="664">
        <f t="shared" si="652"/>
        <v>0</v>
      </c>
      <c r="AS1572" s="294"/>
    </row>
    <row r="1573" spans="1:45" ht="15.5">
      <c r="B1573" s="283" t="s">
        <v>880</v>
      </c>
      <c r="C1573" s="305"/>
      <c r="D1573" s="305"/>
      <c r="E1573" s="292"/>
      <c r="F1573" s="292"/>
      <c r="G1573" s="292"/>
      <c r="H1573" s="292"/>
      <c r="I1573" s="292"/>
      <c r="J1573" s="292"/>
      <c r="K1573" s="292"/>
      <c r="L1573" s="292"/>
      <c r="M1573" s="292"/>
      <c r="N1573" s="292"/>
      <c r="O1573" s="292"/>
      <c r="P1573" s="292"/>
      <c r="Q1573" s="292"/>
      <c r="R1573" s="260"/>
      <c r="S1573" s="292"/>
      <c r="T1573" s="292"/>
      <c r="U1573" s="292"/>
      <c r="V1573" s="305"/>
      <c r="W1573" s="300"/>
      <c r="X1573" s="305"/>
      <c r="Y1573" s="305"/>
      <c r="Z1573" s="292"/>
      <c r="AA1573" s="292"/>
      <c r="AB1573" s="292"/>
      <c r="AC1573" s="292"/>
      <c r="AD1573" s="292"/>
      <c r="AE1573" s="664">
        <f>SUMPRODUCT($H$1388:$H$1548,AE1388:AE1548)</f>
        <v>0</v>
      </c>
      <c r="AF1573" s="664">
        <f>SUMPRODUCT($H$1388:$H$1548,AF1388:AF1548)</f>
        <v>0</v>
      </c>
      <c r="AG1573" s="664">
        <f>IF(AG1386="kw",SUMPRODUCT($Q$1388:$Q$1548,$V$1388:$V$1548,AG1388:AG1548),SUMPRODUCT($H$1388:$H$1548,AG1388:AG1548))</f>
        <v>438.14918067226893</v>
      </c>
      <c r="AH1573" s="664">
        <f t="shared" ref="AH1573:AR1573" si="653">IF(AH1386="kw",SUMPRODUCT($Q$1388:$Q$1548,$V$1388:$V$1548,AH1388:AH1548),SUMPRODUCT($H$1388:$H$1548,AH1388:AH1548))</f>
        <v>0</v>
      </c>
      <c r="AI1573" s="664">
        <f t="shared" si="653"/>
        <v>0</v>
      </c>
      <c r="AJ1573" s="664">
        <f t="shared" si="653"/>
        <v>0</v>
      </c>
      <c r="AK1573" s="664">
        <f t="shared" si="653"/>
        <v>0</v>
      </c>
      <c r="AL1573" s="664">
        <f t="shared" si="653"/>
        <v>0</v>
      </c>
      <c r="AM1573" s="664">
        <f t="shared" si="653"/>
        <v>0</v>
      </c>
      <c r="AN1573" s="664">
        <f t="shared" si="653"/>
        <v>0</v>
      </c>
      <c r="AO1573" s="664">
        <f t="shared" si="653"/>
        <v>0</v>
      </c>
      <c r="AP1573" s="664">
        <f t="shared" si="653"/>
        <v>0</v>
      </c>
      <c r="AQ1573" s="664">
        <f t="shared" si="653"/>
        <v>0</v>
      </c>
      <c r="AR1573" s="664">
        <f t="shared" si="653"/>
        <v>0</v>
      </c>
      <c r="AS1573" s="294"/>
    </row>
    <row r="1574" spans="1:45" ht="15.5">
      <c r="B1574" s="326" t="s">
        <v>881</v>
      </c>
      <c r="C1574" s="387"/>
      <c r="D1574" s="387"/>
      <c r="E1574" s="388"/>
      <c r="F1574" s="388"/>
      <c r="G1574" s="388"/>
      <c r="H1574" s="388"/>
      <c r="I1574" s="388"/>
      <c r="J1574" s="388"/>
      <c r="K1574" s="388"/>
      <c r="L1574" s="388"/>
      <c r="M1574" s="388"/>
      <c r="N1574" s="388"/>
      <c r="O1574" s="388"/>
      <c r="P1574" s="388"/>
      <c r="Q1574" s="388"/>
      <c r="R1574" s="389"/>
      <c r="S1574" s="388"/>
      <c r="T1574" s="388"/>
      <c r="U1574" s="388"/>
      <c r="V1574" s="387"/>
      <c r="W1574" s="390"/>
      <c r="X1574" s="387"/>
      <c r="Y1574" s="387"/>
      <c r="Z1574" s="388"/>
      <c r="AA1574" s="388"/>
      <c r="AB1574" s="388"/>
      <c r="AC1574" s="388"/>
      <c r="AD1574" s="388"/>
      <c r="AE1574" s="665">
        <f>SUMPRODUCT($I$1388:$I$1548,AE1388:AE1548)</f>
        <v>0</v>
      </c>
      <c r="AF1574" s="665">
        <f>SUMPRODUCT($I$1388:$I$1548,AF1388:AF1548)</f>
        <v>0</v>
      </c>
      <c r="AG1574" s="665">
        <f>IF(AG1386="kw",SUMPRODUCT($Q$1388:$Q$1548,$W$1388:$W$1548,AG1388:AG1548),SUMPRODUCT($I$1388:$I$1548,AG1388:AG1548))</f>
        <v>422.22007881222987</v>
      </c>
      <c r="AH1574" s="665">
        <f t="shared" ref="AH1574:AR1574" si="654">IF(AH1386="kw",SUMPRODUCT($Q$1388:$Q$1548,$W$1388:$W$1548,AH1388:AH1548),SUMPRODUCT($I$1388:$I$1548,AH1388:AH1548))</f>
        <v>0</v>
      </c>
      <c r="AI1574" s="665">
        <f t="shared" si="654"/>
        <v>0</v>
      </c>
      <c r="AJ1574" s="665">
        <f t="shared" si="654"/>
        <v>0</v>
      </c>
      <c r="AK1574" s="665">
        <f t="shared" si="654"/>
        <v>0</v>
      </c>
      <c r="AL1574" s="665">
        <f t="shared" si="654"/>
        <v>0</v>
      </c>
      <c r="AM1574" s="665">
        <f t="shared" si="654"/>
        <v>0</v>
      </c>
      <c r="AN1574" s="665">
        <f t="shared" si="654"/>
        <v>0</v>
      </c>
      <c r="AO1574" s="665">
        <f t="shared" si="654"/>
        <v>0</v>
      </c>
      <c r="AP1574" s="665">
        <f t="shared" si="654"/>
        <v>0</v>
      </c>
      <c r="AQ1574" s="665">
        <f t="shared" si="654"/>
        <v>0</v>
      </c>
      <c r="AR1574" s="665">
        <f t="shared" si="654"/>
        <v>0</v>
      </c>
      <c r="AS1574" s="330"/>
    </row>
    <row r="1575" spans="1:45" ht="15.5">
      <c r="B1575" s="451"/>
      <c r="C1575" s="305"/>
      <c r="D1575" s="305"/>
      <c r="E1575" s="292"/>
      <c r="F1575" s="292"/>
      <c r="G1575" s="292"/>
      <c r="H1575" s="292"/>
      <c r="I1575" s="292"/>
      <c r="J1575" s="292"/>
      <c r="K1575" s="292"/>
      <c r="L1575" s="292"/>
      <c r="M1575" s="292"/>
      <c r="N1575" s="292"/>
      <c r="O1575" s="292"/>
      <c r="P1575" s="292"/>
      <c r="Q1575" s="292"/>
      <c r="R1575" s="260"/>
      <c r="S1575" s="292"/>
      <c r="T1575" s="292"/>
      <c r="U1575" s="292"/>
      <c r="V1575" s="305"/>
      <c r="W1575" s="300"/>
      <c r="X1575" s="305"/>
      <c r="Y1575" s="305"/>
      <c r="Z1575" s="292"/>
      <c r="AA1575" s="292"/>
      <c r="AB1575" s="292"/>
      <c r="AC1575" s="292"/>
      <c r="AD1575" s="292"/>
      <c r="AE1575" s="664"/>
      <c r="AF1575" s="664"/>
      <c r="AG1575" s="664"/>
      <c r="AH1575" s="664"/>
      <c r="AI1575" s="664"/>
      <c r="AJ1575" s="664"/>
      <c r="AK1575" s="664"/>
      <c r="AL1575" s="664"/>
      <c r="AM1575" s="664"/>
      <c r="AN1575" s="664"/>
      <c r="AO1575" s="664"/>
      <c r="AP1575" s="664"/>
      <c r="AQ1575" s="664"/>
      <c r="AR1575" s="664"/>
      <c r="AS1575" s="260"/>
    </row>
    <row r="1576" spans="1:45" ht="15.5">
      <c r="B1576" s="451"/>
      <c r="C1576" s="305"/>
      <c r="D1576" s="305"/>
      <c r="E1576" s="292"/>
      <c r="F1576" s="292"/>
      <c r="G1576" s="292"/>
      <c r="H1576" s="292"/>
      <c r="I1576" s="292"/>
      <c r="J1576" s="292"/>
      <c r="K1576" s="292"/>
      <c r="L1576" s="292"/>
      <c r="M1576" s="292"/>
      <c r="N1576" s="292"/>
      <c r="O1576" s="292"/>
      <c r="P1576" s="292"/>
      <c r="Q1576" s="292"/>
      <c r="R1576" s="260"/>
      <c r="S1576" s="292"/>
      <c r="T1576" s="292"/>
      <c r="U1576" s="292"/>
      <c r="V1576" s="305"/>
      <c r="W1576" s="300"/>
      <c r="X1576" s="305"/>
      <c r="Y1576" s="305"/>
      <c r="Z1576" s="292"/>
      <c r="AA1576" s="292"/>
      <c r="AB1576" s="292"/>
      <c r="AC1576" s="292"/>
      <c r="AD1576" s="292"/>
      <c r="AE1576" s="664"/>
      <c r="AF1576" s="664"/>
      <c r="AG1576" s="664"/>
      <c r="AH1576" s="664"/>
      <c r="AI1576" s="664"/>
      <c r="AJ1576" s="664"/>
      <c r="AK1576" s="664"/>
      <c r="AL1576" s="664"/>
      <c r="AM1576" s="664"/>
      <c r="AN1576" s="664"/>
      <c r="AO1576" s="664"/>
      <c r="AP1576" s="664"/>
      <c r="AQ1576" s="664"/>
      <c r="AR1576" s="664"/>
      <c r="AS1576" s="260"/>
    </row>
    <row r="1577" spans="1:45" ht="15.5">
      <c r="B1577" s="241" t="s">
        <v>802</v>
      </c>
      <c r="C1577" s="242"/>
      <c r="D1577" s="501" t="s">
        <v>523</v>
      </c>
      <c r="E1577" s="217"/>
      <c r="F1577" s="501"/>
      <c r="G1577" s="217"/>
      <c r="H1577" s="217"/>
      <c r="I1577" s="217"/>
      <c r="J1577" s="217"/>
      <c r="K1577" s="217"/>
      <c r="L1577" s="217"/>
      <c r="M1577" s="217"/>
      <c r="N1577" s="217"/>
      <c r="O1577" s="217"/>
      <c r="P1577" s="217"/>
      <c r="Q1577" s="217"/>
      <c r="R1577" s="242"/>
      <c r="S1577" s="217"/>
      <c r="T1577" s="217"/>
      <c r="U1577" s="217"/>
      <c r="V1577" s="217"/>
      <c r="W1577" s="217"/>
      <c r="X1577" s="217"/>
      <c r="Y1577" s="217"/>
      <c r="Z1577" s="217"/>
      <c r="AA1577" s="217"/>
      <c r="AB1577" s="217"/>
      <c r="AC1577" s="217"/>
      <c r="AD1577" s="217"/>
      <c r="AE1577" s="231"/>
      <c r="AF1577" s="229"/>
      <c r="AG1577" s="229"/>
      <c r="AH1577" s="229"/>
      <c r="AI1577" s="229"/>
      <c r="AJ1577" s="229"/>
      <c r="AK1577" s="229"/>
      <c r="AL1577" s="229"/>
      <c r="AM1577" s="229"/>
      <c r="AN1577" s="229"/>
      <c r="AO1577" s="229"/>
      <c r="AP1577" s="229"/>
      <c r="AQ1577" s="229"/>
      <c r="AR1577" s="229"/>
    </row>
    <row r="1578" spans="1:45" ht="39.75" customHeight="1">
      <c r="B1578" s="828" t="s">
        <v>211</v>
      </c>
      <c r="C1578" s="842" t="s">
        <v>33</v>
      </c>
      <c r="D1578" s="244" t="s">
        <v>421</v>
      </c>
      <c r="E1578" s="838" t="s">
        <v>209</v>
      </c>
      <c r="F1578" s="839"/>
      <c r="G1578" s="839"/>
      <c r="H1578" s="839"/>
      <c r="I1578" s="839"/>
      <c r="J1578" s="839"/>
      <c r="K1578" s="839"/>
      <c r="L1578" s="839"/>
      <c r="M1578" s="839"/>
      <c r="N1578" s="839"/>
      <c r="O1578" s="839"/>
      <c r="P1578" s="840"/>
      <c r="Q1578" s="830" t="s">
        <v>213</v>
      </c>
      <c r="R1578" s="244" t="s">
        <v>422</v>
      </c>
      <c r="S1578" s="834" t="s">
        <v>212</v>
      </c>
      <c r="T1578" s="835"/>
      <c r="U1578" s="835"/>
      <c r="V1578" s="835"/>
      <c r="W1578" s="835"/>
      <c r="X1578" s="835"/>
      <c r="Y1578" s="835"/>
      <c r="Z1578" s="835"/>
      <c r="AA1578" s="835"/>
      <c r="AB1578" s="835"/>
      <c r="AC1578" s="835"/>
      <c r="AD1578" s="841"/>
      <c r="AE1578" s="834" t="s">
        <v>242</v>
      </c>
      <c r="AF1578" s="835"/>
      <c r="AG1578" s="835"/>
      <c r="AH1578" s="835"/>
      <c r="AI1578" s="835"/>
      <c r="AJ1578" s="835"/>
      <c r="AK1578" s="835"/>
      <c r="AL1578" s="835"/>
      <c r="AM1578" s="835"/>
      <c r="AN1578" s="835"/>
      <c r="AO1578" s="835"/>
      <c r="AP1578" s="835"/>
      <c r="AQ1578" s="835"/>
      <c r="AR1578" s="835"/>
      <c r="AS1578" s="836"/>
    </row>
    <row r="1579" spans="1:45" ht="65.25" customHeight="1">
      <c r="B1579" s="829"/>
      <c r="C1579" s="831"/>
      <c r="D1579" s="245">
        <v>2023</v>
      </c>
      <c r="E1579" s="245">
        <v>2024</v>
      </c>
      <c r="F1579" s="245">
        <v>2025</v>
      </c>
      <c r="G1579" s="245">
        <v>2026</v>
      </c>
      <c r="H1579" s="245">
        <v>2027</v>
      </c>
      <c r="I1579" s="245">
        <v>2028</v>
      </c>
      <c r="J1579" s="245">
        <v>2029</v>
      </c>
      <c r="K1579" s="245">
        <v>2030</v>
      </c>
      <c r="L1579" s="245">
        <v>2031</v>
      </c>
      <c r="M1579" s="245">
        <v>2032</v>
      </c>
      <c r="N1579" s="245">
        <v>2033</v>
      </c>
      <c r="O1579" s="245">
        <v>2034</v>
      </c>
      <c r="P1579" s="245">
        <v>2035</v>
      </c>
      <c r="Q1579" s="837"/>
      <c r="R1579" s="245">
        <v>2023</v>
      </c>
      <c r="S1579" s="245">
        <v>2024</v>
      </c>
      <c r="T1579" s="245">
        <v>2025</v>
      </c>
      <c r="U1579" s="245">
        <v>2026</v>
      </c>
      <c r="V1579" s="245">
        <v>2027</v>
      </c>
      <c r="W1579" s="245">
        <v>2028</v>
      </c>
      <c r="X1579" s="245">
        <v>2029</v>
      </c>
      <c r="Y1579" s="245">
        <v>2030</v>
      </c>
      <c r="Z1579" s="245">
        <v>2031</v>
      </c>
      <c r="AA1579" s="245">
        <v>2032</v>
      </c>
      <c r="AB1579" s="245">
        <v>2033</v>
      </c>
      <c r="AC1579" s="245">
        <v>2034</v>
      </c>
      <c r="AD1579" s="245">
        <v>2035</v>
      </c>
      <c r="AE1579" s="245" t="str">
        <f>'1.  LRAMVA Summary'!$D$53</f>
        <v>Residential</v>
      </c>
      <c r="AF1579" s="245" t="str">
        <f>'1.  LRAMVA Summary'!$E$53</f>
        <v>GS&lt;50 kW</v>
      </c>
      <c r="AG1579" s="245" t="str">
        <f>'1.  LRAMVA Summary'!$F$53</f>
        <v>GS 50 to 699 kW</v>
      </c>
      <c r="AH1579" s="245" t="str">
        <f>'1.  LRAMVA Summary'!$G$53</f>
        <v>GS 700 to 4,999 kW</v>
      </c>
      <c r="AI1579" s="245" t="str">
        <f>'1.  LRAMVA Summary'!$H$53</f>
        <v>Large Use</v>
      </c>
      <c r="AJ1579" s="245" t="str">
        <f>'1.  LRAMVA Summary'!$I$53</f>
        <v>Street Lighting</v>
      </c>
      <c r="AK1579" s="245" t="str">
        <f>'1.  LRAMVA Summary'!$J$53</f>
        <v>Unmetered Scattered Load</v>
      </c>
      <c r="AL1579" s="245" t="str">
        <f>'1.  LRAMVA Summary'!$K$53</f>
        <v/>
      </c>
      <c r="AM1579" s="245" t="str">
        <f>'1.  LRAMVA Summary'!$L$53</f>
        <v/>
      </c>
      <c r="AN1579" s="245" t="str">
        <f>'1.  LRAMVA Summary'!$M$53</f>
        <v/>
      </c>
      <c r="AO1579" s="245" t="str">
        <f>'1.  LRAMVA Summary'!$N$53</f>
        <v/>
      </c>
      <c r="AP1579" s="245" t="str">
        <f>'1.  LRAMVA Summary'!$O$53</f>
        <v/>
      </c>
      <c r="AQ1579" s="245" t="str">
        <f>'1.  LRAMVA Summary'!$P$53</f>
        <v/>
      </c>
      <c r="AR1579" s="245" t="str">
        <f>'1.  LRAMVA Summary'!$Q$53</f>
        <v/>
      </c>
      <c r="AS1579" s="247" t="str">
        <f>'1.  LRAMVA Summary'!$R$53</f>
        <v>Total</v>
      </c>
    </row>
    <row r="1580" spans="1:45" ht="15" customHeight="1">
      <c r="A1580" s="454"/>
      <c r="B1580" s="444" t="s">
        <v>501</v>
      </c>
      <c r="C1580" s="249"/>
      <c r="D1580" s="249"/>
      <c r="E1580" s="249"/>
      <c r="F1580" s="249"/>
      <c r="G1580" s="249"/>
      <c r="H1580" s="249"/>
      <c r="I1580" s="249"/>
      <c r="J1580" s="249"/>
      <c r="K1580" s="249"/>
      <c r="L1580" s="249"/>
      <c r="M1580" s="249"/>
      <c r="N1580" s="249"/>
      <c r="O1580" s="249"/>
      <c r="P1580" s="249"/>
      <c r="Q1580" s="250"/>
      <c r="R1580" s="249"/>
      <c r="S1580" s="249"/>
      <c r="T1580" s="249"/>
      <c r="U1580" s="249"/>
      <c r="V1580" s="249"/>
      <c r="W1580" s="249"/>
      <c r="X1580" s="249"/>
      <c r="Y1580" s="249"/>
      <c r="Z1580" s="249"/>
      <c r="AA1580" s="249"/>
      <c r="AB1580" s="249"/>
      <c r="AC1580" s="249"/>
      <c r="AD1580" s="249"/>
      <c r="AE1580" s="251" t="str">
        <f>'1.  LRAMVA Summary'!$D$54</f>
        <v>kWh</v>
      </c>
      <c r="AF1580" s="251" t="str">
        <f>'1.  LRAMVA Summary'!$E$54</f>
        <v>kWh</v>
      </c>
      <c r="AG1580" s="251" t="str">
        <f>'1.  LRAMVA Summary'!$F$54</f>
        <v>kW</v>
      </c>
      <c r="AH1580" s="251" t="str">
        <f>'1.  LRAMVA Summary'!$G$54</f>
        <v>kW</v>
      </c>
      <c r="AI1580" s="251" t="str">
        <f>'1.  LRAMVA Summary'!$H$54</f>
        <v>kW</v>
      </c>
      <c r="AJ1580" s="251" t="str">
        <f>'1.  LRAMVA Summary'!$I$54</f>
        <v>kW</v>
      </c>
      <c r="AK1580" s="251" t="str">
        <f>'1.  LRAMVA Summary'!$J$54</f>
        <v>kWh</v>
      </c>
      <c r="AL1580" s="251">
        <f>'1.  LRAMVA Summary'!$K$54</f>
        <v>0</v>
      </c>
      <c r="AM1580" s="251">
        <f>'1.  LRAMVA Summary'!$L$54</f>
        <v>0</v>
      </c>
      <c r="AN1580" s="251">
        <f>'1.  LRAMVA Summary'!$M$54</f>
        <v>0</v>
      </c>
      <c r="AO1580" s="251">
        <f>'1.  LRAMVA Summary'!$N$54</f>
        <v>0</v>
      </c>
      <c r="AP1580" s="251">
        <f>'1.  LRAMVA Summary'!$O$54</f>
        <v>0</v>
      </c>
      <c r="AQ1580" s="251">
        <f>'1.  LRAMVA Summary'!$P$54</f>
        <v>0</v>
      </c>
      <c r="AR1580" s="251">
        <f>'1.  LRAMVA Summary'!$Q$54</f>
        <v>0</v>
      </c>
      <c r="AS1580" s="252"/>
    </row>
    <row r="1581" spans="1:45" ht="15" customHeight="1" outlineLevel="1">
      <c r="A1581" s="454"/>
      <c r="B1581" s="433" t="s">
        <v>494</v>
      </c>
      <c r="C1581" s="249"/>
      <c r="D1581" s="249"/>
      <c r="E1581" s="249"/>
      <c r="F1581" s="249"/>
      <c r="G1581" s="249"/>
      <c r="H1581" s="249"/>
      <c r="I1581" s="249"/>
      <c r="J1581" s="249"/>
      <c r="K1581" s="249"/>
      <c r="L1581" s="249"/>
      <c r="M1581" s="249"/>
      <c r="N1581" s="249"/>
      <c r="O1581" s="249"/>
      <c r="P1581" s="249"/>
      <c r="Q1581" s="250"/>
      <c r="R1581" s="249"/>
      <c r="S1581" s="249"/>
      <c r="T1581" s="249"/>
      <c r="U1581" s="249"/>
      <c r="V1581" s="249"/>
      <c r="W1581" s="249"/>
      <c r="X1581" s="249"/>
      <c r="Y1581" s="249"/>
      <c r="Z1581" s="249"/>
      <c r="AA1581" s="249"/>
      <c r="AB1581" s="249"/>
      <c r="AC1581" s="249"/>
      <c r="AD1581" s="249"/>
      <c r="AE1581" s="251"/>
      <c r="AF1581" s="251"/>
      <c r="AG1581" s="251"/>
      <c r="AH1581" s="251"/>
      <c r="AI1581" s="251"/>
      <c r="AJ1581" s="251"/>
      <c r="AK1581" s="251"/>
      <c r="AL1581" s="251"/>
      <c r="AM1581" s="251"/>
      <c r="AN1581" s="251"/>
      <c r="AO1581" s="251"/>
      <c r="AP1581" s="251"/>
      <c r="AQ1581" s="251"/>
      <c r="AR1581" s="251"/>
      <c r="AS1581" s="252"/>
    </row>
    <row r="1582" spans="1:45" ht="15" customHeight="1" outlineLevel="1">
      <c r="A1582" s="454">
        <v>1</v>
      </c>
      <c r="B1582" s="370" t="s">
        <v>95</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57"/>
      <c r="AF1582" s="357"/>
      <c r="AG1582" s="357"/>
      <c r="AH1582" s="357"/>
      <c r="AI1582" s="357"/>
      <c r="AJ1582" s="357"/>
      <c r="AK1582" s="357"/>
      <c r="AL1582" s="352"/>
      <c r="AM1582" s="352"/>
      <c r="AN1582" s="352"/>
      <c r="AO1582" s="352"/>
      <c r="AP1582" s="352"/>
      <c r="AQ1582" s="352"/>
      <c r="AR1582" s="352"/>
      <c r="AS1582" s="256">
        <f>SUM(AE1582:AR1582)</f>
        <v>0</v>
      </c>
    </row>
    <row r="1583" spans="1:45" ht="15" customHeight="1" outlineLevel="1">
      <c r="A1583" s="454"/>
      <c r="B1583" s="254" t="s">
        <v>947</v>
      </c>
      <c r="C1583" s="251" t="s">
        <v>163</v>
      </c>
      <c r="D1583" s="255"/>
      <c r="E1583" s="255"/>
      <c r="F1583" s="255"/>
      <c r="G1583" s="255"/>
      <c r="H1583" s="255"/>
      <c r="I1583" s="255"/>
      <c r="J1583" s="255"/>
      <c r="K1583" s="255"/>
      <c r="L1583" s="255"/>
      <c r="M1583" s="255"/>
      <c r="N1583" s="255"/>
      <c r="O1583" s="255"/>
      <c r="P1583" s="255"/>
      <c r="Q1583" s="405"/>
      <c r="R1583" s="255"/>
      <c r="S1583" s="255"/>
      <c r="T1583" s="255"/>
      <c r="U1583" s="255"/>
      <c r="V1583" s="255"/>
      <c r="W1583" s="255"/>
      <c r="X1583" s="255"/>
      <c r="Y1583" s="255"/>
      <c r="Z1583" s="255"/>
      <c r="AA1583" s="255"/>
      <c r="AB1583" s="255"/>
      <c r="AC1583" s="255"/>
      <c r="AD1583" s="255"/>
      <c r="AE1583" s="353">
        <f>AE1582</f>
        <v>0</v>
      </c>
      <c r="AF1583" s="353">
        <f t="shared" ref="AF1583:AR1583" si="655">AF1582</f>
        <v>0</v>
      </c>
      <c r="AG1583" s="353">
        <f t="shared" si="655"/>
        <v>0</v>
      </c>
      <c r="AH1583" s="353">
        <f t="shared" si="655"/>
        <v>0</v>
      </c>
      <c r="AI1583" s="353">
        <f t="shared" si="655"/>
        <v>0</v>
      </c>
      <c r="AJ1583" s="353">
        <f t="shared" si="655"/>
        <v>0</v>
      </c>
      <c r="AK1583" s="353">
        <f t="shared" si="655"/>
        <v>0</v>
      </c>
      <c r="AL1583" s="353">
        <f t="shared" si="655"/>
        <v>0</v>
      </c>
      <c r="AM1583" s="353">
        <f t="shared" si="655"/>
        <v>0</v>
      </c>
      <c r="AN1583" s="353">
        <f t="shared" si="655"/>
        <v>0</v>
      </c>
      <c r="AO1583" s="353">
        <f t="shared" si="655"/>
        <v>0</v>
      </c>
      <c r="AP1583" s="353">
        <f t="shared" si="655"/>
        <v>0</v>
      </c>
      <c r="AQ1583" s="353">
        <f t="shared" si="655"/>
        <v>0</v>
      </c>
      <c r="AR1583" s="353">
        <f t="shared" si="655"/>
        <v>0</v>
      </c>
      <c r="AS1583" s="257"/>
    </row>
    <row r="1584" spans="1:45" ht="15" customHeight="1" outlineLevel="1">
      <c r="A1584" s="454"/>
      <c r="B1584" s="258"/>
      <c r="C1584" s="259"/>
      <c r="D1584" s="259"/>
      <c r="E1584" s="259"/>
      <c r="F1584" s="259"/>
      <c r="G1584" s="259"/>
      <c r="H1584" s="259"/>
      <c r="I1584" s="259"/>
      <c r="J1584" s="641"/>
      <c r="K1584" s="259"/>
      <c r="L1584" s="259"/>
      <c r="M1584" s="259"/>
      <c r="N1584" s="259"/>
      <c r="O1584" s="259"/>
      <c r="P1584" s="259"/>
      <c r="Q1584" s="260"/>
      <c r="R1584" s="259"/>
      <c r="S1584" s="259"/>
      <c r="T1584" s="259"/>
      <c r="U1584" s="259"/>
      <c r="V1584" s="259"/>
      <c r="W1584" s="259"/>
      <c r="X1584" s="259"/>
      <c r="Y1584" s="259"/>
      <c r="Z1584" s="259"/>
      <c r="AA1584" s="259"/>
      <c r="AB1584" s="259"/>
      <c r="AC1584" s="259"/>
      <c r="AD1584" s="259"/>
      <c r="AE1584" s="354"/>
      <c r="AF1584" s="355"/>
      <c r="AG1584" s="355"/>
      <c r="AH1584" s="355"/>
      <c r="AI1584" s="355"/>
      <c r="AJ1584" s="355"/>
      <c r="AK1584" s="355"/>
      <c r="AL1584" s="355"/>
      <c r="AM1584" s="355"/>
      <c r="AN1584" s="355"/>
      <c r="AO1584" s="355"/>
      <c r="AP1584" s="355"/>
      <c r="AQ1584" s="355"/>
      <c r="AR1584" s="355"/>
      <c r="AS1584" s="262"/>
    </row>
    <row r="1585" spans="1:45" ht="15" customHeight="1" outlineLevel="1">
      <c r="A1585" s="454">
        <v>2</v>
      </c>
      <c r="B1585" s="370" t="s">
        <v>96</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57"/>
      <c r="AF1585" s="357"/>
      <c r="AG1585" s="357"/>
      <c r="AH1585" s="357"/>
      <c r="AI1585" s="357"/>
      <c r="AJ1585" s="357"/>
      <c r="AK1585" s="357"/>
      <c r="AL1585" s="352"/>
      <c r="AM1585" s="352"/>
      <c r="AN1585" s="352"/>
      <c r="AO1585" s="352"/>
      <c r="AP1585" s="352"/>
      <c r="AQ1585" s="352"/>
      <c r="AR1585" s="352"/>
      <c r="AS1585" s="256">
        <f>SUM(AE1585:AR1585)</f>
        <v>0</v>
      </c>
    </row>
    <row r="1586" spans="1:45" ht="15" customHeight="1" outlineLevel="1">
      <c r="A1586" s="454"/>
      <c r="B1586" s="254" t="s">
        <v>947</v>
      </c>
      <c r="C1586" s="251" t="s">
        <v>163</v>
      </c>
      <c r="D1586" s="255"/>
      <c r="E1586" s="255"/>
      <c r="F1586" s="255"/>
      <c r="G1586" s="255"/>
      <c r="H1586" s="255"/>
      <c r="I1586" s="255"/>
      <c r="J1586" s="255"/>
      <c r="K1586" s="255"/>
      <c r="L1586" s="255"/>
      <c r="M1586" s="255"/>
      <c r="N1586" s="255"/>
      <c r="O1586" s="255"/>
      <c r="P1586" s="255"/>
      <c r="Q1586" s="405"/>
      <c r="R1586" s="255"/>
      <c r="S1586" s="255"/>
      <c r="T1586" s="255"/>
      <c r="U1586" s="255"/>
      <c r="V1586" s="255"/>
      <c r="W1586" s="255"/>
      <c r="X1586" s="255"/>
      <c r="Y1586" s="255"/>
      <c r="Z1586" s="255"/>
      <c r="AA1586" s="255"/>
      <c r="AB1586" s="255"/>
      <c r="AC1586" s="255"/>
      <c r="AD1586" s="255"/>
      <c r="AE1586" s="353">
        <f>AE1585</f>
        <v>0</v>
      </c>
      <c r="AF1586" s="353">
        <f t="shared" ref="AF1586:AR1586" si="656">AF1585</f>
        <v>0</v>
      </c>
      <c r="AG1586" s="353">
        <f t="shared" si="656"/>
        <v>0</v>
      </c>
      <c r="AH1586" s="353">
        <f t="shared" si="656"/>
        <v>0</v>
      </c>
      <c r="AI1586" s="353">
        <f t="shared" si="656"/>
        <v>0</v>
      </c>
      <c r="AJ1586" s="353">
        <f t="shared" si="656"/>
        <v>0</v>
      </c>
      <c r="AK1586" s="353">
        <f t="shared" si="656"/>
        <v>0</v>
      </c>
      <c r="AL1586" s="353">
        <f t="shared" si="656"/>
        <v>0</v>
      </c>
      <c r="AM1586" s="353">
        <f t="shared" si="656"/>
        <v>0</v>
      </c>
      <c r="AN1586" s="353">
        <f t="shared" si="656"/>
        <v>0</v>
      </c>
      <c r="AO1586" s="353">
        <f t="shared" si="656"/>
        <v>0</v>
      </c>
      <c r="AP1586" s="353">
        <f t="shared" si="656"/>
        <v>0</v>
      </c>
      <c r="AQ1586" s="353">
        <f t="shared" si="656"/>
        <v>0</v>
      </c>
      <c r="AR1586" s="353">
        <f t="shared" si="656"/>
        <v>0</v>
      </c>
      <c r="AS1586" s="257"/>
    </row>
    <row r="1587" spans="1:45" ht="15" customHeight="1" outlineLevel="1">
      <c r="A1587" s="454"/>
      <c r="B1587" s="258"/>
      <c r="C1587" s="259"/>
      <c r="D1587" s="264"/>
      <c r="E1587" s="264"/>
      <c r="F1587" s="264"/>
      <c r="G1587" s="264"/>
      <c r="H1587" s="264"/>
      <c r="I1587" s="264"/>
      <c r="J1587" s="264"/>
      <c r="K1587" s="264"/>
      <c r="L1587" s="264"/>
      <c r="M1587" s="264"/>
      <c r="N1587" s="264"/>
      <c r="O1587" s="264"/>
      <c r="P1587" s="264"/>
      <c r="Q1587" s="260"/>
      <c r="R1587" s="264"/>
      <c r="S1587" s="264"/>
      <c r="T1587" s="264"/>
      <c r="U1587" s="264"/>
      <c r="V1587" s="264"/>
      <c r="W1587" s="264"/>
      <c r="X1587" s="264"/>
      <c r="Y1587" s="264"/>
      <c r="Z1587" s="264"/>
      <c r="AA1587" s="264"/>
      <c r="AB1587" s="264"/>
      <c r="AC1587" s="264"/>
      <c r="AD1587" s="264"/>
      <c r="AE1587" s="354"/>
      <c r="AF1587" s="355"/>
      <c r="AG1587" s="355"/>
      <c r="AH1587" s="355"/>
      <c r="AI1587" s="355"/>
      <c r="AJ1587" s="355"/>
      <c r="AK1587" s="355"/>
      <c r="AL1587" s="355"/>
      <c r="AM1587" s="355"/>
      <c r="AN1587" s="355"/>
      <c r="AO1587" s="355"/>
      <c r="AP1587" s="355"/>
      <c r="AQ1587" s="355"/>
      <c r="AR1587" s="355"/>
      <c r="AS1587" s="262"/>
    </row>
    <row r="1588" spans="1:45" ht="15" customHeight="1" outlineLevel="1">
      <c r="A1588" s="454">
        <v>3</v>
      </c>
      <c r="B1588" s="370" t="s">
        <v>97</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57"/>
      <c r="AF1588" s="357"/>
      <c r="AG1588" s="357"/>
      <c r="AH1588" s="357"/>
      <c r="AI1588" s="357"/>
      <c r="AJ1588" s="357"/>
      <c r="AK1588" s="357"/>
      <c r="AL1588" s="352"/>
      <c r="AM1588" s="352"/>
      <c r="AN1588" s="352"/>
      <c r="AO1588" s="352"/>
      <c r="AP1588" s="352"/>
      <c r="AQ1588" s="352"/>
      <c r="AR1588" s="352"/>
      <c r="AS1588" s="256">
        <f>SUM(AE1588:AR1588)</f>
        <v>0</v>
      </c>
    </row>
    <row r="1589" spans="1:45" ht="15" customHeight="1" outlineLevel="1">
      <c r="A1589" s="454"/>
      <c r="B1589" s="254" t="s">
        <v>947</v>
      </c>
      <c r="C1589" s="251" t="s">
        <v>163</v>
      </c>
      <c r="D1589" s="255"/>
      <c r="E1589" s="255"/>
      <c r="F1589" s="255"/>
      <c r="G1589" s="255"/>
      <c r="H1589" s="255"/>
      <c r="I1589" s="255"/>
      <c r="J1589" s="255"/>
      <c r="K1589" s="255"/>
      <c r="L1589" s="255"/>
      <c r="M1589" s="255"/>
      <c r="N1589" s="255"/>
      <c r="O1589" s="255"/>
      <c r="P1589" s="255"/>
      <c r="Q1589" s="405"/>
      <c r="R1589" s="255"/>
      <c r="S1589" s="255"/>
      <c r="T1589" s="255"/>
      <c r="U1589" s="255"/>
      <c r="V1589" s="255"/>
      <c r="W1589" s="255"/>
      <c r="X1589" s="255"/>
      <c r="Y1589" s="255"/>
      <c r="Z1589" s="255"/>
      <c r="AA1589" s="255"/>
      <c r="AB1589" s="255"/>
      <c r="AC1589" s="255"/>
      <c r="AD1589" s="255"/>
      <c r="AE1589" s="353">
        <f>AE1588</f>
        <v>0</v>
      </c>
      <c r="AF1589" s="353">
        <f t="shared" ref="AF1589:AR1589" si="657">AF1588</f>
        <v>0</v>
      </c>
      <c r="AG1589" s="353">
        <f t="shared" si="657"/>
        <v>0</v>
      </c>
      <c r="AH1589" s="353">
        <f t="shared" si="657"/>
        <v>0</v>
      </c>
      <c r="AI1589" s="353">
        <f t="shared" si="657"/>
        <v>0</v>
      </c>
      <c r="AJ1589" s="353">
        <f t="shared" si="657"/>
        <v>0</v>
      </c>
      <c r="AK1589" s="353">
        <f t="shared" si="657"/>
        <v>0</v>
      </c>
      <c r="AL1589" s="353">
        <f t="shared" si="657"/>
        <v>0</v>
      </c>
      <c r="AM1589" s="353">
        <f t="shared" si="657"/>
        <v>0</v>
      </c>
      <c r="AN1589" s="353">
        <f t="shared" si="657"/>
        <v>0</v>
      </c>
      <c r="AO1589" s="353">
        <f t="shared" si="657"/>
        <v>0</v>
      </c>
      <c r="AP1589" s="353">
        <f t="shared" si="657"/>
        <v>0</v>
      </c>
      <c r="AQ1589" s="353">
        <f t="shared" si="657"/>
        <v>0</v>
      </c>
      <c r="AR1589" s="353">
        <f t="shared" si="657"/>
        <v>0</v>
      </c>
      <c r="AS1589" s="257"/>
    </row>
    <row r="1590" spans="1:45" ht="15" customHeight="1" outlineLevel="1">
      <c r="A1590" s="454"/>
      <c r="B1590" s="254"/>
      <c r="C1590" s="265"/>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54"/>
      <c r="AF1590" s="354"/>
      <c r="AG1590" s="354"/>
      <c r="AH1590" s="354"/>
      <c r="AI1590" s="354"/>
      <c r="AJ1590" s="354"/>
      <c r="AK1590" s="354"/>
      <c r="AL1590" s="354"/>
      <c r="AM1590" s="354"/>
      <c r="AN1590" s="354"/>
      <c r="AO1590" s="354"/>
      <c r="AP1590" s="354"/>
      <c r="AQ1590" s="354"/>
      <c r="AR1590" s="354"/>
      <c r="AS1590" s="266"/>
    </row>
    <row r="1591" spans="1:45" ht="15" customHeight="1" outlineLevel="1">
      <c r="A1591" s="454">
        <v>4</v>
      </c>
      <c r="B1591" s="273" t="s">
        <v>665</v>
      </c>
      <c r="C1591" s="251" t="s">
        <v>25</v>
      </c>
      <c r="D1591" s="255"/>
      <c r="E1591" s="255"/>
      <c r="F1591" s="255"/>
      <c r="G1591" s="255"/>
      <c r="H1591" s="255"/>
      <c r="I1591" s="255"/>
      <c r="J1591" s="255"/>
      <c r="K1591" s="255"/>
      <c r="L1591" s="255"/>
      <c r="M1591" s="255"/>
      <c r="N1591" s="255"/>
      <c r="O1591" s="255"/>
      <c r="P1591" s="255"/>
      <c r="Q1591" s="251"/>
      <c r="R1591" s="255"/>
      <c r="S1591" s="255"/>
      <c r="T1591" s="255"/>
      <c r="U1591" s="255"/>
      <c r="V1591" s="255"/>
      <c r="W1591" s="255"/>
      <c r="X1591" s="255"/>
      <c r="Y1591" s="255"/>
      <c r="Z1591" s="255"/>
      <c r="AA1591" s="255"/>
      <c r="AB1591" s="255"/>
      <c r="AC1591" s="255"/>
      <c r="AD1591" s="255"/>
      <c r="AE1591" s="357"/>
      <c r="AF1591" s="357"/>
      <c r="AG1591" s="357"/>
      <c r="AH1591" s="357"/>
      <c r="AI1591" s="357"/>
      <c r="AJ1591" s="357"/>
      <c r="AK1591" s="357"/>
      <c r="AL1591" s="352"/>
      <c r="AM1591" s="352"/>
      <c r="AN1591" s="352"/>
      <c r="AO1591" s="352"/>
      <c r="AP1591" s="352"/>
      <c r="AQ1591" s="352"/>
      <c r="AR1591" s="352"/>
      <c r="AS1591" s="256">
        <f>SUM(AE1591:AR1591)</f>
        <v>0</v>
      </c>
    </row>
    <row r="1592" spans="1:45" ht="15" customHeight="1" outlineLevel="1">
      <c r="A1592" s="454"/>
      <c r="B1592" s="254" t="s">
        <v>947</v>
      </c>
      <c r="C1592" s="251" t="s">
        <v>163</v>
      </c>
      <c r="D1592" s="255"/>
      <c r="E1592" s="255"/>
      <c r="F1592" s="255"/>
      <c r="G1592" s="255"/>
      <c r="H1592" s="255"/>
      <c r="I1592" s="255"/>
      <c r="J1592" s="255"/>
      <c r="K1592" s="255"/>
      <c r="L1592" s="255"/>
      <c r="M1592" s="255"/>
      <c r="N1592" s="255"/>
      <c r="O1592" s="255"/>
      <c r="P1592" s="255"/>
      <c r="Q1592" s="405"/>
      <c r="R1592" s="255"/>
      <c r="S1592" s="255"/>
      <c r="T1592" s="255"/>
      <c r="U1592" s="255"/>
      <c r="V1592" s="255"/>
      <c r="W1592" s="255"/>
      <c r="X1592" s="255"/>
      <c r="Y1592" s="255"/>
      <c r="Z1592" s="255"/>
      <c r="AA1592" s="255"/>
      <c r="AB1592" s="255"/>
      <c r="AC1592" s="255"/>
      <c r="AD1592" s="255"/>
      <c r="AE1592" s="353">
        <f>AE1591</f>
        <v>0</v>
      </c>
      <c r="AF1592" s="353">
        <f t="shared" ref="AF1592:AR1592" si="658">AF1591</f>
        <v>0</v>
      </c>
      <c r="AG1592" s="353">
        <f t="shared" si="658"/>
        <v>0</v>
      </c>
      <c r="AH1592" s="353">
        <f t="shared" si="658"/>
        <v>0</v>
      </c>
      <c r="AI1592" s="353">
        <f t="shared" si="658"/>
        <v>0</v>
      </c>
      <c r="AJ1592" s="353">
        <f t="shared" si="658"/>
        <v>0</v>
      </c>
      <c r="AK1592" s="353">
        <f t="shared" si="658"/>
        <v>0</v>
      </c>
      <c r="AL1592" s="353">
        <f t="shared" si="658"/>
        <v>0</v>
      </c>
      <c r="AM1592" s="353">
        <f t="shared" si="658"/>
        <v>0</v>
      </c>
      <c r="AN1592" s="353">
        <f t="shared" si="658"/>
        <v>0</v>
      </c>
      <c r="AO1592" s="353">
        <f t="shared" si="658"/>
        <v>0</v>
      </c>
      <c r="AP1592" s="353">
        <f t="shared" si="658"/>
        <v>0</v>
      </c>
      <c r="AQ1592" s="353">
        <f t="shared" si="658"/>
        <v>0</v>
      </c>
      <c r="AR1592" s="353">
        <f t="shared" si="658"/>
        <v>0</v>
      </c>
      <c r="AS1592" s="257"/>
    </row>
    <row r="1593" spans="1:45" ht="15" customHeight="1" outlineLevel="1">
      <c r="A1593" s="454"/>
      <c r="B1593" s="254"/>
      <c r="C1593" s="265"/>
      <c r="D1593" s="264"/>
      <c r="E1593" s="264"/>
      <c r="F1593" s="264"/>
      <c r="G1593" s="264"/>
      <c r="H1593" s="264"/>
      <c r="I1593" s="264"/>
      <c r="J1593" s="264"/>
      <c r="K1593" s="264"/>
      <c r="L1593" s="264"/>
      <c r="M1593" s="264"/>
      <c r="N1593" s="264"/>
      <c r="O1593" s="264"/>
      <c r="P1593" s="264"/>
      <c r="Q1593" s="251"/>
      <c r="R1593" s="264"/>
      <c r="S1593" s="264"/>
      <c r="T1593" s="264"/>
      <c r="U1593" s="264"/>
      <c r="V1593" s="264"/>
      <c r="W1593" s="264"/>
      <c r="X1593" s="264"/>
      <c r="Y1593" s="264"/>
      <c r="Z1593" s="264"/>
      <c r="AA1593" s="264"/>
      <c r="AB1593" s="264"/>
      <c r="AC1593" s="264"/>
      <c r="AD1593" s="264"/>
      <c r="AE1593" s="354"/>
      <c r="AF1593" s="354"/>
      <c r="AG1593" s="354"/>
      <c r="AH1593" s="354"/>
      <c r="AI1593" s="354"/>
      <c r="AJ1593" s="354"/>
      <c r="AK1593" s="354"/>
      <c r="AL1593" s="354"/>
      <c r="AM1593" s="354"/>
      <c r="AN1593" s="354"/>
      <c r="AO1593" s="354"/>
      <c r="AP1593" s="354"/>
      <c r="AQ1593" s="354"/>
      <c r="AR1593" s="354"/>
      <c r="AS1593" s="266"/>
    </row>
    <row r="1594" spans="1:45" ht="15" customHeight="1" outlineLevel="1">
      <c r="A1594" s="454">
        <v>5</v>
      </c>
      <c r="B1594" s="370" t="s">
        <v>98</v>
      </c>
      <c r="C1594" s="251" t="s">
        <v>25</v>
      </c>
      <c r="D1594" s="255"/>
      <c r="E1594" s="255"/>
      <c r="F1594" s="255"/>
      <c r="G1594" s="255"/>
      <c r="H1594" s="255"/>
      <c r="I1594" s="255"/>
      <c r="J1594" s="255"/>
      <c r="K1594" s="255"/>
      <c r="L1594" s="255"/>
      <c r="M1594" s="255"/>
      <c r="N1594" s="255"/>
      <c r="O1594" s="255"/>
      <c r="P1594" s="255"/>
      <c r="Q1594" s="251"/>
      <c r="R1594" s="255"/>
      <c r="S1594" s="255"/>
      <c r="T1594" s="255"/>
      <c r="U1594" s="255"/>
      <c r="V1594" s="255"/>
      <c r="W1594" s="255"/>
      <c r="X1594" s="255"/>
      <c r="Y1594" s="255"/>
      <c r="Z1594" s="255"/>
      <c r="AA1594" s="255"/>
      <c r="AB1594" s="255"/>
      <c r="AC1594" s="255"/>
      <c r="AD1594" s="255"/>
      <c r="AE1594" s="357"/>
      <c r="AF1594" s="357"/>
      <c r="AG1594" s="357"/>
      <c r="AH1594" s="357"/>
      <c r="AI1594" s="357"/>
      <c r="AJ1594" s="357"/>
      <c r="AK1594" s="357"/>
      <c r="AL1594" s="352"/>
      <c r="AM1594" s="352"/>
      <c r="AN1594" s="352"/>
      <c r="AO1594" s="352"/>
      <c r="AP1594" s="352"/>
      <c r="AQ1594" s="352"/>
      <c r="AR1594" s="352"/>
      <c r="AS1594" s="256">
        <f>SUM(AE1594:AR1594)</f>
        <v>0</v>
      </c>
    </row>
    <row r="1595" spans="1:45" ht="15" customHeight="1" outlineLevel="1">
      <c r="A1595" s="454"/>
      <c r="B1595" s="254" t="s">
        <v>947</v>
      </c>
      <c r="C1595" s="251" t="s">
        <v>163</v>
      </c>
      <c r="D1595" s="255"/>
      <c r="E1595" s="255"/>
      <c r="F1595" s="255"/>
      <c r="G1595" s="255"/>
      <c r="H1595" s="255"/>
      <c r="I1595" s="255"/>
      <c r="J1595" s="255"/>
      <c r="K1595" s="255"/>
      <c r="L1595" s="255"/>
      <c r="M1595" s="255"/>
      <c r="N1595" s="255"/>
      <c r="O1595" s="255"/>
      <c r="P1595" s="255"/>
      <c r="Q1595" s="405"/>
      <c r="R1595" s="255"/>
      <c r="S1595" s="255"/>
      <c r="T1595" s="255"/>
      <c r="U1595" s="255"/>
      <c r="V1595" s="255"/>
      <c r="W1595" s="255"/>
      <c r="X1595" s="255"/>
      <c r="Y1595" s="255"/>
      <c r="Z1595" s="255"/>
      <c r="AA1595" s="255"/>
      <c r="AB1595" s="255"/>
      <c r="AC1595" s="255"/>
      <c r="AD1595" s="255"/>
      <c r="AE1595" s="353">
        <f>AE1594</f>
        <v>0</v>
      </c>
      <c r="AF1595" s="353">
        <f t="shared" ref="AF1595:AR1595" si="659">AF1594</f>
        <v>0</v>
      </c>
      <c r="AG1595" s="353">
        <f t="shared" si="659"/>
        <v>0</v>
      </c>
      <c r="AH1595" s="353">
        <f t="shared" si="659"/>
        <v>0</v>
      </c>
      <c r="AI1595" s="353">
        <f t="shared" si="659"/>
        <v>0</v>
      </c>
      <c r="AJ1595" s="353">
        <f t="shared" si="659"/>
        <v>0</v>
      </c>
      <c r="AK1595" s="353">
        <f t="shared" si="659"/>
        <v>0</v>
      </c>
      <c r="AL1595" s="353">
        <f t="shared" si="659"/>
        <v>0</v>
      </c>
      <c r="AM1595" s="353">
        <f t="shared" si="659"/>
        <v>0</v>
      </c>
      <c r="AN1595" s="353">
        <f t="shared" si="659"/>
        <v>0</v>
      </c>
      <c r="AO1595" s="353">
        <f t="shared" si="659"/>
        <v>0</v>
      </c>
      <c r="AP1595" s="353">
        <f t="shared" si="659"/>
        <v>0</v>
      </c>
      <c r="AQ1595" s="353">
        <f t="shared" si="659"/>
        <v>0</v>
      </c>
      <c r="AR1595" s="353">
        <f t="shared" si="659"/>
        <v>0</v>
      </c>
      <c r="AS1595" s="257"/>
    </row>
    <row r="1596" spans="1:45" ht="15" customHeight="1" outlineLevel="1">
      <c r="A1596" s="454"/>
      <c r="B1596" s="254"/>
      <c r="C1596" s="251"/>
      <c r="D1596" s="251"/>
      <c r="E1596" s="251"/>
      <c r="F1596" s="251"/>
      <c r="G1596" s="251"/>
      <c r="H1596" s="251"/>
      <c r="I1596" s="251"/>
      <c r="J1596" s="251"/>
      <c r="K1596" s="251"/>
      <c r="L1596" s="251"/>
      <c r="M1596" s="251"/>
      <c r="N1596" s="251"/>
      <c r="O1596" s="251"/>
      <c r="P1596" s="251"/>
      <c r="Q1596" s="251"/>
      <c r="R1596" s="251"/>
      <c r="S1596" s="251"/>
      <c r="T1596" s="251"/>
      <c r="U1596" s="251"/>
      <c r="V1596" s="251"/>
      <c r="W1596" s="251"/>
      <c r="X1596" s="251"/>
      <c r="Y1596" s="251"/>
      <c r="Z1596" s="251"/>
      <c r="AA1596" s="251"/>
      <c r="AB1596" s="251"/>
      <c r="AC1596" s="251"/>
      <c r="AD1596" s="251"/>
      <c r="AE1596" s="364"/>
      <c r="AF1596" s="365"/>
      <c r="AG1596" s="365"/>
      <c r="AH1596" s="365"/>
      <c r="AI1596" s="365"/>
      <c r="AJ1596" s="365"/>
      <c r="AK1596" s="365"/>
      <c r="AL1596" s="365"/>
      <c r="AM1596" s="365"/>
      <c r="AN1596" s="365"/>
      <c r="AO1596" s="365"/>
      <c r="AP1596" s="365"/>
      <c r="AQ1596" s="365"/>
      <c r="AR1596" s="365"/>
      <c r="AS1596" s="257"/>
    </row>
    <row r="1597" spans="1:45" ht="15.5" outlineLevel="1">
      <c r="A1597" s="454"/>
      <c r="B1597" s="278" t="s">
        <v>495</v>
      </c>
      <c r="C1597" s="249"/>
      <c r="D1597" s="249"/>
      <c r="E1597" s="249"/>
      <c r="F1597" s="249"/>
      <c r="G1597" s="249"/>
      <c r="H1597" s="249"/>
      <c r="I1597" s="249"/>
      <c r="J1597" s="249"/>
      <c r="K1597" s="249"/>
      <c r="L1597" s="249"/>
      <c r="M1597" s="249"/>
      <c r="N1597" s="249"/>
      <c r="O1597" s="249"/>
      <c r="P1597" s="249"/>
      <c r="Q1597" s="250"/>
      <c r="R1597" s="249"/>
      <c r="S1597" s="249"/>
      <c r="T1597" s="249"/>
      <c r="U1597" s="249"/>
      <c r="V1597" s="249"/>
      <c r="W1597" s="249"/>
      <c r="X1597" s="249"/>
      <c r="Y1597" s="249"/>
      <c r="Z1597" s="249"/>
      <c r="AA1597" s="249"/>
      <c r="AB1597" s="249"/>
      <c r="AC1597" s="249"/>
      <c r="AD1597" s="249"/>
      <c r="AE1597" s="356"/>
      <c r="AF1597" s="356"/>
      <c r="AG1597" s="356"/>
      <c r="AH1597" s="356"/>
      <c r="AI1597" s="356"/>
      <c r="AJ1597" s="356"/>
      <c r="AK1597" s="356"/>
      <c r="AL1597" s="356"/>
      <c r="AM1597" s="356"/>
      <c r="AN1597" s="356"/>
      <c r="AO1597" s="356"/>
      <c r="AP1597" s="356"/>
      <c r="AQ1597" s="356"/>
      <c r="AR1597" s="356"/>
      <c r="AS1597" s="252"/>
    </row>
    <row r="1598" spans="1:45" ht="15" customHeight="1" outlineLevel="1">
      <c r="A1598" s="454">
        <v>6</v>
      </c>
      <c r="B1598" s="370" t="s">
        <v>99</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57"/>
      <c r="AF1598" s="357"/>
      <c r="AG1598" s="357"/>
      <c r="AH1598" s="357"/>
      <c r="AI1598" s="357"/>
      <c r="AJ1598" s="357"/>
      <c r="AK1598" s="357"/>
      <c r="AL1598" s="357"/>
      <c r="AM1598" s="357"/>
      <c r="AN1598" s="357"/>
      <c r="AO1598" s="357"/>
      <c r="AP1598" s="357"/>
      <c r="AQ1598" s="357"/>
      <c r="AR1598" s="357"/>
      <c r="AS1598" s="256">
        <f>SUM(AE1598:AR1598)</f>
        <v>0</v>
      </c>
    </row>
    <row r="1599" spans="1:45" ht="15" customHeight="1" outlineLevel="1">
      <c r="A1599" s="454"/>
      <c r="B1599" s="254" t="s">
        <v>947</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53">
        <f>AE1598</f>
        <v>0</v>
      </c>
      <c r="AF1599" s="353">
        <f t="shared" ref="AF1599:AR1599" si="660">AF1598</f>
        <v>0</v>
      </c>
      <c r="AG1599" s="353">
        <f t="shared" si="660"/>
        <v>0</v>
      </c>
      <c r="AH1599" s="353">
        <f t="shared" si="660"/>
        <v>0</v>
      </c>
      <c r="AI1599" s="353">
        <f t="shared" si="660"/>
        <v>0</v>
      </c>
      <c r="AJ1599" s="353">
        <f t="shared" si="660"/>
        <v>0</v>
      </c>
      <c r="AK1599" s="353">
        <f t="shared" si="660"/>
        <v>0</v>
      </c>
      <c r="AL1599" s="353">
        <f t="shared" si="660"/>
        <v>0</v>
      </c>
      <c r="AM1599" s="353">
        <f t="shared" si="660"/>
        <v>0</v>
      </c>
      <c r="AN1599" s="353">
        <f t="shared" si="660"/>
        <v>0</v>
      </c>
      <c r="AO1599" s="353">
        <f t="shared" si="660"/>
        <v>0</v>
      </c>
      <c r="AP1599" s="353">
        <f t="shared" si="660"/>
        <v>0</v>
      </c>
      <c r="AQ1599" s="353">
        <f t="shared" si="660"/>
        <v>0</v>
      </c>
      <c r="AR1599" s="353">
        <f t="shared" si="660"/>
        <v>0</v>
      </c>
      <c r="AS1599" s="270"/>
    </row>
    <row r="1600" spans="1:45" ht="15" customHeight="1" outlineLevel="1">
      <c r="A1600" s="454"/>
      <c r="B1600" s="269"/>
      <c r="C1600" s="271"/>
      <c r="D1600" s="251"/>
      <c r="E1600" s="251"/>
      <c r="F1600" s="251"/>
      <c r="G1600" s="251"/>
      <c r="H1600" s="251"/>
      <c r="I1600" s="251"/>
      <c r="J1600" s="251"/>
      <c r="K1600" s="251"/>
      <c r="L1600" s="251"/>
      <c r="M1600" s="251"/>
      <c r="N1600" s="251"/>
      <c r="O1600" s="251"/>
      <c r="P1600" s="251"/>
      <c r="Q1600" s="251"/>
      <c r="R1600" s="251"/>
      <c r="S1600" s="251"/>
      <c r="T1600" s="251"/>
      <c r="U1600" s="251"/>
      <c r="V1600" s="251"/>
      <c r="W1600" s="251"/>
      <c r="X1600" s="251"/>
      <c r="Y1600" s="251"/>
      <c r="Z1600" s="251"/>
      <c r="AA1600" s="251"/>
      <c r="AB1600" s="251"/>
      <c r="AC1600" s="251"/>
      <c r="AD1600" s="251"/>
      <c r="AE1600" s="358"/>
      <c r="AF1600" s="358"/>
      <c r="AG1600" s="358"/>
      <c r="AH1600" s="358"/>
      <c r="AI1600" s="358"/>
      <c r="AJ1600" s="358"/>
      <c r="AK1600" s="358"/>
      <c r="AL1600" s="358"/>
      <c r="AM1600" s="358"/>
      <c r="AN1600" s="358"/>
      <c r="AO1600" s="358"/>
      <c r="AP1600" s="358"/>
      <c r="AQ1600" s="358"/>
      <c r="AR1600" s="358"/>
      <c r="AS1600" s="272"/>
    </row>
    <row r="1601" spans="1:45" ht="15" customHeight="1" outlineLevel="1">
      <c r="A1601" s="454">
        <v>7</v>
      </c>
      <c r="B1601" s="370" t="s">
        <v>100</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57"/>
      <c r="AF1601" s="357"/>
      <c r="AG1601" s="357"/>
      <c r="AH1601" s="357"/>
      <c r="AI1601" s="357"/>
      <c r="AJ1601" s="357"/>
      <c r="AK1601" s="357"/>
      <c r="AL1601" s="357"/>
      <c r="AM1601" s="357"/>
      <c r="AN1601" s="357"/>
      <c r="AO1601" s="357"/>
      <c r="AP1601" s="357"/>
      <c r="AQ1601" s="357"/>
      <c r="AR1601" s="357"/>
      <c r="AS1601" s="256">
        <f>SUM(AE1601:AR1601)</f>
        <v>0</v>
      </c>
    </row>
    <row r="1602" spans="1:45" ht="15" customHeight="1" outlineLevel="1">
      <c r="A1602" s="454"/>
      <c r="B1602" s="254" t="s">
        <v>947</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53">
        <f>AE1601</f>
        <v>0</v>
      </c>
      <c r="AF1602" s="353">
        <f t="shared" ref="AF1602:AR1602" si="661">AF1601</f>
        <v>0</v>
      </c>
      <c r="AG1602" s="353">
        <f t="shared" si="661"/>
        <v>0</v>
      </c>
      <c r="AH1602" s="353">
        <f t="shared" si="661"/>
        <v>0</v>
      </c>
      <c r="AI1602" s="353">
        <f t="shared" si="661"/>
        <v>0</v>
      </c>
      <c r="AJ1602" s="353">
        <f t="shared" si="661"/>
        <v>0</v>
      </c>
      <c r="AK1602" s="353">
        <f t="shared" si="661"/>
        <v>0</v>
      </c>
      <c r="AL1602" s="353">
        <f t="shared" si="661"/>
        <v>0</v>
      </c>
      <c r="AM1602" s="353">
        <f t="shared" si="661"/>
        <v>0</v>
      </c>
      <c r="AN1602" s="353">
        <f t="shared" si="661"/>
        <v>0</v>
      </c>
      <c r="AO1602" s="353">
        <f t="shared" si="661"/>
        <v>0</v>
      </c>
      <c r="AP1602" s="353">
        <f t="shared" si="661"/>
        <v>0</v>
      </c>
      <c r="AQ1602" s="353">
        <f t="shared" si="661"/>
        <v>0</v>
      </c>
      <c r="AR1602" s="353">
        <f t="shared" si="661"/>
        <v>0</v>
      </c>
      <c r="AS1602" s="270"/>
    </row>
    <row r="1603" spans="1:45" ht="15" customHeight="1" outlineLevel="1">
      <c r="A1603" s="454"/>
      <c r="B1603" s="273"/>
      <c r="C1603" s="271"/>
      <c r="D1603" s="251"/>
      <c r="E1603" s="251"/>
      <c r="F1603" s="251"/>
      <c r="G1603" s="251"/>
      <c r="H1603" s="251"/>
      <c r="I1603" s="251"/>
      <c r="J1603" s="251"/>
      <c r="K1603" s="251"/>
      <c r="L1603" s="251"/>
      <c r="M1603" s="251"/>
      <c r="N1603" s="251"/>
      <c r="O1603" s="251"/>
      <c r="P1603" s="251"/>
      <c r="Q1603" s="251"/>
      <c r="R1603" s="251"/>
      <c r="S1603" s="251"/>
      <c r="T1603" s="251"/>
      <c r="U1603" s="251"/>
      <c r="V1603" s="251"/>
      <c r="W1603" s="251"/>
      <c r="X1603" s="251"/>
      <c r="Y1603" s="251"/>
      <c r="Z1603" s="251"/>
      <c r="AA1603" s="251"/>
      <c r="AB1603" s="251"/>
      <c r="AC1603" s="251"/>
      <c r="AD1603" s="251"/>
      <c r="AE1603" s="358"/>
      <c r="AF1603" s="359"/>
      <c r="AG1603" s="358"/>
      <c r="AH1603" s="358"/>
      <c r="AI1603" s="358"/>
      <c r="AJ1603" s="358"/>
      <c r="AK1603" s="358"/>
      <c r="AL1603" s="358"/>
      <c r="AM1603" s="358"/>
      <c r="AN1603" s="358"/>
      <c r="AO1603" s="358"/>
      <c r="AP1603" s="358"/>
      <c r="AQ1603" s="358"/>
      <c r="AR1603" s="358"/>
      <c r="AS1603" s="272"/>
    </row>
    <row r="1604" spans="1:45" ht="15" customHeight="1" outlineLevel="1">
      <c r="A1604" s="454">
        <v>8</v>
      </c>
      <c r="B1604" s="370" t="s">
        <v>101</v>
      </c>
      <c r="C1604" s="251" t="s">
        <v>25</v>
      </c>
      <c r="D1604" s="255"/>
      <c r="E1604" s="255"/>
      <c r="F1604" s="255"/>
      <c r="G1604" s="255"/>
      <c r="H1604" s="255"/>
      <c r="I1604" s="255"/>
      <c r="J1604" s="255"/>
      <c r="K1604" s="255"/>
      <c r="L1604" s="255"/>
      <c r="M1604" s="255"/>
      <c r="N1604" s="255"/>
      <c r="O1604" s="255"/>
      <c r="P1604" s="255"/>
      <c r="Q1604" s="255">
        <v>12</v>
      </c>
      <c r="R1604" s="255"/>
      <c r="S1604" s="255"/>
      <c r="T1604" s="255"/>
      <c r="U1604" s="255"/>
      <c r="V1604" s="255"/>
      <c r="W1604" s="255"/>
      <c r="X1604" s="255"/>
      <c r="Y1604" s="255"/>
      <c r="Z1604" s="255"/>
      <c r="AA1604" s="255"/>
      <c r="AB1604" s="255"/>
      <c r="AC1604" s="255"/>
      <c r="AD1604" s="255"/>
      <c r="AE1604" s="357"/>
      <c r="AF1604" s="357"/>
      <c r="AG1604" s="357"/>
      <c r="AH1604" s="357"/>
      <c r="AI1604" s="357"/>
      <c r="AJ1604" s="357"/>
      <c r="AK1604" s="357"/>
      <c r="AL1604" s="357"/>
      <c r="AM1604" s="357"/>
      <c r="AN1604" s="357"/>
      <c r="AO1604" s="357"/>
      <c r="AP1604" s="357"/>
      <c r="AQ1604" s="357"/>
      <c r="AR1604" s="357"/>
      <c r="AS1604" s="256">
        <f>SUM(AE1604:AR1604)</f>
        <v>0</v>
      </c>
    </row>
    <row r="1605" spans="1:45" ht="15" customHeight="1" outlineLevel="1">
      <c r="A1605" s="454"/>
      <c r="B1605" s="254" t="s">
        <v>947</v>
      </c>
      <c r="C1605" s="251" t="s">
        <v>163</v>
      </c>
      <c r="D1605" s="255"/>
      <c r="E1605" s="255"/>
      <c r="F1605" s="255"/>
      <c r="G1605" s="255"/>
      <c r="H1605" s="255"/>
      <c r="I1605" s="255"/>
      <c r="J1605" s="255"/>
      <c r="K1605" s="255"/>
      <c r="L1605" s="255"/>
      <c r="M1605" s="255"/>
      <c r="N1605" s="255"/>
      <c r="O1605" s="255"/>
      <c r="P1605" s="255"/>
      <c r="Q1605" s="255">
        <f>Q1604</f>
        <v>12</v>
      </c>
      <c r="R1605" s="255"/>
      <c r="S1605" s="255"/>
      <c r="T1605" s="255"/>
      <c r="U1605" s="255"/>
      <c r="V1605" s="255"/>
      <c r="W1605" s="255"/>
      <c r="X1605" s="255"/>
      <c r="Y1605" s="255"/>
      <c r="Z1605" s="255"/>
      <c r="AA1605" s="255"/>
      <c r="AB1605" s="255"/>
      <c r="AC1605" s="255"/>
      <c r="AD1605" s="255"/>
      <c r="AE1605" s="353">
        <f>AE1604</f>
        <v>0</v>
      </c>
      <c r="AF1605" s="353">
        <f t="shared" ref="AF1605:AR1605" si="662">AF1604</f>
        <v>0</v>
      </c>
      <c r="AG1605" s="353">
        <f t="shared" si="662"/>
        <v>0</v>
      </c>
      <c r="AH1605" s="353">
        <f t="shared" si="662"/>
        <v>0</v>
      </c>
      <c r="AI1605" s="353">
        <f t="shared" si="662"/>
        <v>0</v>
      </c>
      <c r="AJ1605" s="353">
        <f t="shared" si="662"/>
        <v>0</v>
      </c>
      <c r="AK1605" s="353">
        <f t="shared" si="662"/>
        <v>0</v>
      </c>
      <c r="AL1605" s="353">
        <f t="shared" si="662"/>
        <v>0</v>
      </c>
      <c r="AM1605" s="353">
        <f t="shared" si="662"/>
        <v>0</v>
      </c>
      <c r="AN1605" s="353">
        <f t="shared" si="662"/>
        <v>0</v>
      </c>
      <c r="AO1605" s="353">
        <f t="shared" si="662"/>
        <v>0</v>
      </c>
      <c r="AP1605" s="353">
        <f t="shared" si="662"/>
        <v>0</v>
      </c>
      <c r="AQ1605" s="353">
        <f t="shared" si="662"/>
        <v>0</v>
      </c>
      <c r="AR1605" s="353">
        <f t="shared" si="662"/>
        <v>0</v>
      </c>
      <c r="AS1605" s="270"/>
    </row>
    <row r="1606" spans="1:45" ht="15" customHeight="1" outlineLevel="1">
      <c r="A1606" s="45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58"/>
      <c r="AF1606" s="359"/>
      <c r="AG1606" s="358"/>
      <c r="AH1606" s="358"/>
      <c r="AI1606" s="358"/>
      <c r="AJ1606" s="358"/>
      <c r="AK1606" s="358"/>
      <c r="AL1606" s="358"/>
      <c r="AM1606" s="358"/>
      <c r="AN1606" s="358"/>
      <c r="AO1606" s="358"/>
      <c r="AP1606" s="358"/>
      <c r="AQ1606" s="358"/>
      <c r="AR1606" s="358"/>
      <c r="AS1606" s="272"/>
    </row>
    <row r="1607" spans="1:45" ht="15" customHeight="1" outlineLevel="1">
      <c r="A1607" s="454">
        <v>9</v>
      </c>
      <c r="B1607" s="370" t="s">
        <v>102</v>
      </c>
      <c r="C1607" s="251" t="s">
        <v>25</v>
      </c>
      <c r="D1607" s="255"/>
      <c r="E1607" s="255"/>
      <c r="F1607" s="255"/>
      <c r="G1607" s="255"/>
      <c r="H1607" s="255"/>
      <c r="I1607" s="255"/>
      <c r="J1607" s="255"/>
      <c r="K1607" s="255"/>
      <c r="L1607" s="255"/>
      <c r="M1607" s="255"/>
      <c r="N1607" s="255"/>
      <c r="O1607" s="255"/>
      <c r="P1607" s="255"/>
      <c r="Q1607" s="255">
        <v>12</v>
      </c>
      <c r="R1607" s="255"/>
      <c r="S1607" s="255"/>
      <c r="T1607" s="255"/>
      <c r="U1607" s="255"/>
      <c r="V1607" s="255"/>
      <c r="W1607" s="255"/>
      <c r="X1607" s="255"/>
      <c r="Y1607" s="255"/>
      <c r="Z1607" s="255"/>
      <c r="AA1607" s="255"/>
      <c r="AB1607" s="255"/>
      <c r="AC1607" s="255"/>
      <c r="AD1607" s="255"/>
      <c r="AE1607" s="357"/>
      <c r="AF1607" s="357"/>
      <c r="AG1607" s="357"/>
      <c r="AH1607" s="357"/>
      <c r="AI1607" s="357"/>
      <c r="AJ1607" s="357"/>
      <c r="AK1607" s="357"/>
      <c r="AL1607" s="357"/>
      <c r="AM1607" s="357"/>
      <c r="AN1607" s="357"/>
      <c r="AO1607" s="357"/>
      <c r="AP1607" s="357"/>
      <c r="AQ1607" s="357"/>
      <c r="AR1607" s="357"/>
      <c r="AS1607" s="256">
        <f>SUM(AE1607:AR1607)</f>
        <v>0</v>
      </c>
    </row>
    <row r="1608" spans="1:45" ht="15" customHeight="1" outlineLevel="1">
      <c r="A1608" s="454"/>
      <c r="B1608" s="254" t="s">
        <v>947</v>
      </c>
      <c r="C1608" s="251" t="s">
        <v>163</v>
      </c>
      <c r="D1608" s="255"/>
      <c r="E1608" s="255"/>
      <c r="F1608" s="255"/>
      <c r="G1608" s="255"/>
      <c r="H1608" s="255"/>
      <c r="I1608" s="255"/>
      <c r="J1608" s="255"/>
      <c r="K1608" s="255"/>
      <c r="L1608" s="255"/>
      <c r="M1608" s="255"/>
      <c r="N1608" s="255"/>
      <c r="O1608" s="255"/>
      <c r="P1608" s="255"/>
      <c r="Q1608" s="255">
        <f>Q1607</f>
        <v>12</v>
      </c>
      <c r="R1608" s="255"/>
      <c r="S1608" s="255"/>
      <c r="T1608" s="255"/>
      <c r="U1608" s="255"/>
      <c r="V1608" s="255"/>
      <c r="W1608" s="255"/>
      <c r="X1608" s="255"/>
      <c r="Y1608" s="255"/>
      <c r="Z1608" s="255"/>
      <c r="AA1608" s="255"/>
      <c r="AB1608" s="255"/>
      <c r="AC1608" s="255"/>
      <c r="AD1608" s="255"/>
      <c r="AE1608" s="353">
        <f>AE1607</f>
        <v>0</v>
      </c>
      <c r="AF1608" s="353">
        <f t="shared" ref="AF1608:AR1608" si="663">AF1607</f>
        <v>0</v>
      </c>
      <c r="AG1608" s="353">
        <f t="shared" si="663"/>
        <v>0</v>
      </c>
      <c r="AH1608" s="353">
        <f t="shared" si="663"/>
        <v>0</v>
      </c>
      <c r="AI1608" s="353">
        <f t="shared" si="663"/>
        <v>0</v>
      </c>
      <c r="AJ1608" s="353">
        <f t="shared" si="663"/>
        <v>0</v>
      </c>
      <c r="AK1608" s="353">
        <f t="shared" si="663"/>
        <v>0</v>
      </c>
      <c r="AL1608" s="353">
        <f t="shared" si="663"/>
        <v>0</v>
      </c>
      <c r="AM1608" s="353">
        <f t="shared" si="663"/>
        <v>0</v>
      </c>
      <c r="AN1608" s="353">
        <f t="shared" si="663"/>
        <v>0</v>
      </c>
      <c r="AO1608" s="353">
        <f t="shared" si="663"/>
        <v>0</v>
      </c>
      <c r="AP1608" s="353">
        <f t="shared" si="663"/>
        <v>0</v>
      </c>
      <c r="AQ1608" s="353">
        <f t="shared" si="663"/>
        <v>0</v>
      </c>
      <c r="AR1608" s="353">
        <f t="shared" si="663"/>
        <v>0</v>
      </c>
      <c r="AS1608" s="270"/>
    </row>
    <row r="1609" spans="1:45" ht="15" customHeight="1" outlineLevel="1">
      <c r="A1609" s="454"/>
      <c r="B1609" s="273"/>
      <c r="C1609" s="271"/>
      <c r="D1609" s="275"/>
      <c r="E1609" s="275"/>
      <c r="F1609" s="275"/>
      <c r="G1609" s="275"/>
      <c r="H1609" s="275"/>
      <c r="I1609" s="275"/>
      <c r="J1609" s="275"/>
      <c r="K1609" s="275"/>
      <c r="L1609" s="275"/>
      <c r="M1609" s="275"/>
      <c r="N1609" s="275"/>
      <c r="O1609" s="275"/>
      <c r="P1609" s="275"/>
      <c r="Q1609" s="251"/>
      <c r="R1609" s="275"/>
      <c r="S1609" s="275"/>
      <c r="T1609" s="275"/>
      <c r="U1609" s="275"/>
      <c r="V1609" s="275"/>
      <c r="W1609" s="275"/>
      <c r="X1609" s="275"/>
      <c r="Y1609" s="275"/>
      <c r="Z1609" s="275"/>
      <c r="AA1609" s="275"/>
      <c r="AB1609" s="275"/>
      <c r="AC1609" s="275"/>
      <c r="AD1609" s="275"/>
      <c r="AE1609" s="358"/>
      <c r="AF1609" s="358"/>
      <c r="AG1609" s="358"/>
      <c r="AH1609" s="358"/>
      <c r="AI1609" s="358"/>
      <c r="AJ1609" s="358"/>
      <c r="AK1609" s="358"/>
      <c r="AL1609" s="358"/>
      <c r="AM1609" s="358"/>
      <c r="AN1609" s="358"/>
      <c r="AO1609" s="358"/>
      <c r="AP1609" s="358"/>
      <c r="AQ1609" s="358"/>
      <c r="AR1609" s="358"/>
      <c r="AS1609" s="272"/>
    </row>
    <row r="1610" spans="1:45" ht="15" customHeight="1" outlineLevel="1">
      <c r="A1610" s="454">
        <v>10</v>
      </c>
      <c r="B1610" s="370" t="s">
        <v>103</v>
      </c>
      <c r="C1610" s="251" t="s">
        <v>25</v>
      </c>
      <c r="D1610" s="255"/>
      <c r="E1610" s="255"/>
      <c r="F1610" s="255"/>
      <c r="G1610" s="255"/>
      <c r="H1610" s="255"/>
      <c r="I1610" s="255"/>
      <c r="J1610" s="255"/>
      <c r="K1610" s="255"/>
      <c r="L1610" s="255"/>
      <c r="M1610" s="255"/>
      <c r="N1610" s="255"/>
      <c r="O1610" s="255"/>
      <c r="P1610" s="255"/>
      <c r="Q1610" s="255">
        <v>3</v>
      </c>
      <c r="R1610" s="255"/>
      <c r="S1610" s="255"/>
      <c r="T1610" s="255"/>
      <c r="U1610" s="255"/>
      <c r="V1610" s="255"/>
      <c r="W1610" s="255"/>
      <c r="X1610" s="255"/>
      <c r="Y1610" s="255"/>
      <c r="Z1610" s="255"/>
      <c r="AA1610" s="255"/>
      <c r="AB1610" s="255"/>
      <c r="AC1610" s="255"/>
      <c r="AD1610" s="255"/>
      <c r="AE1610" s="357"/>
      <c r="AF1610" s="357"/>
      <c r="AG1610" s="357"/>
      <c r="AH1610" s="357"/>
      <c r="AI1610" s="357"/>
      <c r="AJ1610" s="357"/>
      <c r="AK1610" s="357"/>
      <c r="AL1610" s="357"/>
      <c r="AM1610" s="357"/>
      <c r="AN1610" s="357"/>
      <c r="AO1610" s="357"/>
      <c r="AP1610" s="357"/>
      <c r="AQ1610" s="357"/>
      <c r="AR1610" s="357"/>
      <c r="AS1610" s="256">
        <f>SUM(AE1610:AR1610)</f>
        <v>0</v>
      </c>
    </row>
    <row r="1611" spans="1:45" ht="15" customHeight="1" outlineLevel="1">
      <c r="A1611" s="454"/>
      <c r="B1611" s="254" t="s">
        <v>947</v>
      </c>
      <c r="C1611" s="251" t="s">
        <v>163</v>
      </c>
      <c r="D1611" s="255"/>
      <c r="E1611" s="255"/>
      <c r="F1611" s="255"/>
      <c r="G1611" s="255"/>
      <c r="H1611" s="255"/>
      <c r="I1611" s="255"/>
      <c r="J1611" s="255"/>
      <c r="K1611" s="255"/>
      <c r="L1611" s="255"/>
      <c r="M1611" s="255"/>
      <c r="N1611" s="255"/>
      <c r="O1611" s="255"/>
      <c r="P1611" s="255"/>
      <c r="Q1611" s="255">
        <f>Q1610</f>
        <v>3</v>
      </c>
      <c r="R1611" s="255"/>
      <c r="S1611" s="255"/>
      <c r="T1611" s="255"/>
      <c r="U1611" s="255"/>
      <c r="V1611" s="255"/>
      <c r="W1611" s="255"/>
      <c r="X1611" s="255"/>
      <c r="Y1611" s="255"/>
      <c r="Z1611" s="255"/>
      <c r="AA1611" s="255"/>
      <c r="AB1611" s="255"/>
      <c r="AC1611" s="255"/>
      <c r="AD1611" s="255"/>
      <c r="AE1611" s="353">
        <f>AE1610</f>
        <v>0</v>
      </c>
      <c r="AF1611" s="353">
        <f t="shared" ref="AF1611:AR1611" si="664">AF1610</f>
        <v>0</v>
      </c>
      <c r="AG1611" s="353">
        <f t="shared" si="664"/>
        <v>0</v>
      </c>
      <c r="AH1611" s="353">
        <f t="shared" si="664"/>
        <v>0</v>
      </c>
      <c r="AI1611" s="353">
        <f t="shared" si="664"/>
        <v>0</v>
      </c>
      <c r="AJ1611" s="353">
        <f t="shared" si="664"/>
        <v>0</v>
      </c>
      <c r="AK1611" s="353">
        <f t="shared" si="664"/>
        <v>0</v>
      </c>
      <c r="AL1611" s="353">
        <f t="shared" si="664"/>
        <v>0</v>
      </c>
      <c r="AM1611" s="353">
        <f t="shared" si="664"/>
        <v>0</v>
      </c>
      <c r="AN1611" s="353">
        <f t="shared" si="664"/>
        <v>0</v>
      </c>
      <c r="AO1611" s="353">
        <f t="shared" si="664"/>
        <v>0</v>
      </c>
      <c r="AP1611" s="353">
        <f t="shared" si="664"/>
        <v>0</v>
      </c>
      <c r="AQ1611" s="353">
        <f t="shared" si="664"/>
        <v>0</v>
      </c>
      <c r="AR1611" s="353">
        <f t="shared" si="664"/>
        <v>0</v>
      </c>
      <c r="AS1611" s="270"/>
    </row>
    <row r="1612" spans="1:45" ht="15" customHeight="1" outlineLevel="1">
      <c r="A1612" s="454"/>
      <c r="B1612" s="273"/>
      <c r="C1612" s="271"/>
      <c r="D1612" s="275"/>
      <c r="E1612" s="275"/>
      <c r="F1612" s="275"/>
      <c r="G1612" s="275"/>
      <c r="H1612" s="275"/>
      <c r="I1612" s="275"/>
      <c r="J1612" s="275"/>
      <c r="K1612" s="275"/>
      <c r="L1612" s="275"/>
      <c r="M1612" s="275"/>
      <c r="N1612" s="275"/>
      <c r="O1612" s="275"/>
      <c r="P1612" s="275"/>
      <c r="Q1612" s="251"/>
      <c r="R1612" s="275"/>
      <c r="S1612" s="275"/>
      <c r="T1612" s="275"/>
      <c r="U1612" s="275"/>
      <c r="V1612" s="275"/>
      <c r="W1612" s="275"/>
      <c r="X1612" s="275"/>
      <c r="Y1612" s="275"/>
      <c r="Z1612" s="275"/>
      <c r="AA1612" s="275"/>
      <c r="AB1612" s="275"/>
      <c r="AC1612" s="275"/>
      <c r="AD1612" s="275"/>
      <c r="AE1612" s="358"/>
      <c r="AF1612" s="359"/>
      <c r="AG1612" s="358"/>
      <c r="AH1612" s="358"/>
      <c r="AI1612" s="358"/>
      <c r="AJ1612" s="358"/>
      <c r="AK1612" s="358"/>
      <c r="AL1612" s="358"/>
      <c r="AM1612" s="358"/>
      <c r="AN1612" s="358"/>
      <c r="AO1612" s="358"/>
      <c r="AP1612" s="358"/>
      <c r="AQ1612" s="358"/>
      <c r="AR1612" s="358"/>
      <c r="AS1612" s="272"/>
    </row>
    <row r="1613" spans="1:45" ht="15" customHeight="1" outlineLevel="1">
      <c r="A1613" s="454"/>
      <c r="B1613" s="248" t="s">
        <v>10</v>
      </c>
      <c r="C1613" s="249"/>
      <c r="D1613" s="249"/>
      <c r="E1613" s="249"/>
      <c r="F1613" s="249"/>
      <c r="G1613" s="249"/>
      <c r="H1613" s="249"/>
      <c r="I1613" s="249"/>
      <c r="J1613" s="249"/>
      <c r="K1613" s="249"/>
      <c r="L1613" s="249"/>
      <c r="M1613" s="249"/>
      <c r="N1613" s="249"/>
      <c r="O1613" s="249"/>
      <c r="P1613" s="249"/>
      <c r="Q1613" s="250"/>
      <c r="R1613" s="249"/>
      <c r="S1613" s="249"/>
      <c r="T1613" s="249"/>
      <c r="U1613" s="249"/>
      <c r="V1613" s="249"/>
      <c r="W1613" s="249"/>
      <c r="X1613" s="249"/>
      <c r="Y1613" s="249"/>
      <c r="Z1613" s="249"/>
      <c r="AA1613" s="249"/>
      <c r="AB1613" s="249"/>
      <c r="AC1613" s="249"/>
      <c r="AD1613" s="249"/>
      <c r="AE1613" s="356"/>
      <c r="AF1613" s="356"/>
      <c r="AG1613" s="356"/>
      <c r="AH1613" s="356"/>
      <c r="AI1613" s="356"/>
      <c r="AJ1613" s="356"/>
      <c r="AK1613" s="356"/>
      <c r="AL1613" s="356"/>
      <c r="AM1613" s="356"/>
      <c r="AN1613" s="356"/>
      <c r="AO1613" s="356"/>
      <c r="AP1613" s="356"/>
      <c r="AQ1613" s="356"/>
      <c r="AR1613" s="356"/>
      <c r="AS1613" s="252"/>
    </row>
    <row r="1614" spans="1:45" ht="15" customHeight="1" outlineLevel="1">
      <c r="A1614" s="454">
        <v>11</v>
      </c>
      <c r="B1614" s="370" t="s">
        <v>104</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8"/>
      <c r="AF1614" s="357"/>
      <c r="AG1614" s="357"/>
      <c r="AH1614" s="357"/>
      <c r="AI1614" s="357"/>
      <c r="AJ1614" s="357"/>
      <c r="AK1614" s="357"/>
      <c r="AL1614" s="357"/>
      <c r="AM1614" s="357"/>
      <c r="AN1614" s="357"/>
      <c r="AO1614" s="357"/>
      <c r="AP1614" s="357"/>
      <c r="AQ1614" s="357"/>
      <c r="AR1614" s="357"/>
      <c r="AS1614" s="256">
        <f>SUM(AE1614:AR1614)</f>
        <v>0</v>
      </c>
    </row>
    <row r="1615" spans="1:45" ht="15" customHeight="1" outlineLevel="1">
      <c r="A1615" s="454"/>
      <c r="B1615" s="254" t="s">
        <v>947</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53">
        <f>AE1614</f>
        <v>0</v>
      </c>
      <c r="AF1615" s="353">
        <f t="shared" ref="AF1615:AR1615" si="665">AF1614</f>
        <v>0</v>
      </c>
      <c r="AG1615" s="353">
        <f t="shared" si="665"/>
        <v>0</v>
      </c>
      <c r="AH1615" s="353">
        <f t="shared" si="665"/>
        <v>0</v>
      </c>
      <c r="AI1615" s="353">
        <f t="shared" si="665"/>
        <v>0</v>
      </c>
      <c r="AJ1615" s="353">
        <f t="shared" si="665"/>
        <v>0</v>
      </c>
      <c r="AK1615" s="353">
        <f t="shared" si="665"/>
        <v>0</v>
      </c>
      <c r="AL1615" s="353">
        <f t="shared" si="665"/>
        <v>0</v>
      </c>
      <c r="AM1615" s="353">
        <f t="shared" si="665"/>
        <v>0</v>
      </c>
      <c r="AN1615" s="353">
        <f t="shared" si="665"/>
        <v>0</v>
      </c>
      <c r="AO1615" s="353">
        <f t="shared" si="665"/>
        <v>0</v>
      </c>
      <c r="AP1615" s="353">
        <f t="shared" si="665"/>
        <v>0</v>
      </c>
      <c r="AQ1615" s="353">
        <f t="shared" si="665"/>
        <v>0</v>
      </c>
      <c r="AR1615" s="353">
        <f t="shared" si="665"/>
        <v>0</v>
      </c>
      <c r="AS1615" s="257"/>
    </row>
    <row r="1616" spans="1:45" ht="15" customHeight="1" outlineLevel="1">
      <c r="A1616" s="45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54"/>
      <c r="AF1616" s="363"/>
      <c r="AG1616" s="363"/>
      <c r="AH1616" s="363"/>
      <c r="AI1616" s="363"/>
      <c r="AJ1616" s="363"/>
      <c r="AK1616" s="363"/>
      <c r="AL1616" s="363"/>
      <c r="AM1616" s="363"/>
      <c r="AN1616" s="363"/>
      <c r="AO1616" s="363"/>
      <c r="AP1616" s="363"/>
      <c r="AQ1616" s="363"/>
      <c r="AR1616" s="363"/>
      <c r="AS1616" s="266"/>
    </row>
    <row r="1617" spans="1:46" ht="28.5" customHeight="1" outlineLevel="1">
      <c r="A1617" s="454">
        <v>12</v>
      </c>
      <c r="B1617" s="370" t="s">
        <v>105</v>
      </c>
      <c r="C1617" s="251" t="s">
        <v>25</v>
      </c>
      <c r="D1617" s="255"/>
      <c r="E1617" s="255"/>
      <c r="F1617" s="255"/>
      <c r="G1617" s="255"/>
      <c r="H1617" s="255"/>
      <c r="I1617" s="255"/>
      <c r="J1617" s="255"/>
      <c r="K1617" s="255"/>
      <c r="L1617" s="255"/>
      <c r="M1617" s="255"/>
      <c r="N1617" s="255"/>
      <c r="O1617" s="255"/>
      <c r="P1617" s="255"/>
      <c r="Q1617" s="255">
        <v>12</v>
      </c>
      <c r="R1617" s="255"/>
      <c r="S1617" s="255"/>
      <c r="T1617" s="255"/>
      <c r="U1617" s="255"/>
      <c r="V1617" s="255"/>
      <c r="W1617" s="255"/>
      <c r="X1617" s="255"/>
      <c r="Y1617" s="255"/>
      <c r="Z1617" s="255"/>
      <c r="AA1617" s="255"/>
      <c r="AB1617" s="255"/>
      <c r="AC1617" s="255"/>
      <c r="AD1617" s="255"/>
      <c r="AE1617" s="352"/>
      <c r="AF1617" s="357"/>
      <c r="AG1617" s="357"/>
      <c r="AH1617" s="357"/>
      <c r="AI1617" s="357"/>
      <c r="AJ1617" s="357"/>
      <c r="AK1617" s="357"/>
      <c r="AL1617" s="357"/>
      <c r="AM1617" s="357"/>
      <c r="AN1617" s="357"/>
      <c r="AO1617" s="357"/>
      <c r="AP1617" s="357"/>
      <c r="AQ1617" s="357"/>
      <c r="AR1617" s="357"/>
      <c r="AS1617" s="256">
        <f>SUM(AE1617:AR1617)</f>
        <v>0</v>
      </c>
    </row>
    <row r="1618" spans="1:46" ht="15" customHeight="1" outlineLevel="1">
      <c r="A1618" s="454"/>
      <c r="B1618" s="254" t="s">
        <v>947</v>
      </c>
      <c r="C1618" s="251" t="s">
        <v>163</v>
      </c>
      <c r="D1618" s="255"/>
      <c r="E1618" s="255"/>
      <c r="F1618" s="255"/>
      <c r="G1618" s="255"/>
      <c r="H1618" s="255"/>
      <c r="I1618" s="255"/>
      <c r="J1618" s="255"/>
      <c r="K1618" s="255"/>
      <c r="L1618" s="255"/>
      <c r="M1618" s="255"/>
      <c r="N1618" s="255"/>
      <c r="O1618" s="255"/>
      <c r="P1618" s="255"/>
      <c r="Q1618" s="255">
        <f>Q1617</f>
        <v>12</v>
      </c>
      <c r="R1618" s="255"/>
      <c r="S1618" s="255"/>
      <c r="T1618" s="255"/>
      <c r="U1618" s="255"/>
      <c r="V1618" s="255"/>
      <c r="W1618" s="255"/>
      <c r="X1618" s="255"/>
      <c r="Y1618" s="255"/>
      <c r="Z1618" s="255"/>
      <c r="AA1618" s="255"/>
      <c r="AB1618" s="255"/>
      <c r="AC1618" s="255"/>
      <c r="AD1618" s="255"/>
      <c r="AE1618" s="353">
        <f>AE1617</f>
        <v>0</v>
      </c>
      <c r="AF1618" s="353">
        <f t="shared" ref="AF1618:AR1618" si="666">AF1617</f>
        <v>0</v>
      </c>
      <c r="AG1618" s="353">
        <f t="shared" si="666"/>
        <v>0</v>
      </c>
      <c r="AH1618" s="353">
        <f t="shared" si="666"/>
        <v>0</v>
      </c>
      <c r="AI1618" s="353">
        <f t="shared" si="666"/>
        <v>0</v>
      </c>
      <c r="AJ1618" s="353">
        <f t="shared" si="666"/>
        <v>0</v>
      </c>
      <c r="AK1618" s="353">
        <f t="shared" si="666"/>
        <v>0</v>
      </c>
      <c r="AL1618" s="353">
        <f t="shared" si="666"/>
        <v>0</v>
      </c>
      <c r="AM1618" s="353">
        <f t="shared" si="666"/>
        <v>0</v>
      </c>
      <c r="AN1618" s="353">
        <f t="shared" si="666"/>
        <v>0</v>
      </c>
      <c r="AO1618" s="353">
        <f t="shared" si="666"/>
        <v>0</v>
      </c>
      <c r="AP1618" s="353">
        <f t="shared" si="666"/>
        <v>0</v>
      </c>
      <c r="AQ1618" s="353">
        <f t="shared" si="666"/>
        <v>0</v>
      </c>
      <c r="AR1618" s="353">
        <f t="shared" si="666"/>
        <v>0</v>
      </c>
      <c r="AS1618" s="257"/>
    </row>
    <row r="1619" spans="1:46" ht="15" customHeight="1" outlineLevel="1">
      <c r="A1619" s="454"/>
      <c r="B1619" s="274"/>
      <c r="C1619" s="265"/>
      <c r="D1619" s="251"/>
      <c r="E1619" s="251"/>
      <c r="F1619" s="251"/>
      <c r="G1619" s="251"/>
      <c r="H1619" s="251"/>
      <c r="I1619" s="251"/>
      <c r="J1619" s="251"/>
      <c r="K1619" s="251"/>
      <c r="L1619" s="251"/>
      <c r="M1619" s="251"/>
      <c r="N1619" s="251"/>
      <c r="O1619" s="251"/>
      <c r="P1619" s="251"/>
      <c r="Q1619" s="251"/>
      <c r="R1619" s="251"/>
      <c r="S1619" s="251"/>
      <c r="T1619" s="251"/>
      <c r="U1619" s="251"/>
      <c r="V1619" s="251"/>
      <c r="W1619" s="251"/>
      <c r="X1619" s="251"/>
      <c r="Y1619" s="251"/>
      <c r="Z1619" s="251"/>
      <c r="AA1619" s="251"/>
      <c r="AB1619" s="251"/>
      <c r="AC1619" s="251"/>
      <c r="AD1619" s="251"/>
      <c r="AE1619" s="364"/>
      <c r="AF1619" s="364"/>
      <c r="AG1619" s="354"/>
      <c r="AH1619" s="354"/>
      <c r="AI1619" s="354"/>
      <c r="AJ1619" s="354"/>
      <c r="AK1619" s="354"/>
      <c r="AL1619" s="354"/>
      <c r="AM1619" s="354"/>
      <c r="AN1619" s="354"/>
      <c r="AO1619" s="354"/>
      <c r="AP1619" s="354"/>
      <c r="AQ1619" s="354"/>
      <c r="AR1619" s="354"/>
      <c r="AS1619" s="266"/>
    </row>
    <row r="1620" spans="1:46" ht="15" customHeight="1" outlineLevel="1">
      <c r="A1620" s="454">
        <v>13</v>
      </c>
      <c r="B1620" s="370" t="s">
        <v>106</v>
      </c>
      <c r="C1620" s="251" t="s">
        <v>25</v>
      </c>
      <c r="D1620" s="255"/>
      <c r="E1620" s="255"/>
      <c r="F1620" s="255"/>
      <c r="G1620" s="255"/>
      <c r="H1620" s="255"/>
      <c r="I1620" s="255"/>
      <c r="J1620" s="255"/>
      <c r="K1620" s="255"/>
      <c r="L1620" s="255"/>
      <c r="M1620" s="255"/>
      <c r="N1620" s="255"/>
      <c r="O1620" s="255"/>
      <c r="P1620" s="255"/>
      <c r="Q1620" s="255">
        <v>12</v>
      </c>
      <c r="R1620" s="255"/>
      <c r="S1620" s="255"/>
      <c r="T1620" s="255"/>
      <c r="U1620" s="255"/>
      <c r="V1620" s="255"/>
      <c r="W1620" s="255"/>
      <c r="X1620" s="255"/>
      <c r="Y1620" s="255"/>
      <c r="Z1620" s="255"/>
      <c r="AA1620" s="255"/>
      <c r="AB1620" s="255"/>
      <c r="AC1620" s="255"/>
      <c r="AD1620" s="255"/>
      <c r="AE1620" s="352"/>
      <c r="AF1620" s="357"/>
      <c r="AG1620" s="357"/>
      <c r="AH1620" s="357"/>
      <c r="AI1620" s="357"/>
      <c r="AJ1620" s="357"/>
      <c r="AK1620" s="357"/>
      <c r="AL1620" s="357"/>
      <c r="AM1620" s="357"/>
      <c r="AN1620" s="357"/>
      <c r="AO1620" s="357"/>
      <c r="AP1620" s="357"/>
      <c r="AQ1620" s="357"/>
      <c r="AR1620" s="357"/>
      <c r="AS1620" s="256">
        <f>SUM(AE1620:AR1620)</f>
        <v>0</v>
      </c>
    </row>
    <row r="1621" spans="1:46" ht="15" customHeight="1" outlineLevel="1">
      <c r="A1621" s="454"/>
      <c r="B1621" s="254" t="s">
        <v>947</v>
      </c>
      <c r="C1621" s="251" t="s">
        <v>163</v>
      </c>
      <c r="D1621" s="255"/>
      <c r="E1621" s="255"/>
      <c r="F1621" s="255"/>
      <c r="G1621" s="255"/>
      <c r="H1621" s="255"/>
      <c r="I1621" s="255"/>
      <c r="J1621" s="255"/>
      <c r="K1621" s="255"/>
      <c r="L1621" s="255"/>
      <c r="M1621" s="255"/>
      <c r="N1621" s="255"/>
      <c r="O1621" s="255"/>
      <c r="P1621" s="255"/>
      <c r="Q1621" s="255">
        <f>Q1620</f>
        <v>12</v>
      </c>
      <c r="R1621" s="255"/>
      <c r="S1621" s="255"/>
      <c r="T1621" s="255"/>
      <c r="U1621" s="255"/>
      <c r="V1621" s="255"/>
      <c r="W1621" s="255"/>
      <c r="X1621" s="255"/>
      <c r="Y1621" s="255"/>
      <c r="Z1621" s="255"/>
      <c r="AA1621" s="255"/>
      <c r="AB1621" s="255"/>
      <c r="AC1621" s="255"/>
      <c r="AD1621" s="255"/>
      <c r="AE1621" s="353">
        <f>AE1620</f>
        <v>0</v>
      </c>
      <c r="AF1621" s="353">
        <f t="shared" ref="AF1621:AR1621" si="667">AF1620</f>
        <v>0</v>
      </c>
      <c r="AG1621" s="353">
        <f t="shared" si="667"/>
        <v>0</v>
      </c>
      <c r="AH1621" s="353">
        <f t="shared" si="667"/>
        <v>0</v>
      </c>
      <c r="AI1621" s="353">
        <f t="shared" si="667"/>
        <v>0</v>
      </c>
      <c r="AJ1621" s="353">
        <f t="shared" si="667"/>
        <v>0</v>
      </c>
      <c r="AK1621" s="353">
        <f t="shared" si="667"/>
        <v>0</v>
      </c>
      <c r="AL1621" s="353">
        <f t="shared" si="667"/>
        <v>0</v>
      </c>
      <c r="AM1621" s="353">
        <f t="shared" si="667"/>
        <v>0</v>
      </c>
      <c r="AN1621" s="353">
        <f t="shared" si="667"/>
        <v>0</v>
      </c>
      <c r="AO1621" s="353">
        <f t="shared" si="667"/>
        <v>0</v>
      </c>
      <c r="AP1621" s="353">
        <f t="shared" si="667"/>
        <v>0</v>
      </c>
      <c r="AQ1621" s="353">
        <f t="shared" si="667"/>
        <v>0</v>
      </c>
      <c r="AR1621" s="353">
        <f t="shared" si="667"/>
        <v>0</v>
      </c>
      <c r="AS1621" s="266"/>
    </row>
    <row r="1622" spans="1:46" ht="15" customHeight="1" outlineLevel="1">
      <c r="A1622" s="454"/>
      <c r="B1622" s="274"/>
      <c r="C1622" s="265"/>
      <c r="D1622" s="251"/>
      <c r="E1622" s="251"/>
      <c r="F1622" s="251"/>
      <c r="G1622" s="251"/>
      <c r="H1622" s="251"/>
      <c r="I1622" s="251"/>
      <c r="J1622" s="251"/>
      <c r="K1622" s="251"/>
      <c r="L1622" s="251"/>
      <c r="M1622" s="251"/>
      <c r="N1622" s="251"/>
      <c r="O1622" s="251"/>
      <c r="P1622" s="251"/>
      <c r="Q1622" s="251"/>
      <c r="R1622" s="251"/>
      <c r="S1622" s="251"/>
      <c r="T1622" s="251"/>
      <c r="U1622" s="251"/>
      <c r="V1622" s="251"/>
      <c r="W1622" s="251"/>
      <c r="X1622" s="251"/>
      <c r="Y1622" s="251"/>
      <c r="Z1622" s="251"/>
      <c r="AA1622" s="251"/>
      <c r="AB1622" s="251"/>
      <c r="AC1622" s="251"/>
      <c r="AD1622" s="251"/>
      <c r="AE1622" s="354"/>
      <c r="AF1622" s="354"/>
      <c r="AG1622" s="354"/>
      <c r="AH1622" s="354"/>
      <c r="AI1622" s="354"/>
      <c r="AJ1622" s="354"/>
      <c r="AK1622" s="354"/>
      <c r="AL1622" s="354"/>
      <c r="AM1622" s="354"/>
      <c r="AN1622" s="354"/>
      <c r="AO1622" s="354"/>
      <c r="AP1622" s="354"/>
      <c r="AQ1622" s="354"/>
      <c r="AR1622" s="354"/>
      <c r="AS1622" s="266"/>
    </row>
    <row r="1623" spans="1:46" ht="15" customHeight="1" outlineLevel="1">
      <c r="A1623" s="454"/>
      <c r="B1623" s="248" t="s">
        <v>107</v>
      </c>
      <c r="C1623" s="249"/>
      <c r="D1623" s="250"/>
      <c r="E1623" s="250"/>
      <c r="F1623" s="250"/>
      <c r="G1623" s="250"/>
      <c r="H1623" s="250"/>
      <c r="I1623" s="250"/>
      <c r="J1623" s="250"/>
      <c r="K1623" s="250"/>
      <c r="L1623" s="250"/>
      <c r="M1623" s="250"/>
      <c r="N1623" s="250"/>
      <c r="O1623" s="250"/>
      <c r="P1623" s="250"/>
      <c r="Q1623" s="250"/>
      <c r="R1623" s="250"/>
      <c r="S1623" s="249"/>
      <c r="T1623" s="249"/>
      <c r="U1623" s="249"/>
      <c r="V1623" s="249"/>
      <c r="W1623" s="249"/>
      <c r="X1623" s="249"/>
      <c r="Y1623" s="249"/>
      <c r="Z1623" s="249"/>
      <c r="AA1623" s="249"/>
      <c r="AB1623" s="249"/>
      <c r="AC1623" s="249"/>
      <c r="AD1623" s="249"/>
      <c r="AE1623" s="356"/>
      <c r="AF1623" s="356"/>
      <c r="AG1623" s="356"/>
      <c r="AH1623" s="356"/>
      <c r="AI1623" s="356"/>
      <c r="AJ1623" s="356"/>
      <c r="AK1623" s="356"/>
      <c r="AL1623" s="356"/>
      <c r="AM1623" s="356"/>
      <c r="AN1623" s="356"/>
      <c r="AO1623" s="356"/>
      <c r="AP1623" s="356"/>
      <c r="AQ1623" s="356"/>
      <c r="AR1623" s="356"/>
      <c r="AS1623" s="252"/>
    </row>
    <row r="1624" spans="1:46" ht="15" customHeight="1" outlineLevel="1">
      <c r="A1624" s="454">
        <v>14</v>
      </c>
      <c r="B1624" s="274" t="s">
        <v>108</v>
      </c>
      <c r="C1624" s="251" t="s">
        <v>25</v>
      </c>
      <c r="D1624" s="255"/>
      <c r="E1624" s="255"/>
      <c r="F1624" s="255"/>
      <c r="G1624" s="255"/>
      <c r="H1624" s="255"/>
      <c r="I1624" s="255"/>
      <c r="J1624" s="255"/>
      <c r="K1624" s="255"/>
      <c r="L1624" s="255"/>
      <c r="M1624" s="255"/>
      <c r="N1624" s="255"/>
      <c r="O1624" s="255"/>
      <c r="P1624" s="255"/>
      <c r="Q1624" s="255">
        <v>12</v>
      </c>
      <c r="R1624" s="255"/>
      <c r="S1624" s="255"/>
      <c r="T1624" s="255"/>
      <c r="U1624" s="255"/>
      <c r="V1624" s="255"/>
      <c r="W1624" s="255"/>
      <c r="X1624" s="255"/>
      <c r="Y1624" s="255"/>
      <c r="Z1624" s="255"/>
      <c r="AA1624" s="255"/>
      <c r="AB1624" s="255"/>
      <c r="AC1624" s="255"/>
      <c r="AD1624" s="255"/>
      <c r="AE1624" s="352"/>
      <c r="AF1624" s="352"/>
      <c r="AG1624" s="352"/>
      <c r="AH1624" s="352"/>
      <c r="AI1624" s="352"/>
      <c r="AJ1624" s="352"/>
      <c r="AK1624" s="352"/>
      <c r="AL1624" s="352"/>
      <c r="AM1624" s="352"/>
      <c r="AN1624" s="352"/>
      <c r="AO1624" s="352"/>
      <c r="AP1624" s="352"/>
      <c r="AQ1624" s="352"/>
      <c r="AR1624" s="352"/>
      <c r="AS1624" s="256">
        <f>SUM(AE1624:AR1624)</f>
        <v>0</v>
      </c>
    </row>
    <row r="1625" spans="1:46" ht="15" customHeight="1" outlineLevel="1">
      <c r="A1625" s="454"/>
      <c r="B1625" s="254" t="s">
        <v>947</v>
      </c>
      <c r="C1625" s="251" t="s">
        <v>163</v>
      </c>
      <c r="D1625" s="255"/>
      <c r="E1625" s="255"/>
      <c r="F1625" s="255"/>
      <c r="G1625" s="255"/>
      <c r="H1625" s="255"/>
      <c r="I1625" s="255"/>
      <c r="J1625" s="255"/>
      <c r="K1625" s="255"/>
      <c r="L1625" s="255"/>
      <c r="M1625" s="255"/>
      <c r="N1625" s="255"/>
      <c r="O1625" s="255"/>
      <c r="P1625" s="255"/>
      <c r="Q1625" s="255">
        <f>Q1624</f>
        <v>12</v>
      </c>
      <c r="R1625" s="255"/>
      <c r="S1625" s="255"/>
      <c r="T1625" s="255"/>
      <c r="U1625" s="255"/>
      <c r="V1625" s="255"/>
      <c r="W1625" s="255"/>
      <c r="X1625" s="255"/>
      <c r="Y1625" s="255"/>
      <c r="Z1625" s="255"/>
      <c r="AA1625" s="255"/>
      <c r="AB1625" s="255"/>
      <c r="AC1625" s="255"/>
      <c r="AD1625" s="255"/>
      <c r="AE1625" s="353">
        <f>AE1624</f>
        <v>0</v>
      </c>
      <c r="AF1625" s="353">
        <f t="shared" ref="AF1625:AR1625" si="668">AF1624</f>
        <v>0</v>
      </c>
      <c r="AG1625" s="353">
        <f t="shared" si="668"/>
        <v>0</v>
      </c>
      <c r="AH1625" s="353">
        <f t="shared" si="668"/>
        <v>0</v>
      </c>
      <c r="AI1625" s="353">
        <f t="shared" si="668"/>
        <v>0</v>
      </c>
      <c r="AJ1625" s="353">
        <f t="shared" si="668"/>
        <v>0</v>
      </c>
      <c r="AK1625" s="353">
        <f t="shared" si="668"/>
        <v>0</v>
      </c>
      <c r="AL1625" s="353">
        <f t="shared" si="668"/>
        <v>0</v>
      </c>
      <c r="AM1625" s="353">
        <f t="shared" si="668"/>
        <v>0</v>
      </c>
      <c r="AN1625" s="353">
        <f t="shared" si="668"/>
        <v>0</v>
      </c>
      <c r="AO1625" s="353">
        <f t="shared" si="668"/>
        <v>0</v>
      </c>
      <c r="AP1625" s="353">
        <f t="shared" si="668"/>
        <v>0</v>
      </c>
      <c r="AQ1625" s="353">
        <f t="shared" si="668"/>
        <v>0</v>
      </c>
      <c r="AR1625" s="353">
        <f t="shared" si="668"/>
        <v>0</v>
      </c>
      <c r="AS1625" s="257"/>
    </row>
    <row r="1626" spans="1:46" ht="15" customHeight="1" outlineLevel="1">
      <c r="A1626" s="454"/>
      <c r="B1626" s="274"/>
      <c r="C1626" s="265"/>
      <c r="D1626" s="251"/>
      <c r="E1626" s="251"/>
      <c r="F1626" s="251"/>
      <c r="G1626" s="251"/>
      <c r="H1626" s="251"/>
      <c r="I1626" s="251"/>
      <c r="J1626" s="251"/>
      <c r="K1626" s="251"/>
      <c r="L1626" s="251"/>
      <c r="M1626" s="251"/>
      <c r="N1626" s="251"/>
      <c r="O1626" s="251"/>
      <c r="P1626" s="251"/>
      <c r="Q1626" s="405"/>
      <c r="R1626" s="251"/>
      <c r="S1626" s="251"/>
      <c r="T1626" s="251"/>
      <c r="U1626" s="251"/>
      <c r="V1626" s="251"/>
      <c r="W1626" s="251"/>
      <c r="X1626" s="251"/>
      <c r="Y1626" s="251"/>
      <c r="Z1626" s="251"/>
      <c r="AA1626" s="251"/>
      <c r="AB1626" s="251"/>
      <c r="AC1626" s="251"/>
      <c r="AD1626" s="251"/>
      <c r="AE1626" s="354"/>
      <c r="AF1626" s="354"/>
      <c r="AG1626" s="354"/>
      <c r="AH1626" s="354"/>
      <c r="AI1626" s="354"/>
      <c r="AJ1626" s="354"/>
      <c r="AK1626" s="354"/>
      <c r="AL1626" s="354"/>
      <c r="AM1626" s="354"/>
      <c r="AN1626" s="354"/>
      <c r="AO1626" s="354"/>
      <c r="AP1626" s="354"/>
      <c r="AQ1626" s="354"/>
      <c r="AR1626" s="354"/>
      <c r="AS1626" s="261"/>
      <c r="AT1626" s="534"/>
    </row>
    <row r="1627" spans="1:46" s="243" customFormat="1" ht="15.5" outlineLevel="1">
      <c r="A1627" s="454"/>
      <c r="B1627" s="248" t="s">
        <v>487</v>
      </c>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54"/>
      <c r="AF1627" s="354"/>
      <c r="AG1627" s="354"/>
      <c r="AH1627" s="354"/>
      <c r="AI1627" s="354"/>
      <c r="AJ1627" s="354"/>
      <c r="AK1627" s="358"/>
      <c r="AL1627" s="358"/>
      <c r="AM1627" s="358"/>
      <c r="AN1627" s="358"/>
      <c r="AO1627" s="358"/>
      <c r="AP1627" s="358"/>
      <c r="AQ1627" s="358"/>
      <c r="AR1627" s="358"/>
      <c r="AS1627" s="443"/>
      <c r="AT1627" s="535"/>
    </row>
    <row r="1628" spans="1:46" ht="15.5" outlineLevel="1">
      <c r="A1628" s="454">
        <v>15</v>
      </c>
      <c r="B1628" s="254" t="s">
        <v>492</v>
      </c>
      <c r="C1628" s="251" t="s">
        <v>25</v>
      </c>
      <c r="D1628" s="255"/>
      <c r="E1628" s="255"/>
      <c r="F1628" s="255"/>
      <c r="G1628" s="255"/>
      <c r="H1628" s="255"/>
      <c r="I1628" s="255"/>
      <c r="J1628" s="255"/>
      <c r="K1628" s="255"/>
      <c r="L1628" s="255"/>
      <c r="M1628" s="255"/>
      <c r="N1628" s="255"/>
      <c r="O1628" s="255"/>
      <c r="P1628" s="255"/>
      <c r="Q1628" s="255">
        <v>0</v>
      </c>
      <c r="R1628" s="255"/>
      <c r="S1628" s="255"/>
      <c r="T1628" s="255"/>
      <c r="U1628" s="255"/>
      <c r="V1628" s="255"/>
      <c r="W1628" s="255"/>
      <c r="X1628" s="255"/>
      <c r="Y1628" s="255"/>
      <c r="Z1628" s="255"/>
      <c r="AA1628" s="255"/>
      <c r="AB1628" s="255"/>
      <c r="AC1628" s="255"/>
      <c r="AD1628" s="255"/>
      <c r="AE1628" s="352"/>
      <c r="AF1628" s="352"/>
      <c r="AG1628" s="352"/>
      <c r="AH1628" s="352"/>
      <c r="AI1628" s="352"/>
      <c r="AJ1628" s="352"/>
      <c r="AK1628" s="352"/>
      <c r="AL1628" s="352"/>
      <c r="AM1628" s="352"/>
      <c r="AN1628" s="352"/>
      <c r="AO1628" s="352"/>
      <c r="AP1628" s="352"/>
      <c r="AQ1628" s="352"/>
      <c r="AR1628" s="352"/>
      <c r="AS1628" s="536">
        <f>SUM(AE1628:AR1628)</f>
        <v>0</v>
      </c>
      <c r="AT1628" s="534"/>
    </row>
    <row r="1629" spans="1:46" ht="15.5" outlineLevel="1">
      <c r="A1629" s="454"/>
      <c r="B1629" s="254" t="s">
        <v>947</v>
      </c>
      <c r="C1629" s="251" t="s">
        <v>163</v>
      </c>
      <c r="D1629" s="255"/>
      <c r="E1629" s="255"/>
      <c r="F1629" s="255"/>
      <c r="G1629" s="255"/>
      <c r="H1629" s="255"/>
      <c r="I1629" s="255"/>
      <c r="J1629" s="255"/>
      <c r="K1629" s="255"/>
      <c r="L1629" s="255"/>
      <c r="M1629" s="255"/>
      <c r="N1629" s="255"/>
      <c r="O1629" s="255"/>
      <c r="P1629" s="255"/>
      <c r="Q1629" s="255">
        <f>Q1628</f>
        <v>0</v>
      </c>
      <c r="R1629" s="255"/>
      <c r="S1629" s="255"/>
      <c r="T1629" s="255"/>
      <c r="U1629" s="255"/>
      <c r="V1629" s="255"/>
      <c r="W1629" s="255"/>
      <c r="X1629" s="255"/>
      <c r="Y1629" s="255"/>
      <c r="Z1629" s="255"/>
      <c r="AA1629" s="255"/>
      <c r="AB1629" s="255"/>
      <c r="AC1629" s="255"/>
      <c r="AD1629" s="255"/>
      <c r="AE1629" s="353">
        <f>AE1628</f>
        <v>0</v>
      </c>
      <c r="AF1629" s="353">
        <f>AF1628</f>
        <v>0</v>
      </c>
      <c r="AG1629" s="353">
        <f t="shared" ref="AG1629:AI1629" si="669">AG1628</f>
        <v>0</v>
      </c>
      <c r="AH1629" s="353">
        <f t="shared" si="669"/>
        <v>0</v>
      </c>
      <c r="AI1629" s="353">
        <f t="shared" si="669"/>
        <v>0</v>
      </c>
      <c r="AJ1629" s="353">
        <f>AJ1628</f>
        <v>0</v>
      </c>
      <c r="AK1629" s="353">
        <f t="shared" ref="AK1629:AR1629" si="670">AK1628</f>
        <v>0</v>
      </c>
      <c r="AL1629" s="353">
        <f t="shared" si="670"/>
        <v>0</v>
      </c>
      <c r="AM1629" s="353">
        <f t="shared" si="670"/>
        <v>0</v>
      </c>
      <c r="AN1629" s="353">
        <f t="shared" si="670"/>
        <v>0</v>
      </c>
      <c r="AO1629" s="353">
        <f t="shared" si="670"/>
        <v>0</v>
      </c>
      <c r="AP1629" s="353">
        <f t="shared" si="670"/>
        <v>0</v>
      </c>
      <c r="AQ1629" s="353">
        <f t="shared" si="670"/>
        <v>0</v>
      </c>
      <c r="AR1629" s="353">
        <f t="shared" si="670"/>
        <v>0</v>
      </c>
      <c r="AS1629" s="257"/>
    </row>
    <row r="1630" spans="1:46" ht="15.5" outlineLevel="1">
      <c r="A1630" s="454"/>
      <c r="B1630" s="274"/>
      <c r="C1630" s="265"/>
      <c r="D1630" s="251"/>
      <c r="E1630" s="251"/>
      <c r="F1630" s="251"/>
      <c r="G1630" s="251"/>
      <c r="H1630" s="251"/>
      <c r="I1630" s="251"/>
      <c r="J1630" s="251"/>
      <c r="K1630" s="251"/>
      <c r="L1630" s="251"/>
      <c r="M1630" s="251"/>
      <c r="N1630" s="251"/>
      <c r="O1630" s="251"/>
      <c r="P1630" s="251"/>
      <c r="Q1630" s="251"/>
      <c r="R1630" s="251"/>
      <c r="S1630" s="251"/>
      <c r="T1630" s="251"/>
      <c r="U1630" s="251"/>
      <c r="V1630" s="251"/>
      <c r="W1630" s="251"/>
      <c r="X1630" s="251"/>
      <c r="Y1630" s="251"/>
      <c r="Z1630" s="251"/>
      <c r="AA1630" s="251"/>
      <c r="AB1630" s="251"/>
      <c r="AC1630" s="251"/>
      <c r="AD1630" s="251"/>
      <c r="AE1630" s="354"/>
      <c r="AF1630" s="354"/>
      <c r="AG1630" s="354"/>
      <c r="AH1630" s="354"/>
      <c r="AI1630" s="354"/>
      <c r="AJ1630" s="354"/>
      <c r="AK1630" s="354"/>
      <c r="AL1630" s="354"/>
      <c r="AM1630" s="354"/>
      <c r="AN1630" s="354"/>
      <c r="AO1630" s="354"/>
      <c r="AP1630" s="354"/>
      <c r="AQ1630" s="354"/>
      <c r="AR1630" s="354"/>
      <c r="AS1630" s="266"/>
    </row>
    <row r="1631" spans="1:46" s="243" customFormat="1" ht="15.5" outlineLevel="1">
      <c r="A1631" s="454">
        <v>16</v>
      </c>
      <c r="B1631" s="283" t="s">
        <v>488</v>
      </c>
      <c r="C1631" s="251" t="s">
        <v>25</v>
      </c>
      <c r="D1631" s="255"/>
      <c r="E1631" s="255"/>
      <c r="F1631" s="255"/>
      <c r="G1631" s="255"/>
      <c r="H1631" s="255"/>
      <c r="I1631" s="255"/>
      <c r="J1631" s="255"/>
      <c r="K1631" s="255"/>
      <c r="L1631" s="255"/>
      <c r="M1631" s="255"/>
      <c r="N1631" s="255"/>
      <c r="O1631" s="255"/>
      <c r="P1631" s="255"/>
      <c r="Q1631" s="255">
        <v>0</v>
      </c>
      <c r="R1631" s="255"/>
      <c r="S1631" s="255"/>
      <c r="T1631" s="255"/>
      <c r="U1631" s="255"/>
      <c r="V1631" s="255"/>
      <c r="W1631" s="255"/>
      <c r="X1631" s="255"/>
      <c r="Y1631" s="255"/>
      <c r="Z1631" s="255"/>
      <c r="AA1631" s="255"/>
      <c r="AB1631" s="255"/>
      <c r="AC1631" s="255"/>
      <c r="AD1631" s="255"/>
      <c r="AE1631" s="352"/>
      <c r="AF1631" s="352"/>
      <c r="AG1631" s="352"/>
      <c r="AH1631" s="352"/>
      <c r="AI1631" s="352"/>
      <c r="AJ1631" s="352"/>
      <c r="AK1631" s="352"/>
      <c r="AL1631" s="352"/>
      <c r="AM1631" s="352"/>
      <c r="AN1631" s="352"/>
      <c r="AO1631" s="352"/>
      <c r="AP1631" s="352"/>
      <c r="AQ1631" s="352"/>
      <c r="AR1631" s="352"/>
      <c r="AS1631" s="256">
        <f>SUM(AE1631:AR1631)</f>
        <v>0</v>
      </c>
    </row>
    <row r="1632" spans="1:46" s="243" customFormat="1" ht="15.5" outlineLevel="1">
      <c r="A1632" s="454"/>
      <c r="B1632" s="254" t="s">
        <v>947</v>
      </c>
      <c r="C1632" s="251" t="s">
        <v>163</v>
      </c>
      <c r="D1632" s="255"/>
      <c r="E1632" s="255"/>
      <c r="F1632" s="255"/>
      <c r="G1632" s="255"/>
      <c r="H1632" s="255"/>
      <c r="I1632" s="255"/>
      <c r="J1632" s="255"/>
      <c r="K1632" s="255"/>
      <c r="L1632" s="255"/>
      <c r="M1632" s="255"/>
      <c r="N1632" s="255"/>
      <c r="O1632" s="255"/>
      <c r="P1632" s="255"/>
      <c r="Q1632" s="255">
        <f>Q1631</f>
        <v>0</v>
      </c>
      <c r="R1632" s="255"/>
      <c r="S1632" s="255"/>
      <c r="T1632" s="255"/>
      <c r="U1632" s="255"/>
      <c r="V1632" s="255"/>
      <c r="W1632" s="255"/>
      <c r="X1632" s="255"/>
      <c r="Y1632" s="255"/>
      <c r="Z1632" s="255"/>
      <c r="AA1632" s="255"/>
      <c r="AB1632" s="255"/>
      <c r="AC1632" s="255"/>
      <c r="AD1632" s="255"/>
      <c r="AE1632" s="353">
        <f>AE1631</f>
        <v>0</v>
      </c>
      <c r="AF1632" s="353">
        <f t="shared" ref="AF1632:AQ1632" si="671">AF1631</f>
        <v>0</v>
      </c>
      <c r="AG1632" s="353">
        <f t="shared" si="671"/>
        <v>0</v>
      </c>
      <c r="AH1632" s="353">
        <f t="shared" si="671"/>
        <v>0</v>
      </c>
      <c r="AI1632" s="353">
        <f t="shared" si="671"/>
        <v>0</v>
      </c>
      <c r="AJ1632" s="353">
        <f t="shared" si="671"/>
        <v>0</v>
      </c>
      <c r="AK1632" s="353">
        <f t="shared" si="671"/>
        <v>0</v>
      </c>
      <c r="AL1632" s="353">
        <f t="shared" si="671"/>
        <v>0</v>
      </c>
      <c r="AM1632" s="353">
        <f t="shared" si="671"/>
        <v>0</v>
      </c>
      <c r="AN1632" s="353">
        <f t="shared" si="671"/>
        <v>0</v>
      </c>
      <c r="AO1632" s="353">
        <f t="shared" si="671"/>
        <v>0</v>
      </c>
      <c r="AP1632" s="353">
        <f t="shared" si="671"/>
        <v>0</v>
      </c>
      <c r="AQ1632" s="353">
        <f t="shared" si="671"/>
        <v>0</v>
      </c>
      <c r="AR1632" s="353">
        <f>AR1631</f>
        <v>0</v>
      </c>
      <c r="AS1632" s="257"/>
    </row>
    <row r="1633" spans="1:45" s="243" customFormat="1" ht="15.5" outlineLevel="1">
      <c r="A1633" s="454"/>
      <c r="B1633" s="283"/>
      <c r="C1633" s="251"/>
      <c r="D1633" s="251"/>
      <c r="E1633" s="251"/>
      <c r="F1633" s="251"/>
      <c r="G1633" s="251"/>
      <c r="H1633" s="251"/>
      <c r="I1633" s="251"/>
      <c r="J1633" s="251"/>
      <c r="K1633" s="251"/>
      <c r="L1633" s="251"/>
      <c r="M1633" s="251"/>
      <c r="N1633" s="251"/>
      <c r="O1633" s="251"/>
      <c r="P1633" s="251"/>
      <c r="Q1633" s="251"/>
      <c r="R1633" s="251"/>
      <c r="S1633" s="251"/>
      <c r="T1633" s="251"/>
      <c r="U1633" s="251"/>
      <c r="V1633" s="251"/>
      <c r="W1633" s="251"/>
      <c r="X1633" s="251"/>
      <c r="Y1633" s="251"/>
      <c r="Z1633" s="251"/>
      <c r="AA1633" s="251"/>
      <c r="AB1633" s="251"/>
      <c r="AC1633" s="251"/>
      <c r="AD1633" s="251"/>
      <c r="AE1633" s="354"/>
      <c r="AF1633" s="354"/>
      <c r="AG1633" s="354"/>
      <c r="AH1633" s="354"/>
      <c r="AI1633" s="354"/>
      <c r="AJ1633" s="354"/>
      <c r="AK1633" s="358"/>
      <c r="AL1633" s="358"/>
      <c r="AM1633" s="358"/>
      <c r="AN1633" s="358"/>
      <c r="AO1633" s="358"/>
      <c r="AP1633" s="358"/>
      <c r="AQ1633" s="358"/>
      <c r="AR1633" s="358"/>
      <c r="AS1633" s="272"/>
    </row>
    <row r="1634" spans="1:45" ht="15.5" outlineLevel="1">
      <c r="A1634" s="454"/>
      <c r="B1634" s="445" t="s">
        <v>493</v>
      </c>
      <c r="C1634" s="279"/>
      <c r="D1634" s="250"/>
      <c r="E1634" s="249"/>
      <c r="F1634" s="249"/>
      <c r="G1634" s="249"/>
      <c r="H1634" s="249"/>
      <c r="I1634" s="249"/>
      <c r="J1634" s="249"/>
      <c r="K1634" s="249"/>
      <c r="L1634" s="249"/>
      <c r="M1634" s="249"/>
      <c r="N1634" s="249"/>
      <c r="O1634" s="249"/>
      <c r="P1634" s="249"/>
      <c r="Q1634" s="250"/>
      <c r="R1634" s="249"/>
      <c r="S1634" s="249"/>
      <c r="T1634" s="249"/>
      <c r="U1634" s="249"/>
      <c r="V1634" s="249"/>
      <c r="W1634" s="249"/>
      <c r="X1634" s="249"/>
      <c r="Y1634" s="249"/>
      <c r="Z1634" s="249"/>
      <c r="AA1634" s="249"/>
      <c r="AB1634" s="249"/>
      <c r="AC1634" s="249"/>
      <c r="AD1634" s="249"/>
      <c r="AE1634" s="356"/>
      <c r="AF1634" s="356"/>
      <c r="AG1634" s="356"/>
      <c r="AH1634" s="356"/>
      <c r="AI1634" s="356"/>
      <c r="AJ1634" s="356"/>
      <c r="AK1634" s="356"/>
      <c r="AL1634" s="356"/>
      <c r="AM1634" s="356"/>
      <c r="AN1634" s="356"/>
      <c r="AO1634" s="356"/>
      <c r="AP1634" s="356"/>
      <c r="AQ1634" s="356"/>
      <c r="AR1634" s="356"/>
      <c r="AS1634" s="252"/>
    </row>
    <row r="1635" spans="1:45" ht="15.5" outlineLevel="1">
      <c r="A1635" s="454">
        <v>17</v>
      </c>
      <c r="B1635" s="370" t="s">
        <v>112</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68"/>
      <c r="AF1635" s="352"/>
      <c r="AG1635" s="352"/>
      <c r="AH1635" s="352"/>
      <c r="AI1635" s="352"/>
      <c r="AJ1635" s="352"/>
      <c r="AK1635" s="352"/>
      <c r="AL1635" s="357"/>
      <c r="AM1635" s="357"/>
      <c r="AN1635" s="357"/>
      <c r="AO1635" s="357"/>
      <c r="AP1635" s="357"/>
      <c r="AQ1635" s="357"/>
      <c r="AR1635" s="357"/>
      <c r="AS1635" s="256">
        <f>SUM(AE1635:AR1635)</f>
        <v>0</v>
      </c>
    </row>
    <row r="1636" spans="1:45" ht="15.5" outlineLevel="1">
      <c r="A1636" s="454"/>
      <c r="B1636" s="254" t="s">
        <v>947</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53">
        <f>AE1635</f>
        <v>0</v>
      </c>
      <c r="AF1636" s="353">
        <f t="shared" ref="AF1636:AR1636" si="672">AF1635</f>
        <v>0</v>
      </c>
      <c r="AG1636" s="353">
        <f t="shared" si="672"/>
        <v>0</v>
      </c>
      <c r="AH1636" s="353">
        <f t="shared" si="672"/>
        <v>0</v>
      </c>
      <c r="AI1636" s="353">
        <f t="shared" si="672"/>
        <v>0</v>
      </c>
      <c r="AJ1636" s="353">
        <f t="shared" si="672"/>
        <v>0</v>
      </c>
      <c r="AK1636" s="353">
        <f t="shared" si="672"/>
        <v>0</v>
      </c>
      <c r="AL1636" s="353">
        <f t="shared" si="672"/>
        <v>0</v>
      </c>
      <c r="AM1636" s="353">
        <f t="shared" si="672"/>
        <v>0</v>
      </c>
      <c r="AN1636" s="353">
        <f t="shared" si="672"/>
        <v>0</v>
      </c>
      <c r="AO1636" s="353">
        <f t="shared" si="672"/>
        <v>0</v>
      </c>
      <c r="AP1636" s="353">
        <f t="shared" si="672"/>
        <v>0</v>
      </c>
      <c r="AQ1636" s="353">
        <f t="shared" si="672"/>
        <v>0</v>
      </c>
      <c r="AR1636" s="353">
        <f t="shared" si="672"/>
        <v>0</v>
      </c>
      <c r="AS1636" s="266"/>
    </row>
    <row r="1637" spans="1:45" ht="15.5" outlineLevel="1">
      <c r="A1637" s="454"/>
      <c r="B1637" s="254"/>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4"/>
      <c r="AF1637" s="367"/>
      <c r="AG1637" s="367"/>
      <c r="AH1637" s="367"/>
      <c r="AI1637" s="367"/>
      <c r="AJ1637" s="367"/>
      <c r="AK1637" s="367"/>
      <c r="AL1637" s="367"/>
      <c r="AM1637" s="367"/>
      <c r="AN1637" s="367"/>
      <c r="AO1637" s="367"/>
      <c r="AP1637" s="367"/>
      <c r="AQ1637" s="367"/>
      <c r="AR1637" s="367"/>
      <c r="AS1637" s="266"/>
    </row>
    <row r="1638" spans="1:45" ht="15.5" outlineLevel="1">
      <c r="A1638" s="454">
        <v>18</v>
      </c>
      <c r="B1638" s="370" t="s">
        <v>109</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68"/>
      <c r="AF1638" s="352"/>
      <c r="AG1638" s="352"/>
      <c r="AH1638" s="352"/>
      <c r="AI1638" s="352"/>
      <c r="AJ1638" s="352"/>
      <c r="AK1638" s="352"/>
      <c r="AL1638" s="357"/>
      <c r="AM1638" s="357"/>
      <c r="AN1638" s="357"/>
      <c r="AO1638" s="357"/>
      <c r="AP1638" s="357"/>
      <c r="AQ1638" s="357"/>
      <c r="AR1638" s="357"/>
      <c r="AS1638" s="256">
        <f>SUM(AE1638:AR1638)</f>
        <v>0</v>
      </c>
    </row>
    <row r="1639" spans="1:45" ht="15.5" outlineLevel="1">
      <c r="A1639" s="454"/>
      <c r="B1639" s="254" t="s">
        <v>947</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53">
        <f>AE1638</f>
        <v>0</v>
      </c>
      <c r="AF1639" s="353">
        <f t="shared" ref="AF1639:AR1639" si="673">AF1638</f>
        <v>0</v>
      </c>
      <c r="AG1639" s="353">
        <f t="shared" si="673"/>
        <v>0</v>
      </c>
      <c r="AH1639" s="353">
        <f t="shared" si="673"/>
        <v>0</v>
      </c>
      <c r="AI1639" s="353">
        <f t="shared" si="673"/>
        <v>0</v>
      </c>
      <c r="AJ1639" s="353">
        <f t="shared" si="673"/>
        <v>0</v>
      </c>
      <c r="AK1639" s="353">
        <f t="shared" si="673"/>
        <v>0</v>
      </c>
      <c r="AL1639" s="353">
        <f t="shared" si="673"/>
        <v>0</v>
      </c>
      <c r="AM1639" s="353">
        <f t="shared" si="673"/>
        <v>0</v>
      </c>
      <c r="AN1639" s="353">
        <f t="shared" si="673"/>
        <v>0</v>
      </c>
      <c r="AO1639" s="353">
        <f t="shared" si="673"/>
        <v>0</v>
      </c>
      <c r="AP1639" s="353">
        <f t="shared" si="673"/>
        <v>0</v>
      </c>
      <c r="AQ1639" s="353">
        <f t="shared" si="673"/>
        <v>0</v>
      </c>
      <c r="AR1639" s="353">
        <f t="shared" si="673"/>
        <v>0</v>
      </c>
      <c r="AS1639" s="266"/>
    </row>
    <row r="1640" spans="1:45" ht="15.5" outlineLevel="1">
      <c r="A1640" s="454"/>
      <c r="B1640" s="281"/>
      <c r="C1640" s="251"/>
      <c r="D1640" s="251"/>
      <c r="E1640" s="251"/>
      <c r="F1640" s="251"/>
      <c r="G1640" s="251"/>
      <c r="H1640" s="251"/>
      <c r="I1640" s="251"/>
      <c r="J1640" s="251"/>
      <c r="K1640" s="251"/>
      <c r="L1640" s="251"/>
      <c r="M1640" s="251"/>
      <c r="N1640" s="251"/>
      <c r="O1640" s="251"/>
      <c r="P1640" s="251"/>
      <c r="Q1640" s="251"/>
      <c r="R1640" s="251"/>
      <c r="S1640" s="251"/>
      <c r="T1640" s="251"/>
      <c r="U1640" s="251"/>
      <c r="V1640" s="251"/>
      <c r="W1640" s="251"/>
      <c r="X1640" s="251"/>
      <c r="Y1640" s="251"/>
      <c r="Z1640" s="251"/>
      <c r="AA1640" s="251"/>
      <c r="AB1640" s="251"/>
      <c r="AC1640" s="251"/>
      <c r="AD1640" s="251"/>
      <c r="AE1640" s="365"/>
      <c r="AF1640" s="366"/>
      <c r="AG1640" s="366"/>
      <c r="AH1640" s="366"/>
      <c r="AI1640" s="366"/>
      <c r="AJ1640" s="366"/>
      <c r="AK1640" s="366"/>
      <c r="AL1640" s="366"/>
      <c r="AM1640" s="366"/>
      <c r="AN1640" s="366"/>
      <c r="AO1640" s="366"/>
      <c r="AP1640" s="366"/>
      <c r="AQ1640" s="366"/>
      <c r="AR1640" s="366"/>
      <c r="AS1640" s="257"/>
    </row>
    <row r="1641" spans="1:45" ht="15.5" outlineLevel="1">
      <c r="A1641" s="454">
        <v>19</v>
      </c>
      <c r="B1641" s="370" t="s">
        <v>111</v>
      </c>
      <c r="C1641" s="251" t="s">
        <v>25</v>
      </c>
      <c r="D1641" s="255"/>
      <c r="E1641" s="255"/>
      <c r="F1641" s="255"/>
      <c r="G1641" s="255"/>
      <c r="H1641" s="255"/>
      <c r="I1641" s="255"/>
      <c r="J1641" s="255"/>
      <c r="K1641" s="255"/>
      <c r="L1641" s="255"/>
      <c r="M1641" s="255"/>
      <c r="N1641" s="255"/>
      <c r="O1641" s="255"/>
      <c r="P1641" s="255"/>
      <c r="Q1641" s="255">
        <v>12</v>
      </c>
      <c r="R1641" s="255"/>
      <c r="S1641" s="255"/>
      <c r="T1641" s="255"/>
      <c r="U1641" s="255"/>
      <c r="V1641" s="255"/>
      <c r="W1641" s="255"/>
      <c r="X1641" s="255"/>
      <c r="Y1641" s="255"/>
      <c r="Z1641" s="255"/>
      <c r="AA1641" s="255"/>
      <c r="AB1641" s="255"/>
      <c r="AC1641" s="255"/>
      <c r="AD1641" s="255"/>
      <c r="AE1641" s="368"/>
      <c r="AF1641" s="352"/>
      <c r="AG1641" s="352"/>
      <c r="AH1641" s="352"/>
      <c r="AI1641" s="352"/>
      <c r="AJ1641" s="352"/>
      <c r="AK1641" s="352"/>
      <c r="AL1641" s="357"/>
      <c r="AM1641" s="357"/>
      <c r="AN1641" s="357"/>
      <c r="AO1641" s="357"/>
      <c r="AP1641" s="357"/>
      <c r="AQ1641" s="357"/>
      <c r="AR1641" s="357"/>
      <c r="AS1641" s="256">
        <f>SUM(AE1641:AR1641)</f>
        <v>0</v>
      </c>
    </row>
    <row r="1642" spans="1:45" ht="15.5" outlineLevel="1">
      <c r="A1642" s="454"/>
      <c r="B1642" s="254" t="s">
        <v>947</v>
      </c>
      <c r="C1642" s="251" t="s">
        <v>163</v>
      </c>
      <c r="D1642" s="255"/>
      <c r="E1642" s="255"/>
      <c r="F1642" s="255"/>
      <c r="G1642" s="255"/>
      <c r="H1642" s="255"/>
      <c r="I1642" s="255"/>
      <c r="J1642" s="255"/>
      <c r="K1642" s="255"/>
      <c r="L1642" s="255"/>
      <c r="M1642" s="255"/>
      <c r="N1642" s="255"/>
      <c r="O1642" s="255"/>
      <c r="P1642" s="255"/>
      <c r="Q1642" s="255">
        <f>Q1641</f>
        <v>12</v>
      </c>
      <c r="R1642" s="255"/>
      <c r="S1642" s="255"/>
      <c r="T1642" s="255"/>
      <c r="U1642" s="255"/>
      <c r="V1642" s="255"/>
      <c r="W1642" s="255"/>
      <c r="X1642" s="255"/>
      <c r="Y1642" s="255"/>
      <c r="Z1642" s="255"/>
      <c r="AA1642" s="255"/>
      <c r="AB1642" s="255"/>
      <c r="AC1642" s="255"/>
      <c r="AD1642" s="255"/>
      <c r="AE1642" s="353">
        <f>AE1641</f>
        <v>0</v>
      </c>
      <c r="AF1642" s="353">
        <f t="shared" ref="AF1642:AR1642" si="674">AF1641</f>
        <v>0</v>
      </c>
      <c r="AG1642" s="353">
        <f t="shared" si="674"/>
        <v>0</v>
      </c>
      <c r="AH1642" s="353">
        <f t="shared" si="674"/>
        <v>0</v>
      </c>
      <c r="AI1642" s="353">
        <f t="shared" si="674"/>
        <v>0</v>
      </c>
      <c r="AJ1642" s="353">
        <f t="shared" si="674"/>
        <v>0</v>
      </c>
      <c r="AK1642" s="353">
        <f t="shared" si="674"/>
        <v>0</v>
      </c>
      <c r="AL1642" s="353">
        <f t="shared" si="674"/>
        <v>0</v>
      </c>
      <c r="AM1642" s="353">
        <f t="shared" si="674"/>
        <v>0</v>
      </c>
      <c r="AN1642" s="353">
        <f t="shared" si="674"/>
        <v>0</v>
      </c>
      <c r="AO1642" s="353">
        <f t="shared" si="674"/>
        <v>0</v>
      </c>
      <c r="AP1642" s="353">
        <f t="shared" si="674"/>
        <v>0</v>
      </c>
      <c r="AQ1642" s="353">
        <f t="shared" si="674"/>
        <v>0</v>
      </c>
      <c r="AR1642" s="353">
        <f t="shared" si="674"/>
        <v>0</v>
      </c>
      <c r="AS1642" s="257"/>
    </row>
    <row r="1643" spans="1:45" ht="15.5" outlineLevel="1">
      <c r="A1643" s="454"/>
      <c r="B1643" s="281"/>
      <c r="C1643" s="251"/>
      <c r="D1643" s="251"/>
      <c r="E1643" s="251"/>
      <c r="F1643" s="251"/>
      <c r="G1643" s="251"/>
      <c r="H1643" s="251"/>
      <c r="I1643" s="251"/>
      <c r="J1643" s="251"/>
      <c r="K1643" s="251"/>
      <c r="L1643" s="251"/>
      <c r="M1643" s="251"/>
      <c r="N1643" s="251"/>
      <c r="O1643" s="251"/>
      <c r="P1643" s="251"/>
      <c r="Q1643" s="251"/>
      <c r="R1643" s="251"/>
      <c r="S1643" s="251"/>
      <c r="T1643" s="251"/>
      <c r="U1643" s="251"/>
      <c r="V1643" s="251"/>
      <c r="W1643" s="251"/>
      <c r="X1643" s="251"/>
      <c r="Y1643" s="251"/>
      <c r="Z1643" s="251"/>
      <c r="AA1643" s="251"/>
      <c r="AB1643" s="251"/>
      <c r="AC1643" s="251"/>
      <c r="AD1643" s="251"/>
      <c r="AE1643" s="354"/>
      <c r="AF1643" s="354"/>
      <c r="AG1643" s="354"/>
      <c r="AH1643" s="354"/>
      <c r="AI1643" s="354"/>
      <c r="AJ1643" s="354"/>
      <c r="AK1643" s="354"/>
      <c r="AL1643" s="354"/>
      <c r="AM1643" s="354"/>
      <c r="AN1643" s="354"/>
      <c r="AO1643" s="354"/>
      <c r="AP1643" s="354"/>
      <c r="AQ1643" s="354"/>
      <c r="AR1643" s="354"/>
      <c r="AS1643" s="266"/>
    </row>
    <row r="1644" spans="1:45" ht="15.5" outlineLevel="1">
      <c r="A1644" s="454">
        <v>20</v>
      </c>
      <c r="B1644" s="370" t="s">
        <v>110</v>
      </c>
      <c r="C1644" s="251" t="s">
        <v>25</v>
      </c>
      <c r="D1644" s="255"/>
      <c r="E1644" s="255"/>
      <c r="F1644" s="255"/>
      <c r="G1644" s="255"/>
      <c r="H1644" s="255"/>
      <c r="I1644" s="255"/>
      <c r="J1644" s="255"/>
      <c r="K1644" s="255"/>
      <c r="L1644" s="255"/>
      <c r="M1644" s="255"/>
      <c r="N1644" s="255"/>
      <c r="O1644" s="255"/>
      <c r="P1644" s="255"/>
      <c r="Q1644" s="255">
        <v>12</v>
      </c>
      <c r="R1644" s="255"/>
      <c r="S1644" s="255"/>
      <c r="T1644" s="255"/>
      <c r="U1644" s="255"/>
      <c r="V1644" s="255"/>
      <c r="W1644" s="255"/>
      <c r="X1644" s="255"/>
      <c r="Y1644" s="255"/>
      <c r="Z1644" s="255"/>
      <c r="AA1644" s="255"/>
      <c r="AB1644" s="255"/>
      <c r="AC1644" s="255"/>
      <c r="AD1644" s="255"/>
      <c r="AE1644" s="368"/>
      <c r="AF1644" s="352"/>
      <c r="AG1644" s="352"/>
      <c r="AH1644" s="352"/>
      <c r="AI1644" s="352"/>
      <c r="AJ1644" s="352"/>
      <c r="AK1644" s="352"/>
      <c r="AL1644" s="357"/>
      <c r="AM1644" s="357"/>
      <c r="AN1644" s="357"/>
      <c r="AO1644" s="357"/>
      <c r="AP1644" s="357"/>
      <c r="AQ1644" s="357"/>
      <c r="AR1644" s="357"/>
      <c r="AS1644" s="256">
        <f>SUM(AE1644:AR1644)</f>
        <v>0</v>
      </c>
    </row>
    <row r="1645" spans="1:45" ht="15.5" outlineLevel="1">
      <c r="A1645" s="454"/>
      <c r="B1645" s="254" t="s">
        <v>947</v>
      </c>
      <c r="C1645" s="251" t="s">
        <v>163</v>
      </c>
      <c r="D1645" s="255"/>
      <c r="E1645" s="255"/>
      <c r="F1645" s="255"/>
      <c r="G1645" s="255"/>
      <c r="H1645" s="255"/>
      <c r="I1645" s="255"/>
      <c r="J1645" s="255"/>
      <c r="K1645" s="255"/>
      <c r="L1645" s="255"/>
      <c r="M1645" s="255"/>
      <c r="N1645" s="255"/>
      <c r="O1645" s="255"/>
      <c r="P1645" s="255"/>
      <c r="Q1645" s="255">
        <f>Q1644</f>
        <v>12</v>
      </c>
      <c r="R1645" s="255"/>
      <c r="S1645" s="255"/>
      <c r="T1645" s="255"/>
      <c r="U1645" s="255"/>
      <c r="V1645" s="255"/>
      <c r="W1645" s="255"/>
      <c r="X1645" s="255"/>
      <c r="Y1645" s="255"/>
      <c r="Z1645" s="255"/>
      <c r="AA1645" s="255"/>
      <c r="AB1645" s="255"/>
      <c r="AC1645" s="255"/>
      <c r="AD1645" s="255"/>
      <c r="AE1645" s="353">
        <f t="shared" ref="AE1645:AR1645" si="675">AE1644</f>
        <v>0</v>
      </c>
      <c r="AF1645" s="353">
        <f t="shared" si="675"/>
        <v>0</v>
      </c>
      <c r="AG1645" s="353">
        <f t="shared" si="675"/>
        <v>0</v>
      </c>
      <c r="AH1645" s="353">
        <f t="shared" si="675"/>
        <v>0</v>
      </c>
      <c r="AI1645" s="353">
        <f t="shared" si="675"/>
        <v>0</v>
      </c>
      <c r="AJ1645" s="353">
        <f t="shared" si="675"/>
        <v>0</v>
      </c>
      <c r="AK1645" s="353">
        <f t="shared" si="675"/>
        <v>0</v>
      </c>
      <c r="AL1645" s="353">
        <f t="shared" si="675"/>
        <v>0</v>
      </c>
      <c r="AM1645" s="353">
        <f t="shared" si="675"/>
        <v>0</v>
      </c>
      <c r="AN1645" s="353">
        <f t="shared" si="675"/>
        <v>0</v>
      </c>
      <c r="AO1645" s="353">
        <f t="shared" si="675"/>
        <v>0</v>
      </c>
      <c r="AP1645" s="353">
        <f t="shared" si="675"/>
        <v>0</v>
      </c>
      <c r="AQ1645" s="353">
        <f t="shared" si="675"/>
        <v>0</v>
      </c>
      <c r="AR1645" s="353">
        <f t="shared" si="675"/>
        <v>0</v>
      </c>
      <c r="AS1645" s="266"/>
    </row>
    <row r="1646" spans="1:45" ht="15.5" outlineLevel="1">
      <c r="A1646" s="454"/>
      <c r="B1646" s="282"/>
      <c r="C1646" s="260"/>
      <c r="D1646" s="251"/>
      <c r="E1646" s="251"/>
      <c r="F1646" s="251"/>
      <c r="G1646" s="251"/>
      <c r="H1646" s="251"/>
      <c r="I1646" s="251"/>
      <c r="J1646" s="251"/>
      <c r="K1646" s="251"/>
      <c r="L1646" s="251"/>
      <c r="M1646" s="251"/>
      <c r="N1646" s="251"/>
      <c r="O1646" s="251"/>
      <c r="P1646" s="251"/>
      <c r="Q1646" s="260"/>
      <c r="R1646" s="251"/>
      <c r="S1646" s="251"/>
      <c r="T1646" s="251"/>
      <c r="U1646" s="251"/>
      <c r="V1646" s="251"/>
      <c r="W1646" s="251"/>
      <c r="X1646" s="251"/>
      <c r="Y1646" s="251"/>
      <c r="Z1646" s="251"/>
      <c r="AA1646" s="251"/>
      <c r="AB1646" s="251"/>
      <c r="AC1646" s="251"/>
      <c r="AD1646" s="251"/>
      <c r="AE1646" s="354"/>
      <c r="AF1646" s="354"/>
      <c r="AG1646" s="354"/>
      <c r="AH1646" s="354"/>
      <c r="AI1646" s="354"/>
      <c r="AJ1646" s="354"/>
      <c r="AK1646" s="354"/>
      <c r="AL1646" s="354"/>
      <c r="AM1646" s="354"/>
      <c r="AN1646" s="354"/>
      <c r="AO1646" s="354"/>
      <c r="AP1646" s="354"/>
      <c r="AQ1646" s="354"/>
      <c r="AR1646" s="354"/>
      <c r="AS1646" s="266"/>
    </row>
    <row r="1647" spans="1:45" ht="15.5" outlineLevel="1">
      <c r="A1647" s="454"/>
      <c r="B1647" s="444" t="s">
        <v>500</v>
      </c>
      <c r="C1647" s="251"/>
      <c r="D1647" s="251"/>
      <c r="E1647" s="251"/>
      <c r="F1647" s="251"/>
      <c r="G1647" s="251"/>
      <c r="H1647" s="251"/>
      <c r="I1647" s="251"/>
      <c r="J1647" s="251"/>
      <c r="K1647" s="251"/>
      <c r="L1647" s="251"/>
      <c r="M1647" s="251"/>
      <c r="N1647" s="251"/>
      <c r="O1647" s="251"/>
      <c r="P1647" s="251"/>
      <c r="Q1647" s="251"/>
      <c r="R1647" s="251"/>
      <c r="S1647" s="251"/>
      <c r="T1647" s="251"/>
      <c r="U1647" s="251"/>
      <c r="V1647" s="251"/>
      <c r="W1647" s="251"/>
      <c r="X1647" s="251"/>
      <c r="Y1647" s="251"/>
      <c r="Z1647" s="251"/>
      <c r="AA1647" s="251"/>
      <c r="AB1647" s="251"/>
      <c r="AC1647" s="251"/>
      <c r="AD1647" s="251"/>
      <c r="AE1647" s="364"/>
      <c r="AF1647" s="367"/>
      <c r="AG1647" s="367"/>
      <c r="AH1647" s="367"/>
      <c r="AI1647" s="367"/>
      <c r="AJ1647" s="367"/>
      <c r="AK1647" s="367"/>
      <c r="AL1647" s="367"/>
      <c r="AM1647" s="367"/>
      <c r="AN1647" s="367"/>
      <c r="AO1647" s="367"/>
      <c r="AP1647" s="367"/>
      <c r="AQ1647" s="367"/>
      <c r="AR1647" s="367"/>
      <c r="AS1647" s="266"/>
    </row>
    <row r="1648" spans="1:45" ht="15.5" outlineLevel="1">
      <c r="A1648" s="454"/>
      <c r="B1648" s="433" t="s">
        <v>496</v>
      </c>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64"/>
      <c r="AF1648" s="367"/>
      <c r="AG1648" s="367"/>
      <c r="AH1648" s="367"/>
      <c r="AI1648" s="367"/>
      <c r="AJ1648" s="367"/>
      <c r="AK1648" s="367"/>
      <c r="AL1648" s="367"/>
      <c r="AM1648" s="367"/>
      <c r="AN1648" s="367"/>
      <c r="AO1648" s="367"/>
      <c r="AP1648" s="367"/>
      <c r="AQ1648" s="367"/>
      <c r="AR1648" s="367"/>
      <c r="AS1648" s="266"/>
    </row>
    <row r="1649" spans="1:45" ht="15" customHeight="1" outlineLevel="1">
      <c r="A1649" s="454">
        <v>21</v>
      </c>
      <c r="B1649" s="370" t="s">
        <v>113</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52"/>
      <c r="AF1649" s="352"/>
      <c r="AG1649" s="352"/>
      <c r="AH1649" s="352"/>
      <c r="AI1649" s="352"/>
      <c r="AJ1649" s="352"/>
      <c r="AK1649" s="352"/>
      <c r="AL1649" s="352"/>
      <c r="AM1649" s="352"/>
      <c r="AN1649" s="352"/>
      <c r="AO1649" s="352"/>
      <c r="AP1649" s="352"/>
      <c r="AQ1649" s="352"/>
      <c r="AR1649" s="352"/>
      <c r="AS1649" s="256">
        <f>SUM(AE1649:AR1649)</f>
        <v>0</v>
      </c>
    </row>
    <row r="1650" spans="1:45" ht="15" customHeight="1" outlineLevel="1">
      <c r="A1650" s="454"/>
      <c r="B1650" s="254" t="s">
        <v>947</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53">
        <f>AE1649</f>
        <v>0</v>
      </c>
      <c r="AF1650" s="353">
        <f t="shared" ref="AF1650:AR1650" si="676">AF1649</f>
        <v>0</v>
      </c>
      <c r="AG1650" s="353">
        <f t="shared" si="676"/>
        <v>0</v>
      </c>
      <c r="AH1650" s="353">
        <f t="shared" si="676"/>
        <v>0</v>
      </c>
      <c r="AI1650" s="353">
        <f t="shared" si="676"/>
        <v>0</v>
      </c>
      <c r="AJ1650" s="353">
        <f t="shared" si="676"/>
        <v>0</v>
      </c>
      <c r="AK1650" s="353">
        <f t="shared" si="676"/>
        <v>0</v>
      </c>
      <c r="AL1650" s="353">
        <f t="shared" si="676"/>
        <v>0</v>
      </c>
      <c r="AM1650" s="353">
        <f t="shared" si="676"/>
        <v>0</v>
      </c>
      <c r="AN1650" s="353">
        <f t="shared" si="676"/>
        <v>0</v>
      </c>
      <c r="AO1650" s="353">
        <f t="shared" si="676"/>
        <v>0</v>
      </c>
      <c r="AP1650" s="353">
        <f t="shared" si="676"/>
        <v>0</v>
      </c>
      <c r="AQ1650" s="353">
        <f t="shared" si="676"/>
        <v>0</v>
      </c>
      <c r="AR1650" s="353">
        <f t="shared" si="676"/>
        <v>0</v>
      </c>
      <c r="AS1650" s="266"/>
    </row>
    <row r="1651" spans="1:45" ht="15" customHeight="1" outlineLevel="1">
      <c r="A1651" s="454"/>
      <c r="B1651" s="254"/>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64"/>
      <c r="AF1651" s="367"/>
      <c r="AG1651" s="367"/>
      <c r="AH1651" s="367"/>
      <c r="AI1651" s="367"/>
      <c r="AJ1651" s="367"/>
      <c r="AK1651" s="367"/>
      <c r="AL1651" s="367"/>
      <c r="AM1651" s="367"/>
      <c r="AN1651" s="367"/>
      <c r="AO1651" s="367"/>
      <c r="AP1651" s="367"/>
      <c r="AQ1651" s="367"/>
      <c r="AR1651" s="367"/>
      <c r="AS1651" s="266"/>
    </row>
    <row r="1652" spans="1:45" ht="15" customHeight="1" outlineLevel="1">
      <c r="A1652" s="454">
        <v>22</v>
      </c>
      <c r="B1652" s="370" t="s">
        <v>114</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52"/>
      <c r="AF1652" s="352"/>
      <c r="AG1652" s="352"/>
      <c r="AH1652" s="352"/>
      <c r="AI1652" s="352"/>
      <c r="AJ1652" s="352"/>
      <c r="AK1652" s="352"/>
      <c r="AL1652" s="352"/>
      <c r="AM1652" s="352"/>
      <c r="AN1652" s="352"/>
      <c r="AO1652" s="352"/>
      <c r="AP1652" s="352"/>
      <c r="AQ1652" s="352"/>
      <c r="AR1652" s="352"/>
      <c r="AS1652" s="256">
        <f>SUM(AE1652:AR1652)</f>
        <v>0</v>
      </c>
    </row>
    <row r="1653" spans="1:45" ht="15" customHeight="1" outlineLevel="1">
      <c r="A1653" s="454"/>
      <c r="B1653" s="254" t="s">
        <v>947</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53">
        <f>AE1652</f>
        <v>0</v>
      </c>
      <c r="AF1653" s="353">
        <f t="shared" ref="AF1653:AR1653" si="677">AF1652</f>
        <v>0</v>
      </c>
      <c r="AG1653" s="353">
        <f t="shared" si="677"/>
        <v>0</v>
      </c>
      <c r="AH1653" s="353">
        <f t="shared" si="677"/>
        <v>0</v>
      </c>
      <c r="AI1653" s="353">
        <f t="shared" si="677"/>
        <v>0</v>
      </c>
      <c r="AJ1653" s="353">
        <f t="shared" si="677"/>
        <v>0</v>
      </c>
      <c r="AK1653" s="353">
        <f t="shared" si="677"/>
        <v>0</v>
      </c>
      <c r="AL1653" s="353">
        <f t="shared" si="677"/>
        <v>0</v>
      </c>
      <c r="AM1653" s="353">
        <f t="shared" si="677"/>
        <v>0</v>
      </c>
      <c r="AN1653" s="353">
        <f t="shared" si="677"/>
        <v>0</v>
      </c>
      <c r="AO1653" s="353">
        <f t="shared" si="677"/>
        <v>0</v>
      </c>
      <c r="AP1653" s="353">
        <f t="shared" si="677"/>
        <v>0</v>
      </c>
      <c r="AQ1653" s="353">
        <f t="shared" si="677"/>
        <v>0</v>
      </c>
      <c r="AR1653" s="353">
        <f t="shared" si="677"/>
        <v>0</v>
      </c>
      <c r="AS1653" s="266"/>
    </row>
    <row r="1654" spans="1:45" ht="15" customHeight="1" outlineLevel="1">
      <c r="A1654" s="45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4"/>
      <c r="AF1654" s="367"/>
      <c r="AG1654" s="367"/>
      <c r="AH1654" s="367"/>
      <c r="AI1654" s="367"/>
      <c r="AJ1654" s="367"/>
      <c r="AK1654" s="367"/>
      <c r="AL1654" s="367"/>
      <c r="AM1654" s="367"/>
      <c r="AN1654" s="367"/>
      <c r="AO1654" s="367"/>
      <c r="AP1654" s="367"/>
      <c r="AQ1654" s="367"/>
      <c r="AR1654" s="367"/>
      <c r="AS1654" s="266"/>
    </row>
    <row r="1655" spans="1:45" ht="15" customHeight="1" outlineLevel="1">
      <c r="A1655" s="454">
        <v>23</v>
      </c>
      <c r="B1655" s="370" t="s">
        <v>115</v>
      </c>
      <c r="C1655" s="251" t="s">
        <v>25</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52"/>
      <c r="AF1655" s="352"/>
      <c r="AG1655" s="352"/>
      <c r="AH1655" s="352"/>
      <c r="AI1655" s="352"/>
      <c r="AJ1655" s="352"/>
      <c r="AK1655" s="352"/>
      <c r="AL1655" s="352"/>
      <c r="AM1655" s="352"/>
      <c r="AN1655" s="352"/>
      <c r="AO1655" s="352"/>
      <c r="AP1655" s="352"/>
      <c r="AQ1655" s="352"/>
      <c r="AR1655" s="352"/>
      <c r="AS1655" s="256">
        <f>SUM(AE1655:AR1655)</f>
        <v>0</v>
      </c>
    </row>
    <row r="1656" spans="1:45" ht="15" customHeight="1" outlineLevel="1">
      <c r="A1656" s="454"/>
      <c r="B1656" s="254" t="s">
        <v>947</v>
      </c>
      <c r="C1656" s="251" t="s">
        <v>163</v>
      </c>
      <c r="D1656" s="255"/>
      <c r="E1656" s="255"/>
      <c r="F1656" s="255"/>
      <c r="G1656" s="255"/>
      <c r="H1656" s="255"/>
      <c r="I1656" s="255"/>
      <c r="J1656" s="255"/>
      <c r="K1656" s="255"/>
      <c r="L1656" s="255"/>
      <c r="M1656" s="255"/>
      <c r="N1656" s="255"/>
      <c r="O1656" s="255"/>
      <c r="P1656" s="255"/>
      <c r="Q1656" s="251"/>
      <c r="R1656" s="255"/>
      <c r="S1656" s="255"/>
      <c r="T1656" s="255"/>
      <c r="U1656" s="255"/>
      <c r="V1656" s="255"/>
      <c r="W1656" s="255"/>
      <c r="X1656" s="255"/>
      <c r="Y1656" s="255"/>
      <c r="Z1656" s="255"/>
      <c r="AA1656" s="255"/>
      <c r="AB1656" s="255"/>
      <c r="AC1656" s="255"/>
      <c r="AD1656" s="255"/>
      <c r="AE1656" s="353">
        <f>AE1655</f>
        <v>0</v>
      </c>
      <c r="AF1656" s="353">
        <f t="shared" ref="AF1656:AR1656" si="678">AF1655</f>
        <v>0</v>
      </c>
      <c r="AG1656" s="353">
        <f t="shared" si="678"/>
        <v>0</v>
      </c>
      <c r="AH1656" s="353">
        <f t="shared" si="678"/>
        <v>0</v>
      </c>
      <c r="AI1656" s="353">
        <f t="shared" si="678"/>
        <v>0</v>
      </c>
      <c r="AJ1656" s="353">
        <f t="shared" si="678"/>
        <v>0</v>
      </c>
      <c r="AK1656" s="353">
        <f t="shared" si="678"/>
        <v>0</v>
      </c>
      <c r="AL1656" s="353">
        <f t="shared" si="678"/>
        <v>0</v>
      </c>
      <c r="AM1656" s="353">
        <f t="shared" si="678"/>
        <v>0</v>
      </c>
      <c r="AN1656" s="353">
        <f t="shared" si="678"/>
        <v>0</v>
      </c>
      <c r="AO1656" s="353">
        <f t="shared" si="678"/>
        <v>0</v>
      </c>
      <c r="AP1656" s="353">
        <f t="shared" si="678"/>
        <v>0</v>
      </c>
      <c r="AQ1656" s="353">
        <f t="shared" si="678"/>
        <v>0</v>
      </c>
      <c r="AR1656" s="353">
        <f t="shared" si="678"/>
        <v>0</v>
      </c>
      <c r="AS1656" s="266"/>
    </row>
    <row r="1657" spans="1:45" ht="15" customHeight="1" outlineLevel="1">
      <c r="A1657" s="454"/>
      <c r="B1657" s="372"/>
      <c r="C1657" s="251"/>
      <c r="D1657" s="251"/>
      <c r="E1657" s="251"/>
      <c r="F1657" s="251"/>
      <c r="G1657" s="251"/>
      <c r="H1657" s="251"/>
      <c r="I1657" s="251"/>
      <c r="J1657" s="251"/>
      <c r="K1657" s="251"/>
      <c r="L1657" s="251"/>
      <c r="M1657" s="251"/>
      <c r="N1657" s="251"/>
      <c r="O1657" s="251"/>
      <c r="P1657" s="251"/>
      <c r="Q1657" s="251"/>
      <c r="R1657" s="251"/>
      <c r="S1657" s="251"/>
      <c r="T1657" s="251"/>
      <c r="U1657" s="251"/>
      <c r="V1657" s="251"/>
      <c r="W1657" s="251"/>
      <c r="X1657" s="251"/>
      <c r="Y1657" s="251"/>
      <c r="Z1657" s="251"/>
      <c r="AA1657" s="251"/>
      <c r="AB1657" s="251"/>
      <c r="AC1657" s="251"/>
      <c r="AD1657" s="251"/>
      <c r="AE1657" s="364"/>
      <c r="AF1657" s="367"/>
      <c r="AG1657" s="367"/>
      <c r="AH1657" s="367"/>
      <c r="AI1657" s="367"/>
      <c r="AJ1657" s="367"/>
      <c r="AK1657" s="367"/>
      <c r="AL1657" s="367"/>
      <c r="AM1657" s="367"/>
      <c r="AN1657" s="367"/>
      <c r="AO1657" s="367"/>
      <c r="AP1657" s="367"/>
      <c r="AQ1657" s="367"/>
      <c r="AR1657" s="367"/>
      <c r="AS1657" s="266"/>
    </row>
    <row r="1658" spans="1:45" ht="15" customHeight="1" outlineLevel="1">
      <c r="A1658" s="454">
        <v>24</v>
      </c>
      <c r="B1658" s="370" t="s">
        <v>116</v>
      </c>
      <c r="C1658" s="251" t="s">
        <v>25</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52"/>
      <c r="AF1658" s="352"/>
      <c r="AG1658" s="352"/>
      <c r="AH1658" s="352"/>
      <c r="AI1658" s="352"/>
      <c r="AJ1658" s="352"/>
      <c r="AK1658" s="352"/>
      <c r="AL1658" s="352"/>
      <c r="AM1658" s="352"/>
      <c r="AN1658" s="352"/>
      <c r="AO1658" s="352"/>
      <c r="AP1658" s="352"/>
      <c r="AQ1658" s="352"/>
      <c r="AR1658" s="352"/>
      <c r="AS1658" s="256">
        <f>SUM(AE1658:AR1658)</f>
        <v>0</v>
      </c>
    </row>
    <row r="1659" spans="1:45" ht="15" customHeight="1" outlineLevel="1">
      <c r="A1659" s="454"/>
      <c r="B1659" s="254" t="s">
        <v>947</v>
      </c>
      <c r="C1659" s="251" t="s">
        <v>163</v>
      </c>
      <c r="D1659" s="255"/>
      <c r="E1659" s="255"/>
      <c r="F1659" s="255"/>
      <c r="G1659" s="255"/>
      <c r="H1659" s="255"/>
      <c r="I1659" s="255"/>
      <c r="J1659" s="255"/>
      <c r="K1659" s="255"/>
      <c r="L1659" s="255"/>
      <c r="M1659" s="255"/>
      <c r="N1659" s="255"/>
      <c r="O1659" s="255"/>
      <c r="P1659" s="255"/>
      <c r="Q1659" s="251"/>
      <c r="R1659" s="255"/>
      <c r="S1659" s="255"/>
      <c r="T1659" s="255"/>
      <c r="U1659" s="255"/>
      <c r="V1659" s="255"/>
      <c r="W1659" s="255"/>
      <c r="X1659" s="255"/>
      <c r="Y1659" s="255"/>
      <c r="Z1659" s="255"/>
      <c r="AA1659" s="255"/>
      <c r="AB1659" s="255"/>
      <c r="AC1659" s="255"/>
      <c r="AD1659" s="255"/>
      <c r="AE1659" s="353">
        <f>AE1658</f>
        <v>0</v>
      </c>
      <c r="AF1659" s="353">
        <f t="shared" ref="AF1659:AR1659" si="679">AF1658</f>
        <v>0</v>
      </c>
      <c r="AG1659" s="353">
        <f t="shared" si="679"/>
        <v>0</v>
      </c>
      <c r="AH1659" s="353">
        <f t="shared" si="679"/>
        <v>0</v>
      </c>
      <c r="AI1659" s="353">
        <f t="shared" si="679"/>
        <v>0</v>
      </c>
      <c r="AJ1659" s="353">
        <f t="shared" si="679"/>
        <v>0</v>
      </c>
      <c r="AK1659" s="353">
        <f t="shared" si="679"/>
        <v>0</v>
      </c>
      <c r="AL1659" s="353">
        <f t="shared" si="679"/>
        <v>0</v>
      </c>
      <c r="AM1659" s="353">
        <f t="shared" si="679"/>
        <v>0</v>
      </c>
      <c r="AN1659" s="353">
        <f t="shared" si="679"/>
        <v>0</v>
      </c>
      <c r="AO1659" s="353">
        <f t="shared" si="679"/>
        <v>0</v>
      </c>
      <c r="AP1659" s="353">
        <f t="shared" si="679"/>
        <v>0</v>
      </c>
      <c r="AQ1659" s="353">
        <f t="shared" si="679"/>
        <v>0</v>
      </c>
      <c r="AR1659" s="353">
        <f t="shared" si="679"/>
        <v>0</v>
      </c>
      <c r="AS1659" s="266"/>
    </row>
    <row r="1660" spans="1:45" ht="15" customHeight="1" outlineLevel="1">
      <c r="A1660" s="454"/>
      <c r="B1660" s="254"/>
      <c r="C1660" s="251"/>
      <c r="D1660" s="251"/>
      <c r="E1660" s="251"/>
      <c r="F1660" s="251"/>
      <c r="G1660" s="251"/>
      <c r="H1660" s="251"/>
      <c r="I1660" s="251"/>
      <c r="J1660" s="251"/>
      <c r="K1660" s="251"/>
      <c r="L1660" s="251"/>
      <c r="M1660" s="251"/>
      <c r="N1660" s="251"/>
      <c r="O1660" s="251"/>
      <c r="P1660" s="251"/>
      <c r="Q1660" s="251"/>
      <c r="R1660" s="251"/>
      <c r="S1660" s="251"/>
      <c r="T1660" s="251"/>
      <c r="U1660" s="251"/>
      <c r="V1660" s="251"/>
      <c r="W1660" s="251"/>
      <c r="X1660" s="251"/>
      <c r="Y1660" s="251"/>
      <c r="Z1660" s="251"/>
      <c r="AA1660" s="251"/>
      <c r="AB1660" s="251"/>
      <c r="AC1660" s="251"/>
      <c r="AD1660" s="251"/>
      <c r="AE1660" s="354"/>
      <c r="AF1660" s="367"/>
      <c r="AG1660" s="367"/>
      <c r="AH1660" s="367"/>
      <c r="AI1660" s="367"/>
      <c r="AJ1660" s="367"/>
      <c r="AK1660" s="367"/>
      <c r="AL1660" s="367"/>
      <c r="AM1660" s="367"/>
      <c r="AN1660" s="367"/>
      <c r="AO1660" s="367"/>
      <c r="AP1660" s="367"/>
      <c r="AQ1660" s="367"/>
      <c r="AR1660" s="367"/>
      <c r="AS1660" s="266"/>
    </row>
    <row r="1661" spans="1:45" ht="15" customHeight="1" outlineLevel="1">
      <c r="A1661" s="454"/>
      <c r="B1661" s="248" t="s">
        <v>497</v>
      </c>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54"/>
      <c r="AF1661" s="367"/>
      <c r="AG1661" s="367"/>
      <c r="AH1661" s="367"/>
      <c r="AI1661" s="367"/>
      <c r="AJ1661" s="367"/>
      <c r="AK1661" s="367"/>
      <c r="AL1661" s="367"/>
      <c r="AM1661" s="367"/>
      <c r="AN1661" s="367"/>
      <c r="AO1661" s="367"/>
      <c r="AP1661" s="367"/>
      <c r="AQ1661" s="367"/>
      <c r="AR1661" s="367"/>
      <c r="AS1661" s="266"/>
    </row>
    <row r="1662" spans="1:45" ht="15" customHeight="1" outlineLevel="1">
      <c r="A1662" s="454">
        <v>25</v>
      </c>
      <c r="B1662" s="370" t="s">
        <v>117</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68"/>
      <c r="AF1662" s="357"/>
      <c r="AG1662" s="357"/>
      <c r="AH1662" s="357"/>
      <c r="AI1662" s="357"/>
      <c r="AJ1662" s="357"/>
      <c r="AK1662" s="357"/>
      <c r="AL1662" s="357"/>
      <c r="AM1662" s="357"/>
      <c r="AN1662" s="357"/>
      <c r="AO1662" s="357"/>
      <c r="AP1662" s="357"/>
      <c r="AQ1662" s="357"/>
      <c r="AR1662" s="357"/>
      <c r="AS1662" s="256">
        <f>SUM(AE1662:AR1662)</f>
        <v>0</v>
      </c>
    </row>
    <row r="1663" spans="1:45" ht="15" customHeight="1" outlineLevel="1">
      <c r="A1663" s="454"/>
      <c r="B1663" s="254" t="s">
        <v>947</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53">
        <f>AE1662</f>
        <v>0</v>
      </c>
      <c r="AF1663" s="353">
        <f t="shared" ref="AF1663:AR1663" si="680">AF1662</f>
        <v>0</v>
      </c>
      <c r="AG1663" s="353">
        <f t="shared" si="680"/>
        <v>0</v>
      </c>
      <c r="AH1663" s="353">
        <f t="shared" si="680"/>
        <v>0</v>
      </c>
      <c r="AI1663" s="353">
        <f t="shared" si="680"/>
        <v>0</v>
      </c>
      <c r="AJ1663" s="353">
        <f t="shared" si="680"/>
        <v>0</v>
      </c>
      <c r="AK1663" s="353">
        <f t="shared" si="680"/>
        <v>0</v>
      </c>
      <c r="AL1663" s="353">
        <f t="shared" si="680"/>
        <v>0</v>
      </c>
      <c r="AM1663" s="353">
        <f t="shared" si="680"/>
        <v>0</v>
      </c>
      <c r="AN1663" s="353">
        <f t="shared" si="680"/>
        <v>0</v>
      </c>
      <c r="AO1663" s="353">
        <f t="shared" si="680"/>
        <v>0</v>
      </c>
      <c r="AP1663" s="353">
        <f t="shared" si="680"/>
        <v>0</v>
      </c>
      <c r="AQ1663" s="353">
        <f t="shared" si="680"/>
        <v>0</v>
      </c>
      <c r="AR1663" s="353">
        <f t="shared" si="680"/>
        <v>0</v>
      </c>
      <c r="AS1663" s="266"/>
    </row>
    <row r="1664" spans="1:45" ht="15" customHeight="1" outlineLevel="1">
      <c r="A1664" s="45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54"/>
      <c r="AF1664" s="367"/>
      <c r="AG1664" s="367"/>
      <c r="AH1664" s="367"/>
      <c r="AI1664" s="367"/>
      <c r="AJ1664" s="367"/>
      <c r="AK1664" s="367"/>
      <c r="AL1664" s="367"/>
      <c r="AM1664" s="367"/>
      <c r="AN1664" s="367"/>
      <c r="AO1664" s="367"/>
      <c r="AP1664" s="367"/>
      <c r="AQ1664" s="367"/>
      <c r="AR1664" s="367"/>
      <c r="AS1664" s="266"/>
    </row>
    <row r="1665" spans="1:45" ht="15" customHeight="1" outlineLevel="1">
      <c r="A1665" s="454">
        <v>26</v>
      </c>
      <c r="B1665" s="370" t="s">
        <v>118</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68"/>
      <c r="AF1665" s="357"/>
      <c r="AG1665" s="357"/>
      <c r="AH1665" s="357"/>
      <c r="AI1665" s="357"/>
      <c r="AJ1665" s="357"/>
      <c r="AK1665" s="357"/>
      <c r="AL1665" s="357"/>
      <c r="AM1665" s="357"/>
      <c r="AN1665" s="357"/>
      <c r="AO1665" s="357"/>
      <c r="AP1665" s="357"/>
      <c r="AQ1665" s="357"/>
      <c r="AR1665" s="357"/>
      <c r="AS1665" s="256">
        <f>SUM(AE1665:AR1665)</f>
        <v>0</v>
      </c>
    </row>
    <row r="1666" spans="1:45" ht="15" customHeight="1" outlineLevel="1">
      <c r="A1666" s="454"/>
      <c r="B1666" s="254" t="s">
        <v>947</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53">
        <f>AE1665</f>
        <v>0</v>
      </c>
      <c r="AF1666" s="353">
        <f t="shared" ref="AF1666:AR1666" si="681">AF1665</f>
        <v>0</v>
      </c>
      <c r="AG1666" s="353">
        <f t="shared" si="681"/>
        <v>0</v>
      </c>
      <c r="AH1666" s="353">
        <f t="shared" si="681"/>
        <v>0</v>
      </c>
      <c r="AI1666" s="353">
        <f t="shared" si="681"/>
        <v>0</v>
      </c>
      <c r="AJ1666" s="353">
        <f t="shared" si="681"/>
        <v>0</v>
      </c>
      <c r="AK1666" s="353">
        <f t="shared" si="681"/>
        <v>0</v>
      </c>
      <c r="AL1666" s="353">
        <f t="shared" si="681"/>
        <v>0</v>
      </c>
      <c r="AM1666" s="353">
        <f t="shared" si="681"/>
        <v>0</v>
      </c>
      <c r="AN1666" s="353">
        <f t="shared" si="681"/>
        <v>0</v>
      </c>
      <c r="AO1666" s="353">
        <f t="shared" si="681"/>
        <v>0</v>
      </c>
      <c r="AP1666" s="353">
        <f t="shared" si="681"/>
        <v>0</v>
      </c>
      <c r="AQ1666" s="353">
        <f t="shared" si="681"/>
        <v>0</v>
      </c>
      <c r="AR1666" s="353">
        <f t="shared" si="681"/>
        <v>0</v>
      </c>
      <c r="AS1666" s="266"/>
    </row>
    <row r="1667" spans="1:45" ht="15" customHeight="1" outlineLevel="1">
      <c r="A1667" s="45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54"/>
      <c r="AF1667" s="367"/>
      <c r="AG1667" s="367"/>
      <c r="AH1667" s="367"/>
      <c r="AI1667" s="367"/>
      <c r="AJ1667" s="367"/>
      <c r="AK1667" s="367"/>
      <c r="AL1667" s="367"/>
      <c r="AM1667" s="367"/>
      <c r="AN1667" s="367"/>
      <c r="AO1667" s="367"/>
      <c r="AP1667" s="367"/>
      <c r="AQ1667" s="367"/>
      <c r="AR1667" s="367"/>
      <c r="AS1667" s="266"/>
    </row>
    <row r="1668" spans="1:45" ht="15" customHeight="1" outlineLevel="1">
      <c r="A1668" s="454">
        <v>27</v>
      </c>
      <c r="B1668" s="370" t="s">
        <v>119</v>
      </c>
      <c r="C1668" s="251" t="s">
        <v>25</v>
      </c>
      <c r="D1668" s="255"/>
      <c r="E1668" s="255"/>
      <c r="F1668" s="255"/>
      <c r="G1668" s="255"/>
      <c r="H1668" s="255"/>
      <c r="I1668" s="255"/>
      <c r="J1668" s="255"/>
      <c r="K1668" s="255"/>
      <c r="L1668" s="255"/>
      <c r="M1668" s="255"/>
      <c r="N1668" s="255"/>
      <c r="O1668" s="255"/>
      <c r="P1668" s="255"/>
      <c r="Q1668" s="255">
        <v>12</v>
      </c>
      <c r="R1668" s="255"/>
      <c r="S1668" s="255"/>
      <c r="T1668" s="255"/>
      <c r="U1668" s="255"/>
      <c r="V1668" s="255"/>
      <c r="W1668" s="255"/>
      <c r="X1668" s="255"/>
      <c r="Y1668" s="255"/>
      <c r="Z1668" s="255"/>
      <c r="AA1668" s="255"/>
      <c r="AB1668" s="255"/>
      <c r="AC1668" s="255"/>
      <c r="AD1668" s="255"/>
      <c r="AE1668" s="368"/>
      <c r="AF1668" s="357"/>
      <c r="AG1668" s="357"/>
      <c r="AH1668" s="357"/>
      <c r="AI1668" s="357"/>
      <c r="AJ1668" s="357"/>
      <c r="AK1668" s="357"/>
      <c r="AL1668" s="357"/>
      <c r="AM1668" s="357"/>
      <c r="AN1668" s="357"/>
      <c r="AO1668" s="357"/>
      <c r="AP1668" s="357"/>
      <c r="AQ1668" s="357"/>
      <c r="AR1668" s="357"/>
      <c r="AS1668" s="256">
        <f>SUM(AE1668:AR1668)</f>
        <v>0</v>
      </c>
    </row>
    <row r="1669" spans="1:45" ht="15" customHeight="1" outlineLevel="1">
      <c r="A1669" s="454"/>
      <c r="B1669" s="254" t="s">
        <v>947</v>
      </c>
      <c r="C1669" s="251" t="s">
        <v>163</v>
      </c>
      <c r="D1669" s="255"/>
      <c r="E1669" s="255"/>
      <c r="F1669" s="255"/>
      <c r="G1669" s="255"/>
      <c r="H1669" s="255"/>
      <c r="I1669" s="255"/>
      <c r="J1669" s="255"/>
      <c r="K1669" s="255"/>
      <c r="L1669" s="255"/>
      <c r="M1669" s="255"/>
      <c r="N1669" s="255"/>
      <c r="O1669" s="255"/>
      <c r="P1669" s="255"/>
      <c r="Q1669" s="255">
        <f>Q1668</f>
        <v>12</v>
      </c>
      <c r="R1669" s="255"/>
      <c r="S1669" s="255"/>
      <c r="T1669" s="255"/>
      <c r="U1669" s="255"/>
      <c r="V1669" s="255"/>
      <c r="W1669" s="255"/>
      <c r="X1669" s="255"/>
      <c r="Y1669" s="255"/>
      <c r="Z1669" s="255"/>
      <c r="AA1669" s="255"/>
      <c r="AB1669" s="255"/>
      <c r="AC1669" s="255"/>
      <c r="AD1669" s="255"/>
      <c r="AE1669" s="353">
        <f>AE1668</f>
        <v>0</v>
      </c>
      <c r="AF1669" s="353">
        <f t="shared" ref="AF1669:AR1669" si="682">AF1668</f>
        <v>0</v>
      </c>
      <c r="AG1669" s="353">
        <f t="shared" si="682"/>
        <v>0</v>
      </c>
      <c r="AH1669" s="353">
        <f t="shared" si="682"/>
        <v>0</v>
      </c>
      <c r="AI1669" s="353">
        <f t="shared" si="682"/>
        <v>0</v>
      </c>
      <c r="AJ1669" s="353">
        <f t="shared" si="682"/>
        <v>0</v>
      </c>
      <c r="AK1669" s="353">
        <f t="shared" si="682"/>
        <v>0</v>
      </c>
      <c r="AL1669" s="353">
        <f t="shared" si="682"/>
        <v>0</v>
      </c>
      <c r="AM1669" s="353">
        <f t="shared" si="682"/>
        <v>0</v>
      </c>
      <c r="AN1669" s="353">
        <f t="shared" si="682"/>
        <v>0</v>
      </c>
      <c r="AO1669" s="353">
        <f t="shared" si="682"/>
        <v>0</v>
      </c>
      <c r="AP1669" s="353">
        <f t="shared" si="682"/>
        <v>0</v>
      </c>
      <c r="AQ1669" s="353">
        <f t="shared" si="682"/>
        <v>0</v>
      </c>
      <c r="AR1669" s="353">
        <f t="shared" si="682"/>
        <v>0</v>
      </c>
      <c r="AS1669" s="266"/>
    </row>
    <row r="1670" spans="1:45" ht="15" customHeight="1" outlineLevel="1">
      <c r="A1670" s="45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54"/>
      <c r="AF1670" s="367"/>
      <c r="AG1670" s="367"/>
      <c r="AH1670" s="367"/>
      <c r="AI1670" s="367"/>
      <c r="AJ1670" s="367"/>
      <c r="AK1670" s="367"/>
      <c r="AL1670" s="367"/>
      <c r="AM1670" s="367"/>
      <c r="AN1670" s="367"/>
      <c r="AO1670" s="367"/>
      <c r="AP1670" s="367"/>
      <c r="AQ1670" s="367"/>
      <c r="AR1670" s="367"/>
      <c r="AS1670" s="266"/>
    </row>
    <row r="1671" spans="1:45" ht="15" customHeight="1" outlineLevel="1">
      <c r="A1671" s="454">
        <v>28</v>
      </c>
      <c r="B1671" s="370" t="s">
        <v>120</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68"/>
      <c r="AF1671" s="357"/>
      <c r="AG1671" s="357"/>
      <c r="AH1671" s="357"/>
      <c r="AI1671" s="357"/>
      <c r="AJ1671" s="357"/>
      <c r="AK1671" s="357"/>
      <c r="AL1671" s="357"/>
      <c r="AM1671" s="357"/>
      <c r="AN1671" s="357"/>
      <c r="AO1671" s="357"/>
      <c r="AP1671" s="357"/>
      <c r="AQ1671" s="357"/>
      <c r="AR1671" s="357"/>
      <c r="AS1671" s="256">
        <f>SUM(AE1671:AR1671)</f>
        <v>0</v>
      </c>
    </row>
    <row r="1672" spans="1:45" ht="15" customHeight="1" outlineLevel="1">
      <c r="A1672" s="454"/>
      <c r="B1672" s="254" t="s">
        <v>947</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53">
        <f>AE1671</f>
        <v>0</v>
      </c>
      <c r="AF1672" s="353">
        <f>AF1671</f>
        <v>0</v>
      </c>
      <c r="AG1672" s="353">
        <f t="shared" ref="AG1672:AJ1672" si="683">AG1671</f>
        <v>0</v>
      </c>
      <c r="AH1672" s="353">
        <f t="shared" si="683"/>
        <v>0</v>
      </c>
      <c r="AI1672" s="353">
        <f t="shared" si="683"/>
        <v>0</v>
      </c>
      <c r="AJ1672" s="353">
        <f t="shared" si="683"/>
        <v>0</v>
      </c>
      <c r="AK1672" s="353">
        <f>AK1671</f>
        <v>0</v>
      </c>
      <c r="AL1672" s="353">
        <f t="shared" ref="AL1672:AR1672" si="684">AL1671</f>
        <v>0</v>
      </c>
      <c r="AM1672" s="353">
        <f t="shared" si="684"/>
        <v>0</v>
      </c>
      <c r="AN1672" s="353">
        <f t="shared" si="684"/>
        <v>0</v>
      </c>
      <c r="AO1672" s="353">
        <f t="shared" si="684"/>
        <v>0</v>
      </c>
      <c r="AP1672" s="353">
        <f t="shared" si="684"/>
        <v>0</v>
      </c>
      <c r="AQ1672" s="353">
        <f t="shared" si="684"/>
        <v>0</v>
      </c>
      <c r="AR1672" s="353">
        <f t="shared" si="684"/>
        <v>0</v>
      </c>
      <c r="AS1672" s="266"/>
    </row>
    <row r="1673" spans="1:45" ht="15" customHeight="1" outlineLevel="1">
      <c r="A1673" s="45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54"/>
      <c r="AF1673" s="367"/>
      <c r="AG1673" s="367"/>
      <c r="AH1673" s="367"/>
      <c r="AI1673" s="367"/>
      <c r="AJ1673" s="367"/>
      <c r="AK1673" s="367"/>
      <c r="AL1673" s="367"/>
      <c r="AM1673" s="367"/>
      <c r="AN1673" s="367"/>
      <c r="AO1673" s="367"/>
      <c r="AP1673" s="367"/>
      <c r="AQ1673" s="367"/>
      <c r="AR1673" s="367"/>
      <c r="AS1673" s="266"/>
    </row>
    <row r="1674" spans="1:45" ht="15" customHeight="1" outlineLevel="1">
      <c r="A1674" s="454">
        <v>29</v>
      </c>
      <c r="B1674" s="370" t="s">
        <v>121</v>
      </c>
      <c r="C1674" s="251" t="s">
        <v>25</v>
      </c>
      <c r="D1674" s="255"/>
      <c r="E1674" s="255"/>
      <c r="F1674" s="255"/>
      <c r="G1674" s="255"/>
      <c r="H1674" s="255"/>
      <c r="I1674" s="255"/>
      <c r="J1674" s="255"/>
      <c r="K1674" s="255"/>
      <c r="L1674" s="255"/>
      <c r="M1674" s="255"/>
      <c r="N1674" s="255"/>
      <c r="O1674" s="255"/>
      <c r="P1674" s="255"/>
      <c r="Q1674" s="255">
        <v>3</v>
      </c>
      <c r="R1674" s="255"/>
      <c r="S1674" s="255"/>
      <c r="T1674" s="255"/>
      <c r="U1674" s="255"/>
      <c r="V1674" s="255"/>
      <c r="W1674" s="255"/>
      <c r="X1674" s="255"/>
      <c r="Y1674" s="255"/>
      <c r="Z1674" s="255"/>
      <c r="AA1674" s="255"/>
      <c r="AB1674" s="255"/>
      <c r="AC1674" s="255"/>
      <c r="AD1674" s="255"/>
      <c r="AE1674" s="368"/>
      <c r="AF1674" s="357"/>
      <c r="AG1674" s="357"/>
      <c r="AH1674" s="357"/>
      <c r="AI1674" s="357"/>
      <c r="AJ1674" s="357"/>
      <c r="AK1674" s="357"/>
      <c r="AL1674" s="357"/>
      <c r="AM1674" s="357"/>
      <c r="AN1674" s="357"/>
      <c r="AO1674" s="357"/>
      <c r="AP1674" s="357"/>
      <c r="AQ1674" s="357"/>
      <c r="AR1674" s="357"/>
      <c r="AS1674" s="256">
        <f>SUM(AE1674:AR1674)</f>
        <v>0</v>
      </c>
    </row>
    <row r="1675" spans="1:45" ht="15" customHeight="1" outlineLevel="1">
      <c r="A1675" s="454"/>
      <c r="B1675" s="254" t="s">
        <v>947</v>
      </c>
      <c r="C1675" s="251" t="s">
        <v>163</v>
      </c>
      <c r="D1675" s="255"/>
      <c r="E1675" s="255"/>
      <c r="F1675" s="255"/>
      <c r="G1675" s="255"/>
      <c r="H1675" s="255"/>
      <c r="I1675" s="255"/>
      <c r="J1675" s="255"/>
      <c r="K1675" s="255"/>
      <c r="L1675" s="255"/>
      <c r="M1675" s="255"/>
      <c r="N1675" s="255"/>
      <c r="O1675" s="255"/>
      <c r="P1675" s="255"/>
      <c r="Q1675" s="255">
        <f>Q1674</f>
        <v>3</v>
      </c>
      <c r="R1675" s="255"/>
      <c r="S1675" s="255"/>
      <c r="T1675" s="255"/>
      <c r="U1675" s="255"/>
      <c r="V1675" s="255"/>
      <c r="W1675" s="255"/>
      <c r="X1675" s="255"/>
      <c r="Y1675" s="255"/>
      <c r="Z1675" s="255"/>
      <c r="AA1675" s="255"/>
      <c r="AB1675" s="255"/>
      <c r="AC1675" s="255"/>
      <c r="AD1675" s="255"/>
      <c r="AE1675" s="353">
        <f>AE1674</f>
        <v>0</v>
      </c>
      <c r="AF1675" s="353">
        <f t="shared" ref="AF1675:AR1675" si="685">AF1674</f>
        <v>0</v>
      </c>
      <c r="AG1675" s="353">
        <f t="shared" si="685"/>
        <v>0</v>
      </c>
      <c r="AH1675" s="353">
        <f t="shared" si="685"/>
        <v>0</v>
      </c>
      <c r="AI1675" s="353">
        <f t="shared" si="685"/>
        <v>0</v>
      </c>
      <c r="AJ1675" s="353">
        <f t="shared" si="685"/>
        <v>0</v>
      </c>
      <c r="AK1675" s="353">
        <f t="shared" si="685"/>
        <v>0</v>
      </c>
      <c r="AL1675" s="353">
        <f t="shared" si="685"/>
        <v>0</v>
      </c>
      <c r="AM1675" s="353">
        <f t="shared" si="685"/>
        <v>0</v>
      </c>
      <c r="AN1675" s="353">
        <f t="shared" si="685"/>
        <v>0</v>
      </c>
      <c r="AO1675" s="353">
        <f t="shared" si="685"/>
        <v>0</v>
      </c>
      <c r="AP1675" s="353">
        <f t="shared" si="685"/>
        <v>0</v>
      </c>
      <c r="AQ1675" s="353">
        <f t="shared" si="685"/>
        <v>0</v>
      </c>
      <c r="AR1675" s="353">
        <f t="shared" si="685"/>
        <v>0</v>
      </c>
      <c r="AS1675" s="266"/>
    </row>
    <row r="1676" spans="1:45" ht="15" customHeight="1" outlineLevel="1">
      <c r="A1676" s="454"/>
      <c r="B1676" s="254"/>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54"/>
      <c r="AF1676" s="367"/>
      <c r="AG1676" s="367"/>
      <c r="AH1676" s="367"/>
      <c r="AI1676" s="367"/>
      <c r="AJ1676" s="367"/>
      <c r="AK1676" s="367"/>
      <c r="AL1676" s="367"/>
      <c r="AM1676" s="367"/>
      <c r="AN1676" s="367"/>
      <c r="AO1676" s="367"/>
      <c r="AP1676" s="367"/>
      <c r="AQ1676" s="367"/>
      <c r="AR1676" s="367"/>
      <c r="AS1676" s="266"/>
    </row>
    <row r="1677" spans="1:45" ht="15" customHeight="1" outlineLevel="1">
      <c r="A1677" s="454">
        <v>30</v>
      </c>
      <c r="B1677" s="370" t="s">
        <v>122</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68"/>
      <c r="AF1677" s="357"/>
      <c r="AG1677" s="357"/>
      <c r="AH1677" s="357"/>
      <c r="AI1677" s="357"/>
      <c r="AJ1677" s="357"/>
      <c r="AK1677" s="357"/>
      <c r="AL1677" s="357"/>
      <c r="AM1677" s="357"/>
      <c r="AN1677" s="357"/>
      <c r="AO1677" s="357"/>
      <c r="AP1677" s="357"/>
      <c r="AQ1677" s="357"/>
      <c r="AR1677" s="357"/>
      <c r="AS1677" s="256">
        <f>SUM(AE1677:AR1677)</f>
        <v>0</v>
      </c>
    </row>
    <row r="1678" spans="1:45" ht="15" customHeight="1" outlineLevel="1">
      <c r="A1678" s="454"/>
      <c r="B1678" s="254" t="s">
        <v>947</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53">
        <f>AE1677</f>
        <v>0</v>
      </c>
      <c r="AF1678" s="353">
        <f t="shared" ref="AF1678:AR1678" si="686">AF1677</f>
        <v>0</v>
      </c>
      <c r="AG1678" s="353">
        <f t="shared" si="686"/>
        <v>0</v>
      </c>
      <c r="AH1678" s="353">
        <f t="shared" si="686"/>
        <v>0</v>
      </c>
      <c r="AI1678" s="353">
        <f t="shared" si="686"/>
        <v>0</v>
      </c>
      <c r="AJ1678" s="353">
        <f t="shared" si="686"/>
        <v>0</v>
      </c>
      <c r="AK1678" s="353">
        <f t="shared" si="686"/>
        <v>0</v>
      </c>
      <c r="AL1678" s="353">
        <f t="shared" si="686"/>
        <v>0</v>
      </c>
      <c r="AM1678" s="353">
        <f t="shared" si="686"/>
        <v>0</v>
      </c>
      <c r="AN1678" s="353">
        <f t="shared" si="686"/>
        <v>0</v>
      </c>
      <c r="AO1678" s="353">
        <f t="shared" si="686"/>
        <v>0</v>
      </c>
      <c r="AP1678" s="353">
        <f t="shared" si="686"/>
        <v>0</v>
      </c>
      <c r="AQ1678" s="353">
        <f t="shared" si="686"/>
        <v>0</v>
      </c>
      <c r="AR1678" s="353">
        <f t="shared" si="686"/>
        <v>0</v>
      </c>
      <c r="AS1678" s="266"/>
    </row>
    <row r="1679" spans="1:45" ht="15" customHeight="1" outlineLevel="1">
      <c r="A1679" s="454"/>
      <c r="B1679" s="254"/>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54"/>
      <c r="AF1679" s="367"/>
      <c r="AG1679" s="367"/>
      <c r="AH1679" s="367"/>
      <c r="AI1679" s="367"/>
      <c r="AJ1679" s="367"/>
      <c r="AK1679" s="367"/>
      <c r="AL1679" s="367"/>
      <c r="AM1679" s="367"/>
      <c r="AN1679" s="367"/>
      <c r="AO1679" s="367"/>
      <c r="AP1679" s="367"/>
      <c r="AQ1679" s="367"/>
      <c r="AR1679" s="367"/>
      <c r="AS1679" s="266"/>
    </row>
    <row r="1680" spans="1:45" ht="15" customHeight="1" outlineLevel="1">
      <c r="A1680" s="454">
        <v>31</v>
      </c>
      <c r="B1680" s="370" t="s">
        <v>123</v>
      </c>
      <c r="C1680" s="251" t="s">
        <v>25</v>
      </c>
      <c r="D1680" s="255"/>
      <c r="E1680" s="255"/>
      <c r="F1680" s="255"/>
      <c r="G1680" s="255"/>
      <c r="H1680" s="255"/>
      <c r="I1680" s="255"/>
      <c r="J1680" s="255"/>
      <c r="K1680" s="255"/>
      <c r="L1680" s="255"/>
      <c r="M1680" s="255"/>
      <c r="N1680" s="255"/>
      <c r="O1680" s="255"/>
      <c r="P1680" s="255"/>
      <c r="Q1680" s="255">
        <v>12</v>
      </c>
      <c r="R1680" s="255"/>
      <c r="S1680" s="255"/>
      <c r="T1680" s="255"/>
      <c r="U1680" s="255"/>
      <c r="V1680" s="255"/>
      <c r="W1680" s="255"/>
      <c r="X1680" s="255"/>
      <c r="Y1680" s="255"/>
      <c r="Z1680" s="255"/>
      <c r="AA1680" s="255"/>
      <c r="AB1680" s="255"/>
      <c r="AC1680" s="255"/>
      <c r="AD1680" s="255"/>
      <c r="AE1680" s="368"/>
      <c r="AF1680" s="357"/>
      <c r="AG1680" s="357"/>
      <c r="AH1680" s="357"/>
      <c r="AI1680" s="357"/>
      <c r="AJ1680" s="357"/>
      <c r="AK1680" s="357"/>
      <c r="AL1680" s="357"/>
      <c r="AM1680" s="357"/>
      <c r="AN1680" s="357"/>
      <c r="AO1680" s="357"/>
      <c r="AP1680" s="357"/>
      <c r="AQ1680" s="357"/>
      <c r="AR1680" s="357"/>
      <c r="AS1680" s="256">
        <f>SUM(AE1680:AR1680)</f>
        <v>0</v>
      </c>
    </row>
    <row r="1681" spans="1:45" ht="15" customHeight="1" outlineLevel="1">
      <c r="A1681" s="454"/>
      <c r="B1681" s="254" t="s">
        <v>947</v>
      </c>
      <c r="C1681" s="251" t="s">
        <v>163</v>
      </c>
      <c r="D1681" s="255"/>
      <c r="E1681" s="255"/>
      <c r="F1681" s="255"/>
      <c r="G1681" s="255"/>
      <c r="H1681" s="255"/>
      <c r="I1681" s="255"/>
      <c r="J1681" s="255"/>
      <c r="K1681" s="255"/>
      <c r="L1681" s="255"/>
      <c r="M1681" s="255"/>
      <c r="N1681" s="255"/>
      <c r="O1681" s="255"/>
      <c r="P1681" s="255"/>
      <c r="Q1681" s="255">
        <f>Q1680</f>
        <v>12</v>
      </c>
      <c r="R1681" s="255"/>
      <c r="S1681" s="255"/>
      <c r="T1681" s="255"/>
      <c r="U1681" s="255"/>
      <c r="V1681" s="255"/>
      <c r="W1681" s="255"/>
      <c r="X1681" s="255"/>
      <c r="Y1681" s="255"/>
      <c r="Z1681" s="255"/>
      <c r="AA1681" s="255"/>
      <c r="AB1681" s="255"/>
      <c r="AC1681" s="255"/>
      <c r="AD1681" s="255"/>
      <c r="AE1681" s="353">
        <f>AE1680</f>
        <v>0</v>
      </c>
      <c r="AF1681" s="353">
        <f t="shared" ref="AF1681:AR1681" si="687">AF1680</f>
        <v>0</v>
      </c>
      <c r="AG1681" s="353">
        <f t="shared" si="687"/>
        <v>0</v>
      </c>
      <c r="AH1681" s="353">
        <f t="shared" si="687"/>
        <v>0</v>
      </c>
      <c r="AI1681" s="353">
        <f t="shared" si="687"/>
        <v>0</v>
      </c>
      <c r="AJ1681" s="353">
        <f t="shared" si="687"/>
        <v>0</v>
      </c>
      <c r="AK1681" s="353">
        <f t="shared" si="687"/>
        <v>0</v>
      </c>
      <c r="AL1681" s="353">
        <f t="shared" si="687"/>
        <v>0</v>
      </c>
      <c r="AM1681" s="353">
        <f t="shared" si="687"/>
        <v>0</v>
      </c>
      <c r="AN1681" s="353">
        <f t="shared" si="687"/>
        <v>0</v>
      </c>
      <c r="AO1681" s="353">
        <f t="shared" si="687"/>
        <v>0</v>
      </c>
      <c r="AP1681" s="353">
        <f t="shared" si="687"/>
        <v>0</v>
      </c>
      <c r="AQ1681" s="353">
        <f t="shared" si="687"/>
        <v>0</v>
      </c>
      <c r="AR1681" s="353">
        <f t="shared" si="687"/>
        <v>0</v>
      </c>
      <c r="AS1681" s="266"/>
    </row>
    <row r="1682" spans="1:45" ht="15" customHeight="1" outlineLevel="1">
      <c r="A1682" s="454"/>
      <c r="B1682" s="370"/>
      <c r="C1682" s="251"/>
      <c r="D1682" s="251"/>
      <c r="E1682" s="251"/>
      <c r="F1682" s="251"/>
      <c r="G1682" s="251"/>
      <c r="H1682" s="251"/>
      <c r="I1682" s="251"/>
      <c r="J1682" s="251"/>
      <c r="K1682" s="251"/>
      <c r="L1682" s="251"/>
      <c r="M1682" s="251"/>
      <c r="N1682" s="251"/>
      <c r="O1682" s="251"/>
      <c r="P1682" s="251"/>
      <c r="Q1682" s="251"/>
      <c r="R1682" s="251"/>
      <c r="S1682" s="251"/>
      <c r="T1682" s="251"/>
      <c r="U1682" s="251"/>
      <c r="V1682" s="251"/>
      <c r="W1682" s="251"/>
      <c r="X1682" s="251"/>
      <c r="Y1682" s="251"/>
      <c r="Z1682" s="251"/>
      <c r="AA1682" s="251"/>
      <c r="AB1682" s="251"/>
      <c r="AC1682" s="251"/>
      <c r="AD1682" s="251"/>
      <c r="AE1682" s="354"/>
      <c r="AF1682" s="367"/>
      <c r="AG1682" s="367"/>
      <c r="AH1682" s="367"/>
      <c r="AI1682" s="367"/>
      <c r="AJ1682" s="367"/>
      <c r="AK1682" s="367"/>
      <c r="AL1682" s="367"/>
      <c r="AM1682" s="367"/>
      <c r="AN1682" s="367"/>
      <c r="AO1682" s="367"/>
      <c r="AP1682" s="367"/>
      <c r="AQ1682" s="367"/>
      <c r="AR1682" s="367"/>
      <c r="AS1682" s="266"/>
    </row>
    <row r="1683" spans="1:45" ht="15" customHeight="1" outlineLevel="1">
      <c r="A1683" s="454">
        <v>32</v>
      </c>
      <c r="B1683" s="370" t="s">
        <v>124</v>
      </c>
      <c r="C1683" s="251" t="s">
        <v>25</v>
      </c>
      <c r="D1683" s="255"/>
      <c r="E1683" s="255"/>
      <c r="F1683" s="255"/>
      <c r="G1683" s="255"/>
      <c r="H1683" s="255"/>
      <c r="I1683" s="255"/>
      <c r="J1683" s="255"/>
      <c r="K1683" s="255"/>
      <c r="L1683" s="255"/>
      <c r="M1683" s="255"/>
      <c r="N1683" s="255"/>
      <c r="O1683" s="255"/>
      <c r="P1683" s="255"/>
      <c r="Q1683" s="255">
        <v>12</v>
      </c>
      <c r="R1683" s="255"/>
      <c r="S1683" s="255"/>
      <c r="T1683" s="255"/>
      <c r="U1683" s="255"/>
      <c r="V1683" s="255"/>
      <c r="W1683" s="255"/>
      <c r="X1683" s="255"/>
      <c r="Y1683" s="255"/>
      <c r="Z1683" s="255"/>
      <c r="AA1683" s="255"/>
      <c r="AB1683" s="255"/>
      <c r="AC1683" s="255"/>
      <c r="AD1683" s="255"/>
      <c r="AE1683" s="368"/>
      <c r="AF1683" s="357"/>
      <c r="AG1683" s="357"/>
      <c r="AH1683" s="357"/>
      <c r="AI1683" s="357"/>
      <c r="AJ1683" s="357"/>
      <c r="AK1683" s="357"/>
      <c r="AL1683" s="357"/>
      <c r="AM1683" s="357"/>
      <c r="AN1683" s="357"/>
      <c r="AO1683" s="357"/>
      <c r="AP1683" s="357"/>
      <c r="AQ1683" s="357"/>
      <c r="AR1683" s="357"/>
      <c r="AS1683" s="256">
        <f>SUM(AE1683:AR1683)</f>
        <v>0</v>
      </c>
    </row>
    <row r="1684" spans="1:45" ht="15" customHeight="1" outlineLevel="1">
      <c r="A1684" s="454"/>
      <c r="B1684" s="254" t="s">
        <v>947</v>
      </c>
      <c r="C1684" s="251" t="s">
        <v>163</v>
      </c>
      <c r="D1684" s="255"/>
      <c r="E1684" s="255"/>
      <c r="F1684" s="255"/>
      <c r="G1684" s="255"/>
      <c r="H1684" s="255"/>
      <c r="I1684" s="255"/>
      <c r="J1684" s="255"/>
      <c r="K1684" s="255"/>
      <c r="L1684" s="255"/>
      <c r="M1684" s="255"/>
      <c r="N1684" s="255"/>
      <c r="O1684" s="255"/>
      <c r="P1684" s="255"/>
      <c r="Q1684" s="255">
        <f>Q1683</f>
        <v>12</v>
      </c>
      <c r="R1684" s="255"/>
      <c r="S1684" s="255"/>
      <c r="T1684" s="255"/>
      <c r="U1684" s="255"/>
      <c r="V1684" s="255"/>
      <c r="W1684" s="255"/>
      <c r="X1684" s="255"/>
      <c r="Y1684" s="255"/>
      <c r="Z1684" s="255"/>
      <c r="AA1684" s="255"/>
      <c r="AB1684" s="255"/>
      <c r="AC1684" s="255"/>
      <c r="AD1684" s="255"/>
      <c r="AE1684" s="353">
        <f>AE1683</f>
        <v>0</v>
      </c>
      <c r="AF1684" s="353">
        <f t="shared" ref="AF1684:AR1684" si="688">AF1683</f>
        <v>0</v>
      </c>
      <c r="AG1684" s="353">
        <f t="shared" si="688"/>
        <v>0</v>
      </c>
      <c r="AH1684" s="353">
        <f t="shared" si="688"/>
        <v>0</v>
      </c>
      <c r="AI1684" s="353">
        <f t="shared" si="688"/>
        <v>0</v>
      </c>
      <c r="AJ1684" s="353">
        <f t="shared" si="688"/>
        <v>0</v>
      </c>
      <c r="AK1684" s="353">
        <f t="shared" si="688"/>
        <v>0</v>
      </c>
      <c r="AL1684" s="353">
        <f t="shared" si="688"/>
        <v>0</v>
      </c>
      <c r="AM1684" s="353">
        <f t="shared" si="688"/>
        <v>0</v>
      </c>
      <c r="AN1684" s="353">
        <f t="shared" si="688"/>
        <v>0</v>
      </c>
      <c r="AO1684" s="353">
        <f t="shared" si="688"/>
        <v>0</v>
      </c>
      <c r="AP1684" s="353">
        <f t="shared" si="688"/>
        <v>0</v>
      </c>
      <c r="AQ1684" s="353">
        <f t="shared" si="688"/>
        <v>0</v>
      </c>
      <c r="AR1684" s="353">
        <f t="shared" si="688"/>
        <v>0</v>
      </c>
      <c r="AS1684" s="266"/>
    </row>
    <row r="1685" spans="1:45" ht="15" customHeight="1" outlineLevel="1">
      <c r="A1685" s="454"/>
      <c r="B1685" s="370"/>
      <c r="C1685" s="251"/>
      <c r="D1685" s="251"/>
      <c r="E1685" s="251"/>
      <c r="F1685" s="251"/>
      <c r="G1685" s="251"/>
      <c r="H1685" s="251"/>
      <c r="I1685" s="251"/>
      <c r="J1685" s="251"/>
      <c r="K1685" s="251"/>
      <c r="L1685" s="251"/>
      <c r="M1685" s="251"/>
      <c r="N1685" s="251"/>
      <c r="O1685" s="251"/>
      <c r="P1685" s="251"/>
      <c r="Q1685" s="251"/>
      <c r="R1685" s="251"/>
      <c r="S1685" s="251"/>
      <c r="T1685" s="251"/>
      <c r="U1685" s="251"/>
      <c r="V1685" s="251"/>
      <c r="W1685" s="251"/>
      <c r="X1685" s="251"/>
      <c r="Y1685" s="251"/>
      <c r="Z1685" s="251"/>
      <c r="AA1685" s="251"/>
      <c r="AB1685" s="251"/>
      <c r="AC1685" s="251"/>
      <c r="AD1685" s="251"/>
      <c r="AE1685" s="354"/>
      <c r="AF1685" s="367"/>
      <c r="AG1685" s="367"/>
      <c r="AH1685" s="367"/>
      <c r="AI1685" s="367"/>
      <c r="AJ1685" s="367"/>
      <c r="AK1685" s="367"/>
      <c r="AL1685" s="367"/>
      <c r="AM1685" s="367"/>
      <c r="AN1685" s="367"/>
      <c r="AO1685" s="367"/>
      <c r="AP1685" s="367"/>
      <c r="AQ1685" s="367"/>
      <c r="AR1685" s="367"/>
      <c r="AS1685" s="266"/>
    </row>
    <row r="1686" spans="1:45" ht="15" customHeight="1" outlineLevel="1">
      <c r="A1686" s="454"/>
      <c r="B1686" s="248" t="s">
        <v>498</v>
      </c>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54"/>
      <c r="AF1686" s="367"/>
      <c r="AG1686" s="367"/>
      <c r="AH1686" s="367"/>
      <c r="AI1686" s="367"/>
      <c r="AJ1686" s="367"/>
      <c r="AK1686" s="367"/>
      <c r="AL1686" s="367"/>
      <c r="AM1686" s="367"/>
      <c r="AN1686" s="367"/>
      <c r="AO1686" s="367"/>
      <c r="AP1686" s="367"/>
      <c r="AQ1686" s="367"/>
      <c r="AR1686" s="367"/>
      <c r="AS1686" s="266"/>
    </row>
    <row r="1687" spans="1:45" ht="15" customHeight="1" outlineLevel="1">
      <c r="A1687" s="454">
        <v>33</v>
      </c>
      <c r="B1687" s="370" t="s">
        <v>125</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68"/>
      <c r="AF1687" s="357"/>
      <c r="AG1687" s="357"/>
      <c r="AH1687" s="357"/>
      <c r="AI1687" s="357"/>
      <c r="AJ1687" s="357"/>
      <c r="AK1687" s="357"/>
      <c r="AL1687" s="357"/>
      <c r="AM1687" s="357"/>
      <c r="AN1687" s="357"/>
      <c r="AO1687" s="357"/>
      <c r="AP1687" s="357"/>
      <c r="AQ1687" s="357"/>
      <c r="AR1687" s="357"/>
      <c r="AS1687" s="256">
        <f>SUM(AE1687:AR1687)</f>
        <v>0</v>
      </c>
    </row>
    <row r="1688" spans="1:45" ht="15" customHeight="1" outlineLevel="1">
      <c r="A1688" s="454"/>
      <c r="B1688" s="254" t="s">
        <v>947</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53">
        <f>AE1687</f>
        <v>0</v>
      </c>
      <c r="AF1688" s="353">
        <f t="shared" ref="AF1688:AR1688" si="689">AF1687</f>
        <v>0</v>
      </c>
      <c r="AG1688" s="353">
        <f t="shared" si="689"/>
        <v>0</v>
      </c>
      <c r="AH1688" s="353">
        <f t="shared" si="689"/>
        <v>0</v>
      </c>
      <c r="AI1688" s="353">
        <f t="shared" si="689"/>
        <v>0</v>
      </c>
      <c r="AJ1688" s="353">
        <f t="shared" si="689"/>
        <v>0</v>
      </c>
      <c r="AK1688" s="353">
        <f t="shared" si="689"/>
        <v>0</v>
      </c>
      <c r="AL1688" s="353">
        <f t="shared" si="689"/>
        <v>0</v>
      </c>
      <c r="AM1688" s="353">
        <f t="shared" si="689"/>
        <v>0</v>
      </c>
      <c r="AN1688" s="353">
        <f t="shared" si="689"/>
        <v>0</v>
      </c>
      <c r="AO1688" s="353">
        <f t="shared" si="689"/>
        <v>0</v>
      </c>
      <c r="AP1688" s="353">
        <f t="shared" si="689"/>
        <v>0</v>
      </c>
      <c r="AQ1688" s="353">
        <f t="shared" si="689"/>
        <v>0</v>
      </c>
      <c r="AR1688" s="353">
        <f t="shared" si="689"/>
        <v>0</v>
      </c>
      <c r="AS1688" s="266"/>
    </row>
    <row r="1689" spans="1:45" ht="15" customHeight="1" outlineLevel="1">
      <c r="A1689" s="454"/>
      <c r="B1689" s="370"/>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54"/>
      <c r="AF1689" s="367"/>
      <c r="AG1689" s="367"/>
      <c r="AH1689" s="367"/>
      <c r="AI1689" s="367"/>
      <c r="AJ1689" s="367"/>
      <c r="AK1689" s="367"/>
      <c r="AL1689" s="367"/>
      <c r="AM1689" s="367"/>
      <c r="AN1689" s="367"/>
      <c r="AO1689" s="367"/>
      <c r="AP1689" s="367"/>
      <c r="AQ1689" s="367"/>
      <c r="AR1689" s="367"/>
      <c r="AS1689" s="266"/>
    </row>
    <row r="1690" spans="1:45" ht="15" customHeight="1" outlineLevel="1">
      <c r="A1690" s="454">
        <v>34</v>
      </c>
      <c r="B1690" s="370" t="s">
        <v>126</v>
      </c>
      <c r="C1690" s="251" t="s">
        <v>25</v>
      </c>
      <c r="D1690" s="255"/>
      <c r="E1690" s="255"/>
      <c r="F1690" s="255"/>
      <c r="G1690" s="255"/>
      <c r="H1690" s="255"/>
      <c r="I1690" s="255"/>
      <c r="J1690" s="255"/>
      <c r="K1690" s="255"/>
      <c r="L1690" s="255"/>
      <c r="M1690" s="255"/>
      <c r="N1690" s="255"/>
      <c r="O1690" s="255"/>
      <c r="P1690" s="255"/>
      <c r="Q1690" s="255">
        <v>0</v>
      </c>
      <c r="R1690" s="255"/>
      <c r="S1690" s="255"/>
      <c r="T1690" s="255"/>
      <c r="U1690" s="255"/>
      <c r="V1690" s="255"/>
      <c r="W1690" s="255"/>
      <c r="X1690" s="255"/>
      <c r="Y1690" s="255"/>
      <c r="Z1690" s="255"/>
      <c r="AA1690" s="255"/>
      <c r="AB1690" s="255"/>
      <c r="AC1690" s="255"/>
      <c r="AD1690" s="255"/>
      <c r="AE1690" s="368"/>
      <c r="AF1690" s="357"/>
      <c r="AG1690" s="357"/>
      <c r="AH1690" s="357"/>
      <c r="AI1690" s="357"/>
      <c r="AJ1690" s="357"/>
      <c r="AK1690" s="357"/>
      <c r="AL1690" s="357"/>
      <c r="AM1690" s="357"/>
      <c r="AN1690" s="357"/>
      <c r="AO1690" s="357"/>
      <c r="AP1690" s="357"/>
      <c r="AQ1690" s="357"/>
      <c r="AR1690" s="357"/>
      <c r="AS1690" s="256">
        <f>SUM(AE1690:AR1690)</f>
        <v>0</v>
      </c>
    </row>
    <row r="1691" spans="1:45" ht="15" customHeight="1" outlineLevel="1">
      <c r="A1691" s="454"/>
      <c r="B1691" s="254" t="s">
        <v>947</v>
      </c>
      <c r="C1691" s="251" t="s">
        <v>163</v>
      </c>
      <c r="D1691" s="255"/>
      <c r="E1691" s="255"/>
      <c r="F1691" s="255"/>
      <c r="G1691" s="255"/>
      <c r="H1691" s="255"/>
      <c r="I1691" s="255"/>
      <c r="J1691" s="255"/>
      <c r="K1691" s="255"/>
      <c r="L1691" s="255"/>
      <c r="M1691" s="255"/>
      <c r="N1691" s="255"/>
      <c r="O1691" s="255"/>
      <c r="P1691" s="255"/>
      <c r="Q1691" s="255">
        <f>Q1690</f>
        <v>0</v>
      </c>
      <c r="R1691" s="255"/>
      <c r="S1691" s="255"/>
      <c r="T1691" s="255"/>
      <c r="U1691" s="255"/>
      <c r="V1691" s="255"/>
      <c r="W1691" s="255"/>
      <c r="X1691" s="255"/>
      <c r="Y1691" s="255"/>
      <c r="Z1691" s="255"/>
      <c r="AA1691" s="255"/>
      <c r="AB1691" s="255"/>
      <c r="AC1691" s="255"/>
      <c r="AD1691" s="255"/>
      <c r="AE1691" s="353">
        <f>AE1690</f>
        <v>0</v>
      </c>
      <c r="AF1691" s="353">
        <f t="shared" ref="AF1691:AR1691" si="690">AF1690</f>
        <v>0</v>
      </c>
      <c r="AG1691" s="353">
        <f t="shared" si="690"/>
        <v>0</v>
      </c>
      <c r="AH1691" s="353">
        <f t="shared" si="690"/>
        <v>0</v>
      </c>
      <c r="AI1691" s="353">
        <f t="shared" si="690"/>
        <v>0</v>
      </c>
      <c r="AJ1691" s="353">
        <f t="shared" si="690"/>
        <v>0</v>
      </c>
      <c r="AK1691" s="353">
        <f t="shared" si="690"/>
        <v>0</v>
      </c>
      <c r="AL1691" s="353">
        <f t="shared" si="690"/>
        <v>0</v>
      </c>
      <c r="AM1691" s="353">
        <f t="shared" si="690"/>
        <v>0</v>
      </c>
      <c r="AN1691" s="353">
        <f t="shared" si="690"/>
        <v>0</v>
      </c>
      <c r="AO1691" s="353">
        <f t="shared" si="690"/>
        <v>0</v>
      </c>
      <c r="AP1691" s="353">
        <f t="shared" si="690"/>
        <v>0</v>
      </c>
      <c r="AQ1691" s="353">
        <f t="shared" si="690"/>
        <v>0</v>
      </c>
      <c r="AR1691" s="353">
        <f t="shared" si="690"/>
        <v>0</v>
      </c>
      <c r="AS1691" s="266"/>
    </row>
    <row r="1692" spans="1:45" ht="15" customHeight="1" outlineLevel="1">
      <c r="A1692" s="454"/>
      <c r="B1692" s="370"/>
      <c r="C1692" s="251"/>
      <c r="D1692" s="251"/>
      <c r="E1692" s="251"/>
      <c r="F1692" s="251"/>
      <c r="G1692" s="251"/>
      <c r="H1692" s="251"/>
      <c r="I1692" s="251"/>
      <c r="J1692" s="251"/>
      <c r="K1692" s="251"/>
      <c r="L1692" s="251"/>
      <c r="M1692" s="251"/>
      <c r="N1692" s="251"/>
      <c r="O1692" s="251"/>
      <c r="P1692" s="251"/>
      <c r="Q1692" s="251"/>
      <c r="R1692" s="251"/>
      <c r="S1692" s="251"/>
      <c r="T1692" s="251"/>
      <c r="U1692" s="251"/>
      <c r="V1692" s="251"/>
      <c r="W1692" s="251"/>
      <c r="X1692" s="251"/>
      <c r="Y1692" s="251"/>
      <c r="Z1692" s="251"/>
      <c r="AA1692" s="251"/>
      <c r="AB1692" s="251"/>
      <c r="AC1692" s="251"/>
      <c r="AD1692" s="251"/>
      <c r="AE1692" s="354"/>
      <c r="AF1692" s="367"/>
      <c r="AG1692" s="367"/>
      <c r="AH1692" s="367"/>
      <c r="AI1692" s="367"/>
      <c r="AJ1692" s="367"/>
      <c r="AK1692" s="367"/>
      <c r="AL1692" s="367"/>
      <c r="AM1692" s="367"/>
      <c r="AN1692" s="367"/>
      <c r="AO1692" s="367"/>
      <c r="AP1692" s="367"/>
      <c r="AQ1692" s="367"/>
      <c r="AR1692" s="367"/>
      <c r="AS1692" s="266"/>
    </row>
    <row r="1693" spans="1:45" ht="15" customHeight="1" outlineLevel="1">
      <c r="A1693" s="454">
        <v>35</v>
      </c>
      <c r="B1693" s="370" t="s">
        <v>127</v>
      </c>
      <c r="C1693" s="251" t="s">
        <v>25</v>
      </c>
      <c r="D1693" s="255"/>
      <c r="E1693" s="255"/>
      <c r="F1693" s="255"/>
      <c r="G1693" s="255"/>
      <c r="H1693" s="255"/>
      <c r="I1693" s="255"/>
      <c r="J1693" s="255"/>
      <c r="K1693" s="255"/>
      <c r="L1693" s="255"/>
      <c r="M1693" s="255"/>
      <c r="N1693" s="255"/>
      <c r="O1693" s="255"/>
      <c r="P1693" s="255"/>
      <c r="Q1693" s="255">
        <v>0</v>
      </c>
      <c r="R1693" s="255"/>
      <c r="S1693" s="255"/>
      <c r="T1693" s="255"/>
      <c r="U1693" s="255"/>
      <c r="V1693" s="255"/>
      <c r="W1693" s="255"/>
      <c r="X1693" s="255"/>
      <c r="Y1693" s="255"/>
      <c r="Z1693" s="255"/>
      <c r="AA1693" s="255"/>
      <c r="AB1693" s="255"/>
      <c r="AC1693" s="255"/>
      <c r="AD1693" s="255"/>
      <c r="AE1693" s="368"/>
      <c r="AF1693" s="357"/>
      <c r="AG1693" s="357"/>
      <c r="AH1693" s="357"/>
      <c r="AI1693" s="357"/>
      <c r="AJ1693" s="357"/>
      <c r="AK1693" s="357"/>
      <c r="AL1693" s="357"/>
      <c r="AM1693" s="357"/>
      <c r="AN1693" s="357"/>
      <c r="AO1693" s="357"/>
      <c r="AP1693" s="357"/>
      <c r="AQ1693" s="357"/>
      <c r="AR1693" s="357"/>
      <c r="AS1693" s="256">
        <f>SUM(AE1693:AR1693)</f>
        <v>0</v>
      </c>
    </row>
    <row r="1694" spans="1:45" ht="15" customHeight="1" outlineLevel="1">
      <c r="A1694" s="454"/>
      <c r="B1694" s="254" t="s">
        <v>947</v>
      </c>
      <c r="C1694" s="251" t="s">
        <v>163</v>
      </c>
      <c r="D1694" s="255"/>
      <c r="E1694" s="255"/>
      <c r="F1694" s="255"/>
      <c r="G1694" s="255"/>
      <c r="H1694" s="255"/>
      <c r="I1694" s="255"/>
      <c r="J1694" s="255"/>
      <c r="K1694" s="255"/>
      <c r="L1694" s="255"/>
      <c r="M1694" s="255"/>
      <c r="N1694" s="255"/>
      <c r="O1694" s="255"/>
      <c r="P1694" s="255"/>
      <c r="Q1694" s="255">
        <f>Q1693</f>
        <v>0</v>
      </c>
      <c r="R1694" s="255"/>
      <c r="S1694" s="255"/>
      <c r="T1694" s="255"/>
      <c r="U1694" s="255"/>
      <c r="V1694" s="255"/>
      <c r="W1694" s="255"/>
      <c r="X1694" s="255"/>
      <c r="Y1694" s="255"/>
      <c r="Z1694" s="255"/>
      <c r="AA1694" s="255"/>
      <c r="AB1694" s="255"/>
      <c r="AC1694" s="255"/>
      <c r="AD1694" s="255"/>
      <c r="AE1694" s="353">
        <f>AE1693</f>
        <v>0</v>
      </c>
      <c r="AF1694" s="353">
        <f t="shared" ref="AF1694:AR1694" si="691">AF1693</f>
        <v>0</v>
      </c>
      <c r="AG1694" s="353">
        <f t="shared" si="691"/>
        <v>0</v>
      </c>
      <c r="AH1694" s="353">
        <f t="shared" si="691"/>
        <v>0</v>
      </c>
      <c r="AI1694" s="353">
        <f t="shared" si="691"/>
        <v>0</v>
      </c>
      <c r="AJ1694" s="353">
        <f t="shared" si="691"/>
        <v>0</v>
      </c>
      <c r="AK1694" s="353">
        <f t="shared" si="691"/>
        <v>0</v>
      </c>
      <c r="AL1694" s="353">
        <f t="shared" si="691"/>
        <v>0</v>
      </c>
      <c r="AM1694" s="353">
        <f t="shared" si="691"/>
        <v>0</v>
      </c>
      <c r="AN1694" s="353">
        <f t="shared" si="691"/>
        <v>0</v>
      </c>
      <c r="AO1694" s="353">
        <f t="shared" si="691"/>
        <v>0</v>
      </c>
      <c r="AP1694" s="353">
        <f t="shared" si="691"/>
        <v>0</v>
      </c>
      <c r="AQ1694" s="353">
        <f t="shared" si="691"/>
        <v>0</v>
      </c>
      <c r="AR1694" s="353">
        <f t="shared" si="691"/>
        <v>0</v>
      </c>
      <c r="AS1694" s="266"/>
    </row>
    <row r="1695" spans="1:45" ht="15" customHeight="1" outlineLevel="1">
      <c r="A1695" s="454"/>
      <c r="B1695" s="373"/>
      <c r="C1695" s="251"/>
      <c r="D1695" s="251"/>
      <c r="E1695" s="251"/>
      <c r="F1695" s="251"/>
      <c r="G1695" s="251"/>
      <c r="H1695" s="251"/>
      <c r="I1695" s="251"/>
      <c r="J1695" s="251"/>
      <c r="K1695" s="251"/>
      <c r="L1695" s="251"/>
      <c r="M1695" s="251"/>
      <c r="N1695" s="251"/>
      <c r="O1695" s="251"/>
      <c r="P1695" s="251"/>
      <c r="Q1695" s="251"/>
      <c r="R1695" s="251"/>
      <c r="S1695" s="251"/>
      <c r="T1695" s="251"/>
      <c r="U1695" s="251"/>
      <c r="V1695" s="251"/>
      <c r="W1695" s="251"/>
      <c r="X1695" s="251"/>
      <c r="Y1695" s="251"/>
      <c r="Z1695" s="251"/>
      <c r="AA1695" s="251"/>
      <c r="AB1695" s="251"/>
      <c r="AC1695" s="251"/>
      <c r="AD1695" s="251"/>
      <c r="AE1695" s="354"/>
      <c r="AF1695" s="367"/>
      <c r="AG1695" s="367"/>
      <c r="AH1695" s="367"/>
      <c r="AI1695" s="367"/>
      <c r="AJ1695" s="367"/>
      <c r="AK1695" s="367"/>
      <c r="AL1695" s="367"/>
      <c r="AM1695" s="367"/>
      <c r="AN1695" s="367"/>
      <c r="AO1695" s="367"/>
      <c r="AP1695" s="367"/>
      <c r="AQ1695" s="367"/>
      <c r="AR1695" s="367"/>
      <c r="AS1695" s="266"/>
    </row>
    <row r="1696" spans="1:45" ht="15" customHeight="1" outlineLevel="1">
      <c r="A1696" s="454"/>
      <c r="B1696" s="248" t="s">
        <v>499</v>
      </c>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54"/>
      <c r="AF1696" s="367"/>
      <c r="AG1696" s="367"/>
      <c r="AH1696" s="367"/>
      <c r="AI1696" s="367"/>
      <c r="AJ1696" s="367"/>
      <c r="AK1696" s="367"/>
      <c r="AL1696" s="367"/>
      <c r="AM1696" s="367"/>
      <c r="AN1696" s="367"/>
      <c r="AO1696" s="367"/>
      <c r="AP1696" s="367"/>
      <c r="AQ1696" s="367"/>
      <c r="AR1696" s="367"/>
      <c r="AS1696" s="266"/>
    </row>
    <row r="1697" spans="1:45" ht="28.5" customHeight="1" outlineLevel="1">
      <c r="A1697" s="454">
        <v>36</v>
      </c>
      <c r="B1697" s="370" t="s">
        <v>128</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68"/>
      <c r="AF1697" s="357"/>
      <c r="AG1697" s="357"/>
      <c r="AH1697" s="357"/>
      <c r="AI1697" s="357"/>
      <c r="AJ1697" s="357"/>
      <c r="AK1697" s="357"/>
      <c r="AL1697" s="357"/>
      <c r="AM1697" s="357"/>
      <c r="AN1697" s="357"/>
      <c r="AO1697" s="357"/>
      <c r="AP1697" s="357"/>
      <c r="AQ1697" s="357"/>
      <c r="AR1697" s="357"/>
      <c r="AS1697" s="256">
        <f>SUM(AE1697:AR1697)</f>
        <v>0</v>
      </c>
    </row>
    <row r="1698" spans="1:45" ht="15" customHeight="1" outlineLevel="1">
      <c r="A1698" s="454"/>
      <c r="B1698" s="254" t="s">
        <v>947</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53">
        <f>AE1697</f>
        <v>0</v>
      </c>
      <c r="AF1698" s="353">
        <f t="shared" ref="AF1698:AR1698" si="692">AF1697</f>
        <v>0</v>
      </c>
      <c r="AG1698" s="353">
        <f t="shared" si="692"/>
        <v>0</v>
      </c>
      <c r="AH1698" s="353">
        <f t="shared" si="692"/>
        <v>0</v>
      </c>
      <c r="AI1698" s="353">
        <f t="shared" si="692"/>
        <v>0</v>
      </c>
      <c r="AJ1698" s="353">
        <f t="shared" si="692"/>
        <v>0</v>
      </c>
      <c r="AK1698" s="353">
        <f t="shared" si="692"/>
        <v>0</v>
      </c>
      <c r="AL1698" s="353">
        <f t="shared" si="692"/>
        <v>0</v>
      </c>
      <c r="AM1698" s="353">
        <f t="shared" si="692"/>
        <v>0</v>
      </c>
      <c r="AN1698" s="353">
        <f t="shared" si="692"/>
        <v>0</v>
      </c>
      <c r="AO1698" s="353">
        <f t="shared" si="692"/>
        <v>0</v>
      </c>
      <c r="AP1698" s="353">
        <f t="shared" si="692"/>
        <v>0</v>
      </c>
      <c r="AQ1698" s="353">
        <f t="shared" si="692"/>
        <v>0</v>
      </c>
      <c r="AR1698" s="353">
        <f t="shared" si="692"/>
        <v>0</v>
      </c>
      <c r="AS1698" s="266"/>
    </row>
    <row r="1699" spans="1:45" ht="15" customHeight="1" outlineLevel="1">
      <c r="A1699" s="454"/>
      <c r="B1699" s="370"/>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54"/>
      <c r="AF1699" s="367"/>
      <c r="AG1699" s="367"/>
      <c r="AH1699" s="367"/>
      <c r="AI1699" s="367"/>
      <c r="AJ1699" s="367"/>
      <c r="AK1699" s="367"/>
      <c r="AL1699" s="367"/>
      <c r="AM1699" s="367"/>
      <c r="AN1699" s="367"/>
      <c r="AO1699" s="367"/>
      <c r="AP1699" s="367"/>
      <c r="AQ1699" s="367"/>
      <c r="AR1699" s="367"/>
      <c r="AS1699" s="266"/>
    </row>
    <row r="1700" spans="1:45" ht="15" customHeight="1" outlineLevel="1">
      <c r="A1700" s="454">
        <v>37</v>
      </c>
      <c r="B1700" s="370" t="s">
        <v>129</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68"/>
      <c r="AF1700" s="357"/>
      <c r="AG1700" s="357"/>
      <c r="AH1700" s="357"/>
      <c r="AI1700" s="357"/>
      <c r="AJ1700" s="357"/>
      <c r="AK1700" s="357"/>
      <c r="AL1700" s="357"/>
      <c r="AM1700" s="357"/>
      <c r="AN1700" s="357"/>
      <c r="AO1700" s="357"/>
      <c r="AP1700" s="357"/>
      <c r="AQ1700" s="357"/>
      <c r="AR1700" s="357"/>
      <c r="AS1700" s="256">
        <f>SUM(AE1700:AR1700)</f>
        <v>0</v>
      </c>
    </row>
    <row r="1701" spans="1:45" ht="15" customHeight="1" outlineLevel="1">
      <c r="A1701" s="454"/>
      <c r="B1701" s="254" t="s">
        <v>947</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53">
        <f>AE1700</f>
        <v>0</v>
      </c>
      <c r="AF1701" s="353">
        <f t="shared" ref="AF1701:AR1701" si="693">AF1700</f>
        <v>0</v>
      </c>
      <c r="AG1701" s="353">
        <f t="shared" si="693"/>
        <v>0</v>
      </c>
      <c r="AH1701" s="353">
        <f t="shared" si="693"/>
        <v>0</v>
      </c>
      <c r="AI1701" s="353">
        <f t="shared" si="693"/>
        <v>0</v>
      </c>
      <c r="AJ1701" s="353">
        <f t="shared" si="693"/>
        <v>0</v>
      </c>
      <c r="AK1701" s="353">
        <f t="shared" si="693"/>
        <v>0</v>
      </c>
      <c r="AL1701" s="353">
        <f t="shared" si="693"/>
        <v>0</v>
      </c>
      <c r="AM1701" s="353">
        <f t="shared" si="693"/>
        <v>0</v>
      </c>
      <c r="AN1701" s="353">
        <f t="shared" si="693"/>
        <v>0</v>
      </c>
      <c r="AO1701" s="353">
        <f t="shared" si="693"/>
        <v>0</v>
      </c>
      <c r="AP1701" s="353">
        <f t="shared" si="693"/>
        <v>0</v>
      </c>
      <c r="AQ1701" s="353">
        <f t="shared" si="693"/>
        <v>0</v>
      </c>
      <c r="AR1701" s="353">
        <f t="shared" si="693"/>
        <v>0</v>
      </c>
      <c r="AS1701" s="266"/>
    </row>
    <row r="1702" spans="1:45" ht="15" customHeight="1" outlineLevel="1">
      <c r="A1702" s="454"/>
      <c r="B1702" s="370"/>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54"/>
      <c r="AF1702" s="367"/>
      <c r="AG1702" s="367"/>
      <c r="AH1702" s="367"/>
      <c r="AI1702" s="367"/>
      <c r="AJ1702" s="367"/>
      <c r="AK1702" s="367"/>
      <c r="AL1702" s="367"/>
      <c r="AM1702" s="367"/>
      <c r="AN1702" s="367"/>
      <c r="AO1702" s="367"/>
      <c r="AP1702" s="367"/>
      <c r="AQ1702" s="367"/>
      <c r="AR1702" s="367"/>
      <c r="AS1702" s="266"/>
    </row>
    <row r="1703" spans="1:45" ht="15" customHeight="1" outlineLevel="1">
      <c r="A1703" s="454">
        <v>38</v>
      </c>
      <c r="B1703" s="370" t="s">
        <v>130</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68"/>
      <c r="AF1703" s="357"/>
      <c r="AG1703" s="357"/>
      <c r="AH1703" s="357"/>
      <c r="AI1703" s="357"/>
      <c r="AJ1703" s="357"/>
      <c r="AK1703" s="357"/>
      <c r="AL1703" s="357"/>
      <c r="AM1703" s="357"/>
      <c r="AN1703" s="357"/>
      <c r="AO1703" s="357"/>
      <c r="AP1703" s="357"/>
      <c r="AQ1703" s="357"/>
      <c r="AR1703" s="357"/>
      <c r="AS1703" s="256">
        <f>SUM(AE1703:AR1703)</f>
        <v>0</v>
      </c>
    </row>
    <row r="1704" spans="1:45" ht="15" customHeight="1" outlineLevel="1">
      <c r="A1704" s="454"/>
      <c r="B1704" s="254" t="s">
        <v>947</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53">
        <f>AE1703</f>
        <v>0</v>
      </c>
      <c r="AF1704" s="353">
        <f t="shared" ref="AF1704:AR1704" si="694">AF1703</f>
        <v>0</v>
      </c>
      <c r="AG1704" s="353">
        <f t="shared" si="694"/>
        <v>0</v>
      </c>
      <c r="AH1704" s="353">
        <f t="shared" si="694"/>
        <v>0</v>
      </c>
      <c r="AI1704" s="353">
        <f t="shared" si="694"/>
        <v>0</v>
      </c>
      <c r="AJ1704" s="353">
        <f t="shared" si="694"/>
        <v>0</v>
      </c>
      <c r="AK1704" s="353">
        <f t="shared" si="694"/>
        <v>0</v>
      </c>
      <c r="AL1704" s="353">
        <f t="shared" si="694"/>
        <v>0</v>
      </c>
      <c r="AM1704" s="353">
        <f t="shared" si="694"/>
        <v>0</v>
      </c>
      <c r="AN1704" s="353">
        <f t="shared" si="694"/>
        <v>0</v>
      </c>
      <c r="AO1704" s="353">
        <f t="shared" si="694"/>
        <v>0</v>
      </c>
      <c r="AP1704" s="353">
        <f t="shared" si="694"/>
        <v>0</v>
      </c>
      <c r="AQ1704" s="353">
        <f t="shared" si="694"/>
        <v>0</v>
      </c>
      <c r="AR1704" s="353">
        <f t="shared" si="694"/>
        <v>0</v>
      </c>
      <c r="AS1704" s="266"/>
    </row>
    <row r="1705" spans="1:45" ht="15" customHeight="1" outlineLevel="1">
      <c r="A1705" s="454"/>
      <c r="B1705" s="370"/>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54"/>
      <c r="AF1705" s="367"/>
      <c r="AG1705" s="367"/>
      <c r="AH1705" s="367"/>
      <c r="AI1705" s="367"/>
      <c r="AJ1705" s="367"/>
      <c r="AK1705" s="367"/>
      <c r="AL1705" s="367"/>
      <c r="AM1705" s="367"/>
      <c r="AN1705" s="367"/>
      <c r="AO1705" s="367"/>
      <c r="AP1705" s="367"/>
      <c r="AQ1705" s="367"/>
      <c r="AR1705" s="367"/>
      <c r="AS1705" s="266"/>
    </row>
    <row r="1706" spans="1:45" ht="15" customHeight="1" outlineLevel="1">
      <c r="A1706" s="454">
        <v>39</v>
      </c>
      <c r="B1706" s="370" t="s">
        <v>131</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68"/>
      <c r="AF1706" s="357"/>
      <c r="AG1706" s="357"/>
      <c r="AH1706" s="357"/>
      <c r="AI1706" s="357"/>
      <c r="AJ1706" s="357"/>
      <c r="AK1706" s="357"/>
      <c r="AL1706" s="357"/>
      <c r="AM1706" s="357"/>
      <c r="AN1706" s="357"/>
      <c r="AO1706" s="357"/>
      <c r="AP1706" s="357"/>
      <c r="AQ1706" s="357"/>
      <c r="AR1706" s="357"/>
      <c r="AS1706" s="256">
        <f>SUM(AE1706:AR1706)</f>
        <v>0</v>
      </c>
    </row>
    <row r="1707" spans="1:45" ht="15" customHeight="1" outlineLevel="1">
      <c r="A1707" s="454"/>
      <c r="B1707" s="254" t="s">
        <v>947</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53">
        <f>AE1706</f>
        <v>0</v>
      </c>
      <c r="AF1707" s="353">
        <f t="shared" ref="AF1707:AR1707" si="695">AF1706</f>
        <v>0</v>
      </c>
      <c r="AG1707" s="353">
        <f t="shared" si="695"/>
        <v>0</v>
      </c>
      <c r="AH1707" s="353">
        <f t="shared" si="695"/>
        <v>0</v>
      </c>
      <c r="AI1707" s="353">
        <f t="shared" si="695"/>
        <v>0</v>
      </c>
      <c r="AJ1707" s="353">
        <f t="shared" si="695"/>
        <v>0</v>
      </c>
      <c r="AK1707" s="353">
        <f t="shared" si="695"/>
        <v>0</v>
      </c>
      <c r="AL1707" s="353">
        <f t="shared" si="695"/>
        <v>0</v>
      </c>
      <c r="AM1707" s="353">
        <f t="shared" si="695"/>
        <v>0</v>
      </c>
      <c r="AN1707" s="353">
        <f t="shared" si="695"/>
        <v>0</v>
      </c>
      <c r="AO1707" s="353">
        <f t="shared" si="695"/>
        <v>0</v>
      </c>
      <c r="AP1707" s="353">
        <f t="shared" si="695"/>
        <v>0</v>
      </c>
      <c r="AQ1707" s="353">
        <f t="shared" si="695"/>
        <v>0</v>
      </c>
      <c r="AR1707" s="353">
        <f t="shared" si="695"/>
        <v>0</v>
      </c>
      <c r="AS1707" s="266"/>
    </row>
    <row r="1708" spans="1:45" ht="15" customHeight="1" outlineLevel="1">
      <c r="A1708" s="454"/>
      <c r="B1708" s="370"/>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54"/>
      <c r="AF1708" s="367"/>
      <c r="AG1708" s="367"/>
      <c r="AH1708" s="367"/>
      <c r="AI1708" s="367"/>
      <c r="AJ1708" s="367"/>
      <c r="AK1708" s="367"/>
      <c r="AL1708" s="367"/>
      <c r="AM1708" s="367"/>
      <c r="AN1708" s="367"/>
      <c r="AO1708" s="367"/>
      <c r="AP1708" s="367"/>
      <c r="AQ1708" s="367"/>
      <c r="AR1708" s="367"/>
      <c r="AS1708" s="266"/>
    </row>
    <row r="1709" spans="1:45" ht="15" customHeight="1" outlineLevel="1">
      <c r="A1709" s="454">
        <v>40</v>
      </c>
      <c r="B1709" s="370" t="s">
        <v>132</v>
      </c>
      <c r="C1709" s="251" t="s">
        <v>25</v>
      </c>
      <c r="D1709" s="255"/>
      <c r="E1709" s="255"/>
      <c r="F1709" s="255"/>
      <c r="G1709" s="255"/>
      <c r="H1709" s="255"/>
      <c r="I1709" s="255"/>
      <c r="J1709" s="255"/>
      <c r="K1709" s="255"/>
      <c r="L1709" s="255"/>
      <c r="M1709" s="255"/>
      <c r="N1709" s="255"/>
      <c r="O1709" s="255"/>
      <c r="P1709" s="255"/>
      <c r="Q1709" s="255">
        <v>12</v>
      </c>
      <c r="R1709" s="255"/>
      <c r="S1709" s="255"/>
      <c r="T1709" s="255"/>
      <c r="U1709" s="255"/>
      <c r="V1709" s="255"/>
      <c r="W1709" s="255"/>
      <c r="X1709" s="255"/>
      <c r="Y1709" s="255"/>
      <c r="Z1709" s="255"/>
      <c r="AA1709" s="255"/>
      <c r="AB1709" s="255"/>
      <c r="AC1709" s="255"/>
      <c r="AD1709" s="255"/>
      <c r="AE1709" s="368"/>
      <c r="AF1709" s="357"/>
      <c r="AG1709" s="357"/>
      <c r="AH1709" s="357"/>
      <c r="AI1709" s="357"/>
      <c r="AJ1709" s="357"/>
      <c r="AK1709" s="357"/>
      <c r="AL1709" s="357"/>
      <c r="AM1709" s="357"/>
      <c r="AN1709" s="357"/>
      <c r="AO1709" s="357"/>
      <c r="AP1709" s="357"/>
      <c r="AQ1709" s="357"/>
      <c r="AR1709" s="357"/>
      <c r="AS1709" s="256">
        <f>SUM(AE1709:AR1709)</f>
        <v>0</v>
      </c>
    </row>
    <row r="1710" spans="1:45" ht="15" customHeight="1" outlineLevel="1">
      <c r="A1710" s="454"/>
      <c r="B1710" s="254" t="s">
        <v>947</v>
      </c>
      <c r="C1710" s="251" t="s">
        <v>163</v>
      </c>
      <c r="D1710" s="255"/>
      <c r="E1710" s="255"/>
      <c r="F1710" s="255"/>
      <c r="G1710" s="255"/>
      <c r="H1710" s="255"/>
      <c r="I1710" s="255"/>
      <c r="J1710" s="255"/>
      <c r="K1710" s="255"/>
      <c r="L1710" s="255"/>
      <c r="M1710" s="255"/>
      <c r="N1710" s="255"/>
      <c r="O1710" s="255"/>
      <c r="P1710" s="255"/>
      <c r="Q1710" s="255">
        <f>Q1709</f>
        <v>12</v>
      </c>
      <c r="R1710" s="255"/>
      <c r="S1710" s="255"/>
      <c r="T1710" s="255"/>
      <c r="U1710" s="255"/>
      <c r="V1710" s="255"/>
      <c r="W1710" s="255"/>
      <c r="X1710" s="255"/>
      <c r="Y1710" s="255"/>
      <c r="Z1710" s="255"/>
      <c r="AA1710" s="255"/>
      <c r="AB1710" s="255"/>
      <c r="AC1710" s="255"/>
      <c r="AD1710" s="255"/>
      <c r="AE1710" s="353">
        <f>AE1709</f>
        <v>0</v>
      </c>
      <c r="AF1710" s="353">
        <f t="shared" ref="AF1710:AR1710" si="696">AF1709</f>
        <v>0</v>
      </c>
      <c r="AG1710" s="353">
        <f t="shared" si="696"/>
        <v>0</v>
      </c>
      <c r="AH1710" s="353">
        <f t="shared" si="696"/>
        <v>0</v>
      </c>
      <c r="AI1710" s="353">
        <f t="shared" si="696"/>
        <v>0</v>
      </c>
      <c r="AJ1710" s="353">
        <f t="shared" si="696"/>
        <v>0</v>
      </c>
      <c r="AK1710" s="353">
        <f t="shared" si="696"/>
        <v>0</v>
      </c>
      <c r="AL1710" s="353">
        <f t="shared" si="696"/>
        <v>0</v>
      </c>
      <c r="AM1710" s="353">
        <f t="shared" si="696"/>
        <v>0</v>
      </c>
      <c r="AN1710" s="353">
        <f t="shared" si="696"/>
        <v>0</v>
      </c>
      <c r="AO1710" s="353">
        <f t="shared" si="696"/>
        <v>0</v>
      </c>
      <c r="AP1710" s="353">
        <f t="shared" si="696"/>
        <v>0</v>
      </c>
      <c r="AQ1710" s="353">
        <f t="shared" si="696"/>
        <v>0</v>
      </c>
      <c r="AR1710" s="353">
        <f t="shared" si="696"/>
        <v>0</v>
      </c>
      <c r="AS1710" s="266"/>
    </row>
    <row r="1711" spans="1:45" ht="15" customHeight="1" outlineLevel="1">
      <c r="A1711" s="454"/>
      <c r="B1711" s="370"/>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54"/>
      <c r="AF1711" s="367"/>
      <c r="AG1711" s="367"/>
      <c r="AH1711" s="367"/>
      <c r="AI1711" s="367"/>
      <c r="AJ1711" s="367"/>
      <c r="AK1711" s="367"/>
      <c r="AL1711" s="367"/>
      <c r="AM1711" s="367"/>
      <c r="AN1711" s="367"/>
      <c r="AO1711" s="367"/>
      <c r="AP1711" s="367"/>
      <c r="AQ1711" s="367"/>
      <c r="AR1711" s="367"/>
      <c r="AS1711" s="266"/>
    </row>
    <row r="1712" spans="1:45" ht="28.5" customHeight="1" outlineLevel="1">
      <c r="A1712" s="454">
        <v>41</v>
      </c>
      <c r="B1712" s="370" t="s">
        <v>133</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68"/>
      <c r="AF1712" s="357"/>
      <c r="AG1712" s="357"/>
      <c r="AH1712" s="357"/>
      <c r="AI1712" s="357"/>
      <c r="AJ1712" s="357"/>
      <c r="AK1712" s="357"/>
      <c r="AL1712" s="357"/>
      <c r="AM1712" s="357"/>
      <c r="AN1712" s="357"/>
      <c r="AO1712" s="357"/>
      <c r="AP1712" s="357"/>
      <c r="AQ1712" s="357"/>
      <c r="AR1712" s="357"/>
      <c r="AS1712" s="256">
        <f>SUM(AE1712:AR1712)</f>
        <v>0</v>
      </c>
    </row>
    <row r="1713" spans="1:45" ht="15" customHeight="1" outlineLevel="1">
      <c r="A1713" s="454"/>
      <c r="B1713" s="254" t="s">
        <v>947</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53">
        <f>AE1712</f>
        <v>0</v>
      </c>
      <c r="AF1713" s="353">
        <f t="shared" ref="AF1713:AR1713" si="697">AF1712</f>
        <v>0</v>
      </c>
      <c r="AG1713" s="353">
        <f t="shared" si="697"/>
        <v>0</v>
      </c>
      <c r="AH1713" s="353">
        <f t="shared" si="697"/>
        <v>0</v>
      </c>
      <c r="AI1713" s="353">
        <f t="shared" si="697"/>
        <v>0</v>
      </c>
      <c r="AJ1713" s="353">
        <f t="shared" si="697"/>
        <v>0</v>
      </c>
      <c r="AK1713" s="353">
        <f t="shared" si="697"/>
        <v>0</v>
      </c>
      <c r="AL1713" s="353">
        <f t="shared" si="697"/>
        <v>0</v>
      </c>
      <c r="AM1713" s="353">
        <f t="shared" si="697"/>
        <v>0</v>
      </c>
      <c r="AN1713" s="353">
        <f t="shared" si="697"/>
        <v>0</v>
      </c>
      <c r="AO1713" s="353">
        <f t="shared" si="697"/>
        <v>0</v>
      </c>
      <c r="AP1713" s="353">
        <f t="shared" si="697"/>
        <v>0</v>
      </c>
      <c r="AQ1713" s="353">
        <f t="shared" si="697"/>
        <v>0</v>
      </c>
      <c r="AR1713" s="353">
        <f t="shared" si="697"/>
        <v>0</v>
      </c>
      <c r="AS1713" s="266"/>
    </row>
    <row r="1714" spans="1:45" ht="15" customHeight="1" outlineLevel="1">
      <c r="A1714" s="454"/>
      <c r="B1714" s="370"/>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54"/>
      <c r="AF1714" s="367"/>
      <c r="AG1714" s="367"/>
      <c r="AH1714" s="367"/>
      <c r="AI1714" s="367"/>
      <c r="AJ1714" s="367"/>
      <c r="AK1714" s="367"/>
      <c r="AL1714" s="367"/>
      <c r="AM1714" s="367"/>
      <c r="AN1714" s="367"/>
      <c r="AO1714" s="367"/>
      <c r="AP1714" s="367"/>
      <c r="AQ1714" s="367"/>
      <c r="AR1714" s="367"/>
      <c r="AS1714" s="266"/>
    </row>
    <row r="1715" spans="1:45" ht="28.5" customHeight="1" outlineLevel="1">
      <c r="A1715" s="454">
        <v>42</v>
      </c>
      <c r="B1715" s="370" t="s">
        <v>134</v>
      </c>
      <c r="C1715" s="251" t="s">
        <v>25</v>
      </c>
      <c r="D1715" s="255"/>
      <c r="E1715" s="255"/>
      <c r="F1715" s="255"/>
      <c r="G1715" s="255"/>
      <c r="H1715" s="255"/>
      <c r="I1715" s="255"/>
      <c r="J1715" s="255"/>
      <c r="K1715" s="255"/>
      <c r="L1715" s="255"/>
      <c r="M1715" s="255"/>
      <c r="N1715" s="255"/>
      <c r="O1715" s="255"/>
      <c r="P1715" s="255"/>
      <c r="Q1715" s="251"/>
      <c r="R1715" s="255"/>
      <c r="S1715" s="255"/>
      <c r="T1715" s="255"/>
      <c r="U1715" s="255"/>
      <c r="V1715" s="255"/>
      <c r="W1715" s="255"/>
      <c r="X1715" s="255"/>
      <c r="Y1715" s="255"/>
      <c r="Z1715" s="255"/>
      <c r="AA1715" s="255"/>
      <c r="AB1715" s="255"/>
      <c r="AC1715" s="255"/>
      <c r="AD1715" s="255"/>
      <c r="AE1715" s="368"/>
      <c r="AF1715" s="357"/>
      <c r="AG1715" s="357"/>
      <c r="AH1715" s="357"/>
      <c r="AI1715" s="357"/>
      <c r="AJ1715" s="357"/>
      <c r="AK1715" s="357"/>
      <c r="AL1715" s="357"/>
      <c r="AM1715" s="357"/>
      <c r="AN1715" s="357"/>
      <c r="AO1715" s="357"/>
      <c r="AP1715" s="357"/>
      <c r="AQ1715" s="357"/>
      <c r="AR1715" s="357"/>
      <c r="AS1715" s="256">
        <f>SUM(AE1715:AR1715)</f>
        <v>0</v>
      </c>
    </row>
    <row r="1716" spans="1:45" ht="15" customHeight="1" outlineLevel="1">
      <c r="A1716" s="454"/>
      <c r="B1716" s="254" t="s">
        <v>947</v>
      </c>
      <c r="C1716" s="251" t="s">
        <v>163</v>
      </c>
      <c r="D1716" s="255"/>
      <c r="E1716" s="255"/>
      <c r="F1716" s="255"/>
      <c r="G1716" s="255"/>
      <c r="H1716" s="255"/>
      <c r="I1716" s="255"/>
      <c r="J1716" s="255"/>
      <c r="K1716" s="255"/>
      <c r="L1716" s="255"/>
      <c r="M1716" s="255"/>
      <c r="N1716" s="255"/>
      <c r="O1716" s="255"/>
      <c r="P1716" s="255"/>
      <c r="Q1716" s="405"/>
      <c r="R1716" s="255"/>
      <c r="S1716" s="255"/>
      <c r="T1716" s="255"/>
      <c r="U1716" s="255"/>
      <c r="V1716" s="255"/>
      <c r="W1716" s="255"/>
      <c r="X1716" s="255"/>
      <c r="Y1716" s="255"/>
      <c r="Z1716" s="255"/>
      <c r="AA1716" s="255"/>
      <c r="AB1716" s="255"/>
      <c r="AC1716" s="255"/>
      <c r="AD1716" s="255"/>
      <c r="AE1716" s="353">
        <f>AE1715</f>
        <v>0</v>
      </c>
      <c r="AF1716" s="353">
        <f t="shared" ref="AF1716:AR1716" si="698">AF1715</f>
        <v>0</v>
      </c>
      <c r="AG1716" s="353">
        <f t="shared" si="698"/>
        <v>0</v>
      </c>
      <c r="AH1716" s="353">
        <f t="shared" si="698"/>
        <v>0</v>
      </c>
      <c r="AI1716" s="353">
        <f t="shared" si="698"/>
        <v>0</v>
      </c>
      <c r="AJ1716" s="353">
        <f t="shared" si="698"/>
        <v>0</v>
      </c>
      <c r="AK1716" s="353">
        <f t="shared" si="698"/>
        <v>0</v>
      </c>
      <c r="AL1716" s="353">
        <f t="shared" si="698"/>
        <v>0</v>
      </c>
      <c r="AM1716" s="353">
        <f t="shared" si="698"/>
        <v>0</v>
      </c>
      <c r="AN1716" s="353">
        <f t="shared" si="698"/>
        <v>0</v>
      </c>
      <c r="AO1716" s="353">
        <f t="shared" si="698"/>
        <v>0</v>
      </c>
      <c r="AP1716" s="353">
        <f t="shared" si="698"/>
        <v>0</v>
      </c>
      <c r="AQ1716" s="353">
        <f t="shared" si="698"/>
        <v>0</v>
      </c>
      <c r="AR1716" s="353">
        <f t="shared" si="698"/>
        <v>0</v>
      </c>
      <c r="AS1716" s="266"/>
    </row>
    <row r="1717" spans="1:45" ht="15" customHeight="1" outlineLevel="1">
      <c r="A1717" s="454"/>
      <c r="B1717" s="370"/>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54"/>
      <c r="AF1717" s="367"/>
      <c r="AG1717" s="367"/>
      <c r="AH1717" s="367"/>
      <c r="AI1717" s="367"/>
      <c r="AJ1717" s="367"/>
      <c r="AK1717" s="367"/>
      <c r="AL1717" s="367"/>
      <c r="AM1717" s="367"/>
      <c r="AN1717" s="367"/>
      <c r="AO1717" s="367"/>
      <c r="AP1717" s="367"/>
      <c r="AQ1717" s="367"/>
      <c r="AR1717" s="367"/>
      <c r="AS1717" s="266"/>
    </row>
    <row r="1718" spans="1:45" ht="15" customHeight="1" outlineLevel="1">
      <c r="A1718" s="454">
        <v>43</v>
      </c>
      <c r="B1718" s="370" t="s">
        <v>135</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68"/>
      <c r="AF1718" s="357"/>
      <c r="AG1718" s="357"/>
      <c r="AH1718" s="357"/>
      <c r="AI1718" s="357"/>
      <c r="AJ1718" s="357"/>
      <c r="AK1718" s="357"/>
      <c r="AL1718" s="357"/>
      <c r="AM1718" s="357"/>
      <c r="AN1718" s="357"/>
      <c r="AO1718" s="357"/>
      <c r="AP1718" s="357"/>
      <c r="AQ1718" s="357"/>
      <c r="AR1718" s="357"/>
      <c r="AS1718" s="256">
        <f>SUM(AE1718:AR1718)</f>
        <v>0</v>
      </c>
    </row>
    <row r="1719" spans="1:45" ht="15" customHeight="1" outlineLevel="1">
      <c r="A1719" s="454"/>
      <c r="B1719" s="254" t="s">
        <v>947</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53">
        <f>AE1718</f>
        <v>0</v>
      </c>
      <c r="AF1719" s="353">
        <f t="shared" ref="AF1719:AR1719" si="699">AF1718</f>
        <v>0</v>
      </c>
      <c r="AG1719" s="353">
        <f t="shared" si="699"/>
        <v>0</v>
      </c>
      <c r="AH1719" s="353">
        <f t="shared" si="699"/>
        <v>0</v>
      </c>
      <c r="AI1719" s="353">
        <f t="shared" si="699"/>
        <v>0</v>
      </c>
      <c r="AJ1719" s="353">
        <f t="shared" si="699"/>
        <v>0</v>
      </c>
      <c r="AK1719" s="353">
        <f t="shared" si="699"/>
        <v>0</v>
      </c>
      <c r="AL1719" s="353">
        <f t="shared" si="699"/>
        <v>0</v>
      </c>
      <c r="AM1719" s="353">
        <f t="shared" si="699"/>
        <v>0</v>
      </c>
      <c r="AN1719" s="353">
        <f t="shared" si="699"/>
        <v>0</v>
      </c>
      <c r="AO1719" s="353">
        <f t="shared" si="699"/>
        <v>0</v>
      </c>
      <c r="AP1719" s="353">
        <f t="shared" si="699"/>
        <v>0</v>
      </c>
      <c r="AQ1719" s="353">
        <f t="shared" si="699"/>
        <v>0</v>
      </c>
      <c r="AR1719" s="353">
        <f t="shared" si="699"/>
        <v>0</v>
      </c>
      <c r="AS1719" s="266"/>
    </row>
    <row r="1720" spans="1:45" ht="15" customHeight="1" outlineLevel="1">
      <c r="A1720" s="454"/>
      <c r="B1720" s="370"/>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54"/>
      <c r="AF1720" s="367"/>
      <c r="AG1720" s="367"/>
      <c r="AH1720" s="367"/>
      <c r="AI1720" s="367"/>
      <c r="AJ1720" s="367"/>
      <c r="AK1720" s="367"/>
      <c r="AL1720" s="367"/>
      <c r="AM1720" s="367"/>
      <c r="AN1720" s="367"/>
      <c r="AO1720" s="367"/>
      <c r="AP1720" s="367"/>
      <c r="AQ1720" s="367"/>
      <c r="AR1720" s="367"/>
      <c r="AS1720" s="266"/>
    </row>
    <row r="1721" spans="1:45" ht="28.5" customHeight="1" outlineLevel="1">
      <c r="A1721" s="454">
        <v>44</v>
      </c>
      <c r="B1721" s="370" t="s">
        <v>136</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68"/>
      <c r="AF1721" s="357"/>
      <c r="AG1721" s="357"/>
      <c r="AH1721" s="357"/>
      <c r="AI1721" s="357"/>
      <c r="AJ1721" s="357"/>
      <c r="AK1721" s="357"/>
      <c r="AL1721" s="357"/>
      <c r="AM1721" s="357"/>
      <c r="AN1721" s="357"/>
      <c r="AO1721" s="357"/>
      <c r="AP1721" s="357"/>
      <c r="AQ1721" s="357"/>
      <c r="AR1721" s="357"/>
      <c r="AS1721" s="256">
        <f>SUM(AE1721:AR1721)</f>
        <v>0</v>
      </c>
    </row>
    <row r="1722" spans="1:45" ht="15" customHeight="1" outlineLevel="1">
      <c r="A1722" s="454"/>
      <c r="B1722" s="254" t="s">
        <v>947</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53">
        <f>AE1721</f>
        <v>0</v>
      </c>
      <c r="AF1722" s="353">
        <f t="shared" ref="AF1722:AR1722" si="700">AF1721</f>
        <v>0</v>
      </c>
      <c r="AG1722" s="353">
        <f t="shared" si="700"/>
        <v>0</v>
      </c>
      <c r="AH1722" s="353">
        <f t="shared" si="700"/>
        <v>0</v>
      </c>
      <c r="AI1722" s="353">
        <f t="shared" si="700"/>
        <v>0</v>
      </c>
      <c r="AJ1722" s="353">
        <f t="shared" si="700"/>
        <v>0</v>
      </c>
      <c r="AK1722" s="353">
        <f t="shared" si="700"/>
        <v>0</v>
      </c>
      <c r="AL1722" s="353">
        <f t="shared" si="700"/>
        <v>0</v>
      </c>
      <c r="AM1722" s="353">
        <f t="shared" si="700"/>
        <v>0</v>
      </c>
      <c r="AN1722" s="353">
        <f t="shared" si="700"/>
        <v>0</v>
      </c>
      <c r="AO1722" s="353">
        <f t="shared" si="700"/>
        <v>0</v>
      </c>
      <c r="AP1722" s="353">
        <f t="shared" si="700"/>
        <v>0</v>
      </c>
      <c r="AQ1722" s="353">
        <f t="shared" si="700"/>
        <v>0</v>
      </c>
      <c r="AR1722" s="353">
        <f t="shared" si="700"/>
        <v>0</v>
      </c>
      <c r="AS1722" s="266"/>
    </row>
    <row r="1723" spans="1:45" ht="15" customHeight="1" outlineLevel="1">
      <c r="A1723" s="454"/>
      <c r="B1723" s="370"/>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54"/>
      <c r="AF1723" s="367"/>
      <c r="AG1723" s="367"/>
      <c r="AH1723" s="367"/>
      <c r="AI1723" s="367"/>
      <c r="AJ1723" s="367"/>
      <c r="AK1723" s="367"/>
      <c r="AL1723" s="367"/>
      <c r="AM1723" s="367"/>
      <c r="AN1723" s="367"/>
      <c r="AO1723" s="367"/>
      <c r="AP1723" s="367"/>
      <c r="AQ1723" s="367"/>
      <c r="AR1723" s="367"/>
      <c r="AS1723" s="266"/>
    </row>
    <row r="1724" spans="1:45" ht="32.5" customHeight="1" outlineLevel="1">
      <c r="A1724" s="454">
        <v>45</v>
      </c>
      <c r="B1724" s="370" t="s">
        <v>137</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68"/>
      <c r="AF1724" s="357"/>
      <c r="AG1724" s="357"/>
      <c r="AH1724" s="357"/>
      <c r="AI1724" s="357"/>
      <c r="AJ1724" s="357"/>
      <c r="AK1724" s="357"/>
      <c r="AL1724" s="357"/>
      <c r="AM1724" s="357"/>
      <c r="AN1724" s="357"/>
      <c r="AO1724" s="357"/>
      <c r="AP1724" s="357"/>
      <c r="AQ1724" s="357"/>
      <c r="AR1724" s="357"/>
      <c r="AS1724" s="256">
        <f>SUM(AE1724:AR1724)</f>
        <v>0</v>
      </c>
    </row>
    <row r="1725" spans="1:45" ht="15" customHeight="1" outlineLevel="1">
      <c r="A1725" s="454"/>
      <c r="B1725" s="254" t="s">
        <v>947</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53">
        <f>AE1724</f>
        <v>0</v>
      </c>
      <c r="AF1725" s="353">
        <f t="shared" ref="AF1725:AR1725" si="701">AF1724</f>
        <v>0</v>
      </c>
      <c r="AG1725" s="353">
        <f t="shared" si="701"/>
        <v>0</v>
      </c>
      <c r="AH1725" s="353">
        <f t="shared" si="701"/>
        <v>0</v>
      </c>
      <c r="AI1725" s="353">
        <f t="shared" si="701"/>
        <v>0</v>
      </c>
      <c r="AJ1725" s="353">
        <f t="shared" si="701"/>
        <v>0</v>
      </c>
      <c r="AK1725" s="353">
        <f t="shared" si="701"/>
        <v>0</v>
      </c>
      <c r="AL1725" s="353">
        <f t="shared" si="701"/>
        <v>0</v>
      </c>
      <c r="AM1725" s="353">
        <f t="shared" si="701"/>
        <v>0</v>
      </c>
      <c r="AN1725" s="353">
        <f t="shared" si="701"/>
        <v>0</v>
      </c>
      <c r="AO1725" s="353">
        <f t="shared" si="701"/>
        <v>0</v>
      </c>
      <c r="AP1725" s="353">
        <f t="shared" si="701"/>
        <v>0</v>
      </c>
      <c r="AQ1725" s="353">
        <f t="shared" si="701"/>
        <v>0</v>
      </c>
      <c r="AR1725" s="353">
        <f t="shared" si="701"/>
        <v>0</v>
      </c>
      <c r="AS1725" s="266"/>
    </row>
    <row r="1726" spans="1:45" ht="15" customHeight="1" outlineLevel="1">
      <c r="A1726" s="454"/>
      <c r="B1726" s="370"/>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54"/>
      <c r="AF1726" s="367"/>
      <c r="AG1726" s="367"/>
      <c r="AH1726" s="367"/>
      <c r="AI1726" s="367"/>
      <c r="AJ1726" s="367"/>
      <c r="AK1726" s="367"/>
      <c r="AL1726" s="367"/>
      <c r="AM1726" s="367"/>
      <c r="AN1726" s="367"/>
      <c r="AO1726" s="367"/>
      <c r="AP1726" s="367"/>
      <c r="AQ1726" s="367"/>
      <c r="AR1726" s="367"/>
      <c r="AS1726" s="266"/>
    </row>
    <row r="1727" spans="1:45" ht="32.15" customHeight="1" outlineLevel="1">
      <c r="A1727" s="454">
        <v>46</v>
      </c>
      <c r="B1727" s="370" t="s">
        <v>138</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68"/>
      <c r="AF1727" s="357"/>
      <c r="AG1727" s="357"/>
      <c r="AH1727" s="357"/>
      <c r="AI1727" s="357"/>
      <c r="AJ1727" s="357"/>
      <c r="AK1727" s="357"/>
      <c r="AL1727" s="357"/>
      <c r="AM1727" s="357"/>
      <c r="AN1727" s="357"/>
      <c r="AO1727" s="357"/>
      <c r="AP1727" s="357"/>
      <c r="AQ1727" s="357"/>
      <c r="AR1727" s="357"/>
      <c r="AS1727" s="256">
        <f>SUM(AE1727:AR1727)</f>
        <v>0</v>
      </c>
    </row>
    <row r="1728" spans="1:45" ht="15" customHeight="1" outlineLevel="1">
      <c r="A1728" s="454"/>
      <c r="B1728" s="254" t="s">
        <v>947</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53">
        <f>AE1727</f>
        <v>0</v>
      </c>
      <c r="AF1728" s="353">
        <f t="shared" ref="AF1728:AR1728" si="702">AF1727</f>
        <v>0</v>
      </c>
      <c r="AG1728" s="353">
        <f t="shared" si="702"/>
        <v>0</v>
      </c>
      <c r="AH1728" s="353">
        <f t="shared" si="702"/>
        <v>0</v>
      </c>
      <c r="AI1728" s="353">
        <f t="shared" si="702"/>
        <v>0</v>
      </c>
      <c r="AJ1728" s="353">
        <f t="shared" si="702"/>
        <v>0</v>
      </c>
      <c r="AK1728" s="353">
        <f t="shared" si="702"/>
        <v>0</v>
      </c>
      <c r="AL1728" s="353">
        <f t="shared" si="702"/>
        <v>0</v>
      </c>
      <c r="AM1728" s="353">
        <f t="shared" si="702"/>
        <v>0</v>
      </c>
      <c r="AN1728" s="353">
        <f t="shared" si="702"/>
        <v>0</v>
      </c>
      <c r="AO1728" s="353">
        <f t="shared" si="702"/>
        <v>0</v>
      </c>
      <c r="AP1728" s="353">
        <f t="shared" si="702"/>
        <v>0</v>
      </c>
      <c r="AQ1728" s="353">
        <f t="shared" si="702"/>
        <v>0</v>
      </c>
      <c r="AR1728" s="353">
        <f t="shared" si="702"/>
        <v>0</v>
      </c>
      <c r="AS1728" s="266"/>
    </row>
    <row r="1729" spans="1:45" ht="15" customHeight="1" outlineLevel="1">
      <c r="A1729" s="454"/>
      <c r="B1729" s="370"/>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54"/>
      <c r="AF1729" s="367"/>
      <c r="AG1729" s="367"/>
      <c r="AH1729" s="367"/>
      <c r="AI1729" s="367"/>
      <c r="AJ1729" s="367"/>
      <c r="AK1729" s="367"/>
      <c r="AL1729" s="367"/>
      <c r="AM1729" s="367"/>
      <c r="AN1729" s="367"/>
      <c r="AO1729" s="367"/>
      <c r="AP1729" s="367"/>
      <c r="AQ1729" s="367"/>
      <c r="AR1729" s="367"/>
      <c r="AS1729" s="266"/>
    </row>
    <row r="1730" spans="1:45" ht="35.5" customHeight="1" outlineLevel="1">
      <c r="A1730" s="454">
        <v>47</v>
      </c>
      <c r="B1730" s="370" t="s">
        <v>139</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68"/>
      <c r="AF1730" s="357"/>
      <c r="AG1730" s="357"/>
      <c r="AH1730" s="357"/>
      <c r="AI1730" s="357"/>
      <c r="AJ1730" s="357"/>
      <c r="AK1730" s="357"/>
      <c r="AL1730" s="357"/>
      <c r="AM1730" s="357"/>
      <c r="AN1730" s="357"/>
      <c r="AO1730" s="357"/>
      <c r="AP1730" s="357"/>
      <c r="AQ1730" s="357"/>
      <c r="AR1730" s="357"/>
      <c r="AS1730" s="256">
        <f>SUM(AE1730:AR1730)</f>
        <v>0</v>
      </c>
    </row>
    <row r="1731" spans="1:45" ht="15" customHeight="1" outlineLevel="1">
      <c r="A1731" s="454"/>
      <c r="B1731" s="254" t="s">
        <v>947</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53">
        <f>AE1730</f>
        <v>0</v>
      </c>
      <c r="AF1731" s="353">
        <f t="shared" ref="AF1731:AR1731" si="703">AF1730</f>
        <v>0</v>
      </c>
      <c r="AG1731" s="353">
        <f t="shared" si="703"/>
        <v>0</v>
      </c>
      <c r="AH1731" s="353">
        <f t="shared" si="703"/>
        <v>0</v>
      </c>
      <c r="AI1731" s="353">
        <f t="shared" si="703"/>
        <v>0</v>
      </c>
      <c r="AJ1731" s="353">
        <f t="shared" si="703"/>
        <v>0</v>
      </c>
      <c r="AK1731" s="353">
        <f t="shared" si="703"/>
        <v>0</v>
      </c>
      <c r="AL1731" s="353">
        <f t="shared" si="703"/>
        <v>0</v>
      </c>
      <c r="AM1731" s="353">
        <f t="shared" si="703"/>
        <v>0</v>
      </c>
      <c r="AN1731" s="353">
        <f t="shared" si="703"/>
        <v>0</v>
      </c>
      <c r="AO1731" s="353">
        <f t="shared" si="703"/>
        <v>0</v>
      </c>
      <c r="AP1731" s="353">
        <f t="shared" si="703"/>
        <v>0</v>
      </c>
      <c r="AQ1731" s="353">
        <f t="shared" si="703"/>
        <v>0</v>
      </c>
      <c r="AR1731" s="353">
        <f t="shared" si="703"/>
        <v>0</v>
      </c>
      <c r="AS1731" s="266"/>
    </row>
    <row r="1732" spans="1:45" ht="15" customHeight="1" outlineLevel="1">
      <c r="A1732" s="454"/>
      <c r="B1732" s="370"/>
      <c r="C1732" s="251"/>
      <c r="D1732" s="251"/>
      <c r="E1732" s="251"/>
      <c r="F1732" s="251"/>
      <c r="G1732" s="251"/>
      <c r="H1732" s="251"/>
      <c r="I1732" s="251"/>
      <c r="J1732" s="251"/>
      <c r="K1732" s="251"/>
      <c r="L1732" s="251"/>
      <c r="M1732" s="251"/>
      <c r="N1732" s="251"/>
      <c r="O1732" s="251"/>
      <c r="P1732" s="251"/>
      <c r="Q1732" s="251"/>
      <c r="R1732" s="251"/>
      <c r="S1732" s="251"/>
      <c r="T1732" s="251"/>
      <c r="U1732" s="251"/>
      <c r="V1732" s="251"/>
      <c r="W1732" s="251"/>
      <c r="X1732" s="251"/>
      <c r="Y1732" s="251"/>
      <c r="Z1732" s="251"/>
      <c r="AA1732" s="251"/>
      <c r="AB1732" s="251"/>
      <c r="AC1732" s="251"/>
      <c r="AD1732" s="251"/>
      <c r="AE1732" s="354"/>
      <c r="AF1732" s="367"/>
      <c r="AG1732" s="367"/>
      <c r="AH1732" s="367"/>
      <c r="AI1732" s="367"/>
      <c r="AJ1732" s="367"/>
      <c r="AK1732" s="367"/>
      <c r="AL1732" s="367"/>
      <c r="AM1732" s="367"/>
      <c r="AN1732" s="367"/>
      <c r="AO1732" s="367"/>
      <c r="AP1732" s="367"/>
      <c r="AQ1732" s="367"/>
      <c r="AR1732" s="367"/>
      <c r="AS1732" s="266"/>
    </row>
    <row r="1733" spans="1:45" ht="39.75" customHeight="1" outlineLevel="1">
      <c r="A1733" s="454">
        <v>48</v>
      </c>
      <c r="B1733" s="370" t="s">
        <v>140</v>
      </c>
      <c r="C1733" s="251" t="s">
        <v>25</v>
      </c>
      <c r="D1733" s="255"/>
      <c r="E1733" s="255"/>
      <c r="F1733" s="255"/>
      <c r="G1733" s="255"/>
      <c r="H1733" s="255"/>
      <c r="I1733" s="255"/>
      <c r="J1733" s="255"/>
      <c r="K1733" s="255"/>
      <c r="L1733" s="255"/>
      <c r="M1733" s="255"/>
      <c r="N1733" s="255"/>
      <c r="O1733" s="255"/>
      <c r="P1733" s="255"/>
      <c r="Q1733" s="255">
        <v>12</v>
      </c>
      <c r="R1733" s="255"/>
      <c r="S1733" s="255"/>
      <c r="T1733" s="255"/>
      <c r="U1733" s="255"/>
      <c r="V1733" s="255"/>
      <c r="W1733" s="255"/>
      <c r="X1733" s="255"/>
      <c r="Y1733" s="255"/>
      <c r="Z1733" s="255"/>
      <c r="AA1733" s="255"/>
      <c r="AB1733" s="255"/>
      <c r="AC1733" s="255"/>
      <c r="AD1733" s="255"/>
      <c r="AE1733" s="368"/>
      <c r="AF1733" s="357"/>
      <c r="AG1733" s="357"/>
      <c r="AH1733" s="357"/>
      <c r="AI1733" s="357"/>
      <c r="AJ1733" s="357"/>
      <c r="AK1733" s="357"/>
      <c r="AL1733" s="357"/>
      <c r="AM1733" s="357"/>
      <c r="AN1733" s="357"/>
      <c r="AO1733" s="357"/>
      <c r="AP1733" s="357"/>
      <c r="AQ1733" s="357"/>
      <c r="AR1733" s="357"/>
      <c r="AS1733" s="256">
        <f>SUM(AE1733:AR1733)</f>
        <v>0</v>
      </c>
    </row>
    <row r="1734" spans="1:45" ht="15" customHeight="1" outlineLevel="1">
      <c r="A1734" s="454"/>
      <c r="B1734" s="254" t="s">
        <v>947</v>
      </c>
      <c r="C1734" s="251" t="s">
        <v>163</v>
      </c>
      <c r="D1734" s="255"/>
      <c r="E1734" s="255"/>
      <c r="F1734" s="255"/>
      <c r="G1734" s="255"/>
      <c r="H1734" s="255"/>
      <c r="I1734" s="255"/>
      <c r="J1734" s="255"/>
      <c r="K1734" s="255"/>
      <c r="L1734" s="255"/>
      <c r="M1734" s="255"/>
      <c r="N1734" s="255"/>
      <c r="O1734" s="255"/>
      <c r="P1734" s="255"/>
      <c r="Q1734" s="255">
        <f>Q1733</f>
        <v>12</v>
      </c>
      <c r="R1734" s="255"/>
      <c r="S1734" s="255"/>
      <c r="T1734" s="255"/>
      <c r="U1734" s="255"/>
      <c r="V1734" s="255"/>
      <c r="W1734" s="255"/>
      <c r="X1734" s="255"/>
      <c r="Y1734" s="255"/>
      <c r="Z1734" s="255"/>
      <c r="AA1734" s="255"/>
      <c r="AB1734" s="255"/>
      <c r="AC1734" s="255"/>
      <c r="AD1734" s="255"/>
      <c r="AE1734" s="353">
        <f>AE1733</f>
        <v>0</v>
      </c>
      <c r="AF1734" s="353">
        <f t="shared" ref="AF1734:AR1734" si="704">AF1733</f>
        <v>0</v>
      </c>
      <c r="AG1734" s="353">
        <f t="shared" si="704"/>
        <v>0</v>
      </c>
      <c r="AH1734" s="353">
        <f t="shared" si="704"/>
        <v>0</v>
      </c>
      <c r="AI1734" s="353">
        <f t="shared" si="704"/>
        <v>0</v>
      </c>
      <c r="AJ1734" s="353">
        <f t="shared" si="704"/>
        <v>0</v>
      </c>
      <c r="AK1734" s="353">
        <f t="shared" si="704"/>
        <v>0</v>
      </c>
      <c r="AL1734" s="353">
        <f t="shared" si="704"/>
        <v>0</v>
      </c>
      <c r="AM1734" s="353">
        <f t="shared" si="704"/>
        <v>0</v>
      </c>
      <c r="AN1734" s="353">
        <f t="shared" si="704"/>
        <v>0</v>
      </c>
      <c r="AO1734" s="353">
        <f t="shared" si="704"/>
        <v>0</v>
      </c>
      <c r="AP1734" s="353">
        <f t="shared" si="704"/>
        <v>0</v>
      </c>
      <c r="AQ1734" s="353">
        <f t="shared" si="704"/>
        <v>0</v>
      </c>
      <c r="AR1734" s="353">
        <f t="shared" si="704"/>
        <v>0</v>
      </c>
      <c r="AS1734" s="266"/>
    </row>
    <row r="1735" spans="1:45" ht="15" customHeight="1" outlineLevel="1">
      <c r="A1735" s="454"/>
      <c r="B1735" s="370"/>
      <c r="C1735" s="251"/>
      <c r="D1735" s="251"/>
      <c r="E1735" s="251"/>
      <c r="F1735" s="251"/>
      <c r="G1735" s="251"/>
      <c r="H1735" s="251"/>
      <c r="I1735" s="251"/>
      <c r="J1735" s="251"/>
      <c r="K1735" s="251"/>
      <c r="L1735" s="251"/>
      <c r="M1735" s="251"/>
      <c r="N1735" s="251"/>
      <c r="O1735" s="251"/>
      <c r="P1735" s="251"/>
      <c r="Q1735" s="251"/>
      <c r="R1735" s="251"/>
      <c r="S1735" s="251"/>
      <c r="T1735" s="251"/>
      <c r="U1735" s="251"/>
      <c r="V1735" s="251"/>
      <c r="W1735" s="251"/>
      <c r="X1735" s="251"/>
      <c r="Y1735" s="251"/>
      <c r="Z1735" s="251"/>
      <c r="AA1735" s="251"/>
      <c r="AB1735" s="251"/>
      <c r="AC1735" s="251"/>
      <c r="AD1735" s="251"/>
      <c r="AE1735" s="354"/>
      <c r="AF1735" s="367"/>
      <c r="AG1735" s="367"/>
      <c r="AH1735" s="367"/>
      <c r="AI1735" s="367"/>
      <c r="AJ1735" s="367"/>
      <c r="AK1735" s="367"/>
      <c r="AL1735" s="367"/>
      <c r="AM1735" s="367"/>
      <c r="AN1735" s="367"/>
      <c r="AO1735" s="367"/>
      <c r="AP1735" s="367"/>
      <c r="AQ1735" s="367"/>
      <c r="AR1735" s="367"/>
      <c r="AS1735" s="266"/>
    </row>
    <row r="1736" spans="1:45" ht="33" customHeight="1" outlineLevel="1">
      <c r="A1736" s="454">
        <v>49</v>
      </c>
      <c r="B1736" s="370" t="s">
        <v>141</v>
      </c>
      <c r="C1736" s="251" t="s">
        <v>25</v>
      </c>
      <c r="D1736" s="255"/>
      <c r="E1736" s="255"/>
      <c r="F1736" s="255"/>
      <c r="G1736" s="255"/>
      <c r="H1736" s="255"/>
      <c r="I1736" s="255"/>
      <c r="J1736" s="255"/>
      <c r="K1736" s="255"/>
      <c r="L1736" s="255"/>
      <c r="M1736" s="255"/>
      <c r="N1736" s="255"/>
      <c r="O1736" s="255"/>
      <c r="P1736" s="255"/>
      <c r="Q1736" s="255">
        <v>12</v>
      </c>
      <c r="R1736" s="255"/>
      <c r="S1736" s="255"/>
      <c r="T1736" s="255"/>
      <c r="U1736" s="255"/>
      <c r="V1736" s="255"/>
      <c r="W1736" s="255"/>
      <c r="X1736" s="255"/>
      <c r="Y1736" s="255"/>
      <c r="Z1736" s="255"/>
      <c r="AA1736" s="255"/>
      <c r="AB1736" s="255"/>
      <c r="AC1736" s="255"/>
      <c r="AD1736" s="255"/>
      <c r="AE1736" s="368"/>
      <c r="AF1736" s="357"/>
      <c r="AG1736" s="357"/>
      <c r="AH1736" s="357"/>
      <c r="AI1736" s="357"/>
      <c r="AJ1736" s="357"/>
      <c r="AK1736" s="357"/>
      <c r="AL1736" s="357"/>
      <c r="AM1736" s="357"/>
      <c r="AN1736" s="357"/>
      <c r="AO1736" s="357"/>
      <c r="AP1736" s="357"/>
      <c r="AQ1736" s="357"/>
      <c r="AR1736" s="357"/>
      <c r="AS1736" s="256">
        <f>SUM(AE1736:AR1736)</f>
        <v>0</v>
      </c>
    </row>
    <row r="1737" spans="1:45" ht="15" customHeight="1" outlineLevel="1">
      <c r="A1737" s="454"/>
      <c r="B1737" s="254" t="s">
        <v>947</v>
      </c>
      <c r="C1737" s="251" t="s">
        <v>163</v>
      </c>
      <c r="D1737" s="255"/>
      <c r="E1737" s="255"/>
      <c r="F1737" s="255"/>
      <c r="G1737" s="255"/>
      <c r="H1737" s="255"/>
      <c r="I1737" s="255"/>
      <c r="J1737" s="255"/>
      <c r="K1737" s="255"/>
      <c r="L1737" s="255"/>
      <c r="M1737" s="255"/>
      <c r="N1737" s="255"/>
      <c r="O1737" s="255"/>
      <c r="P1737" s="255"/>
      <c r="Q1737" s="255">
        <f>Q1736</f>
        <v>12</v>
      </c>
      <c r="R1737" s="255"/>
      <c r="S1737" s="255"/>
      <c r="T1737" s="255"/>
      <c r="U1737" s="255"/>
      <c r="V1737" s="255"/>
      <c r="W1737" s="255"/>
      <c r="X1737" s="255"/>
      <c r="Y1737" s="255"/>
      <c r="Z1737" s="255"/>
      <c r="AA1737" s="255"/>
      <c r="AB1737" s="255"/>
      <c r="AC1737" s="255"/>
      <c r="AD1737" s="255"/>
      <c r="AE1737" s="353">
        <f>AE1736</f>
        <v>0</v>
      </c>
      <c r="AF1737" s="353">
        <f t="shared" ref="AF1737:AR1737" si="705">AF1736</f>
        <v>0</v>
      </c>
      <c r="AG1737" s="353">
        <f t="shared" si="705"/>
        <v>0</v>
      </c>
      <c r="AH1737" s="353">
        <f t="shared" si="705"/>
        <v>0</v>
      </c>
      <c r="AI1737" s="353">
        <f t="shared" si="705"/>
        <v>0</v>
      </c>
      <c r="AJ1737" s="353">
        <f t="shared" si="705"/>
        <v>0</v>
      </c>
      <c r="AK1737" s="353">
        <f t="shared" si="705"/>
        <v>0</v>
      </c>
      <c r="AL1737" s="353">
        <f t="shared" si="705"/>
        <v>0</v>
      </c>
      <c r="AM1737" s="353">
        <f t="shared" si="705"/>
        <v>0</v>
      </c>
      <c r="AN1737" s="353">
        <f t="shared" si="705"/>
        <v>0</v>
      </c>
      <c r="AO1737" s="353">
        <f t="shared" si="705"/>
        <v>0</v>
      </c>
      <c r="AP1737" s="353">
        <f t="shared" si="705"/>
        <v>0</v>
      </c>
      <c r="AQ1737" s="353">
        <f t="shared" si="705"/>
        <v>0</v>
      </c>
      <c r="AR1737" s="353">
        <f t="shared" si="705"/>
        <v>0</v>
      </c>
      <c r="AS1737" s="266"/>
    </row>
    <row r="1738" spans="1:45" ht="15" customHeight="1" outlineLevel="1">
      <c r="A1738" s="454"/>
      <c r="B1738" s="254"/>
      <c r="C1738" s="251"/>
      <c r="D1738" s="652"/>
      <c r="E1738" s="652"/>
      <c r="F1738" s="652"/>
      <c r="G1738" s="652"/>
      <c r="H1738" s="652"/>
      <c r="I1738" s="652"/>
      <c r="J1738" s="652"/>
      <c r="K1738" s="652"/>
      <c r="L1738" s="652"/>
      <c r="M1738" s="652"/>
      <c r="N1738" s="652"/>
      <c r="O1738" s="652"/>
      <c r="P1738" s="652"/>
      <c r="Q1738" s="652"/>
      <c r="R1738" s="652"/>
      <c r="S1738" s="652"/>
      <c r="T1738" s="652"/>
      <c r="U1738" s="652"/>
      <c r="V1738" s="652"/>
      <c r="W1738" s="652"/>
      <c r="X1738" s="652"/>
      <c r="Y1738" s="652"/>
      <c r="Z1738" s="652"/>
      <c r="AA1738" s="652"/>
      <c r="AB1738" s="652"/>
      <c r="AC1738" s="652"/>
      <c r="AD1738" s="652"/>
      <c r="AE1738" s="353"/>
      <c r="AF1738" s="353"/>
      <c r="AG1738" s="353"/>
      <c r="AH1738" s="353"/>
      <c r="AI1738" s="353"/>
      <c r="AJ1738" s="353"/>
      <c r="AK1738" s="353"/>
      <c r="AL1738" s="353"/>
      <c r="AM1738" s="353"/>
      <c r="AN1738" s="353"/>
      <c r="AO1738" s="353"/>
      <c r="AP1738" s="353"/>
      <c r="AQ1738" s="353"/>
      <c r="AR1738" s="353"/>
      <c r="AS1738" s="266"/>
    </row>
    <row r="1739" spans="1:45" ht="15.5" outlineLevel="1">
      <c r="A1739" s="454"/>
      <c r="B1739" s="657" t="s">
        <v>907</v>
      </c>
      <c r="AS1739" s="653"/>
    </row>
    <row r="1740" spans="1:45" ht="15.5" outlineLevel="1">
      <c r="A1740" s="454">
        <v>50</v>
      </c>
      <c r="B1740" s="254"/>
      <c r="AS1740" s="653"/>
    </row>
    <row r="1741" spans="1:45" ht="15.5" outlineLevel="1">
      <c r="A1741" s="454"/>
      <c r="B1741" s="370" t="s">
        <v>906</v>
      </c>
      <c r="C1741" s="251" t="s">
        <v>25</v>
      </c>
      <c r="D1741" s="255"/>
      <c r="E1741" s="255"/>
      <c r="F1741" s="255"/>
      <c r="G1741" s="255"/>
      <c r="H1741" s="255"/>
      <c r="I1741" s="255"/>
      <c r="J1741" s="255"/>
      <c r="K1741" s="255"/>
      <c r="L1741" s="255"/>
      <c r="M1741" s="255"/>
      <c r="N1741" s="255"/>
      <c r="O1741" s="255"/>
      <c r="P1741" s="255"/>
      <c r="Q1741" s="255">
        <v>12</v>
      </c>
      <c r="R1741" s="255"/>
      <c r="S1741" s="255"/>
      <c r="T1741" s="255"/>
      <c r="U1741" s="255"/>
      <c r="V1741" s="255"/>
      <c r="W1741" s="255"/>
      <c r="X1741" s="255"/>
      <c r="Y1741" s="255"/>
      <c r="Z1741" s="255"/>
      <c r="AA1741" s="255"/>
      <c r="AB1741" s="255"/>
      <c r="AC1741" s="255"/>
      <c r="AD1741" s="255"/>
      <c r="AE1741" s="368"/>
      <c r="AF1741" s="357"/>
      <c r="AG1741" s="357"/>
      <c r="AH1741" s="357"/>
      <c r="AI1741" s="357"/>
      <c r="AJ1741" s="357"/>
      <c r="AK1741" s="357"/>
      <c r="AL1741" s="357"/>
      <c r="AM1741" s="357"/>
      <c r="AN1741" s="357"/>
      <c r="AO1741" s="357"/>
      <c r="AP1741" s="357"/>
      <c r="AQ1741" s="357"/>
      <c r="AR1741" s="357"/>
      <c r="AS1741" s="256">
        <f>SUM(AE1741:AR1741)</f>
        <v>0</v>
      </c>
    </row>
    <row r="1742" spans="1:45" ht="15.5" outlineLevel="1">
      <c r="A1742" s="454"/>
      <c r="B1742" s="254" t="s">
        <v>947</v>
      </c>
      <c r="C1742" s="251" t="s">
        <v>163</v>
      </c>
      <c r="D1742" s="255"/>
      <c r="E1742" s="255"/>
      <c r="F1742" s="255"/>
      <c r="G1742" s="255"/>
      <c r="H1742" s="255"/>
      <c r="I1742" s="255"/>
      <c r="J1742" s="255"/>
      <c r="K1742" s="255"/>
      <c r="L1742" s="255"/>
      <c r="M1742" s="255"/>
      <c r="N1742" s="255"/>
      <c r="O1742" s="255"/>
      <c r="P1742" s="255"/>
      <c r="Q1742" s="255">
        <f>Q1741</f>
        <v>12</v>
      </c>
      <c r="R1742" s="255"/>
      <c r="S1742" s="255"/>
      <c r="T1742" s="255"/>
      <c r="U1742" s="255"/>
      <c r="V1742" s="255"/>
      <c r="W1742" s="255"/>
      <c r="X1742" s="255"/>
      <c r="Y1742" s="255"/>
      <c r="Z1742" s="255"/>
      <c r="AA1742" s="255"/>
      <c r="AB1742" s="255"/>
      <c r="AC1742" s="255"/>
      <c r="AD1742" s="255"/>
      <c r="AE1742" s="353">
        <f>AE1741</f>
        <v>0</v>
      </c>
      <c r="AF1742" s="353">
        <f t="shared" ref="AF1742:AR1742" si="706">AF1741</f>
        <v>0</v>
      </c>
      <c r="AG1742" s="353">
        <f t="shared" si="706"/>
        <v>0</v>
      </c>
      <c r="AH1742" s="353">
        <f t="shared" si="706"/>
        <v>0</v>
      </c>
      <c r="AI1742" s="353">
        <f t="shared" si="706"/>
        <v>0</v>
      </c>
      <c r="AJ1742" s="353">
        <f t="shared" si="706"/>
        <v>0</v>
      </c>
      <c r="AK1742" s="353">
        <f t="shared" si="706"/>
        <v>0</v>
      </c>
      <c r="AL1742" s="353">
        <f t="shared" si="706"/>
        <v>0</v>
      </c>
      <c r="AM1742" s="353">
        <f t="shared" si="706"/>
        <v>0</v>
      </c>
      <c r="AN1742" s="353">
        <f t="shared" si="706"/>
        <v>0</v>
      </c>
      <c r="AO1742" s="353">
        <f t="shared" si="706"/>
        <v>0</v>
      </c>
      <c r="AP1742" s="353">
        <f t="shared" si="706"/>
        <v>0</v>
      </c>
      <c r="AQ1742" s="353">
        <f t="shared" si="706"/>
        <v>0</v>
      </c>
      <c r="AR1742" s="353">
        <f t="shared" si="706"/>
        <v>0</v>
      </c>
      <c r="AS1742" s="266"/>
    </row>
    <row r="1743" spans="1:45" ht="15.75" customHeight="1" outlineLevel="1">
      <c r="A1743" s="454"/>
      <c r="B1743" s="254"/>
      <c r="C1743" s="265"/>
      <c r="D1743" s="251"/>
      <c r="E1743" s="251"/>
      <c r="F1743" s="251"/>
      <c r="G1743" s="251"/>
      <c r="H1743" s="251"/>
      <c r="I1743" s="251"/>
      <c r="J1743" s="251"/>
      <c r="K1743" s="251"/>
      <c r="L1743" s="251"/>
      <c r="M1743" s="251"/>
      <c r="N1743" s="251"/>
      <c r="O1743" s="251"/>
      <c r="P1743" s="251"/>
      <c r="Q1743" s="251"/>
      <c r="R1743" s="251"/>
      <c r="S1743" s="251"/>
      <c r="T1743" s="251"/>
      <c r="U1743" s="251"/>
      <c r="V1743" s="251"/>
      <c r="W1743" s="251"/>
      <c r="X1743" s="251"/>
      <c r="Y1743" s="251"/>
      <c r="Z1743" s="251"/>
      <c r="AA1743" s="251"/>
      <c r="AB1743" s="251"/>
      <c r="AC1743" s="251"/>
      <c r="AD1743" s="251"/>
      <c r="AE1743" s="261"/>
      <c r="AF1743" s="261"/>
      <c r="AG1743" s="261"/>
      <c r="AH1743" s="261"/>
      <c r="AI1743" s="261"/>
      <c r="AJ1743" s="261"/>
      <c r="AK1743" s="261"/>
      <c r="AL1743" s="261"/>
      <c r="AM1743" s="261"/>
      <c r="AN1743" s="261"/>
      <c r="AO1743" s="261"/>
      <c r="AP1743" s="261"/>
      <c r="AQ1743" s="261"/>
      <c r="AR1743" s="261"/>
      <c r="AS1743" s="266"/>
    </row>
    <row r="1744" spans="1:45" ht="15.5">
      <c r="B1744" s="285" t="s">
        <v>948</v>
      </c>
      <c r="C1744" s="287"/>
      <c r="D1744" s="287">
        <f>SUM(D1582:D1737)</f>
        <v>0</v>
      </c>
      <c r="E1744" s="287"/>
      <c r="F1744" s="287"/>
      <c r="G1744" s="287"/>
      <c r="H1744" s="287"/>
      <c r="I1744" s="287"/>
      <c r="J1744" s="287"/>
      <c r="K1744" s="287"/>
      <c r="L1744" s="287"/>
      <c r="M1744" s="287"/>
      <c r="N1744" s="287"/>
      <c r="O1744" s="287"/>
      <c r="P1744" s="287"/>
      <c r="Q1744" s="287"/>
      <c r="R1744" s="287">
        <f>SUM(R1582:R1737)</f>
        <v>0</v>
      </c>
      <c r="S1744" s="287"/>
      <c r="T1744" s="287"/>
      <c r="U1744" s="287"/>
      <c r="V1744" s="287"/>
      <c r="W1744" s="287"/>
      <c r="X1744" s="287"/>
      <c r="Y1744" s="287"/>
      <c r="Z1744" s="287"/>
      <c r="AA1744" s="287"/>
      <c r="AB1744" s="287"/>
      <c r="AC1744" s="287"/>
      <c r="AD1744" s="287"/>
      <c r="AE1744" s="287">
        <f>IF(AE1580="kWh",SUMPRODUCT(D1582:D1737,AE1582:AE1737))</f>
        <v>0</v>
      </c>
      <c r="AF1744" s="287">
        <f>IF(AF1580="kWh",SUMPRODUCT(D1582:D1737,AF1582:AF1737))</f>
        <v>0</v>
      </c>
      <c r="AG1744" s="287">
        <f>IF(AG1580="kw",SUMPRODUCT(Q1582:Q1737,R1582:R1737,AG1582:AG1737),SUMPRODUCT(D1582:D1737,AG1582:AG1737))</f>
        <v>0</v>
      </c>
      <c r="AH1744" s="287">
        <f>IF(AH1580="kw",SUMPRODUCT(Q1582:Q1737,R1582:R1737,AH1582:AH1737),SUMPRODUCT(D1582:D1737,AH1582:AH1737))</f>
        <v>0</v>
      </c>
      <c r="AI1744" s="287">
        <f>IF(AI1580="kw",SUMPRODUCT(Q1582:Q1737,R1582:R1737,AI1582:AI1737),SUMPRODUCT(D1582:D1737,AI1582:AI1737))</f>
        <v>0</v>
      </c>
      <c r="AJ1744" s="287">
        <f>IF(AJ1580="kw",SUMPRODUCT(Q1582:Q1737,R1582:R1737,AJ1582:AJ1737),SUMPRODUCT(D1582:D1737,AJ1582:AJ1737))</f>
        <v>0</v>
      </c>
      <c r="AK1744" s="287">
        <f>IF(AK1580="kw",SUMPRODUCT(Q1582:Q1737,R1582:R1737,AK1582:AK1737),SUMPRODUCT(D1582:D1737,AK1582:AK1737))</f>
        <v>0</v>
      </c>
      <c r="AL1744" s="287">
        <f>IF(AL1580="kw",SUMPRODUCT(Q1582:Q1737,R1582:R1737,AL1582:AL1737),SUMPRODUCT(D1582:D1737,AL1582:AL1737))</f>
        <v>0</v>
      </c>
      <c r="AM1744" s="287">
        <f>IF(AM1580="kw",SUMPRODUCT(Q1582:Q1737,R1582:R1737,AM1582:AM1737),SUMPRODUCT(D1582:D1737,AM1582:AM1737))</f>
        <v>0</v>
      </c>
      <c r="AN1744" s="287">
        <f>IF(AN1580="kw",SUMPRODUCT(Q1582:Q1737,R1582:R1737,AN1582:AN1737),SUMPRODUCT(D1582:D1737,AN1582:AN1737))</f>
        <v>0</v>
      </c>
      <c r="AO1744" s="287">
        <f>IF(AO1580="kw",SUMPRODUCT(Q1582:Q1737,R1582:R1737,AO1582:AO1737),SUMPRODUCT(D1582:D1737,AO1582:AO1737))</f>
        <v>0</v>
      </c>
      <c r="AP1744" s="287">
        <f>IF(AP1580="kw",SUMPRODUCT(Q1582:Q1737,R1582:R1737,AP1582:AP1737),SUMPRODUCT(D1582:D1737,AP1582:AP1737))</f>
        <v>0</v>
      </c>
      <c r="AQ1744" s="287">
        <f>IF(AQ1580="kw",SUMPRODUCT(Q1582:Q1737,R1582:R1737,AQ1582:AQ1737),SUMPRODUCT(D1582:D1737,AQ1582:AQ1737))</f>
        <v>0</v>
      </c>
      <c r="AR1744" s="287">
        <f>IF(AR1580="kw",SUMPRODUCT(Q1582:Q1737,R1582:R1737,AR1582:AR1737),SUMPRODUCT(D1582:D1737,AR1582:AR1737))</f>
        <v>0</v>
      </c>
      <c r="AS1744" s="288"/>
    </row>
    <row r="1745" spans="2:45" ht="15.5">
      <c r="B1745" s="334" t="s">
        <v>748</v>
      </c>
      <c r="C1745" s="335"/>
      <c r="D1745" s="335"/>
      <c r="E1745" s="335"/>
      <c r="F1745" s="335"/>
      <c r="G1745" s="335"/>
      <c r="H1745" s="335"/>
      <c r="I1745" s="335"/>
      <c r="J1745" s="335"/>
      <c r="K1745" s="335"/>
      <c r="L1745" s="335"/>
      <c r="M1745" s="335"/>
      <c r="N1745" s="335"/>
      <c r="O1745" s="335"/>
      <c r="P1745" s="335"/>
      <c r="Q1745" s="335"/>
      <c r="R1745" s="335"/>
      <c r="S1745" s="335"/>
      <c r="T1745" s="335"/>
      <c r="U1745" s="335"/>
      <c r="V1745" s="335"/>
      <c r="W1745" s="335"/>
      <c r="X1745" s="335"/>
      <c r="Y1745" s="335"/>
      <c r="Z1745" s="335"/>
      <c r="AA1745" s="335"/>
      <c r="AB1745" s="335"/>
      <c r="AC1745" s="335"/>
      <c r="AD1745" s="335"/>
      <c r="AE1745" s="335">
        <f>HLOOKUP(AE1579,'2. LRAMVA Threshold'!$B$42:$Q$60,14,FALSE)</f>
        <v>12486004.890170673</v>
      </c>
      <c r="AF1745" s="335">
        <f>HLOOKUP(AF1579,'2. LRAMVA Threshold'!$B$42:$Q$60,14,FALSE)</f>
        <v>1448724.3074137308</v>
      </c>
      <c r="AG1745" s="335">
        <f>HLOOKUP(AG1579,'2. LRAMVA Threshold'!$B$42:$Q$60,14,FALSE)</f>
        <v>64525.781647566444</v>
      </c>
      <c r="AH1745" s="335">
        <f>HLOOKUP(AH1579,'2. LRAMVA Threshold'!$B$42:$Q$60,14,FALSE)</f>
        <v>35242.11041397263</v>
      </c>
      <c r="AI1745" s="335">
        <f>HLOOKUP(AI1579,'2. LRAMVA Threshold'!$B$42:$Q$60,14,FALSE)</f>
        <v>0</v>
      </c>
      <c r="AJ1745" s="335">
        <f>HLOOKUP(AJ1579,'2. LRAMVA Threshold'!$B$42:$Q$60,14,FALSE)</f>
        <v>0</v>
      </c>
      <c r="AK1745" s="335">
        <f>HLOOKUP(AK1579,'2. LRAMVA Threshold'!$B$42:$Q$60,14,FALSE)</f>
        <v>0</v>
      </c>
      <c r="AL1745" s="335">
        <f>HLOOKUP(AL1579,'2. LRAMVA Threshold'!$B$42:$Q$60,14,FALSE)</f>
        <v>0</v>
      </c>
      <c r="AM1745" s="335">
        <f>HLOOKUP(AM1579,'2. LRAMVA Threshold'!$B$42:$Q$60,14,FALSE)</f>
        <v>0</v>
      </c>
      <c r="AN1745" s="335">
        <f>HLOOKUP(AN1579,'2. LRAMVA Threshold'!$B$42:$Q$60,14,FALSE)</f>
        <v>0</v>
      </c>
      <c r="AO1745" s="335">
        <f>HLOOKUP(AO1579,'2. LRAMVA Threshold'!$B$42:$Q$60,14,FALSE)</f>
        <v>0</v>
      </c>
      <c r="AP1745" s="335">
        <f>HLOOKUP(AP1579,'2. LRAMVA Threshold'!$B$42:$Q$60,14,FALSE)</f>
        <v>0</v>
      </c>
      <c r="AQ1745" s="335">
        <f>HLOOKUP(AQ1579,'2. LRAMVA Threshold'!$B$42:$Q$60,14,FALSE)</f>
        <v>0</v>
      </c>
      <c r="AR1745" s="335">
        <f>HLOOKUP(AR1579,'2. LRAMVA Threshold'!$B$42:$Q$60,14,FALSE)</f>
        <v>0</v>
      </c>
      <c r="AS1745" s="384"/>
    </row>
    <row r="1746" spans="2:45" ht="15.5">
      <c r="B1746" s="337"/>
      <c r="C1746" s="374"/>
      <c r="D1746" s="375"/>
      <c r="E1746" s="375"/>
      <c r="F1746" s="375"/>
      <c r="G1746" s="375"/>
      <c r="H1746" s="375"/>
      <c r="I1746" s="375"/>
      <c r="J1746" s="375"/>
      <c r="K1746" s="375"/>
      <c r="L1746" s="375"/>
      <c r="M1746" s="375"/>
      <c r="N1746" s="339"/>
      <c r="O1746" s="339"/>
      <c r="P1746" s="339"/>
      <c r="Q1746" s="375"/>
      <c r="R1746" s="376"/>
      <c r="S1746" s="375"/>
      <c r="T1746" s="375"/>
      <c r="U1746" s="375"/>
      <c r="V1746" s="377"/>
      <c r="W1746" s="377"/>
      <c r="X1746" s="377"/>
      <c r="Y1746" s="377"/>
      <c r="Z1746" s="375"/>
      <c r="AA1746" s="375"/>
      <c r="AB1746" s="339"/>
      <c r="AC1746" s="339"/>
      <c r="AD1746" s="339"/>
      <c r="AE1746" s="378"/>
      <c r="AF1746" s="378"/>
      <c r="AG1746" s="378"/>
      <c r="AH1746" s="378"/>
      <c r="AI1746" s="378"/>
      <c r="AJ1746" s="378"/>
      <c r="AK1746" s="378"/>
      <c r="AL1746" s="342"/>
      <c r="AM1746" s="342"/>
      <c r="AN1746" s="342"/>
      <c r="AO1746" s="342"/>
      <c r="AP1746" s="342"/>
      <c r="AQ1746" s="342"/>
      <c r="AR1746" s="342"/>
      <c r="AS1746" s="343"/>
    </row>
    <row r="1747" spans="2:45" ht="15.5">
      <c r="B1747" s="283" t="s">
        <v>949</v>
      </c>
      <c r="C1747" s="295"/>
      <c r="D1747" s="295"/>
      <c r="E1747" s="321"/>
      <c r="F1747" s="321"/>
      <c r="G1747" s="321"/>
      <c r="H1747" s="321"/>
      <c r="I1747" s="321"/>
      <c r="J1747" s="321"/>
      <c r="K1747" s="321"/>
      <c r="L1747" s="321"/>
      <c r="M1747" s="321"/>
      <c r="N1747" s="321"/>
      <c r="O1747" s="321"/>
      <c r="P1747" s="321"/>
      <c r="Q1747" s="321"/>
      <c r="R1747" s="251"/>
      <c r="S1747" s="297"/>
      <c r="T1747" s="297"/>
      <c r="U1747" s="297"/>
      <c r="V1747" s="296"/>
      <c r="W1747" s="296"/>
      <c r="X1747" s="296"/>
      <c r="Y1747" s="296"/>
      <c r="Z1747" s="297"/>
      <c r="AA1747" s="297"/>
      <c r="AB1747" s="297"/>
      <c r="AC1747" s="297"/>
      <c r="AD1747" s="297"/>
      <c r="AE1747" s="298">
        <f>HLOOKUP(AE$35,'3.  Distribution Rates'!$C$122:$P$136,15,FALSE)</f>
        <v>0</v>
      </c>
      <c r="AF1747" s="298">
        <f>HLOOKUP(AF$35,'3.  Distribution Rates'!$C$122:$P$136,15,FALSE)</f>
        <v>1.8800000000000001E-2</v>
      </c>
      <c r="AG1747" s="298">
        <f>HLOOKUP(AG$35,'3.  Distribution Rates'!$C$122:$P$136,15,FALSE)</f>
        <v>3.1991999999999998</v>
      </c>
      <c r="AH1747" s="298">
        <f>HLOOKUP(AH$35,'3.  Distribution Rates'!$C$122:$P$136,15,FALSE)</f>
        <v>3.7138</v>
      </c>
      <c r="AI1747" s="298">
        <f>HLOOKUP(AI$35,'3.  Distribution Rates'!$C$122:$P$136,15,FALSE)</f>
        <v>2.8117999999999999</v>
      </c>
      <c r="AJ1747" s="298">
        <f>HLOOKUP(AJ$35,'3.  Distribution Rates'!$C$122:$P$136,15,FALSE)</f>
        <v>13.004200000000001</v>
      </c>
      <c r="AK1747" s="298">
        <f>HLOOKUP(AK$35,'3.  Distribution Rates'!$C$122:$P$136,15,FALSE)</f>
        <v>2.2200000000000001E-2</v>
      </c>
      <c r="AL1747" s="298">
        <f>HLOOKUP(AL$35,'3.  Distribution Rates'!$C$122:$P$136,15,FALSE)</f>
        <v>0</v>
      </c>
      <c r="AM1747" s="298">
        <f>HLOOKUP(AM$35,'3.  Distribution Rates'!$C$122:$P$136,15,FALSE)</f>
        <v>0</v>
      </c>
      <c r="AN1747" s="298">
        <f>HLOOKUP(AN$35,'3.  Distribution Rates'!$C$122:$P$136,15,FALSE)</f>
        <v>0</v>
      </c>
      <c r="AO1747" s="298">
        <f>HLOOKUP(AO$35,'3.  Distribution Rates'!$C$122:$P$136,15,FALSE)</f>
        <v>0</v>
      </c>
      <c r="AP1747" s="298">
        <f>HLOOKUP(AP$35,'3.  Distribution Rates'!$C$122:$P$136,15,FALSE)</f>
        <v>0</v>
      </c>
      <c r="AQ1747" s="298">
        <f>HLOOKUP(AQ$35,'3.  Distribution Rates'!$C$122:$P$136,15,FALSE)</f>
        <v>0</v>
      </c>
      <c r="AR1747" s="298">
        <f>HLOOKUP(AR$35,'3.  Distribution Rates'!$C$122:$P$136,15,FALSE)</f>
        <v>0</v>
      </c>
      <c r="AS1747" s="386"/>
    </row>
    <row r="1748" spans="2:45" ht="15.5">
      <c r="B1748" s="283" t="s">
        <v>749</v>
      </c>
      <c r="C1748" s="300"/>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23">
        <f>'4.  2011-2014 LRAM'!AM146*AE146</f>
        <v>0</v>
      </c>
      <c r="AF1748" s="323">
        <f>'4.  2011-2014 LRAM'!AN339*AF146</f>
        <v>0</v>
      </c>
      <c r="AG1748" s="323">
        <f>'4.  2011-2014 LRAM'!AO339*AG146</f>
        <v>0</v>
      </c>
      <c r="AH1748" s="323">
        <f>'4.  2011-2014 LRAM'!AP339*AH146</f>
        <v>0</v>
      </c>
      <c r="AI1748" s="323">
        <f>'4.  2011-2014 LRAM'!AQ339*AI146</f>
        <v>0</v>
      </c>
      <c r="AJ1748" s="323">
        <f>'4.  2011-2014 LRAM'!AR339*AJ146</f>
        <v>0</v>
      </c>
      <c r="AK1748" s="323">
        <f>'4.  2011-2014 LRAM'!AS339*AK146</f>
        <v>0</v>
      </c>
      <c r="AL1748" s="323">
        <f>'4.  2011-2014 LRAM'!AT339*AL146</f>
        <v>0</v>
      </c>
      <c r="AM1748" s="323">
        <f>'4.  2011-2014 LRAM'!AU339*AM146</f>
        <v>0</v>
      </c>
      <c r="AN1748" s="323">
        <f>'4.  2011-2014 LRAM'!AV339*AN146</f>
        <v>0</v>
      </c>
      <c r="AO1748" s="323">
        <f>'4.  2011-2014 LRAM'!AW339*AO146</f>
        <v>0</v>
      </c>
      <c r="AP1748" s="323">
        <f>'4.  2011-2014 LRAM'!AX339*AP146</f>
        <v>0</v>
      </c>
      <c r="AQ1748" s="323">
        <f>'4.  2011-2014 LRAM'!AY339*AQ146</f>
        <v>0</v>
      </c>
      <c r="AR1748" s="323">
        <f>'4.  2011-2014 LRAM'!AZ339*AR146</f>
        <v>0</v>
      </c>
      <c r="AS1748" s="533">
        <f>SUM(AE1748:AR1748)</f>
        <v>0</v>
      </c>
    </row>
    <row r="1749" spans="2:45" ht="15.5">
      <c r="B1749" s="283" t="s">
        <v>750</v>
      </c>
      <c r="C1749" s="300"/>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23">
        <f>'4.  2011-2014 LRAM'!AM285*AE1747</f>
        <v>0</v>
      </c>
      <c r="AF1749" s="323">
        <f>'4.  2011-2014 LRAM'!AN285*AF1747</f>
        <v>0</v>
      </c>
      <c r="AG1749" s="323">
        <f>'4.  2011-2014 LRAM'!AO285*AG1747</f>
        <v>0</v>
      </c>
      <c r="AH1749" s="323">
        <f>'4.  2011-2014 LRAM'!AP285*AH1747</f>
        <v>0</v>
      </c>
      <c r="AI1749" s="323">
        <f>'4.  2011-2014 LRAM'!AQ285*AI1747</f>
        <v>0</v>
      </c>
      <c r="AJ1749" s="323">
        <f>'4.  2011-2014 LRAM'!AR285*AJ1747</f>
        <v>0</v>
      </c>
      <c r="AK1749" s="323">
        <f>'4.  2011-2014 LRAM'!AS285*AK1747</f>
        <v>0</v>
      </c>
      <c r="AL1749" s="323">
        <f>'4.  2011-2014 LRAM'!AT285*AL1747</f>
        <v>0</v>
      </c>
      <c r="AM1749" s="323">
        <f>'4.  2011-2014 LRAM'!AU285*AM1747</f>
        <v>0</v>
      </c>
      <c r="AN1749" s="323">
        <f>'4.  2011-2014 LRAM'!AV285*AN1747</f>
        <v>0</v>
      </c>
      <c r="AO1749" s="323">
        <f>'4.  2011-2014 LRAM'!AW285*AO1747</f>
        <v>0</v>
      </c>
      <c r="AP1749" s="323">
        <f>'4.  2011-2014 LRAM'!AX285*AP1747</f>
        <v>0</v>
      </c>
      <c r="AQ1749" s="323">
        <f>'4.  2011-2014 LRAM'!AY285*AQ1747</f>
        <v>0</v>
      </c>
      <c r="AR1749" s="323">
        <f>'4.  2011-2014 LRAM'!AZ285*AR1747</f>
        <v>0</v>
      </c>
      <c r="AS1749" s="533">
        <f t="shared" ref="AS1749" si="707">SUM(AE1749:AR1749)</f>
        <v>0</v>
      </c>
    </row>
    <row r="1750" spans="2:45" ht="15.5">
      <c r="B1750" s="283" t="s">
        <v>751</v>
      </c>
      <c r="C1750" s="300"/>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23">
        <f>'4.  2011-2014 LRAM'!AM421*AE1747</f>
        <v>0</v>
      </c>
      <c r="AF1750" s="323">
        <f>'4.  2011-2014 LRAM'!AN421*AF1747</f>
        <v>56242.446475708901</v>
      </c>
      <c r="AG1750" s="323">
        <f>'4.  2011-2014 LRAM'!AO421*AG1747</f>
        <v>97500.401922239515</v>
      </c>
      <c r="AH1750" s="323">
        <f>'4.  2011-2014 LRAM'!AP421*AH1747</f>
        <v>37965.859147142102</v>
      </c>
      <c r="AI1750" s="323">
        <f>'4.  2011-2014 LRAM'!AQ421*AI1747</f>
        <v>16344.513103661302</v>
      </c>
      <c r="AJ1750" s="323">
        <f>'4.  2011-2014 LRAM'!AR421*AJ1747</f>
        <v>0</v>
      </c>
      <c r="AK1750" s="323">
        <f>'4.  2011-2014 LRAM'!AS421*AK1747</f>
        <v>0</v>
      </c>
      <c r="AL1750" s="323">
        <f>'4.  2011-2014 LRAM'!AT421*AL1747</f>
        <v>0</v>
      </c>
      <c r="AM1750" s="323">
        <f>'4.  2011-2014 LRAM'!AU421*AM1747</f>
        <v>0</v>
      </c>
      <c r="AN1750" s="323">
        <f>'4.  2011-2014 LRAM'!AV421*AN1747</f>
        <v>0</v>
      </c>
      <c r="AO1750" s="323">
        <f>'4.  2011-2014 LRAM'!AW421*AO1747</f>
        <v>0</v>
      </c>
      <c r="AP1750" s="323">
        <f>'4.  2011-2014 LRAM'!AX421*AP1747</f>
        <v>0</v>
      </c>
      <c r="AQ1750" s="323">
        <f>'4.  2011-2014 LRAM'!AY421*AQ1747</f>
        <v>0</v>
      </c>
      <c r="AR1750" s="323">
        <f>'4.  2011-2014 LRAM'!AZ421*AR1747</f>
        <v>0</v>
      </c>
      <c r="AS1750" s="533">
        <f>SUM(AE1750:AR1750)</f>
        <v>208053.22064875183</v>
      </c>
    </row>
    <row r="1751" spans="2:45" ht="15.5">
      <c r="B1751" s="283" t="s">
        <v>752</v>
      </c>
      <c r="C1751" s="300"/>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23">
        <f>'4.  2011-2014 LRAM'!AM558*AE1747</f>
        <v>0</v>
      </c>
      <c r="AF1751" s="323">
        <f>'4.  2011-2014 LRAM'!AN558*AF1747</f>
        <v>55826.970528026206</v>
      </c>
      <c r="AG1751" s="323">
        <f>'4.  2011-2014 LRAM'!AO558*AG1747</f>
        <v>37473.938741688442</v>
      </c>
      <c r="AH1751" s="323">
        <f>'4.  2011-2014 LRAM'!AP558*AH1747</f>
        <v>5865.768602047192</v>
      </c>
      <c r="AI1751" s="323">
        <f>'4.  2011-2014 LRAM'!AQ558*AI1747</f>
        <v>9220.622220336134</v>
      </c>
      <c r="AJ1751" s="323">
        <f>'4.  2011-2014 LRAM'!AR558*AJ1747</f>
        <v>0</v>
      </c>
      <c r="AK1751" s="323">
        <f>'4.  2011-2014 LRAM'!AS558*AK1747</f>
        <v>0</v>
      </c>
      <c r="AL1751" s="323">
        <f>'4.  2011-2014 LRAM'!AT558*AL1747</f>
        <v>0</v>
      </c>
      <c r="AM1751" s="323">
        <f>'4.  2011-2014 LRAM'!AU558*AM1747</f>
        <v>0</v>
      </c>
      <c r="AN1751" s="323">
        <f>'4.  2011-2014 LRAM'!AV558*AN1747</f>
        <v>0</v>
      </c>
      <c r="AO1751" s="323">
        <f>'4.  2011-2014 LRAM'!AW558*AO1747</f>
        <v>0</v>
      </c>
      <c r="AP1751" s="323">
        <f>'4.  2011-2014 LRAM'!AX558*AP1747</f>
        <v>0</v>
      </c>
      <c r="AQ1751" s="323">
        <f>'4.  2011-2014 LRAM'!AY558*AQ1747</f>
        <v>0</v>
      </c>
      <c r="AR1751" s="323">
        <f>'4.  2011-2014 LRAM'!AZ558*AR1747</f>
        <v>0</v>
      </c>
      <c r="AS1751" s="533">
        <f>SUM(AE1751:AR1751)</f>
        <v>108387.30009209797</v>
      </c>
    </row>
    <row r="1752" spans="2:45" ht="15.5">
      <c r="B1752" s="283" t="s">
        <v>753</v>
      </c>
      <c r="C1752" s="300"/>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23">
        <f>AE215*AE1747</f>
        <v>0</v>
      </c>
      <c r="AF1752" s="323">
        <f t="shared" ref="AF1752:AR1752" si="708">AF215*AF1747</f>
        <v>97024.513566901383</v>
      </c>
      <c r="AG1752" s="323">
        <f t="shared" si="708"/>
        <v>70298.699005876304</v>
      </c>
      <c r="AH1752" s="323">
        <f t="shared" si="708"/>
        <v>32020.559058894665</v>
      </c>
      <c r="AI1752" s="323">
        <f t="shared" si="708"/>
        <v>1003.0898096667629</v>
      </c>
      <c r="AJ1752" s="323">
        <f t="shared" si="708"/>
        <v>0</v>
      </c>
      <c r="AK1752" s="323">
        <f t="shared" si="708"/>
        <v>0</v>
      </c>
      <c r="AL1752" s="323">
        <f t="shared" si="708"/>
        <v>0</v>
      </c>
      <c r="AM1752" s="323">
        <f t="shared" si="708"/>
        <v>0</v>
      </c>
      <c r="AN1752" s="323">
        <f t="shared" si="708"/>
        <v>0</v>
      </c>
      <c r="AO1752" s="323">
        <f t="shared" si="708"/>
        <v>0</v>
      </c>
      <c r="AP1752" s="323">
        <f t="shared" si="708"/>
        <v>0</v>
      </c>
      <c r="AQ1752" s="323">
        <f t="shared" si="708"/>
        <v>0</v>
      </c>
      <c r="AR1752" s="323">
        <f t="shared" si="708"/>
        <v>0</v>
      </c>
      <c r="AS1752" s="533">
        <f t="shared" ref="AS1752" si="709">SUM(AE1752:AR1752)</f>
        <v>200346.86144133913</v>
      </c>
    </row>
    <row r="1753" spans="2:45" ht="15.5">
      <c r="B1753" s="283" t="s">
        <v>754</v>
      </c>
      <c r="C1753" s="300"/>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23">
        <f>AE405*AE1747</f>
        <v>0</v>
      </c>
      <c r="AF1753" s="323">
        <f t="shared" ref="AF1753:AR1753" si="710">AF405*AF1747</f>
        <v>49906.0203047221</v>
      </c>
      <c r="AG1753" s="323">
        <f t="shared" si="710"/>
        <v>55464.193856153077</v>
      </c>
      <c r="AH1753" s="323">
        <f t="shared" si="710"/>
        <v>84231.411772363819</v>
      </c>
      <c r="AI1753" s="323">
        <f t="shared" si="710"/>
        <v>7935.800701732217</v>
      </c>
      <c r="AJ1753" s="323">
        <f t="shared" si="710"/>
        <v>0</v>
      </c>
      <c r="AK1753" s="323">
        <f t="shared" si="710"/>
        <v>0</v>
      </c>
      <c r="AL1753" s="323">
        <f t="shared" si="710"/>
        <v>0</v>
      </c>
      <c r="AM1753" s="323">
        <f t="shared" si="710"/>
        <v>0</v>
      </c>
      <c r="AN1753" s="323">
        <f t="shared" si="710"/>
        <v>0</v>
      </c>
      <c r="AO1753" s="323">
        <f t="shared" si="710"/>
        <v>0</v>
      </c>
      <c r="AP1753" s="323">
        <f t="shared" si="710"/>
        <v>0</v>
      </c>
      <c r="AQ1753" s="323">
        <f t="shared" si="710"/>
        <v>0</v>
      </c>
      <c r="AR1753" s="323">
        <f t="shared" si="710"/>
        <v>0</v>
      </c>
      <c r="AS1753" s="533">
        <f t="shared" ref="AS1753:AS1754" si="711">SUM(AE1753:AR1753)</f>
        <v>197537.42663497123</v>
      </c>
    </row>
    <row r="1754" spans="2:45" ht="15.5">
      <c r="B1754" s="283" t="s">
        <v>755</v>
      </c>
      <c r="C1754" s="300"/>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23">
        <f>AE595*AE1747</f>
        <v>0</v>
      </c>
      <c r="AF1754" s="323">
        <f t="shared" ref="AF1754:AR1754" si="712">AF595*AF1747</f>
        <v>101583.378089752</v>
      </c>
      <c r="AG1754" s="323">
        <f t="shared" si="712"/>
        <v>97539.693632898052</v>
      </c>
      <c r="AH1754" s="323">
        <f t="shared" si="712"/>
        <v>53292.756525066892</v>
      </c>
      <c r="AI1754" s="323">
        <f t="shared" si="712"/>
        <v>4352.9902321342142</v>
      </c>
      <c r="AJ1754" s="323">
        <f t="shared" si="712"/>
        <v>0</v>
      </c>
      <c r="AK1754" s="323">
        <f t="shared" si="712"/>
        <v>0</v>
      </c>
      <c r="AL1754" s="323">
        <f t="shared" si="712"/>
        <v>0</v>
      </c>
      <c r="AM1754" s="323">
        <f t="shared" si="712"/>
        <v>0</v>
      </c>
      <c r="AN1754" s="323">
        <f>AN595*AN1747</f>
        <v>0</v>
      </c>
      <c r="AO1754" s="323">
        <f t="shared" si="712"/>
        <v>0</v>
      </c>
      <c r="AP1754" s="323">
        <f t="shared" si="712"/>
        <v>0</v>
      </c>
      <c r="AQ1754" s="323">
        <f t="shared" si="712"/>
        <v>0</v>
      </c>
      <c r="AR1754" s="323">
        <f t="shared" si="712"/>
        <v>0</v>
      </c>
      <c r="AS1754" s="533">
        <f t="shared" si="711"/>
        <v>256768.81847985115</v>
      </c>
    </row>
    <row r="1755" spans="2:45" ht="15.5">
      <c r="B1755" s="283" t="s">
        <v>756</v>
      </c>
      <c r="C1755" s="300"/>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23">
        <f>AE789*AE1747</f>
        <v>0</v>
      </c>
      <c r="AF1755" s="323">
        <f t="shared" ref="AF1755:AR1755" si="713">AF789*AF1747</f>
        <v>97448.836869222781</v>
      </c>
      <c r="AG1755" s="323">
        <f t="shared" si="713"/>
        <v>132710.4476719778</v>
      </c>
      <c r="AH1755" s="323">
        <f t="shared" si="713"/>
        <v>48721.128840620986</v>
      </c>
      <c r="AI1755" s="323">
        <f t="shared" si="713"/>
        <v>13926.274639903859</v>
      </c>
      <c r="AJ1755" s="323">
        <f t="shared" si="713"/>
        <v>267592.19237044675</v>
      </c>
      <c r="AK1755" s="323">
        <f t="shared" si="713"/>
        <v>0</v>
      </c>
      <c r="AL1755" s="323">
        <f t="shared" si="713"/>
        <v>0</v>
      </c>
      <c r="AM1755" s="323">
        <f t="shared" si="713"/>
        <v>0</v>
      </c>
      <c r="AN1755" s="323">
        <f t="shared" si="713"/>
        <v>0</v>
      </c>
      <c r="AO1755" s="323">
        <f t="shared" si="713"/>
        <v>0</v>
      </c>
      <c r="AP1755" s="323">
        <f t="shared" si="713"/>
        <v>0</v>
      </c>
      <c r="AQ1755" s="323">
        <f t="shared" si="713"/>
        <v>0</v>
      </c>
      <c r="AR1755" s="323">
        <f t="shared" si="713"/>
        <v>0</v>
      </c>
      <c r="AS1755" s="533">
        <f>SUM(AE1755:AR1755)</f>
        <v>560398.88039217214</v>
      </c>
    </row>
    <row r="1756" spans="2:45" ht="15.5">
      <c r="B1756" s="283" t="s">
        <v>757</v>
      </c>
      <c r="C1756" s="300"/>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23">
        <f>AE986*AE1747</f>
        <v>0</v>
      </c>
      <c r="AF1756" s="323">
        <f t="shared" ref="AF1756:AR1756" si="714">AF986*AF1747</f>
        <v>70768.325460615742</v>
      </c>
      <c r="AG1756" s="323">
        <f t="shared" si="714"/>
        <v>71382.531583928081</v>
      </c>
      <c r="AH1756" s="323">
        <f t="shared" si="714"/>
        <v>28357.411108756758</v>
      </c>
      <c r="AI1756" s="323">
        <f t="shared" si="714"/>
        <v>21403.375256671807</v>
      </c>
      <c r="AJ1756" s="323">
        <f t="shared" si="714"/>
        <v>111724.69245895982</v>
      </c>
      <c r="AK1756" s="323">
        <f t="shared" si="714"/>
        <v>55581.03908006788</v>
      </c>
      <c r="AL1756" s="323">
        <f t="shared" si="714"/>
        <v>0</v>
      </c>
      <c r="AM1756" s="323">
        <f t="shared" si="714"/>
        <v>0</v>
      </c>
      <c r="AN1756" s="323">
        <f t="shared" si="714"/>
        <v>0</v>
      </c>
      <c r="AO1756" s="323">
        <f t="shared" si="714"/>
        <v>0</v>
      </c>
      <c r="AP1756" s="323">
        <f t="shared" si="714"/>
        <v>0</v>
      </c>
      <c r="AQ1756" s="323">
        <f t="shared" si="714"/>
        <v>0</v>
      </c>
      <c r="AR1756" s="323">
        <f t="shared" si="714"/>
        <v>0</v>
      </c>
      <c r="AS1756" s="533">
        <f t="shared" ref="AS1756:AS1758" si="715">SUM(AE1756:AR1756)</f>
        <v>359217.37494900008</v>
      </c>
    </row>
    <row r="1757" spans="2:45" ht="15.5">
      <c r="B1757" s="283" t="s">
        <v>758</v>
      </c>
      <c r="C1757" s="300"/>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23">
        <f>AE1181*AE1747</f>
        <v>0</v>
      </c>
      <c r="AF1757" s="323">
        <f t="shared" ref="AF1757:AR1757" si="716">AF1181*AF1747</f>
        <v>14576.395797599153</v>
      </c>
      <c r="AG1757" s="323">
        <f t="shared" si="716"/>
        <v>1836.2777771042015</v>
      </c>
      <c r="AH1757" s="323">
        <f t="shared" si="716"/>
        <v>26522.519858826687</v>
      </c>
      <c r="AI1757" s="323">
        <f t="shared" si="716"/>
        <v>22561.856988530359</v>
      </c>
      <c r="AJ1757" s="323">
        <f t="shared" si="716"/>
        <v>84946.589531020814</v>
      </c>
      <c r="AK1757" s="323">
        <f t="shared" si="716"/>
        <v>0</v>
      </c>
      <c r="AL1757" s="323">
        <f t="shared" si="716"/>
        <v>0</v>
      </c>
      <c r="AM1757" s="323">
        <f t="shared" si="716"/>
        <v>0</v>
      </c>
      <c r="AN1757" s="323">
        <f t="shared" si="716"/>
        <v>0</v>
      </c>
      <c r="AO1757" s="323">
        <f t="shared" si="716"/>
        <v>0</v>
      </c>
      <c r="AP1757" s="323">
        <f t="shared" si="716"/>
        <v>0</v>
      </c>
      <c r="AQ1757" s="323">
        <f t="shared" si="716"/>
        <v>0</v>
      </c>
      <c r="AR1757" s="323">
        <f t="shared" si="716"/>
        <v>0</v>
      </c>
      <c r="AS1757" s="533">
        <f t="shared" si="715"/>
        <v>150443.63995308121</v>
      </c>
    </row>
    <row r="1758" spans="2:45" ht="15.5">
      <c r="B1758" s="283" t="s">
        <v>759</v>
      </c>
      <c r="C1758" s="300"/>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23">
        <f>AE1747*AE1376</f>
        <v>0</v>
      </c>
      <c r="AF1758" s="323">
        <f>AF1747*AF1376</f>
        <v>2299.3734545350821</v>
      </c>
      <c r="AG1758" s="323">
        <f t="shared" ref="AG1758:AK1758" si="717">AG1747*AG1376</f>
        <v>599.51499133613436</v>
      </c>
      <c r="AH1758" s="323">
        <f t="shared" si="717"/>
        <v>0</v>
      </c>
      <c r="AI1758" s="323">
        <f t="shared" si="717"/>
        <v>0</v>
      </c>
      <c r="AJ1758" s="323">
        <f t="shared" si="717"/>
        <v>0</v>
      </c>
      <c r="AK1758" s="323">
        <f t="shared" si="717"/>
        <v>0</v>
      </c>
      <c r="AL1758" s="323">
        <f t="shared" ref="AL1758:AR1758" si="718">AL1553*AL1569</f>
        <v>0</v>
      </c>
      <c r="AM1758" s="323">
        <f t="shared" si="718"/>
        <v>0</v>
      </c>
      <c r="AN1758" s="323">
        <f t="shared" si="718"/>
        <v>0</v>
      </c>
      <c r="AO1758" s="323">
        <f t="shared" si="718"/>
        <v>0</v>
      </c>
      <c r="AP1758" s="323">
        <f t="shared" si="718"/>
        <v>0</v>
      </c>
      <c r="AQ1758" s="323">
        <f t="shared" si="718"/>
        <v>0</v>
      </c>
      <c r="AR1758" s="323">
        <f t="shared" si="718"/>
        <v>0</v>
      </c>
      <c r="AS1758" s="533">
        <f t="shared" si="715"/>
        <v>2898.8884458712164</v>
      </c>
    </row>
    <row r="1759" spans="2:45" ht="15.5">
      <c r="B1759" s="283" t="s">
        <v>760</v>
      </c>
      <c r="C1759" s="300"/>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23">
        <f>AE1550*AE1570</f>
        <v>0</v>
      </c>
      <c r="AF1759" s="323">
        <f t="shared" ref="AF1759:AR1759" si="719">AF1550*AF1570</f>
        <v>0</v>
      </c>
      <c r="AG1759" s="776">
        <f>AG1747*AG1570</f>
        <v>1401.7268588067227</v>
      </c>
      <c r="AH1759" s="323">
        <f t="shared" si="719"/>
        <v>0</v>
      </c>
      <c r="AI1759" s="323">
        <f t="shared" si="719"/>
        <v>0</v>
      </c>
      <c r="AJ1759" s="323">
        <f t="shared" si="719"/>
        <v>0</v>
      </c>
      <c r="AK1759" s="323">
        <f t="shared" si="719"/>
        <v>0</v>
      </c>
      <c r="AL1759" s="323">
        <f t="shared" si="719"/>
        <v>0</v>
      </c>
      <c r="AM1759" s="323">
        <f t="shared" si="719"/>
        <v>0</v>
      </c>
      <c r="AN1759" s="323">
        <f t="shared" si="719"/>
        <v>0</v>
      </c>
      <c r="AO1759" s="323">
        <f t="shared" si="719"/>
        <v>0</v>
      </c>
      <c r="AP1759" s="323">
        <f t="shared" si="719"/>
        <v>0</v>
      </c>
      <c r="AQ1759" s="323">
        <f t="shared" si="719"/>
        <v>0</v>
      </c>
      <c r="AR1759" s="323">
        <f t="shared" si="719"/>
        <v>0</v>
      </c>
      <c r="AS1759" s="533">
        <f t="shared" ref="AS1759" si="720">SUM(AE1759:AR1759)</f>
        <v>1401.7268588067227</v>
      </c>
    </row>
    <row r="1760" spans="2:45" ht="15.5">
      <c r="B1760" s="283" t="s">
        <v>950</v>
      </c>
      <c r="C1760" s="300"/>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23">
        <f>AE1744*AE1747</f>
        <v>0</v>
      </c>
      <c r="AF1760" s="323">
        <f t="shared" ref="AF1760:AR1760" si="721">AF1744*AF1747</f>
        <v>0</v>
      </c>
      <c r="AG1760" s="323">
        <f t="shared" si="721"/>
        <v>0</v>
      </c>
      <c r="AH1760" s="323">
        <f t="shared" si="721"/>
        <v>0</v>
      </c>
      <c r="AI1760" s="323">
        <f t="shared" si="721"/>
        <v>0</v>
      </c>
      <c r="AJ1760" s="323">
        <f t="shared" si="721"/>
        <v>0</v>
      </c>
      <c r="AK1760" s="323">
        <f t="shared" si="721"/>
        <v>0</v>
      </c>
      <c r="AL1760" s="323">
        <f t="shared" si="721"/>
        <v>0</v>
      </c>
      <c r="AM1760" s="323">
        <f t="shared" si="721"/>
        <v>0</v>
      </c>
      <c r="AN1760" s="323">
        <f t="shared" si="721"/>
        <v>0</v>
      </c>
      <c r="AO1760" s="323">
        <f t="shared" si="721"/>
        <v>0</v>
      </c>
      <c r="AP1760" s="323">
        <f t="shared" si="721"/>
        <v>0</v>
      </c>
      <c r="AQ1760" s="323">
        <f t="shared" si="721"/>
        <v>0</v>
      </c>
      <c r="AR1760" s="323">
        <f t="shared" si="721"/>
        <v>0</v>
      </c>
      <c r="AS1760" s="533">
        <f>SUM(AE1760:AR1760)</f>
        <v>0</v>
      </c>
    </row>
    <row r="1761" spans="2:45" ht="15.5">
      <c r="B1761" s="304" t="s">
        <v>951</v>
      </c>
      <c r="C1761" s="300"/>
      <c r="D1761" s="263"/>
      <c r="E1761" s="292"/>
      <c r="F1761" s="292"/>
      <c r="G1761" s="292"/>
      <c r="H1761" s="292"/>
      <c r="I1761" s="292"/>
      <c r="J1761" s="292"/>
      <c r="K1761" s="292"/>
      <c r="L1761" s="292"/>
      <c r="M1761" s="292"/>
      <c r="N1761" s="292"/>
      <c r="O1761" s="292"/>
      <c r="P1761" s="292"/>
      <c r="Q1761" s="292"/>
      <c r="R1761" s="260"/>
      <c r="S1761" s="292"/>
      <c r="T1761" s="292"/>
      <c r="U1761" s="292"/>
      <c r="V1761" s="263"/>
      <c r="W1761" s="263"/>
      <c r="X1761" s="263"/>
      <c r="Y1761" s="263"/>
      <c r="Z1761" s="292"/>
      <c r="AA1761" s="292"/>
      <c r="AB1761" s="292"/>
      <c r="AC1761" s="292"/>
      <c r="AD1761" s="292"/>
      <c r="AE1761" s="301">
        <f>SUM(AE1748:AE1760)</f>
        <v>0</v>
      </c>
      <c r="AF1761" s="301">
        <f t="shared" ref="AF1761:AR1761" si="722">SUM(AF1748:AF1760)</f>
        <v>545676.26054708322</v>
      </c>
      <c r="AG1761" s="301">
        <f t="shared" si="722"/>
        <v>566207.42604200833</v>
      </c>
      <c r="AH1761" s="301">
        <f t="shared" si="722"/>
        <v>316977.41491371911</v>
      </c>
      <c r="AI1761" s="301">
        <f t="shared" si="722"/>
        <v>96748.52295263666</v>
      </c>
      <c r="AJ1761" s="301">
        <f t="shared" si="722"/>
        <v>464263.47436042735</v>
      </c>
      <c r="AK1761" s="301">
        <f t="shared" si="722"/>
        <v>55581.03908006788</v>
      </c>
      <c r="AL1761" s="301">
        <f t="shared" si="722"/>
        <v>0</v>
      </c>
      <c r="AM1761" s="301">
        <f t="shared" si="722"/>
        <v>0</v>
      </c>
      <c r="AN1761" s="301">
        <f t="shared" si="722"/>
        <v>0</v>
      </c>
      <c r="AO1761" s="301">
        <f t="shared" si="722"/>
        <v>0</v>
      </c>
      <c r="AP1761" s="301">
        <f t="shared" si="722"/>
        <v>0</v>
      </c>
      <c r="AQ1761" s="301">
        <f t="shared" si="722"/>
        <v>0</v>
      </c>
      <c r="AR1761" s="301">
        <f t="shared" si="722"/>
        <v>0</v>
      </c>
      <c r="AS1761" s="676">
        <f>SUM(AS1748:AS1760)</f>
        <v>2045454.1378959427</v>
      </c>
    </row>
    <row r="1762" spans="2:45" ht="15.5">
      <c r="B1762" s="304" t="s">
        <v>952</v>
      </c>
      <c r="C1762" s="300"/>
      <c r="D1762" s="305"/>
      <c r="E1762" s="292"/>
      <c r="F1762" s="292"/>
      <c r="G1762" s="292"/>
      <c r="H1762" s="292"/>
      <c r="I1762" s="292"/>
      <c r="J1762" s="292"/>
      <c r="K1762" s="292"/>
      <c r="L1762" s="292"/>
      <c r="M1762" s="292"/>
      <c r="N1762" s="292"/>
      <c r="O1762" s="292"/>
      <c r="P1762" s="292"/>
      <c r="Q1762" s="292"/>
      <c r="R1762" s="260"/>
      <c r="S1762" s="292"/>
      <c r="T1762" s="292"/>
      <c r="U1762" s="292"/>
      <c r="V1762" s="263"/>
      <c r="W1762" s="263"/>
      <c r="X1762" s="263"/>
      <c r="Y1762" s="263"/>
      <c r="Z1762" s="292"/>
      <c r="AA1762" s="292"/>
      <c r="AB1762" s="292"/>
      <c r="AC1762" s="292"/>
      <c r="AD1762" s="292"/>
      <c r="AE1762" s="302">
        <f>AE1745*AE1747</f>
        <v>0</v>
      </c>
      <c r="AF1762" s="302">
        <f t="shared" ref="AF1762:AR1762" si="723">AF1745*AF1747</f>
        <v>27236.016979378139</v>
      </c>
      <c r="AG1762" s="302">
        <f t="shared" si="723"/>
        <v>206430.88064689457</v>
      </c>
      <c r="AH1762" s="302">
        <f t="shared" si="723"/>
        <v>130882.14965541156</v>
      </c>
      <c r="AI1762" s="302">
        <f t="shared" si="723"/>
        <v>0</v>
      </c>
      <c r="AJ1762" s="302">
        <f t="shared" si="723"/>
        <v>0</v>
      </c>
      <c r="AK1762" s="302">
        <f t="shared" si="723"/>
        <v>0</v>
      </c>
      <c r="AL1762" s="302">
        <f t="shared" si="723"/>
        <v>0</v>
      </c>
      <c r="AM1762" s="302">
        <f t="shared" si="723"/>
        <v>0</v>
      </c>
      <c r="AN1762" s="302">
        <f t="shared" si="723"/>
        <v>0</v>
      </c>
      <c r="AO1762" s="302">
        <f t="shared" si="723"/>
        <v>0</v>
      </c>
      <c r="AP1762" s="302">
        <f t="shared" si="723"/>
        <v>0</v>
      </c>
      <c r="AQ1762" s="302">
        <f t="shared" si="723"/>
        <v>0</v>
      </c>
      <c r="AR1762" s="302">
        <f t="shared" si="723"/>
        <v>0</v>
      </c>
      <c r="AS1762" s="677">
        <f>SUM(AE1762:AR1762)</f>
        <v>364549.04728168424</v>
      </c>
    </row>
    <row r="1763" spans="2:45" ht="15.5">
      <c r="B1763" s="304" t="s">
        <v>953</v>
      </c>
      <c r="C1763" s="300"/>
      <c r="D1763" s="305"/>
      <c r="E1763" s="292"/>
      <c r="F1763" s="292"/>
      <c r="G1763" s="292"/>
      <c r="H1763" s="292"/>
      <c r="I1763" s="292"/>
      <c r="J1763" s="292"/>
      <c r="K1763" s="292"/>
      <c r="L1763" s="292"/>
      <c r="M1763" s="292"/>
      <c r="N1763" s="292"/>
      <c r="O1763" s="292"/>
      <c r="P1763" s="292"/>
      <c r="Q1763" s="292"/>
      <c r="R1763" s="260"/>
      <c r="S1763" s="292"/>
      <c r="T1763" s="292"/>
      <c r="U1763" s="292"/>
      <c r="V1763" s="305"/>
      <c r="W1763" s="305"/>
      <c r="X1763" s="305"/>
      <c r="Y1763" s="305"/>
      <c r="Z1763" s="292"/>
      <c r="AA1763" s="292"/>
      <c r="AB1763" s="292"/>
      <c r="AC1763" s="292"/>
      <c r="AD1763" s="292"/>
      <c r="AE1763" s="306"/>
      <c r="AF1763" s="306"/>
      <c r="AG1763" s="306"/>
      <c r="AH1763" s="306"/>
      <c r="AI1763" s="306"/>
      <c r="AJ1763" s="306"/>
      <c r="AK1763" s="306"/>
      <c r="AL1763" s="306"/>
      <c r="AM1763" s="306"/>
      <c r="AN1763" s="306"/>
      <c r="AO1763" s="306"/>
      <c r="AP1763" s="306"/>
      <c r="AQ1763" s="306"/>
      <c r="AR1763" s="306"/>
      <c r="AS1763" s="350">
        <f>AS1761-AS1762</f>
        <v>1680905.0906142583</v>
      </c>
    </row>
    <row r="1764" spans="2:45" ht="15.5">
      <c r="B1764" s="304"/>
      <c r="C1764" s="300"/>
      <c r="D1764" s="305"/>
      <c r="E1764" s="292"/>
      <c r="F1764" s="292"/>
      <c r="G1764" s="292"/>
      <c r="H1764" s="292"/>
      <c r="I1764" s="292"/>
      <c r="J1764" s="292"/>
      <c r="K1764" s="292"/>
      <c r="L1764" s="292"/>
      <c r="M1764" s="292"/>
      <c r="N1764" s="292"/>
      <c r="O1764" s="292"/>
      <c r="P1764" s="292"/>
      <c r="Q1764" s="292"/>
      <c r="R1764" s="260"/>
      <c r="S1764" s="292"/>
      <c r="T1764" s="292"/>
      <c r="U1764" s="292"/>
      <c r="V1764" s="305"/>
      <c r="W1764" s="305"/>
      <c r="X1764" s="305"/>
      <c r="Y1764" s="305"/>
      <c r="Z1764" s="292"/>
      <c r="AA1764" s="292"/>
      <c r="AB1764" s="292"/>
      <c r="AC1764" s="292"/>
      <c r="AD1764" s="292"/>
      <c r="AE1764" s="306"/>
      <c r="AF1764" s="306"/>
      <c r="AG1764" s="306"/>
      <c r="AH1764" s="306"/>
      <c r="AI1764" s="306"/>
      <c r="AJ1764" s="306"/>
      <c r="AK1764" s="306"/>
      <c r="AL1764" s="306"/>
      <c r="AM1764" s="306"/>
      <c r="AN1764" s="306"/>
      <c r="AO1764" s="306"/>
      <c r="AP1764" s="306"/>
      <c r="AQ1764" s="306"/>
      <c r="AR1764" s="306"/>
      <c r="AS1764" s="350"/>
    </row>
    <row r="1765" spans="2:45" ht="15.5">
      <c r="B1765" s="283" t="s">
        <v>954</v>
      </c>
      <c r="C1765" s="305"/>
      <c r="D1765" s="305"/>
      <c r="E1765" s="292"/>
      <c r="F1765" s="292"/>
      <c r="G1765" s="292"/>
      <c r="H1765" s="292"/>
      <c r="I1765" s="292"/>
      <c r="J1765" s="292"/>
      <c r="K1765" s="292"/>
      <c r="L1765" s="292"/>
      <c r="M1765" s="292"/>
      <c r="N1765" s="292"/>
      <c r="O1765" s="292"/>
      <c r="P1765" s="292"/>
      <c r="Q1765" s="292"/>
      <c r="R1765" s="260"/>
      <c r="S1765" s="292"/>
      <c r="T1765" s="292"/>
      <c r="U1765" s="292"/>
      <c r="V1765" s="305"/>
      <c r="W1765" s="300"/>
      <c r="X1765" s="305"/>
      <c r="Y1765" s="305"/>
      <c r="Z1765" s="292"/>
      <c r="AA1765" s="292"/>
      <c r="AB1765" s="292"/>
      <c r="AC1765" s="292"/>
      <c r="AD1765" s="292"/>
      <c r="AE1765" s="664">
        <f>SUMPRODUCT($E$1582:$E$1742,AE1582:AE1742)</f>
        <v>0</v>
      </c>
      <c r="AF1765" s="664">
        <f t="shared" ref="AF1765:AR1765" si="724">SUMPRODUCT($E$1582:$E$1742,AF1582:AF1742)</f>
        <v>0</v>
      </c>
      <c r="AG1765" s="664">
        <f t="shared" si="724"/>
        <v>0</v>
      </c>
      <c r="AH1765" s="664">
        <f t="shared" si="724"/>
        <v>0</v>
      </c>
      <c r="AI1765" s="664">
        <f t="shared" si="724"/>
        <v>0</v>
      </c>
      <c r="AJ1765" s="664">
        <f t="shared" si="724"/>
        <v>0</v>
      </c>
      <c r="AK1765" s="664">
        <f t="shared" si="724"/>
        <v>0</v>
      </c>
      <c r="AL1765" s="664">
        <f t="shared" si="724"/>
        <v>0</v>
      </c>
      <c r="AM1765" s="664">
        <f t="shared" si="724"/>
        <v>0</v>
      </c>
      <c r="AN1765" s="664">
        <f t="shared" si="724"/>
        <v>0</v>
      </c>
      <c r="AO1765" s="664">
        <f t="shared" si="724"/>
        <v>0</v>
      </c>
      <c r="AP1765" s="664">
        <f t="shared" si="724"/>
        <v>0</v>
      </c>
      <c r="AQ1765" s="664">
        <f t="shared" si="724"/>
        <v>0</v>
      </c>
      <c r="AR1765" s="664">
        <f t="shared" si="724"/>
        <v>0</v>
      </c>
      <c r="AS1765" s="294"/>
    </row>
    <row r="1766" spans="2:45" ht="15.5">
      <c r="B1766" s="283" t="s">
        <v>955</v>
      </c>
      <c r="C1766" s="305"/>
      <c r="D1766" s="305"/>
      <c r="E1766" s="292"/>
      <c r="F1766" s="292"/>
      <c r="G1766" s="292"/>
      <c r="H1766" s="292"/>
      <c r="I1766" s="292"/>
      <c r="J1766" s="292"/>
      <c r="K1766" s="292"/>
      <c r="L1766" s="292"/>
      <c r="M1766" s="292"/>
      <c r="N1766" s="292"/>
      <c r="O1766" s="292"/>
      <c r="P1766" s="292"/>
      <c r="Q1766" s="292"/>
      <c r="R1766" s="260"/>
      <c r="S1766" s="292"/>
      <c r="T1766" s="292"/>
      <c r="U1766" s="292"/>
      <c r="V1766" s="305"/>
      <c r="W1766" s="300"/>
      <c r="X1766" s="305"/>
      <c r="Y1766" s="305"/>
      <c r="Z1766" s="292"/>
      <c r="AA1766" s="292"/>
      <c r="AB1766" s="292"/>
      <c r="AC1766" s="292"/>
      <c r="AD1766" s="292"/>
      <c r="AE1766" s="664">
        <f>SUMPRODUCT($F$1582:$F$1742,AE1582:AE1742)</f>
        <v>0</v>
      </c>
      <c r="AF1766" s="664">
        <f t="shared" ref="AF1766:AR1766" si="725">SUMPRODUCT($F$1582:$F$1742,AF1582:AF1742)</f>
        <v>0</v>
      </c>
      <c r="AG1766" s="664">
        <f t="shared" si="725"/>
        <v>0</v>
      </c>
      <c r="AH1766" s="664">
        <f t="shared" si="725"/>
        <v>0</v>
      </c>
      <c r="AI1766" s="664">
        <f t="shared" si="725"/>
        <v>0</v>
      </c>
      <c r="AJ1766" s="664">
        <f t="shared" si="725"/>
        <v>0</v>
      </c>
      <c r="AK1766" s="664">
        <f t="shared" si="725"/>
        <v>0</v>
      </c>
      <c r="AL1766" s="664">
        <f t="shared" si="725"/>
        <v>0</v>
      </c>
      <c r="AM1766" s="664">
        <f t="shared" si="725"/>
        <v>0</v>
      </c>
      <c r="AN1766" s="664">
        <f t="shared" si="725"/>
        <v>0</v>
      </c>
      <c r="AO1766" s="664">
        <f t="shared" si="725"/>
        <v>0</v>
      </c>
      <c r="AP1766" s="664">
        <f t="shared" si="725"/>
        <v>0</v>
      </c>
      <c r="AQ1766" s="664">
        <f t="shared" si="725"/>
        <v>0</v>
      </c>
      <c r="AR1766" s="664">
        <f t="shared" si="725"/>
        <v>0</v>
      </c>
      <c r="AS1766" s="294"/>
    </row>
    <row r="1767" spans="2:45" ht="15.5">
      <c r="B1767" s="283" t="s">
        <v>956</v>
      </c>
      <c r="C1767" s="305"/>
      <c r="D1767" s="305"/>
      <c r="E1767" s="292"/>
      <c r="F1767" s="292"/>
      <c r="G1767" s="292"/>
      <c r="H1767" s="292"/>
      <c r="I1767" s="292"/>
      <c r="J1767" s="292"/>
      <c r="K1767" s="292"/>
      <c r="L1767" s="292"/>
      <c r="M1767" s="292"/>
      <c r="N1767" s="292"/>
      <c r="O1767" s="292"/>
      <c r="P1767" s="292"/>
      <c r="Q1767" s="292"/>
      <c r="R1767" s="260"/>
      <c r="S1767" s="292"/>
      <c r="T1767" s="292"/>
      <c r="U1767" s="292"/>
      <c r="V1767" s="305"/>
      <c r="W1767" s="300"/>
      <c r="X1767" s="305"/>
      <c r="Y1767" s="305"/>
      <c r="Z1767" s="292"/>
      <c r="AA1767" s="292"/>
      <c r="AB1767" s="292"/>
      <c r="AC1767" s="292"/>
      <c r="AD1767" s="292"/>
      <c r="AE1767" s="664">
        <f>SUMPRODUCT($G$1582:$G$1742,AE1582:AE1742)</f>
        <v>0</v>
      </c>
      <c r="AF1767" s="664">
        <f t="shared" ref="AF1767:AR1767" si="726">SUMPRODUCT($G$1582:$G$1742,AF1582:AF1742)</f>
        <v>0</v>
      </c>
      <c r="AG1767" s="664">
        <f t="shared" si="726"/>
        <v>0</v>
      </c>
      <c r="AH1767" s="664">
        <f t="shared" si="726"/>
        <v>0</v>
      </c>
      <c r="AI1767" s="664">
        <f t="shared" si="726"/>
        <v>0</v>
      </c>
      <c r="AJ1767" s="664">
        <f t="shared" si="726"/>
        <v>0</v>
      </c>
      <c r="AK1767" s="664">
        <f t="shared" si="726"/>
        <v>0</v>
      </c>
      <c r="AL1767" s="664">
        <f t="shared" si="726"/>
        <v>0</v>
      </c>
      <c r="AM1767" s="664">
        <f t="shared" si="726"/>
        <v>0</v>
      </c>
      <c r="AN1767" s="664">
        <f t="shared" si="726"/>
        <v>0</v>
      </c>
      <c r="AO1767" s="664">
        <f t="shared" si="726"/>
        <v>0</v>
      </c>
      <c r="AP1767" s="664">
        <f t="shared" si="726"/>
        <v>0</v>
      </c>
      <c r="AQ1767" s="664">
        <f t="shared" si="726"/>
        <v>0</v>
      </c>
      <c r="AR1767" s="664">
        <f t="shared" si="726"/>
        <v>0</v>
      </c>
      <c r="AS1767" s="294"/>
    </row>
    <row r="1768" spans="2:45" ht="15.5">
      <c r="B1768" s="326" t="s">
        <v>957</v>
      </c>
      <c r="C1768" s="387"/>
      <c r="D1768" s="387"/>
      <c r="E1768" s="388"/>
      <c r="F1768" s="388"/>
      <c r="G1768" s="388"/>
      <c r="H1768" s="388"/>
      <c r="I1768" s="388"/>
      <c r="J1768" s="388"/>
      <c r="K1768" s="388"/>
      <c r="L1768" s="388"/>
      <c r="M1768" s="388"/>
      <c r="N1768" s="388"/>
      <c r="O1768" s="388"/>
      <c r="P1768" s="388"/>
      <c r="Q1768" s="388"/>
      <c r="R1768" s="389"/>
      <c r="S1768" s="388"/>
      <c r="T1768" s="388"/>
      <c r="U1768" s="388"/>
      <c r="V1768" s="387"/>
      <c r="W1768" s="390"/>
      <c r="X1768" s="387"/>
      <c r="Y1768" s="387"/>
      <c r="Z1768" s="388"/>
      <c r="AA1768" s="388"/>
      <c r="AB1768" s="388"/>
      <c r="AC1768" s="388"/>
      <c r="AD1768" s="388"/>
      <c r="AE1768" s="777">
        <f>SUMPRODUCT($H$1582:$H$1742,AE1582:AE1742)</f>
        <v>0</v>
      </c>
      <c r="AF1768" s="777">
        <f t="shared" ref="AF1768:AR1768" si="727">SUMPRODUCT($H$1582:$H$1742,AF1582:AF1742)</f>
        <v>0</v>
      </c>
      <c r="AG1768" s="777">
        <f t="shared" si="727"/>
        <v>0</v>
      </c>
      <c r="AH1768" s="777">
        <f t="shared" si="727"/>
        <v>0</v>
      </c>
      <c r="AI1768" s="777">
        <f t="shared" si="727"/>
        <v>0</v>
      </c>
      <c r="AJ1768" s="777">
        <f t="shared" si="727"/>
        <v>0</v>
      </c>
      <c r="AK1768" s="777">
        <f t="shared" si="727"/>
        <v>0</v>
      </c>
      <c r="AL1768" s="777">
        <f t="shared" si="727"/>
        <v>0</v>
      </c>
      <c r="AM1768" s="777">
        <f t="shared" si="727"/>
        <v>0</v>
      </c>
      <c r="AN1768" s="777">
        <f t="shared" si="727"/>
        <v>0</v>
      </c>
      <c r="AO1768" s="777">
        <f t="shared" si="727"/>
        <v>0</v>
      </c>
      <c r="AP1768" s="777">
        <f t="shared" si="727"/>
        <v>0</v>
      </c>
      <c r="AQ1768" s="777">
        <f t="shared" si="727"/>
        <v>0</v>
      </c>
      <c r="AR1768" s="777">
        <f t="shared" si="727"/>
        <v>0</v>
      </c>
      <c r="AS1768" s="330"/>
    </row>
    <row r="1769" spans="2:45" ht="15.5">
      <c r="B1769" s="451"/>
      <c r="C1769" s="305"/>
      <c r="D1769" s="305"/>
      <c r="E1769" s="292"/>
      <c r="F1769" s="292"/>
      <c r="G1769" s="292"/>
      <c r="H1769" s="292"/>
      <c r="I1769" s="292"/>
      <c r="J1769" s="292"/>
      <c r="K1769" s="292"/>
      <c r="L1769" s="292"/>
      <c r="M1769" s="292"/>
      <c r="N1769" s="292"/>
      <c r="O1769" s="292"/>
      <c r="P1769" s="292"/>
      <c r="Q1769" s="292"/>
      <c r="R1769" s="260"/>
      <c r="S1769" s="292"/>
      <c r="T1769" s="292"/>
      <c r="U1769" s="292"/>
      <c r="V1769" s="305"/>
      <c r="W1769" s="300"/>
      <c r="X1769" s="305"/>
      <c r="Y1769" s="305"/>
      <c r="Z1769" s="292"/>
      <c r="AA1769" s="292"/>
      <c r="AB1769" s="292"/>
      <c r="AC1769" s="292"/>
      <c r="AD1769" s="292"/>
      <c r="AE1769" s="664"/>
      <c r="AF1769" s="664"/>
      <c r="AG1769" s="664"/>
      <c r="AH1769" s="664"/>
      <c r="AI1769" s="664"/>
      <c r="AJ1769" s="664"/>
      <c r="AK1769" s="664"/>
      <c r="AL1769" s="664"/>
      <c r="AM1769" s="664"/>
      <c r="AN1769" s="664"/>
      <c r="AO1769" s="664"/>
      <c r="AP1769" s="664"/>
      <c r="AQ1769" s="664"/>
      <c r="AR1769" s="664"/>
      <c r="AS1769" s="260"/>
    </row>
    <row r="1770" spans="2:45" ht="15.5">
      <c r="B1770" s="451"/>
      <c r="C1770" s="305"/>
      <c r="D1770" s="305"/>
      <c r="E1770" s="292"/>
      <c r="F1770" s="292"/>
      <c r="G1770" s="292"/>
      <c r="H1770" s="292"/>
      <c r="I1770" s="292"/>
      <c r="J1770" s="292"/>
      <c r="K1770" s="292"/>
      <c r="L1770" s="292"/>
      <c r="M1770" s="292"/>
      <c r="N1770" s="292"/>
      <c r="O1770" s="292"/>
      <c r="P1770" s="292"/>
      <c r="Q1770" s="292"/>
      <c r="R1770" s="260"/>
      <c r="S1770" s="292"/>
      <c r="T1770" s="292"/>
      <c r="U1770" s="292"/>
      <c r="V1770" s="305"/>
      <c r="W1770" s="300"/>
      <c r="X1770" s="305"/>
      <c r="Y1770" s="305"/>
      <c r="Z1770" s="292"/>
      <c r="AA1770" s="292"/>
      <c r="AB1770" s="292"/>
      <c r="AC1770" s="292"/>
      <c r="AD1770" s="292"/>
      <c r="AE1770" s="664"/>
      <c r="AF1770" s="664"/>
      <c r="AG1770" s="664"/>
      <c r="AH1770" s="664"/>
      <c r="AI1770" s="664"/>
      <c r="AJ1770" s="664"/>
      <c r="AK1770" s="664"/>
      <c r="AL1770" s="664"/>
      <c r="AM1770" s="664"/>
      <c r="AN1770" s="664"/>
      <c r="AO1770" s="664"/>
      <c r="AP1770" s="664"/>
      <c r="AQ1770" s="664"/>
      <c r="AR1770" s="664"/>
      <c r="AS1770" s="260"/>
    </row>
    <row r="1771" spans="2:45" ht="19.5" customHeight="1">
      <c r="B1771" s="314" t="s">
        <v>590</v>
      </c>
      <c r="C1771" s="331"/>
      <c r="D1771" s="332"/>
      <c r="E1771" s="332"/>
      <c r="F1771" s="332"/>
      <c r="G1771" s="332"/>
      <c r="H1771" s="332"/>
      <c r="I1771" s="332"/>
      <c r="J1771" s="332"/>
      <c r="K1771" s="332"/>
      <c r="L1771" s="332"/>
      <c r="M1771" s="332"/>
      <c r="N1771" s="332"/>
      <c r="O1771" s="332"/>
      <c r="P1771" s="332"/>
      <c r="Q1771" s="332"/>
      <c r="R1771" s="332"/>
      <c r="S1771" s="332"/>
      <c r="T1771" s="332"/>
      <c r="U1771" s="332"/>
      <c r="V1771" s="317"/>
      <c r="W1771" s="318"/>
      <c r="X1771" s="332"/>
      <c r="Y1771" s="332"/>
      <c r="Z1771" s="332"/>
      <c r="AA1771" s="332"/>
      <c r="AB1771" s="332"/>
      <c r="AC1771" s="332"/>
      <c r="AD1771" s="332"/>
      <c r="AE1771" s="333"/>
      <c r="AF1771" s="333"/>
      <c r="AG1771" s="333"/>
      <c r="AH1771" s="333"/>
      <c r="AI1771" s="333"/>
      <c r="AJ1771" s="333"/>
      <c r="AK1771" s="333"/>
      <c r="AL1771" s="333"/>
      <c r="AM1771" s="333"/>
      <c r="AN1771" s="333"/>
      <c r="AO1771" s="333"/>
      <c r="AP1771" s="333"/>
      <c r="AQ1771" s="333"/>
      <c r="AR1771" s="333"/>
      <c r="AS1771" s="333"/>
    </row>
    <row r="1772" spans="2:45" ht="19.5" customHeight="1" thickBot="1">
      <c r="B1772" s="654"/>
      <c r="C1772" s="655"/>
      <c r="D1772" s="636"/>
      <c r="E1772" s="636"/>
      <c r="F1772" s="636"/>
      <c r="G1772" s="636"/>
      <c r="H1772" s="636"/>
      <c r="I1772" s="636"/>
      <c r="J1772" s="636"/>
      <c r="K1772" s="636"/>
      <c r="L1772" s="636"/>
      <c r="M1772" s="636"/>
      <c r="N1772" s="636"/>
      <c r="O1772" s="636"/>
      <c r="P1772" s="636"/>
      <c r="Q1772" s="636"/>
      <c r="R1772" s="636"/>
      <c r="S1772" s="636"/>
      <c r="T1772" s="636"/>
      <c r="U1772" s="636"/>
      <c r="V1772" s="264"/>
      <c r="W1772" s="656"/>
      <c r="X1772" s="636"/>
      <c r="Y1772" s="636"/>
      <c r="Z1772" s="636"/>
      <c r="AA1772" s="636"/>
      <c r="AB1772" s="636"/>
      <c r="AC1772" s="636"/>
      <c r="AD1772" s="636"/>
      <c r="AE1772" s="219"/>
      <c r="AF1772" s="219"/>
      <c r="AG1772" s="219"/>
      <c r="AH1772" s="219"/>
      <c r="AI1772" s="219"/>
      <c r="AJ1772" s="219"/>
      <c r="AK1772" s="219"/>
      <c r="AL1772" s="219"/>
      <c r="AM1772" s="219"/>
      <c r="AN1772" s="219"/>
      <c r="AO1772" s="219"/>
      <c r="AP1772" s="219"/>
      <c r="AQ1772" s="219"/>
      <c r="AR1772" s="219"/>
      <c r="AS1772" s="219"/>
    </row>
    <row r="1773" spans="2:45" ht="48" customHeight="1" thickBot="1">
      <c r="B1773" s="679" t="s">
        <v>908</v>
      </c>
      <c r="C1773" s="680"/>
      <c r="D1773" s="681"/>
      <c r="E1773" s="681"/>
      <c r="F1773" s="681"/>
      <c r="G1773" s="681"/>
      <c r="H1773" s="681"/>
      <c r="I1773" s="681"/>
      <c r="J1773" s="681"/>
      <c r="K1773" s="681"/>
      <c r="L1773" s="681"/>
      <c r="M1773" s="681"/>
      <c r="N1773" s="681"/>
      <c r="O1773" s="681"/>
      <c r="P1773" s="681"/>
      <c r="Q1773" s="681"/>
      <c r="R1773" s="681"/>
      <c r="S1773" s="681"/>
      <c r="T1773" s="681"/>
      <c r="U1773" s="681"/>
      <c r="V1773" s="682"/>
      <c r="W1773" s="683"/>
      <c r="X1773" s="681"/>
      <c r="Y1773" s="681"/>
      <c r="Z1773" s="681"/>
      <c r="AA1773" s="681"/>
      <c r="AB1773" s="681"/>
      <c r="AC1773" s="681"/>
      <c r="AD1773" s="681"/>
      <c r="AE1773" s="684"/>
      <c r="AF1773" s="684"/>
      <c r="AG1773" s="684"/>
      <c r="AH1773" s="684"/>
      <c r="AI1773" s="684"/>
      <c r="AJ1773" s="684"/>
      <c r="AK1773" s="684"/>
      <c r="AL1773" s="684"/>
      <c r="AM1773" s="684"/>
      <c r="AN1773" s="684"/>
      <c r="AO1773" s="684"/>
      <c r="AP1773" s="684"/>
      <c r="AQ1773" s="684"/>
      <c r="AR1773" s="684"/>
      <c r="AS1773" s="685"/>
    </row>
    <row r="1774" spans="2:45" ht="296.5" customHeight="1">
      <c r="B1774" s="704" t="s">
        <v>502</v>
      </c>
      <c r="C1774" s="847" t="s">
        <v>982</v>
      </c>
      <c r="D1774" s="847"/>
      <c r="E1774" s="847"/>
      <c r="F1774" s="847"/>
      <c r="G1774" s="847"/>
      <c r="H1774" s="847"/>
      <c r="I1774" s="847"/>
      <c r="J1774" s="847"/>
      <c r="K1774" s="847"/>
      <c r="L1774" s="847"/>
      <c r="M1774" s="847"/>
      <c r="N1774" s="847"/>
      <c r="O1774" s="847"/>
      <c r="P1774" s="847"/>
      <c r="Q1774" s="847"/>
      <c r="R1774" s="847"/>
      <c r="S1774" s="847"/>
      <c r="T1774" s="847"/>
      <c r="U1774" s="847"/>
      <c r="V1774" s="847"/>
      <c r="W1774" s="847"/>
      <c r="X1774" s="847"/>
      <c r="Y1774" s="847"/>
      <c r="Z1774" s="847"/>
      <c r="AA1774" s="847"/>
      <c r="AB1774" s="847"/>
      <c r="AC1774" s="847"/>
      <c r="AD1774" s="847"/>
      <c r="AE1774" s="219"/>
      <c r="AF1774" s="219"/>
      <c r="AG1774" s="219"/>
      <c r="AH1774" s="219"/>
      <c r="AI1774" s="219"/>
      <c r="AJ1774" s="219"/>
      <c r="AK1774" s="219"/>
      <c r="AL1774" s="219"/>
      <c r="AM1774" s="219"/>
      <c r="AN1774" s="219"/>
      <c r="AO1774" s="219"/>
      <c r="AP1774" s="219"/>
      <c r="AQ1774" s="219"/>
      <c r="AR1774" s="219"/>
      <c r="AS1774" s="219"/>
    </row>
    <row r="1775" spans="2:45" ht="14.15" customHeight="1">
      <c r="B1775" s="705"/>
      <c r="C1775" s="706"/>
      <c r="D1775" s="707"/>
      <c r="E1775" s="707"/>
      <c r="F1775" s="707"/>
      <c r="G1775" s="707"/>
      <c r="H1775" s="707"/>
      <c r="I1775" s="707"/>
      <c r="J1775" s="707"/>
      <c r="K1775" s="707"/>
      <c r="L1775" s="707"/>
      <c r="M1775" s="707"/>
      <c r="N1775" s="707"/>
      <c r="O1775" s="707"/>
      <c r="P1775" s="707"/>
      <c r="Q1775" s="707"/>
      <c r="R1775" s="707"/>
      <c r="S1775" s="707"/>
      <c r="T1775" s="707"/>
      <c r="U1775" s="707"/>
      <c r="V1775" s="707"/>
      <c r="W1775" s="707"/>
      <c r="X1775" s="707"/>
      <c r="Y1775" s="707"/>
      <c r="Z1775" s="707"/>
      <c r="AA1775" s="707"/>
      <c r="AB1775" s="707"/>
      <c r="AC1775" s="707"/>
      <c r="AD1775" s="707"/>
      <c r="AE1775" s="219"/>
      <c r="AF1775" s="219"/>
      <c r="AG1775" s="219"/>
      <c r="AH1775" s="219"/>
      <c r="AI1775" s="219"/>
      <c r="AJ1775" s="219"/>
      <c r="AK1775" s="219"/>
      <c r="AL1775" s="219"/>
      <c r="AM1775" s="219"/>
      <c r="AN1775" s="219"/>
      <c r="AO1775" s="219"/>
      <c r="AP1775" s="219"/>
      <c r="AQ1775" s="219"/>
      <c r="AR1775" s="219"/>
      <c r="AS1775" s="219"/>
    </row>
    <row r="1776" spans="2:45" ht="19.5" customHeight="1">
      <c r="B1776" s="654"/>
      <c r="C1776" s="655"/>
      <c r="D1776" s="636"/>
      <c r="E1776" s="636"/>
      <c r="F1776" s="636"/>
      <c r="G1776" s="636"/>
      <c r="H1776" s="636"/>
      <c r="I1776" s="636"/>
      <c r="J1776" s="636"/>
      <c r="K1776" s="636"/>
      <c r="L1776" s="636"/>
      <c r="M1776" s="636"/>
      <c r="N1776" s="636"/>
      <c r="O1776" s="636"/>
      <c r="P1776" s="636"/>
      <c r="Q1776" s="636"/>
      <c r="R1776" s="636"/>
      <c r="S1776" s="636"/>
      <c r="T1776" s="636"/>
      <c r="U1776" s="636"/>
      <c r="V1776" s="264"/>
      <c r="W1776" s="656"/>
      <c r="X1776" s="636"/>
      <c r="Y1776" s="636"/>
      <c r="Z1776" s="636"/>
      <c r="AA1776" s="636"/>
      <c r="AB1776" s="636"/>
      <c r="AC1776" s="636"/>
      <c r="AD1776" s="636"/>
      <c r="AE1776" s="219"/>
      <c r="AF1776" s="219"/>
      <c r="AG1776" s="219"/>
      <c r="AH1776" s="219"/>
      <c r="AI1776" s="219"/>
      <c r="AJ1776" s="219"/>
      <c r="AK1776" s="219"/>
      <c r="AL1776" s="219"/>
      <c r="AM1776" s="219"/>
      <c r="AN1776" s="219"/>
      <c r="AO1776" s="219"/>
      <c r="AP1776" s="219"/>
      <c r="AQ1776" s="219"/>
      <c r="AR1776" s="219"/>
      <c r="AS1776" s="219"/>
    </row>
    <row r="1777" spans="2:45" ht="15.5">
      <c r="B1777" s="241" t="s">
        <v>803</v>
      </c>
      <c r="C1777" s="242"/>
      <c r="D1777" s="501" t="s">
        <v>523</v>
      </c>
      <c r="E1777" s="217"/>
      <c r="F1777" s="501"/>
      <c r="G1777" s="217"/>
      <c r="H1777" s="217"/>
      <c r="I1777" s="217"/>
      <c r="J1777" s="217"/>
      <c r="K1777" s="217"/>
      <c r="L1777" s="217"/>
      <c r="M1777" s="217"/>
      <c r="N1777" s="217"/>
      <c r="O1777" s="217"/>
      <c r="P1777" s="217"/>
      <c r="Q1777" s="217"/>
      <c r="R1777" s="242"/>
      <c r="S1777" s="217"/>
      <c r="T1777" s="217"/>
      <c r="U1777" s="217"/>
      <c r="V1777" s="217"/>
      <c r="W1777" s="217"/>
      <c r="X1777" s="217"/>
      <c r="Y1777" s="217"/>
      <c r="Z1777" s="217"/>
      <c r="AA1777" s="217"/>
      <c r="AB1777" s="217"/>
      <c r="AC1777" s="217"/>
      <c r="AD1777" s="217"/>
      <c r="AE1777" s="231"/>
      <c r="AF1777" s="229"/>
      <c r="AG1777" s="229"/>
      <c r="AH1777" s="229"/>
      <c r="AI1777" s="229"/>
      <c r="AJ1777" s="229"/>
      <c r="AK1777" s="229"/>
      <c r="AL1777" s="229"/>
      <c r="AM1777" s="229"/>
      <c r="AN1777" s="229"/>
      <c r="AO1777" s="229"/>
      <c r="AP1777" s="229"/>
      <c r="AQ1777" s="229"/>
      <c r="AR1777" s="229"/>
    </row>
    <row r="1778" spans="2:45" ht="39.75" customHeight="1">
      <c r="B1778" s="828" t="s">
        <v>211</v>
      </c>
      <c r="C1778" s="830" t="s">
        <v>33</v>
      </c>
      <c r="D1778" s="244" t="s">
        <v>421</v>
      </c>
      <c r="E1778" s="838" t="s">
        <v>209</v>
      </c>
      <c r="F1778" s="839"/>
      <c r="G1778" s="839"/>
      <c r="H1778" s="839"/>
      <c r="I1778" s="839"/>
      <c r="J1778" s="839"/>
      <c r="K1778" s="839"/>
      <c r="L1778" s="839"/>
      <c r="M1778" s="839"/>
      <c r="N1778" s="839"/>
      <c r="O1778" s="839"/>
      <c r="P1778" s="840"/>
      <c r="Q1778" s="830" t="s">
        <v>213</v>
      </c>
      <c r="R1778" s="244" t="s">
        <v>422</v>
      </c>
      <c r="S1778" s="834" t="s">
        <v>212</v>
      </c>
      <c r="T1778" s="835"/>
      <c r="U1778" s="835"/>
      <c r="V1778" s="835"/>
      <c r="W1778" s="835"/>
      <c r="X1778" s="835"/>
      <c r="Y1778" s="835"/>
      <c r="Z1778" s="835"/>
      <c r="AA1778" s="835"/>
      <c r="AB1778" s="835"/>
      <c r="AC1778" s="835"/>
      <c r="AD1778" s="841"/>
      <c r="AE1778" s="834" t="s">
        <v>242</v>
      </c>
      <c r="AF1778" s="835"/>
      <c r="AG1778" s="835"/>
      <c r="AH1778" s="835"/>
      <c r="AI1778" s="835"/>
      <c r="AJ1778" s="835"/>
      <c r="AK1778" s="835"/>
      <c r="AL1778" s="835"/>
      <c r="AM1778" s="835"/>
      <c r="AN1778" s="835"/>
      <c r="AO1778" s="835"/>
      <c r="AP1778" s="835"/>
      <c r="AQ1778" s="835"/>
      <c r="AR1778" s="835"/>
      <c r="AS1778" s="836"/>
    </row>
    <row r="1779" spans="2:45" ht="65.25" customHeight="1">
      <c r="B1779" s="843"/>
      <c r="C1779" s="837"/>
      <c r="D1779" s="245">
        <v>2024</v>
      </c>
      <c r="E1779" s="245">
        <v>2025</v>
      </c>
      <c r="F1779" s="245">
        <v>2026</v>
      </c>
      <c r="G1779" s="245">
        <v>2027</v>
      </c>
      <c r="H1779" s="245">
        <v>2028</v>
      </c>
      <c r="I1779" s="245">
        <v>2029</v>
      </c>
      <c r="J1779" s="245">
        <v>2030</v>
      </c>
      <c r="K1779" s="245">
        <v>2031</v>
      </c>
      <c r="L1779" s="245">
        <v>2032</v>
      </c>
      <c r="M1779" s="245">
        <v>2033</v>
      </c>
      <c r="N1779" s="245">
        <v>2034</v>
      </c>
      <c r="O1779" s="245">
        <v>2035</v>
      </c>
      <c r="P1779" s="245">
        <v>2036</v>
      </c>
      <c r="Q1779" s="837"/>
      <c r="R1779" s="245">
        <v>2024</v>
      </c>
      <c r="S1779" s="245">
        <v>2025</v>
      </c>
      <c r="T1779" s="245">
        <v>2026</v>
      </c>
      <c r="U1779" s="245">
        <v>2027</v>
      </c>
      <c r="V1779" s="245">
        <v>2028</v>
      </c>
      <c r="W1779" s="245">
        <v>2029</v>
      </c>
      <c r="X1779" s="245">
        <v>2030</v>
      </c>
      <c r="Y1779" s="245">
        <v>2031</v>
      </c>
      <c r="Z1779" s="245">
        <v>2032</v>
      </c>
      <c r="AA1779" s="245">
        <v>2033</v>
      </c>
      <c r="AB1779" s="245">
        <v>2034</v>
      </c>
      <c r="AC1779" s="245">
        <v>2035</v>
      </c>
      <c r="AD1779" s="245">
        <v>2036</v>
      </c>
      <c r="AE1779" s="245" t="str">
        <f>'1.  LRAMVA Summary'!$D$53</f>
        <v>Residential</v>
      </c>
      <c r="AF1779" s="245" t="str">
        <f>'1.  LRAMVA Summary'!$E$53</f>
        <v>GS&lt;50 kW</v>
      </c>
      <c r="AG1779" s="245" t="str">
        <f>'1.  LRAMVA Summary'!$F$53</f>
        <v>GS 50 to 699 kW</v>
      </c>
      <c r="AH1779" s="245" t="str">
        <f>'1.  LRAMVA Summary'!$G$53</f>
        <v>GS 700 to 4,999 kW</v>
      </c>
      <c r="AI1779" s="245" t="str">
        <f>'1.  LRAMVA Summary'!$H$53</f>
        <v>Large Use</v>
      </c>
      <c r="AJ1779" s="245" t="str">
        <f>'1.  LRAMVA Summary'!$I$53</f>
        <v>Street Lighting</v>
      </c>
      <c r="AK1779" s="245" t="str">
        <f>'1.  LRAMVA Summary'!$J$53</f>
        <v>Unmetered Scattered Load</v>
      </c>
      <c r="AL1779" s="245" t="str">
        <f>'1.  LRAMVA Summary'!$K$53</f>
        <v/>
      </c>
      <c r="AM1779" s="245" t="str">
        <f>'1.  LRAMVA Summary'!$L$53</f>
        <v/>
      </c>
      <c r="AN1779" s="245" t="str">
        <f>'1.  LRAMVA Summary'!$M$53</f>
        <v/>
      </c>
      <c r="AO1779" s="245" t="str">
        <f>'1.  LRAMVA Summary'!$N$53</f>
        <v/>
      </c>
      <c r="AP1779" s="245" t="str">
        <f>'1.  LRAMVA Summary'!$O$53</f>
        <v/>
      </c>
      <c r="AQ1779" s="245" t="str">
        <f>'1.  LRAMVA Summary'!$P$53</f>
        <v/>
      </c>
      <c r="AR1779" s="245" t="str">
        <f>'1.  LRAMVA Summary'!$Q$53</f>
        <v/>
      </c>
      <c r="AS1779" s="247" t="str">
        <f>'1.  LRAMVA Summary'!$R$53</f>
        <v>Total</v>
      </c>
    </row>
    <row r="1780" spans="2:45" ht="15.5">
      <c r="B1780" s="718"/>
      <c r="C1780" s="293"/>
      <c r="D1780" s="293"/>
      <c r="E1780" s="293"/>
      <c r="F1780" s="293"/>
      <c r="G1780" s="293"/>
      <c r="H1780" s="293"/>
      <c r="I1780" s="293"/>
      <c r="J1780" s="293"/>
      <c r="K1780" s="293"/>
      <c r="L1780" s="293"/>
      <c r="M1780" s="293"/>
      <c r="N1780" s="293"/>
      <c r="O1780" s="293"/>
      <c r="P1780" s="293"/>
      <c r="Q1780" s="293"/>
      <c r="R1780" s="293"/>
      <c r="S1780" s="293"/>
      <c r="T1780" s="293"/>
      <c r="U1780" s="293"/>
      <c r="V1780" s="293"/>
      <c r="W1780" s="293"/>
      <c r="X1780" s="293"/>
      <c r="Y1780" s="293"/>
      <c r="Z1780" s="293"/>
      <c r="AA1780" s="293"/>
      <c r="AB1780" s="293"/>
      <c r="AC1780" s="293"/>
      <c r="AD1780" s="723"/>
      <c r="AE1780" s="251" t="str">
        <f>'1.  LRAMVA Summary'!$D$54</f>
        <v>kWh</v>
      </c>
      <c r="AF1780" s="251" t="str">
        <f>'1.  LRAMVA Summary'!$E$54</f>
        <v>kWh</v>
      </c>
      <c r="AG1780" s="251" t="str">
        <f>'1.  LRAMVA Summary'!$F$54</f>
        <v>kW</v>
      </c>
      <c r="AH1780" s="251" t="str">
        <f>'1.  LRAMVA Summary'!$G$54</f>
        <v>kW</v>
      </c>
      <c r="AI1780" s="251" t="str">
        <f>'1.  LRAMVA Summary'!$H$54</f>
        <v>kW</v>
      </c>
      <c r="AJ1780" s="251" t="str">
        <f>'1.  LRAMVA Summary'!$I$54</f>
        <v>kW</v>
      </c>
      <c r="AK1780" s="251" t="str">
        <f>'1.  LRAMVA Summary'!$J$54</f>
        <v>kWh</v>
      </c>
      <c r="AL1780" s="251">
        <f>'1.  LRAMVA Summary'!$K$54</f>
        <v>0</v>
      </c>
      <c r="AM1780" s="251">
        <f>'1.  LRAMVA Summary'!$L$54</f>
        <v>0</v>
      </c>
      <c r="AN1780" s="251">
        <f>'1.  LRAMVA Summary'!$M$54</f>
        <v>0</v>
      </c>
      <c r="AO1780" s="251">
        <f>'1.  LRAMVA Summary'!$N$54</f>
        <v>0</v>
      </c>
      <c r="AP1780" s="251">
        <f>'1.  LRAMVA Summary'!$O$54</f>
        <v>0</v>
      </c>
      <c r="AQ1780" s="251">
        <f>'1.  LRAMVA Summary'!$P$54</f>
        <v>0</v>
      </c>
      <c r="AR1780" s="251">
        <f>'1.  LRAMVA Summary'!$Q$54</f>
        <v>0</v>
      </c>
      <c r="AS1780" s="288"/>
    </row>
    <row r="1781" spans="2:45" ht="15.5">
      <c r="B1781" s="719" t="s">
        <v>916</v>
      </c>
      <c r="C1781" s="293"/>
      <c r="D1781" s="293"/>
      <c r="E1781" s="293"/>
      <c r="F1781" s="293"/>
      <c r="G1781" s="293"/>
      <c r="H1781" s="293"/>
      <c r="I1781" s="293"/>
      <c r="J1781" s="293"/>
      <c r="K1781" s="293"/>
      <c r="L1781" s="293"/>
      <c r="M1781" s="293"/>
      <c r="N1781" s="293"/>
      <c r="O1781" s="293"/>
      <c r="P1781" s="293"/>
      <c r="Q1781" s="293"/>
      <c r="R1781" s="293"/>
      <c r="S1781" s="293"/>
      <c r="T1781" s="293"/>
      <c r="U1781" s="293"/>
      <c r="V1781" s="293"/>
      <c r="W1781" s="293"/>
      <c r="X1781" s="293"/>
      <c r="Y1781" s="293"/>
      <c r="Z1781" s="293"/>
      <c r="AA1781" s="293"/>
      <c r="AB1781" s="293"/>
      <c r="AC1781" s="293"/>
      <c r="AD1781" s="723"/>
      <c r="AE1781" s="721">
        <v>0</v>
      </c>
      <c r="AF1781" s="716">
        <v>0</v>
      </c>
      <c r="AG1781" s="716">
        <v>0</v>
      </c>
      <c r="AH1781" s="716">
        <v>0</v>
      </c>
      <c r="AI1781" s="716">
        <v>0</v>
      </c>
      <c r="AJ1781" s="716">
        <v>0</v>
      </c>
      <c r="AK1781" s="716">
        <v>0</v>
      </c>
      <c r="AL1781" s="716">
        <v>0</v>
      </c>
      <c r="AM1781" s="716">
        <v>0</v>
      </c>
      <c r="AN1781" s="716">
        <v>0</v>
      </c>
      <c r="AO1781" s="716">
        <v>0</v>
      </c>
      <c r="AP1781" s="716">
        <v>0</v>
      </c>
      <c r="AQ1781" s="716">
        <v>0</v>
      </c>
      <c r="AR1781" s="716">
        <v>0</v>
      </c>
      <c r="AS1781" s="717"/>
    </row>
    <row r="1782" spans="2:45" ht="15.5">
      <c r="B1782" s="720" t="s">
        <v>761</v>
      </c>
      <c r="C1782" s="346"/>
      <c r="D1782" s="346"/>
      <c r="E1782" s="346"/>
      <c r="F1782" s="346"/>
      <c r="G1782" s="346"/>
      <c r="H1782" s="346"/>
      <c r="I1782" s="346"/>
      <c r="J1782" s="346"/>
      <c r="K1782" s="346"/>
      <c r="L1782" s="346"/>
      <c r="M1782" s="346"/>
      <c r="N1782" s="346"/>
      <c r="O1782" s="346"/>
      <c r="P1782" s="346"/>
      <c r="Q1782" s="346"/>
      <c r="R1782" s="346"/>
      <c r="S1782" s="346"/>
      <c r="T1782" s="346"/>
      <c r="U1782" s="346"/>
      <c r="V1782" s="346"/>
      <c r="W1782" s="346"/>
      <c r="X1782" s="346"/>
      <c r="Y1782" s="346"/>
      <c r="Z1782" s="346"/>
      <c r="AA1782" s="346"/>
      <c r="AB1782" s="346"/>
      <c r="AC1782" s="346"/>
      <c r="AD1782" s="724"/>
      <c r="AE1782" s="722">
        <f>HLOOKUP(AE1779,'2. LRAMVA Threshold'!$B$42:$Q$60,16,FALSE)</f>
        <v>12486004.890170673</v>
      </c>
      <c r="AF1782" s="335">
        <f>HLOOKUP(AF1779,'2. LRAMVA Threshold'!$B$42:$Q$60,16,FALSE)</f>
        <v>1448724.3074137308</v>
      </c>
      <c r="AG1782" s="335">
        <f>HLOOKUP(AG1779,'2. LRAMVA Threshold'!$B$42:$Q$60,16,FALSE)</f>
        <v>64525.781647566444</v>
      </c>
      <c r="AH1782" s="335">
        <f>HLOOKUP(AH1779,'2. LRAMVA Threshold'!$B$42:$Q$60,16,FALSE)</f>
        <v>35242.11041397263</v>
      </c>
      <c r="AI1782" s="335">
        <f>HLOOKUP(AI1779,'2. LRAMVA Threshold'!$B$42:$Q$60,16,FALSE)</f>
        <v>0</v>
      </c>
      <c r="AJ1782" s="335">
        <f>HLOOKUP(AJ1779,'2. LRAMVA Threshold'!$B$42:$Q$60,16,FALSE)</f>
        <v>0</v>
      </c>
      <c r="AK1782" s="335">
        <f>HLOOKUP(AK1779,'2. LRAMVA Threshold'!$B$42:$Q$60,16,FALSE)</f>
        <v>0</v>
      </c>
      <c r="AL1782" s="335">
        <f>HLOOKUP(AL1779,'2. LRAMVA Threshold'!$B$42:$Q$60,16,FALSE)</f>
        <v>0</v>
      </c>
      <c r="AM1782" s="335">
        <f>HLOOKUP(AM1779,'2. LRAMVA Threshold'!$B$42:$Q$60,16,FALSE)</f>
        <v>0</v>
      </c>
      <c r="AN1782" s="335">
        <f>HLOOKUP(AN1779,'2. LRAMVA Threshold'!$B$42:$Q$60,16,FALSE)</f>
        <v>0</v>
      </c>
      <c r="AO1782" s="335">
        <f>HLOOKUP(AO1779,'2. LRAMVA Threshold'!$B$42:$Q$60,16,FALSE)</f>
        <v>0</v>
      </c>
      <c r="AP1782" s="335">
        <f>HLOOKUP(AP1779,'2. LRAMVA Threshold'!$B$42:$Q$60,16,FALSE)</f>
        <v>0</v>
      </c>
      <c r="AQ1782" s="335">
        <f>HLOOKUP(AQ1779,'2. LRAMVA Threshold'!$B$42:$Q$60,16,FALSE)</f>
        <v>0</v>
      </c>
      <c r="AR1782" s="335">
        <f>HLOOKUP(AR1779,'2. LRAMVA Threshold'!$B$42:$Q$60,16,FALSE)</f>
        <v>0</v>
      </c>
      <c r="AS1782" s="384"/>
    </row>
    <row r="1783" spans="2:45" ht="15.5">
      <c r="B1783" s="337"/>
      <c r="C1783" s="291"/>
      <c r="D1783" s="292"/>
      <c r="E1783" s="292"/>
      <c r="F1783" s="292"/>
      <c r="G1783" s="292"/>
      <c r="H1783" s="292"/>
      <c r="I1783" s="292"/>
      <c r="J1783" s="292"/>
      <c r="K1783" s="292"/>
      <c r="L1783" s="292"/>
      <c r="M1783" s="292"/>
      <c r="N1783" s="292"/>
      <c r="O1783" s="292"/>
      <c r="P1783" s="292"/>
      <c r="Q1783" s="292"/>
      <c r="R1783" s="293"/>
      <c r="S1783" s="292"/>
      <c r="T1783" s="292"/>
      <c r="U1783" s="292"/>
      <c r="V1783" s="263"/>
      <c r="W1783" s="263"/>
      <c r="X1783" s="263"/>
      <c r="Y1783" s="263"/>
      <c r="Z1783" s="292"/>
      <c r="AA1783" s="292"/>
      <c r="AB1783" s="292"/>
      <c r="AC1783" s="292"/>
      <c r="AD1783" s="292"/>
      <c r="AE1783" s="378"/>
      <c r="AF1783" s="378"/>
      <c r="AG1783" s="378"/>
      <c r="AH1783" s="378"/>
      <c r="AI1783" s="378"/>
      <c r="AJ1783" s="378"/>
      <c r="AK1783" s="378"/>
      <c r="AL1783" s="342"/>
      <c r="AM1783" s="342"/>
      <c r="AN1783" s="342"/>
      <c r="AO1783" s="342"/>
      <c r="AP1783" s="342"/>
      <c r="AQ1783" s="342"/>
      <c r="AR1783" s="342"/>
      <c r="AS1783" s="343"/>
    </row>
    <row r="1784" spans="2:45" ht="15.5">
      <c r="B1784" s="283" t="s">
        <v>949</v>
      </c>
      <c r="C1784" s="295"/>
      <c r="D1784" s="295"/>
      <c r="E1784" s="321"/>
      <c r="F1784" s="321"/>
      <c r="G1784" s="321"/>
      <c r="H1784" s="321"/>
      <c r="I1784" s="321"/>
      <c r="J1784" s="321"/>
      <c r="K1784" s="321"/>
      <c r="L1784" s="321"/>
      <c r="M1784" s="321"/>
      <c r="N1784" s="321"/>
      <c r="O1784" s="321"/>
      <c r="P1784" s="321"/>
      <c r="Q1784" s="321"/>
      <c r="R1784" s="251"/>
      <c r="S1784" s="297"/>
      <c r="T1784" s="297"/>
      <c r="U1784" s="297"/>
      <c r="V1784" s="296"/>
      <c r="W1784" s="296"/>
      <c r="X1784" s="296"/>
      <c r="Y1784" s="296"/>
      <c r="Z1784" s="297"/>
      <c r="AA1784" s="297"/>
      <c r="AB1784" s="297"/>
      <c r="AC1784" s="297"/>
      <c r="AD1784" s="297"/>
      <c r="AE1784" s="298">
        <f>HLOOKUP(AE$35,'3.  Distribution Rates'!$C$122:$P$136,15,FALSE)</f>
        <v>0</v>
      </c>
      <c r="AF1784" s="298">
        <f>HLOOKUP(AF$35,'3.  Distribution Rates'!$C$122:$P$136,15,FALSE)</f>
        <v>1.8800000000000001E-2</v>
      </c>
      <c r="AG1784" s="298">
        <f>HLOOKUP(AG$35,'3.  Distribution Rates'!$C$122:$P$136,15,FALSE)</f>
        <v>3.1991999999999998</v>
      </c>
      <c r="AH1784" s="298">
        <f>HLOOKUP(AH$35,'3.  Distribution Rates'!$C$122:$P$136,15,FALSE)</f>
        <v>3.7138</v>
      </c>
      <c r="AI1784" s="298">
        <f>HLOOKUP(AI$35,'3.  Distribution Rates'!$C$122:$P$136,15,FALSE)</f>
        <v>2.8117999999999999</v>
      </c>
      <c r="AJ1784" s="298">
        <f>HLOOKUP(AJ$35,'3.  Distribution Rates'!$C$122:$P$136,15,FALSE)</f>
        <v>13.004200000000001</v>
      </c>
      <c r="AK1784" s="298">
        <f>HLOOKUP(AK$35,'3.  Distribution Rates'!$C$122:$P$136,15,FALSE)</f>
        <v>2.2200000000000001E-2</v>
      </c>
      <c r="AL1784" s="298">
        <f>HLOOKUP(AL$35,'3.  Distribution Rates'!$C$122:$P$136,15,FALSE)</f>
        <v>0</v>
      </c>
      <c r="AM1784" s="298">
        <f>HLOOKUP(AM$35,'3.  Distribution Rates'!$C$122:$P$136,15,FALSE)</f>
        <v>0</v>
      </c>
      <c r="AN1784" s="298">
        <f>HLOOKUP(AN$35,'3.  Distribution Rates'!$C$122:$P$136,15,FALSE)</f>
        <v>0</v>
      </c>
      <c r="AO1784" s="298">
        <f>HLOOKUP(AO$35,'3.  Distribution Rates'!$C$122:$P$136,15,FALSE)</f>
        <v>0</v>
      </c>
      <c r="AP1784" s="298">
        <f>HLOOKUP(AP$35,'3.  Distribution Rates'!$C$122:$P$136,15,FALSE)</f>
        <v>0</v>
      </c>
      <c r="AQ1784" s="298">
        <f>HLOOKUP(AQ$35,'3.  Distribution Rates'!$C$122:$P$136,15,FALSE)</f>
        <v>0</v>
      </c>
      <c r="AR1784" s="298">
        <f>HLOOKUP(AR$35,'3.  Distribution Rates'!$C$122:$P$136,15,FALSE)</f>
        <v>0</v>
      </c>
      <c r="AS1784" s="386"/>
    </row>
    <row r="1785" spans="2:45" ht="15.5">
      <c r="B1785" s="283" t="s">
        <v>762</v>
      </c>
      <c r="C1785" s="300"/>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23">
        <f>'4.  2011-2014 LRAM'!AM147*AE1784</f>
        <v>0</v>
      </c>
      <c r="AF1785" s="323">
        <f>'4.  2011-2014 LRAM'!AN147*AF1784</f>
        <v>0</v>
      </c>
      <c r="AG1785" s="323">
        <f>'4.  2011-2014 LRAM'!AO147*AG1784</f>
        <v>0</v>
      </c>
      <c r="AH1785" s="323">
        <f>'4.  2011-2014 LRAM'!AP147*AH1784</f>
        <v>0</v>
      </c>
      <c r="AI1785" s="323">
        <f>'4.  2011-2014 LRAM'!AQ147*AI1784</f>
        <v>0</v>
      </c>
      <c r="AJ1785" s="323">
        <f>'4.  2011-2014 LRAM'!AR147*AJ1784</f>
        <v>0</v>
      </c>
      <c r="AK1785" s="323">
        <f>'4.  2011-2014 LRAM'!AS147*AK1784</f>
        <v>0</v>
      </c>
      <c r="AL1785" s="323">
        <f>'4.  2011-2014 LRAM'!AT147*AL1784</f>
        <v>0</v>
      </c>
      <c r="AM1785" s="323">
        <f>'4.  2011-2014 LRAM'!AU147*AM1784</f>
        <v>0</v>
      </c>
      <c r="AN1785" s="323">
        <f>'4.  2011-2014 LRAM'!AV147*AN1784</f>
        <v>0</v>
      </c>
      <c r="AO1785" s="323">
        <f>'4.  2011-2014 LRAM'!AW147*AO1784</f>
        <v>0</v>
      </c>
      <c r="AP1785" s="323">
        <f>'4.  2011-2014 LRAM'!AX147*AP1784</f>
        <v>0</v>
      </c>
      <c r="AQ1785" s="323">
        <f>'4.  2011-2014 LRAM'!AY147*AQ1784</f>
        <v>0</v>
      </c>
      <c r="AR1785" s="323">
        <f>'4.  2011-2014 LRAM'!AZ147*AR1784</f>
        <v>0</v>
      </c>
      <c r="AS1785" s="533">
        <f>SUM(AE1785:AR1785)</f>
        <v>0</v>
      </c>
    </row>
    <row r="1786" spans="2:45" ht="15.5">
      <c r="B1786" s="283" t="s">
        <v>763</v>
      </c>
      <c r="C1786" s="300"/>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23">
        <f>'4.  2011-2014 LRAM'!AM286*AE1784</f>
        <v>0</v>
      </c>
      <c r="AF1786" s="323">
        <f>'4.  2011-2014 LRAM'!AN286*AF1784</f>
        <v>0</v>
      </c>
      <c r="AG1786" s="323">
        <f>'4.  2011-2014 LRAM'!AO286*AG1784</f>
        <v>0</v>
      </c>
      <c r="AH1786" s="323">
        <f>'4.  2011-2014 LRAM'!AP286*AH1784</f>
        <v>0</v>
      </c>
      <c r="AI1786" s="323">
        <f>'4.  2011-2014 LRAM'!AQ286*AI1784</f>
        <v>0</v>
      </c>
      <c r="AJ1786" s="323">
        <f>'4.  2011-2014 LRAM'!AR286*AJ1784</f>
        <v>0</v>
      </c>
      <c r="AK1786" s="323">
        <f>'4.  2011-2014 LRAM'!AS286*AK1784</f>
        <v>0</v>
      </c>
      <c r="AL1786" s="323">
        <f>'4.  2011-2014 LRAM'!AT286*AL1784</f>
        <v>0</v>
      </c>
      <c r="AM1786" s="323">
        <f>'4.  2011-2014 LRAM'!AU286*AM1784</f>
        <v>0</v>
      </c>
      <c r="AN1786" s="323">
        <f>'4.  2011-2014 LRAM'!AV286*AN1784</f>
        <v>0</v>
      </c>
      <c r="AO1786" s="323">
        <f>'4.  2011-2014 LRAM'!AW286*AO1784</f>
        <v>0</v>
      </c>
      <c r="AP1786" s="323">
        <f>'4.  2011-2014 LRAM'!AX286*AP1784</f>
        <v>0</v>
      </c>
      <c r="AQ1786" s="323">
        <f>'4.  2011-2014 LRAM'!AY286*AQ1784</f>
        <v>0</v>
      </c>
      <c r="AR1786" s="323">
        <f>'4.  2011-2014 LRAM'!AZ286*AR1784</f>
        <v>0</v>
      </c>
      <c r="AS1786" s="533">
        <f>SUM(AE1786:AR1786)</f>
        <v>0</v>
      </c>
    </row>
    <row r="1787" spans="2:45" ht="15.5">
      <c r="B1787" s="283" t="s">
        <v>764</v>
      </c>
      <c r="C1787" s="300"/>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23">
        <f>'4.  2011-2014 LRAM'!AM422*AE1784</f>
        <v>0</v>
      </c>
      <c r="AF1787" s="323">
        <f>'4.  2011-2014 LRAM'!AN422*AF1784</f>
        <v>52149.242924761937</v>
      </c>
      <c r="AG1787" s="323">
        <f>'4.  2011-2014 LRAM'!AO422*AG1784</f>
        <v>97247.062439453497</v>
      </c>
      <c r="AH1787" s="323">
        <f>'4.  2011-2014 LRAM'!AP422*AH1784</f>
        <v>37864.279082598892</v>
      </c>
      <c r="AI1787" s="323">
        <f>'4.  2011-2014 LRAM'!AQ422*AI1784</f>
        <v>16342.309203210947</v>
      </c>
      <c r="AJ1787" s="323">
        <f>'4.  2011-2014 LRAM'!AR422*AJ1784</f>
        <v>0</v>
      </c>
      <c r="AK1787" s="323">
        <f>'4.  2011-2014 LRAM'!AS422*AK1784</f>
        <v>0</v>
      </c>
      <c r="AL1787" s="323">
        <f>'4.  2011-2014 LRAM'!AT422*AL1784</f>
        <v>0</v>
      </c>
      <c r="AM1787" s="323">
        <f>'4.  2011-2014 LRAM'!AU422*AM1784</f>
        <v>0</v>
      </c>
      <c r="AN1787" s="323">
        <f>'4.  2011-2014 LRAM'!AV422*AN1784</f>
        <v>0</v>
      </c>
      <c r="AO1787" s="323">
        <f>'4.  2011-2014 LRAM'!AW422*AO1784</f>
        <v>0</v>
      </c>
      <c r="AP1787" s="323">
        <f>'4.  2011-2014 LRAM'!AX422*AP1784</f>
        <v>0</v>
      </c>
      <c r="AQ1787" s="323">
        <f>'4.  2011-2014 LRAM'!AY422*AQ1784</f>
        <v>0</v>
      </c>
      <c r="AR1787" s="323">
        <f>'4.  2011-2014 LRAM'!AZ422*AR1784</f>
        <v>0</v>
      </c>
      <c r="AS1787" s="533">
        <f>SUM(AE1787:AR1787)</f>
        <v>203602.89365002527</v>
      </c>
    </row>
    <row r="1788" spans="2:45" ht="15.5">
      <c r="B1788" s="283" t="s">
        <v>765</v>
      </c>
      <c r="C1788" s="300"/>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23">
        <f>'4.  2011-2014 LRAM'!AM559*AE1784</f>
        <v>0</v>
      </c>
      <c r="AF1788" s="323">
        <f>'4.  2011-2014 LRAM'!AN559*AF1784</f>
        <v>44744.829730573969</v>
      </c>
      <c r="AG1788" s="323">
        <f>'4.  2011-2014 LRAM'!AO559*AG1784</f>
        <v>27457.535720731492</v>
      </c>
      <c r="AH1788" s="323">
        <f>'4.  2011-2014 LRAM'!AP559*AH1784</f>
        <v>4063.2771156928752</v>
      </c>
      <c r="AI1788" s="323">
        <f>'4.  2011-2014 LRAM'!AQ559*AI1784</f>
        <v>192.84303000878424</v>
      </c>
      <c r="AJ1788" s="323">
        <f>'4.  2011-2014 LRAM'!AR559*AJ1784</f>
        <v>0</v>
      </c>
      <c r="AK1788" s="323">
        <f>'4.  2011-2014 LRAM'!AS559*AK1784</f>
        <v>0</v>
      </c>
      <c r="AL1788" s="323">
        <f>'4.  2011-2014 LRAM'!AT559*AL1784</f>
        <v>0</v>
      </c>
      <c r="AM1788" s="323">
        <f>'4.  2011-2014 LRAM'!AU559*AM1784</f>
        <v>0</v>
      </c>
      <c r="AN1788" s="323">
        <f>'4.  2011-2014 LRAM'!AV559*AN1784</f>
        <v>0</v>
      </c>
      <c r="AO1788" s="323">
        <f>'4.  2011-2014 LRAM'!AW559*AO1784</f>
        <v>0</v>
      </c>
      <c r="AP1788" s="323">
        <f>'4.  2011-2014 LRAM'!AX559*AP1784</f>
        <v>0</v>
      </c>
      <c r="AQ1788" s="323">
        <f>'4.  2011-2014 LRAM'!AY559*AQ1784</f>
        <v>0</v>
      </c>
      <c r="AR1788" s="323">
        <f>'4.  2011-2014 LRAM'!AZ559*AR1784</f>
        <v>0</v>
      </c>
      <c r="AS1788" s="533">
        <f t="shared" ref="AS1788:AS1797" si="728">SUM(AE1788:AR1788)</f>
        <v>76458.485597007122</v>
      </c>
    </row>
    <row r="1789" spans="2:45" ht="15.5">
      <c r="B1789" s="283" t="s">
        <v>766</v>
      </c>
      <c r="C1789" s="300"/>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23">
        <f t="shared" ref="AE1789:AR1789" si="729">AE216*AE1784</f>
        <v>0</v>
      </c>
      <c r="AF1789" s="323">
        <f t="shared" si="729"/>
        <v>86725.457247956787</v>
      </c>
      <c r="AG1789" s="323">
        <f t="shared" si="729"/>
        <v>58517.793339363714</v>
      </c>
      <c r="AH1789" s="323">
        <f t="shared" si="729"/>
        <v>26294.252503061067</v>
      </c>
      <c r="AI1789" s="323">
        <f t="shared" si="729"/>
        <v>919.94132555469548</v>
      </c>
      <c r="AJ1789" s="323">
        <f t="shared" si="729"/>
        <v>0</v>
      </c>
      <c r="AK1789" s="323">
        <f t="shared" si="729"/>
        <v>0</v>
      </c>
      <c r="AL1789" s="323">
        <f t="shared" si="729"/>
        <v>0</v>
      </c>
      <c r="AM1789" s="323">
        <f t="shared" si="729"/>
        <v>0</v>
      </c>
      <c r="AN1789" s="323">
        <f t="shared" si="729"/>
        <v>0</v>
      </c>
      <c r="AO1789" s="323">
        <f t="shared" si="729"/>
        <v>0</v>
      </c>
      <c r="AP1789" s="323">
        <f t="shared" si="729"/>
        <v>0</v>
      </c>
      <c r="AQ1789" s="323">
        <f t="shared" si="729"/>
        <v>0</v>
      </c>
      <c r="AR1789" s="323">
        <f t="shared" si="729"/>
        <v>0</v>
      </c>
      <c r="AS1789" s="533">
        <f t="shared" si="728"/>
        <v>172457.44441593625</v>
      </c>
    </row>
    <row r="1790" spans="2:45" ht="15.5">
      <c r="B1790" s="283" t="s">
        <v>767</v>
      </c>
      <c r="C1790" s="300"/>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23">
        <f t="shared" ref="AE1790:AR1790" si="730">AE406*AE1784</f>
        <v>0</v>
      </c>
      <c r="AF1790" s="323">
        <f t="shared" si="730"/>
        <v>48399.557271991624</v>
      </c>
      <c r="AG1790" s="323">
        <f t="shared" si="730"/>
        <v>54628.762071654877</v>
      </c>
      <c r="AH1790" s="323">
        <f t="shared" si="730"/>
        <v>83581.576483035096</v>
      </c>
      <c r="AI1790" s="323">
        <f t="shared" si="730"/>
        <v>7815.7330733454792</v>
      </c>
      <c r="AJ1790" s="323">
        <f t="shared" si="730"/>
        <v>0</v>
      </c>
      <c r="AK1790" s="323">
        <f t="shared" si="730"/>
        <v>0</v>
      </c>
      <c r="AL1790" s="323">
        <f t="shared" si="730"/>
        <v>0</v>
      </c>
      <c r="AM1790" s="323">
        <f t="shared" si="730"/>
        <v>0</v>
      </c>
      <c r="AN1790" s="323">
        <f t="shared" si="730"/>
        <v>0</v>
      </c>
      <c r="AO1790" s="323">
        <f t="shared" si="730"/>
        <v>0</v>
      </c>
      <c r="AP1790" s="323">
        <f t="shared" si="730"/>
        <v>0</v>
      </c>
      <c r="AQ1790" s="323">
        <f t="shared" si="730"/>
        <v>0</v>
      </c>
      <c r="AR1790" s="323">
        <f t="shared" si="730"/>
        <v>0</v>
      </c>
      <c r="AS1790" s="533">
        <f t="shared" si="728"/>
        <v>194425.62890002705</v>
      </c>
    </row>
    <row r="1791" spans="2:45" ht="15.5">
      <c r="B1791" s="283" t="s">
        <v>768</v>
      </c>
      <c r="C1791" s="300"/>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23">
        <f t="shared" ref="AE1791:AR1791" si="731">AE596*AE1784</f>
        <v>0</v>
      </c>
      <c r="AF1791" s="323">
        <f t="shared" si="731"/>
        <v>100011.25780564298</v>
      </c>
      <c r="AG1791" s="323">
        <f t="shared" si="731"/>
        <v>97539.693632898052</v>
      </c>
      <c r="AH1791" s="323">
        <f t="shared" si="731"/>
        <v>53292.756525066892</v>
      </c>
      <c r="AI1791" s="323">
        <f t="shared" si="731"/>
        <v>4352.9902321342142</v>
      </c>
      <c r="AJ1791" s="323">
        <f t="shared" si="731"/>
        <v>0</v>
      </c>
      <c r="AK1791" s="323">
        <f t="shared" si="731"/>
        <v>0</v>
      </c>
      <c r="AL1791" s="323">
        <f t="shared" si="731"/>
        <v>0</v>
      </c>
      <c r="AM1791" s="323">
        <f t="shared" si="731"/>
        <v>0</v>
      </c>
      <c r="AN1791" s="323">
        <f t="shared" si="731"/>
        <v>0</v>
      </c>
      <c r="AO1791" s="323">
        <f t="shared" si="731"/>
        <v>0</v>
      </c>
      <c r="AP1791" s="323">
        <f t="shared" si="731"/>
        <v>0</v>
      </c>
      <c r="AQ1791" s="323">
        <f t="shared" si="731"/>
        <v>0</v>
      </c>
      <c r="AR1791" s="323">
        <f t="shared" si="731"/>
        <v>0</v>
      </c>
      <c r="AS1791" s="533">
        <f t="shared" si="728"/>
        <v>255196.69819574212</v>
      </c>
    </row>
    <row r="1792" spans="2:45" ht="15.5">
      <c r="B1792" s="283" t="s">
        <v>769</v>
      </c>
      <c r="C1792" s="300"/>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23">
        <f t="shared" ref="AE1792:AR1792" si="732">AE790*AE1784</f>
        <v>0</v>
      </c>
      <c r="AF1792" s="323">
        <f t="shared" si="732"/>
        <v>96958.32187011902</v>
      </c>
      <c r="AG1792" s="323">
        <f t="shared" si="732"/>
        <v>132378.5392860987</v>
      </c>
      <c r="AH1792" s="323">
        <f t="shared" si="732"/>
        <v>48721.128840620986</v>
      </c>
      <c r="AI1792" s="323">
        <f t="shared" si="732"/>
        <v>13926.274639903859</v>
      </c>
      <c r="AJ1792" s="323">
        <f t="shared" si="732"/>
        <v>267592.19237044675</v>
      </c>
      <c r="AK1792" s="323">
        <f t="shared" si="732"/>
        <v>0</v>
      </c>
      <c r="AL1792" s="323">
        <f t="shared" si="732"/>
        <v>0</v>
      </c>
      <c r="AM1792" s="323">
        <f t="shared" si="732"/>
        <v>0</v>
      </c>
      <c r="AN1792" s="323">
        <f t="shared" si="732"/>
        <v>0</v>
      </c>
      <c r="AO1792" s="323">
        <f t="shared" si="732"/>
        <v>0</v>
      </c>
      <c r="AP1792" s="323">
        <f t="shared" si="732"/>
        <v>0</v>
      </c>
      <c r="AQ1792" s="323">
        <f t="shared" si="732"/>
        <v>0</v>
      </c>
      <c r="AR1792" s="323">
        <f t="shared" si="732"/>
        <v>0</v>
      </c>
      <c r="AS1792" s="533">
        <f t="shared" si="728"/>
        <v>559576.45700718928</v>
      </c>
    </row>
    <row r="1793" spans="1:45" ht="15.5">
      <c r="B1793" s="283" t="s">
        <v>770</v>
      </c>
      <c r="C1793" s="300"/>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23">
        <f t="shared" ref="AE1793:AR1793" si="733">AE987*AE1784</f>
        <v>0</v>
      </c>
      <c r="AF1793" s="323">
        <f t="shared" si="733"/>
        <v>70015.054375661712</v>
      </c>
      <c r="AG1793" s="323">
        <f t="shared" si="733"/>
        <v>70923.988558235229</v>
      </c>
      <c r="AH1793" s="323">
        <f t="shared" si="733"/>
        <v>28104.904155644705</v>
      </c>
      <c r="AI1793" s="323">
        <f t="shared" si="733"/>
        <v>21212.196665805182</v>
      </c>
      <c r="AJ1793" s="323">
        <f t="shared" si="733"/>
        <v>111724.69245895982</v>
      </c>
      <c r="AK1793" s="323">
        <f t="shared" si="733"/>
        <v>55581.03908006788</v>
      </c>
      <c r="AL1793" s="323">
        <f t="shared" si="733"/>
        <v>0</v>
      </c>
      <c r="AM1793" s="323">
        <f t="shared" si="733"/>
        <v>0</v>
      </c>
      <c r="AN1793" s="323">
        <f t="shared" si="733"/>
        <v>0</v>
      </c>
      <c r="AO1793" s="323">
        <f t="shared" si="733"/>
        <v>0</v>
      </c>
      <c r="AP1793" s="323">
        <f t="shared" si="733"/>
        <v>0</v>
      </c>
      <c r="AQ1793" s="323">
        <f t="shared" si="733"/>
        <v>0</v>
      </c>
      <c r="AR1793" s="323">
        <f t="shared" si="733"/>
        <v>0</v>
      </c>
      <c r="AS1793" s="533">
        <f t="shared" si="728"/>
        <v>357561.87529437453</v>
      </c>
    </row>
    <row r="1794" spans="1:45" ht="15.5">
      <c r="B1794" s="283" t="s">
        <v>771</v>
      </c>
      <c r="C1794" s="300"/>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23">
        <f t="shared" ref="AE1794:AR1794" si="734">AE1182*AE1784</f>
        <v>0</v>
      </c>
      <c r="AF1794" s="323">
        <f t="shared" si="734"/>
        <v>14576.395797599153</v>
      </c>
      <c r="AG1794" s="323">
        <f t="shared" si="734"/>
        <v>1836.2777771042015</v>
      </c>
      <c r="AH1794" s="323">
        <f t="shared" si="734"/>
        <v>26522.519858826687</v>
      </c>
      <c r="AI1794" s="323">
        <f t="shared" si="734"/>
        <v>22561.856988530359</v>
      </c>
      <c r="AJ1794" s="323">
        <f t="shared" si="734"/>
        <v>84946.589531020814</v>
      </c>
      <c r="AK1794" s="323">
        <f t="shared" si="734"/>
        <v>0</v>
      </c>
      <c r="AL1794" s="323">
        <f t="shared" si="734"/>
        <v>0</v>
      </c>
      <c r="AM1794" s="323">
        <f t="shared" si="734"/>
        <v>0</v>
      </c>
      <c r="AN1794" s="323">
        <f t="shared" si="734"/>
        <v>0</v>
      </c>
      <c r="AO1794" s="323">
        <f t="shared" si="734"/>
        <v>0</v>
      </c>
      <c r="AP1794" s="323">
        <f t="shared" si="734"/>
        <v>0</v>
      </c>
      <c r="AQ1794" s="323">
        <f t="shared" si="734"/>
        <v>0</v>
      </c>
      <c r="AR1794" s="323">
        <f t="shared" si="734"/>
        <v>0</v>
      </c>
      <c r="AS1794" s="533">
        <f t="shared" si="728"/>
        <v>150443.63995308121</v>
      </c>
    </row>
    <row r="1795" spans="1:45" ht="15.5">
      <c r="B1795" s="283" t="s">
        <v>772</v>
      </c>
      <c r="C1795" s="300"/>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23">
        <f t="shared" ref="AE1795:AR1795" si="735">AE1377*AE1784</f>
        <v>0</v>
      </c>
      <c r="AF1795" s="323">
        <f t="shared" si="735"/>
        <v>2299.3734545350821</v>
      </c>
      <c r="AG1795" s="323">
        <f t="shared" si="735"/>
        <v>599.51499133613436</v>
      </c>
      <c r="AH1795" s="323">
        <f t="shared" si="735"/>
        <v>0</v>
      </c>
      <c r="AI1795" s="323">
        <f t="shared" si="735"/>
        <v>0</v>
      </c>
      <c r="AJ1795" s="323">
        <f t="shared" si="735"/>
        <v>0</v>
      </c>
      <c r="AK1795" s="323">
        <f t="shared" si="735"/>
        <v>0</v>
      </c>
      <c r="AL1795" s="323">
        <f t="shared" si="735"/>
        <v>0</v>
      </c>
      <c r="AM1795" s="323">
        <f t="shared" si="735"/>
        <v>0</v>
      </c>
      <c r="AN1795" s="323">
        <f t="shared" si="735"/>
        <v>0</v>
      </c>
      <c r="AO1795" s="323">
        <f t="shared" si="735"/>
        <v>0</v>
      </c>
      <c r="AP1795" s="323">
        <f t="shared" si="735"/>
        <v>0</v>
      </c>
      <c r="AQ1795" s="323">
        <f t="shared" si="735"/>
        <v>0</v>
      </c>
      <c r="AR1795" s="323">
        <f t="shared" si="735"/>
        <v>0</v>
      </c>
      <c r="AS1795" s="533">
        <f t="shared" si="728"/>
        <v>2898.8884458712164</v>
      </c>
    </row>
    <row r="1796" spans="1:45" ht="15.5">
      <c r="B1796" s="283" t="s">
        <v>773</v>
      </c>
      <c r="C1796" s="300"/>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23">
        <f t="shared" ref="AE1796:AR1796" si="736">AE1571*AE1784</f>
        <v>0</v>
      </c>
      <c r="AF1796" s="323">
        <f t="shared" si="736"/>
        <v>0</v>
      </c>
      <c r="AG1796" s="323">
        <f t="shared" si="736"/>
        <v>1401.7268588067227</v>
      </c>
      <c r="AH1796" s="323">
        <f t="shared" si="736"/>
        <v>0</v>
      </c>
      <c r="AI1796" s="323">
        <f t="shared" si="736"/>
        <v>0</v>
      </c>
      <c r="AJ1796" s="323">
        <f t="shared" si="736"/>
        <v>0</v>
      </c>
      <c r="AK1796" s="323">
        <f t="shared" si="736"/>
        <v>0</v>
      </c>
      <c r="AL1796" s="323">
        <f t="shared" si="736"/>
        <v>0</v>
      </c>
      <c r="AM1796" s="323">
        <f t="shared" si="736"/>
        <v>0</v>
      </c>
      <c r="AN1796" s="323">
        <f t="shared" si="736"/>
        <v>0</v>
      </c>
      <c r="AO1796" s="323">
        <f t="shared" si="736"/>
        <v>0</v>
      </c>
      <c r="AP1796" s="323">
        <f t="shared" si="736"/>
        <v>0</v>
      </c>
      <c r="AQ1796" s="323">
        <f t="shared" si="736"/>
        <v>0</v>
      </c>
      <c r="AR1796" s="323">
        <f t="shared" si="736"/>
        <v>0</v>
      </c>
      <c r="AS1796" s="533">
        <f t="shared" si="728"/>
        <v>1401.7268588067227</v>
      </c>
    </row>
    <row r="1797" spans="1:45" ht="15.5">
      <c r="B1797" s="304" t="s">
        <v>970</v>
      </c>
      <c r="C1797" s="300"/>
      <c r="D1797" s="263"/>
      <c r="E1797" s="292"/>
      <c r="F1797" s="292"/>
      <c r="G1797" s="292"/>
      <c r="H1797" s="292"/>
      <c r="I1797" s="292"/>
      <c r="J1797" s="292"/>
      <c r="K1797" s="292"/>
      <c r="L1797" s="292"/>
      <c r="M1797" s="292"/>
      <c r="N1797" s="292"/>
      <c r="O1797" s="292"/>
      <c r="P1797" s="292"/>
      <c r="Q1797" s="292"/>
      <c r="R1797" s="260"/>
      <c r="S1797" s="292"/>
      <c r="T1797" s="292"/>
      <c r="U1797" s="292"/>
      <c r="V1797" s="263"/>
      <c r="W1797" s="263"/>
      <c r="X1797" s="263"/>
      <c r="Y1797" s="263"/>
      <c r="Z1797" s="292"/>
      <c r="AA1797" s="292"/>
      <c r="AB1797" s="292"/>
      <c r="AC1797" s="292"/>
      <c r="AD1797" s="292"/>
      <c r="AE1797" s="301">
        <f>SUM(AE1785:AE1796)</f>
        <v>0</v>
      </c>
      <c r="AF1797" s="301">
        <f>SUM(AF1785:AF1796)</f>
        <v>515879.49047884229</v>
      </c>
      <c r="AG1797" s="301">
        <f t="shared" ref="AG1797:AR1797" si="737">SUM(AG1785:AG1796)</f>
        <v>542530.89467568253</v>
      </c>
      <c r="AH1797" s="301">
        <f t="shared" si="737"/>
        <v>308444.69456454722</v>
      </c>
      <c r="AI1797" s="301">
        <f t="shared" si="737"/>
        <v>87324.145158493513</v>
      </c>
      <c r="AJ1797" s="301">
        <f t="shared" si="737"/>
        <v>464263.47436042735</v>
      </c>
      <c r="AK1797" s="301">
        <f t="shared" si="737"/>
        <v>55581.03908006788</v>
      </c>
      <c r="AL1797" s="301">
        <f t="shared" si="737"/>
        <v>0</v>
      </c>
      <c r="AM1797" s="301">
        <f t="shared" si="737"/>
        <v>0</v>
      </c>
      <c r="AN1797" s="301">
        <f t="shared" si="737"/>
        <v>0</v>
      </c>
      <c r="AO1797" s="301">
        <f t="shared" si="737"/>
        <v>0</v>
      </c>
      <c r="AP1797" s="301">
        <f t="shared" si="737"/>
        <v>0</v>
      </c>
      <c r="AQ1797" s="301">
        <f t="shared" si="737"/>
        <v>0</v>
      </c>
      <c r="AR1797" s="301">
        <f t="shared" si="737"/>
        <v>0</v>
      </c>
      <c r="AS1797" s="350">
        <f t="shared" si="728"/>
        <v>1974023.7383180605</v>
      </c>
    </row>
    <row r="1798" spans="1:45" ht="15.5">
      <c r="B1798" s="304" t="s">
        <v>971</v>
      </c>
      <c r="C1798" s="300"/>
      <c r="D1798" s="305"/>
      <c r="E1798" s="292"/>
      <c r="F1798" s="292"/>
      <c r="G1798" s="292"/>
      <c r="H1798" s="292"/>
      <c r="I1798" s="292"/>
      <c r="J1798" s="292"/>
      <c r="K1798" s="292"/>
      <c r="L1798" s="292"/>
      <c r="M1798" s="292"/>
      <c r="N1798" s="292"/>
      <c r="O1798" s="292"/>
      <c r="P1798" s="292"/>
      <c r="Q1798" s="292"/>
      <c r="R1798" s="260"/>
      <c r="S1798" s="292"/>
      <c r="T1798" s="292"/>
      <c r="U1798" s="292"/>
      <c r="V1798" s="263"/>
      <c r="W1798" s="263"/>
      <c r="X1798" s="263"/>
      <c r="Y1798" s="263"/>
      <c r="Z1798" s="292"/>
      <c r="AA1798" s="292"/>
      <c r="AB1798" s="292"/>
      <c r="AC1798" s="292"/>
      <c r="AD1798" s="292"/>
      <c r="AE1798" s="302">
        <f>AE1782*AE1784</f>
        <v>0</v>
      </c>
      <c r="AF1798" s="302">
        <f t="shared" ref="AF1798:AR1798" si="738">AF1782*AF1784</f>
        <v>27236.016979378139</v>
      </c>
      <c r="AG1798" s="302">
        <f t="shared" si="738"/>
        <v>206430.88064689457</v>
      </c>
      <c r="AH1798" s="302">
        <f t="shared" si="738"/>
        <v>130882.14965541156</v>
      </c>
      <c r="AI1798" s="302">
        <f t="shared" si="738"/>
        <v>0</v>
      </c>
      <c r="AJ1798" s="302">
        <f t="shared" si="738"/>
        <v>0</v>
      </c>
      <c r="AK1798" s="302">
        <f t="shared" si="738"/>
        <v>0</v>
      </c>
      <c r="AL1798" s="302">
        <f t="shared" si="738"/>
        <v>0</v>
      </c>
      <c r="AM1798" s="302">
        <f t="shared" si="738"/>
        <v>0</v>
      </c>
      <c r="AN1798" s="302">
        <f t="shared" si="738"/>
        <v>0</v>
      </c>
      <c r="AO1798" s="302">
        <f t="shared" si="738"/>
        <v>0</v>
      </c>
      <c r="AP1798" s="302">
        <f t="shared" si="738"/>
        <v>0</v>
      </c>
      <c r="AQ1798" s="302">
        <f t="shared" si="738"/>
        <v>0</v>
      </c>
      <c r="AR1798" s="302">
        <f t="shared" si="738"/>
        <v>0</v>
      </c>
      <c r="AS1798" s="350">
        <f>SUM(AE1798:AR1798)</f>
        <v>364549.04728168424</v>
      </c>
    </row>
    <row r="1799" spans="1:45" ht="15.5">
      <c r="B1799" s="304" t="s">
        <v>972</v>
      </c>
      <c r="C1799" s="300"/>
      <c r="D1799" s="305"/>
      <c r="E1799" s="292"/>
      <c r="F1799" s="292"/>
      <c r="G1799" s="292"/>
      <c r="H1799" s="292"/>
      <c r="I1799" s="292"/>
      <c r="J1799" s="292"/>
      <c r="K1799" s="292"/>
      <c r="L1799" s="292"/>
      <c r="M1799" s="292"/>
      <c r="N1799" s="292"/>
      <c r="O1799" s="292"/>
      <c r="P1799" s="292"/>
      <c r="Q1799" s="292"/>
      <c r="R1799" s="260"/>
      <c r="S1799" s="292"/>
      <c r="T1799" s="292"/>
      <c r="U1799" s="292"/>
      <c r="V1799" s="305"/>
      <c r="W1799" s="305"/>
      <c r="X1799" s="305"/>
      <c r="Y1799" s="305"/>
      <c r="Z1799" s="292"/>
      <c r="AA1799" s="292"/>
      <c r="AB1799" s="292"/>
      <c r="AC1799" s="292"/>
      <c r="AD1799" s="292"/>
      <c r="AE1799" s="306"/>
      <c r="AF1799" s="306"/>
      <c r="AG1799" s="306"/>
      <c r="AH1799" s="306"/>
      <c r="AI1799" s="306"/>
      <c r="AJ1799" s="306"/>
      <c r="AK1799" s="306"/>
      <c r="AL1799" s="306"/>
      <c r="AM1799" s="306"/>
      <c r="AN1799" s="306"/>
      <c r="AO1799" s="306"/>
      <c r="AP1799" s="306"/>
      <c r="AQ1799" s="306"/>
      <c r="AR1799" s="306"/>
      <c r="AS1799" s="350">
        <f>AS1797-AS1798</f>
        <v>1609474.6910363762</v>
      </c>
    </row>
    <row r="1800" spans="1:45" ht="15.5">
      <c r="B1800" s="326"/>
      <c r="C1800" s="387"/>
      <c r="D1800" s="387"/>
      <c r="E1800" s="388"/>
      <c r="F1800" s="388"/>
      <c r="G1800" s="388"/>
      <c r="H1800" s="388"/>
      <c r="I1800" s="388"/>
      <c r="J1800" s="388"/>
      <c r="K1800" s="388"/>
      <c r="L1800" s="388"/>
      <c r="M1800" s="388"/>
      <c r="N1800" s="388"/>
      <c r="O1800" s="388"/>
      <c r="P1800" s="388"/>
      <c r="Q1800" s="388"/>
      <c r="R1800" s="389"/>
      <c r="S1800" s="388"/>
      <c r="T1800" s="388"/>
      <c r="U1800" s="388"/>
      <c r="V1800" s="387"/>
      <c r="W1800" s="390"/>
      <c r="X1800" s="387"/>
      <c r="Y1800" s="387"/>
      <c r="Z1800" s="388"/>
      <c r="AA1800" s="388"/>
      <c r="AB1800" s="388"/>
      <c r="AC1800" s="388"/>
      <c r="AD1800" s="388"/>
      <c r="AE1800" s="665"/>
      <c r="AF1800" s="665"/>
      <c r="AG1800" s="665"/>
      <c r="AH1800" s="665"/>
      <c r="AI1800" s="665"/>
      <c r="AJ1800" s="665"/>
      <c r="AK1800" s="665"/>
      <c r="AL1800" s="665"/>
      <c r="AM1800" s="665"/>
      <c r="AN1800" s="665"/>
      <c r="AO1800" s="665"/>
      <c r="AP1800" s="665"/>
      <c r="AQ1800" s="665"/>
      <c r="AR1800" s="665"/>
      <c r="AS1800" s="678"/>
    </row>
    <row r="1801" spans="1:45" ht="19.5" customHeight="1">
      <c r="B1801" s="314" t="s">
        <v>590</v>
      </c>
      <c r="C1801" s="331"/>
      <c r="D1801" s="332"/>
      <c r="E1801" s="332"/>
      <c r="F1801" s="332"/>
      <c r="G1801" s="332"/>
      <c r="H1801" s="332"/>
      <c r="I1801" s="332"/>
      <c r="J1801" s="332"/>
      <c r="K1801" s="332"/>
      <c r="L1801" s="332"/>
      <c r="M1801" s="332"/>
      <c r="N1801" s="332"/>
      <c r="O1801" s="332"/>
      <c r="P1801" s="332"/>
      <c r="Q1801" s="332"/>
      <c r="R1801" s="332"/>
      <c r="S1801" s="332"/>
      <c r="T1801" s="332"/>
      <c r="U1801" s="332"/>
      <c r="V1801" s="317"/>
      <c r="W1801" s="318"/>
      <c r="X1801" s="332"/>
      <c r="Y1801" s="332"/>
      <c r="Z1801" s="332"/>
      <c r="AA1801" s="332"/>
      <c r="AB1801" s="332"/>
      <c r="AC1801" s="332"/>
      <c r="AD1801" s="332"/>
      <c r="AE1801" s="333"/>
      <c r="AF1801" s="333"/>
      <c r="AG1801" s="333"/>
      <c r="AH1801" s="333"/>
      <c r="AI1801" s="333"/>
      <c r="AJ1801" s="333"/>
      <c r="AK1801" s="333"/>
      <c r="AL1801" s="333"/>
      <c r="AM1801" s="333"/>
      <c r="AN1801" s="333"/>
      <c r="AO1801" s="333"/>
      <c r="AP1801" s="333"/>
      <c r="AQ1801" s="333"/>
      <c r="AR1801" s="333"/>
      <c r="AS1801" s="333"/>
    </row>
    <row r="1802" spans="1:45" ht="19.5" customHeight="1">
      <c r="B1802" s="654"/>
      <c r="C1802" s="655"/>
      <c r="D1802" s="636"/>
      <c r="E1802" s="636"/>
      <c r="F1802" s="636"/>
      <c r="G1802" s="636"/>
      <c r="H1802" s="636"/>
      <c r="I1802" s="636"/>
      <c r="J1802" s="636"/>
      <c r="K1802" s="636"/>
      <c r="L1802" s="636"/>
      <c r="M1802" s="636"/>
      <c r="N1802" s="636"/>
      <c r="O1802" s="636"/>
      <c r="P1802" s="636"/>
      <c r="Q1802" s="636"/>
      <c r="R1802" s="636"/>
      <c r="S1802" s="636"/>
      <c r="T1802" s="636"/>
      <c r="U1802" s="636"/>
      <c r="V1802" s="264"/>
      <c r="W1802" s="656"/>
      <c r="X1802" s="636"/>
      <c r="Y1802" s="636"/>
      <c r="Z1802" s="636"/>
      <c r="AA1802" s="636"/>
      <c r="AB1802" s="636"/>
      <c r="AC1802" s="636"/>
      <c r="AD1802" s="636"/>
      <c r="AE1802" s="219"/>
      <c r="AF1802" s="219"/>
      <c r="AG1802" s="219"/>
      <c r="AH1802" s="219"/>
      <c r="AI1802" s="219"/>
      <c r="AJ1802" s="219"/>
      <c r="AK1802" s="219"/>
      <c r="AL1802" s="219"/>
      <c r="AM1802" s="219"/>
      <c r="AN1802" s="219"/>
      <c r="AO1802" s="219"/>
      <c r="AP1802" s="219"/>
      <c r="AQ1802" s="219"/>
      <c r="AR1802" s="219"/>
      <c r="AS1802" s="219"/>
    </row>
    <row r="1803" spans="1:45" ht="15.5">
      <c r="B1803" s="241" t="s">
        <v>804</v>
      </c>
      <c r="C1803" s="242"/>
      <c r="D1803" s="501" t="s">
        <v>523</v>
      </c>
      <c r="E1803" s="217"/>
      <c r="F1803" s="501"/>
      <c r="G1803" s="217"/>
      <c r="H1803" s="217"/>
      <c r="I1803" s="217"/>
      <c r="J1803" s="217"/>
      <c r="K1803" s="217"/>
      <c r="L1803" s="217"/>
      <c r="M1803" s="217"/>
      <c r="N1803" s="217"/>
      <c r="O1803" s="217"/>
      <c r="P1803" s="217"/>
      <c r="Q1803" s="217"/>
      <c r="R1803" s="242"/>
      <c r="S1803" s="217"/>
      <c r="T1803" s="217"/>
      <c r="U1803" s="217"/>
      <c r="V1803" s="217"/>
      <c r="W1803" s="217"/>
      <c r="X1803" s="217"/>
      <c r="Y1803" s="217"/>
      <c r="Z1803" s="217"/>
      <c r="AA1803" s="217"/>
      <c r="AB1803" s="217"/>
      <c r="AC1803" s="217"/>
      <c r="AD1803" s="217"/>
      <c r="AE1803" s="231"/>
      <c r="AF1803" s="229"/>
      <c r="AG1803" s="229"/>
      <c r="AH1803" s="229"/>
      <c r="AI1803" s="229"/>
      <c r="AJ1803" s="229"/>
      <c r="AK1803" s="229"/>
      <c r="AL1803" s="229"/>
      <c r="AM1803" s="229"/>
      <c r="AN1803" s="229"/>
      <c r="AO1803" s="229"/>
      <c r="AP1803" s="229"/>
      <c r="AQ1803" s="229"/>
      <c r="AR1803" s="229"/>
    </row>
    <row r="1804" spans="1:45" ht="39.75" customHeight="1">
      <c r="B1804" s="828" t="s">
        <v>211</v>
      </c>
      <c r="C1804" s="830" t="s">
        <v>33</v>
      </c>
      <c r="D1804" s="244" t="s">
        <v>421</v>
      </c>
      <c r="E1804" s="838" t="s">
        <v>209</v>
      </c>
      <c r="F1804" s="839"/>
      <c r="G1804" s="839"/>
      <c r="H1804" s="839"/>
      <c r="I1804" s="839"/>
      <c r="J1804" s="839"/>
      <c r="K1804" s="839"/>
      <c r="L1804" s="839"/>
      <c r="M1804" s="839"/>
      <c r="N1804" s="839"/>
      <c r="O1804" s="839"/>
      <c r="P1804" s="840"/>
      <c r="Q1804" s="830" t="s">
        <v>213</v>
      </c>
      <c r="R1804" s="244" t="s">
        <v>422</v>
      </c>
      <c r="S1804" s="834" t="s">
        <v>212</v>
      </c>
      <c r="T1804" s="835"/>
      <c r="U1804" s="835"/>
      <c r="V1804" s="835"/>
      <c r="W1804" s="835"/>
      <c r="X1804" s="835"/>
      <c r="Y1804" s="835"/>
      <c r="Z1804" s="835"/>
      <c r="AA1804" s="835"/>
      <c r="AB1804" s="835"/>
      <c r="AC1804" s="835"/>
      <c r="AD1804" s="841"/>
      <c r="AE1804" s="834" t="s">
        <v>242</v>
      </c>
      <c r="AF1804" s="835"/>
      <c r="AG1804" s="835"/>
      <c r="AH1804" s="835"/>
      <c r="AI1804" s="835"/>
      <c r="AJ1804" s="835"/>
      <c r="AK1804" s="835"/>
      <c r="AL1804" s="835"/>
      <c r="AM1804" s="835"/>
      <c r="AN1804" s="835"/>
      <c r="AO1804" s="835"/>
      <c r="AP1804" s="835"/>
      <c r="AQ1804" s="835"/>
      <c r="AR1804" s="835"/>
      <c r="AS1804" s="836"/>
    </row>
    <row r="1805" spans="1:45" ht="65.25" customHeight="1">
      <c r="B1805" s="829"/>
      <c r="C1805" s="831"/>
      <c r="D1805" s="245">
        <v>2025</v>
      </c>
      <c r="E1805" s="245">
        <v>2026</v>
      </c>
      <c r="F1805" s="245">
        <v>2027</v>
      </c>
      <c r="G1805" s="245">
        <v>2028</v>
      </c>
      <c r="H1805" s="245">
        <v>2029</v>
      </c>
      <c r="I1805" s="245">
        <v>2030</v>
      </c>
      <c r="J1805" s="245">
        <v>2031</v>
      </c>
      <c r="K1805" s="245">
        <v>2032</v>
      </c>
      <c r="L1805" s="245">
        <v>2033</v>
      </c>
      <c r="M1805" s="245">
        <v>2034</v>
      </c>
      <c r="N1805" s="245">
        <v>2035</v>
      </c>
      <c r="O1805" s="245">
        <v>2036</v>
      </c>
      <c r="P1805" s="245">
        <v>2037</v>
      </c>
      <c r="Q1805" s="837"/>
      <c r="R1805" s="245">
        <v>2025</v>
      </c>
      <c r="S1805" s="245">
        <v>2026</v>
      </c>
      <c r="T1805" s="245">
        <v>2027</v>
      </c>
      <c r="U1805" s="245">
        <v>2028</v>
      </c>
      <c r="V1805" s="245">
        <v>2029</v>
      </c>
      <c r="W1805" s="245">
        <v>2030</v>
      </c>
      <c r="X1805" s="245">
        <v>2031</v>
      </c>
      <c r="Y1805" s="245">
        <v>2032</v>
      </c>
      <c r="Z1805" s="245">
        <v>2033</v>
      </c>
      <c r="AA1805" s="245">
        <v>2034</v>
      </c>
      <c r="AB1805" s="245">
        <v>2035</v>
      </c>
      <c r="AC1805" s="245">
        <v>2036</v>
      </c>
      <c r="AD1805" s="245">
        <v>2037</v>
      </c>
      <c r="AE1805" s="245" t="str">
        <f>'1.  LRAMVA Summary'!$D$53</f>
        <v>Residential</v>
      </c>
      <c r="AF1805" s="245" t="str">
        <f>'1.  LRAMVA Summary'!$E$53</f>
        <v>GS&lt;50 kW</v>
      </c>
      <c r="AG1805" s="245" t="str">
        <f>'1.  LRAMVA Summary'!$F$53</f>
        <v>GS 50 to 699 kW</v>
      </c>
      <c r="AH1805" s="245" t="str">
        <f>'1.  LRAMVA Summary'!$G$53</f>
        <v>GS 700 to 4,999 kW</v>
      </c>
      <c r="AI1805" s="245" t="str">
        <f>'1.  LRAMVA Summary'!$H$53</f>
        <v>Large Use</v>
      </c>
      <c r="AJ1805" s="245" t="str">
        <f>'1.  LRAMVA Summary'!$I$53</f>
        <v>Street Lighting</v>
      </c>
      <c r="AK1805" s="245" t="str">
        <f>'1.  LRAMVA Summary'!$J$53</f>
        <v>Unmetered Scattered Load</v>
      </c>
      <c r="AL1805" s="245" t="str">
        <f>'1.  LRAMVA Summary'!$K$53</f>
        <v/>
      </c>
      <c r="AM1805" s="245" t="str">
        <f>'1.  LRAMVA Summary'!$L$53</f>
        <v/>
      </c>
      <c r="AN1805" s="245" t="str">
        <f>'1.  LRAMVA Summary'!$M$53</f>
        <v/>
      </c>
      <c r="AO1805" s="245" t="str">
        <f>'1.  LRAMVA Summary'!$N$53</f>
        <v/>
      </c>
      <c r="AP1805" s="245" t="str">
        <f>'1.  LRAMVA Summary'!$O$53</f>
        <v/>
      </c>
      <c r="AQ1805" s="245" t="str">
        <f>'1.  LRAMVA Summary'!$P$53</f>
        <v/>
      </c>
      <c r="AR1805" s="245" t="str">
        <f>'1.  LRAMVA Summary'!$Q$53</f>
        <v/>
      </c>
      <c r="AS1805" s="247" t="str">
        <f>'1.  LRAMVA Summary'!$R$53</f>
        <v>Total</v>
      </c>
    </row>
    <row r="1806" spans="1:45" ht="15" hidden="1" customHeight="1" outlineLevel="1">
      <c r="A1806" s="454"/>
      <c r="B1806" s="254"/>
      <c r="C1806" s="265"/>
      <c r="D1806" s="251"/>
      <c r="E1806" s="251"/>
      <c r="F1806" s="251"/>
      <c r="G1806" s="251"/>
      <c r="H1806" s="251"/>
      <c r="I1806" s="251"/>
      <c r="J1806" s="251"/>
      <c r="K1806" s="251"/>
      <c r="L1806" s="251"/>
      <c r="M1806" s="251"/>
      <c r="N1806" s="251"/>
      <c r="O1806" s="251"/>
      <c r="P1806" s="251"/>
      <c r="Q1806" s="251"/>
      <c r="R1806" s="251"/>
      <c r="S1806" s="251"/>
      <c r="T1806" s="251"/>
      <c r="U1806" s="251"/>
      <c r="V1806" s="251"/>
      <c r="W1806" s="251"/>
      <c r="X1806" s="251"/>
      <c r="Y1806" s="251"/>
      <c r="Z1806" s="251"/>
      <c r="AA1806" s="251"/>
      <c r="AB1806" s="251"/>
      <c r="AC1806" s="251"/>
      <c r="AD1806" s="251"/>
      <c r="AE1806" s="251">
        <f>'1.  LRAMVA Summary'!D694</f>
        <v>0</v>
      </c>
      <c r="AF1806" s="251">
        <f>'1.  LRAMVA Summary'!E694</f>
        <v>0</v>
      </c>
      <c r="AG1806" s="251">
        <f>'1.  LRAMVA Summary'!F694</f>
        <v>0</v>
      </c>
      <c r="AH1806" s="251">
        <f>'1.  LRAMVA Summary'!G694</f>
        <v>0</v>
      </c>
      <c r="AI1806" s="251">
        <f>'1.  LRAMVA Summary'!H694</f>
        <v>0</v>
      </c>
      <c r="AJ1806" s="251">
        <f>'1.  LRAMVA Summary'!I694</f>
        <v>0</v>
      </c>
      <c r="AK1806" s="251">
        <f>'1.  LRAMVA Summary'!J694</f>
        <v>0</v>
      </c>
      <c r="AL1806" s="251">
        <f>'1.  LRAMVA Summary'!K694</f>
        <v>0</v>
      </c>
      <c r="AM1806" s="251">
        <f>'1.  LRAMVA Summary'!L694</f>
        <v>0</v>
      </c>
      <c r="AN1806" s="251">
        <f>'1.  LRAMVA Summary'!M694</f>
        <v>0</v>
      </c>
      <c r="AO1806" s="251">
        <f>'1.  LRAMVA Summary'!N694</f>
        <v>0</v>
      </c>
      <c r="AP1806" s="251">
        <f>'1.  LRAMVA Summary'!O694</f>
        <v>0</v>
      </c>
      <c r="AQ1806" s="251">
        <f>'1.  LRAMVA Summary'!P694</f>
        <v>0</v>
      </c>
      <c r="AR1806" s="251">
        <f>'1.  LRAMVA Summary'!Q694</f>
        <v>0</v>
      </c>
      <c r="AS1806" s="252"/>
    </row>
    <row r="1807" spans="1:45" ht="15.5" collapsed="1">
      <c r="B1807" s="718"/>
      <c r="C1807" s="293"/>
      <c r="D1807" s="293"/>
      <c r="E1807" s="293"/>
      <c r="F1807" s="293"/>
      <c r="G1807" s="293"/>
      <c r="H1807" s="293"/>
      <c r="I1807" s="293"/>
      <c r="J1807" s="293"/>
      <c r="K1807" s="293"/>
      <c r="L1807" s="293"/>
      <c r="M1807" s="293"/>
      <c r="N1807" s="293"/>
      <c r="O1807" s="293"/>
      <c r="P1807" s="293"/>
      <c r="Q1807" s="293"/>
      <c r="R1807" s="293"/>
      <c r="S1807" s="293"/>
      <c r="T1807" s="293"/>
      <c r="U1807" s="293"/>
      <c r="V1807" s="293"/>
      <c r="W1807" s="293"/>
      <c r="X1807" s="293"/>
      <c r="Y1807" s="293"/>
      <c r="Z1807" s="293"/>
      <c r="AA1807" s="293"/>
      <c r="AB1807" s="293"/>
      <c r="AC1807" s="293"/>
      <c r="AD1807" s="723"/>
      <c r="AE1807" s="251" t="str">
        <f>'1.  LRAMVA Summary'!$D$54</f>
        <v>kWh</v>
      </c>
      <c r="AF1807" s="251" t="str">
        <f>'1.  LRAMVA Summary'!$E$54</f>
        <v>kWh</v>
      </c>
      <c r="AG1807" s="251" t="str">
        <f>'1.  LRAMVA Summary'!$F$54</f>
        <v>kW</v>
      </c>
      <c r="AH1807" s="251" t="str">
        <f>'1.  LRAMVA Summary'!$G$54</f>
        <v>kW</v>
      </c>
      <c r="AI1807" s="251" t="str">
        <f>'1.  LRAMVA Summary'!$H$54</f>
        <v>kW</v>
      </c>
      <c r="AJ1807" s="251" t="str">
        <f>'1.  LRAMVA Summary'!$I$54</f>
        <v>kW</v>
      </c>
      <c r="AK1807" s="251" t="str">
        <f>'1.  LRAMVA Summary'!$J$54</f>
        <v>kWh</v>
      </c>
      <c r="AL1807" s="251">
        <f>'1.  LRAMVA Summary'!$K$54</f>
        <v>0</v>
      </c>
      <c r="AM1807" s="251">
        <f>'1.  LRAMVA Summary'!$L$54</f>
        <v>0</v>
      </c>
      <c r="AN1807" s="251">
        <f>'1.  LRAMVA Summary'!$M$54</f>
        <v>0</v>
      </c>
      <c r="AO1807" s="251">
        <f>'1.  LRAMVA Summary'!$N$54</f>
        <v>0</v>
      </c>
      <c r="AP1807" s="251">
        <f>'1.  LRAMVA Summary'!$O$54</f>
        <v>0</v>
      </c>
      <c r="AQ1807" s="251">
        <f>'1.  LRAMVA Summary'!$P$54</f>
        <v>0</v>
      </c>
      <c r="AR1807" s="251">
        <f>'1.  LRAMVA Summary'!$Q$54</f>
        <v>0</v>
      </c>
      <c r="AS1807" s="288"/>
    </row>
    <row r="1808" spans="1:45" ht="15.5">
      <c r="B1808" s="719" t="s">
        <v>917</v>
      </c>
      <c r="C1808" s="293"/>
      <c r="D1808" s="293"/>
      <c r="E1808" s="293"/>
      <c r="F1808" s="293"/>
      <c r="G1808" s="293"/>
      <c r="H1808" s="293"/>
      <c r="I1808" s="293"/>
      <c r="J1808" s="293"/>
      <c r="K1808" s="293"/>
      <c r="L1808" s="293"/>
      <c r="M1808" s="293"/>
      <c r="N1808" s="293"/>
      <c r="O1808" s="293"/>
      <c r="P1808" s="293"/>
      <c r="Q1808" s="293"/>
      <c r="R1808" s="293"/>
      <c r="S1808" s="293"/>
      <c r="T1808" s="293"/>
      <c r="U1808" s="293"/>
      <c r="V1808" s="293"/>
      <c r="W1808" s="293"/>
      <c r="X1808" s="293"/>
      <c r="Y1808" s="293"/>
      <c r="Z1808" s="293"/>
      <c r="AA1808" s="293"/>
      <c r="AB1808" s="293"/>
      <c r="AC1808" s="293"/>
      <c r="AD1808" s="723"/>
      <c r="AE1808" s="721">
        <v>0</v>
      </c>
      <c r="AF1808" s="716">
        <v>0</v>
      </c>
      <c r="AG1808" s="716">
        <v>0</v>
      </c>
      <c r="AH1808" s="716">
        <v>0</v>
      </c>
      <c r="AI1808" s="716">
        <v>0</v>
      </c>
      <c r="AJ1808" s="716">
        <v>0</v>
      </c>
      <c r="AK1808" s="716">
        <v>0</v>
      </c>
      <c r="AL1808" s="716">
        <v>0</v>
      </c>
      <c r="AM1808" s="716">
        <v>0</v>
      </c>
      <c r="AN1808" s="716">
        <v>0</v>
      </c>
      <c r="AO1808" s="716">
        <v>0</v>
      </c>
      <c r="AP1808" s="716">
        <v>0</v>
      </c>
      <c r="AQ1808" s="716">
        <v>0</v>
      </c>
      <c r="AR1808" s="716">
        <v>0</v>
      </c>
      <c r="AS1808" s="717"/>
    </row>
    <row r="1809" spans="2:45" ht="15.5">
      <c r="B1809" s="720" t="s">
        <v>774</v>
      </c>
      <c r="C1809" s="346"/>
      <c r="D1809" s="346"/>
      <c r="E1809" s="346"/>
      <c r="F1809" s="346"/>
      <c r="G1809" s="346"/>
      <c r="H1809" s="346"/>
      <c r="I1809" s="346"/>
      <c r="J1809" s="346"/>
      <c r="K1809" s="346"/>
      <c r="L1809" s="346"/>
      <c r="M1809" s="346"/>
      <c r="N1809" s="346"/>
      <c r="O1809" s="346"/>
      <c r="P1809" s="346"/>
      <c r="Q1809" s="346"/>
      <c r="R1809" s="346"/>
      <c r="S1809" s="346"/>
      <c r="T1809" s="346"/>
      <c r="U1809" s="346"/>
      <c r="V1809" s="346"/>
      <c r="W1809" s="346"/>
      <c r="X1809" s="346"/>
      <c r="Y1809" s="346"/>
      <c r="Z1809" s="346"/>
      <c r="AA1809" s="346"/>
      <c r="AB1809" s="346"/>
      <c r="AC1809" s="346"/>
      <c r="AD1809" s="724"/>
      <c r="AE1809" s="722">
        <f>HLOOKUP(AE1805,'2. LRAMVA Threshold'!$B$42:$Q$60,17,FALSE)</f>
        <v>12486004.890170673</v>
      </c>
      <c r="AF1809" s="722">
        <f>HLOOKUP(AF1805,'2. LRAMVA Threshold'!$B$42:$Q$60,17,FALSE)</f>
        <v>1448724.3074137308</v>
      </c>
      <c r="AG1809" s="722">
        <f>HLOOKUP(AG1805,'2. LRAMVA Threshold'!$B$42:$Q$60,17,FALSE)</f>
        <v>64525.781647566444</v>
      </c>
      <c r="AH1809" s="722">
        <f>HLOOKUP(AH1805,'2. LRAMVA Threshold'!$B$42:$Q$60,17,FALSE)</f>
        <v>35242.11041397263</v>
      </c>
      <c r="AI1809" s="722">
        <f>HLOOKUP(AI1805,'2. LRAMVA Threshold'!$B$42:$Q$60,17,FALSE)</f>
        <v>0</v>
      </c>
      <c r="AJ1809" s="722">
        <f>HLOOKUP(AJ1805,'2. LRAMVA Threshold'!$B$42:$Q$60,17,FALSE)</f>
        <v>0</v>
      </c>
      <c r="AK1809" s="722">
        <f>HLOOKUP(AK1805,'2. LRAMVA Threshold'!$B$42:$Q$60,17,FALSE)</f>
        <v>0</v>
      </c>
      <c r="AL1809" s="722">
        <f>HLOOKUP(AL1805,'2. LRAMVA Threshold'!$B$42:$Q$60,17,FALSE)</f>
        <v>0</v>
      </c>
      <c r="AM1809" s="722">
        <f>HLOOKUP(AM1805,'2. LRAMVA Threshold'!$B$42:$Q$60,17,FALSE)</f>
        <v>0</v>
      </c>
      <c r="AN1809" s="722">
        <f>HLOOKUP(AN1805,'2. LRAMVA Threshold'!$B$42:$Q$60,17,FALSE)</f>
        <v>0</v>
      </c>
      <c r="AO1809" s="722">
        <f>HLOOKUP(AO1805,'2. LRAMVA Threshold'!$B$42:$Q$60,17,FALSE)</f>
        <v>0</v>
      </c>
      <c r="AP1809" s="722">
        <f>HLOOKUP(AP1805,'2. LRAMVA Threshold'!$B$42:$Q$60,17,FALSE)</f>
        <v>0</v>
      </c>
      <c r="AQ1809" s="722">
        <f>HLOOKUP(AQ1805,'2. LRAMVA Threshold'!$B$42:$Q$60,17,FALSE)</f>
        <v>0</v>
      </c>
      <c r="AR1809" s="722">
        <f>HLOOKUP(AR1805,'2. LRAMVA Threshold'!$B$42:$Q$60,17,FALSE)</f>
        <v>0</v>
      </c>
      <c r="AS1809" s="384"/>
    </row>
    <row r="1810" spans="2:45" ht="15.5">
      <c r="B1810" s="337"/>
      <c r="C1810" s="291"/>
      <c r="D1810" s="292"/>
      <c r="E1810" s="292"/>
      <c r="F1810" s="292"/>
      <c r="G1810" s="292"/>
      <c r="H1810" s="292"/>
      <c r="I1810" s="292"/>
      <c r="J1810" s="292"/>
      <c r="K1810" s="292"/>
      <c r="L1810" s="292"/>
      <c r="M1810" s="292"/>
      <c r="N1810" s="292"/>
      <c r="O1810" s="292"/>
      <c r="P1810" s="292"/>
      <c r="Q1810" s="292"/>
      <c r="R1810" s="293"/>
      <c r="S1810" s="292"/>
      <c r="T1810" s="292"/>
      <c r="U1810" s="292"/>
      <c r="V1810" s="263"/>
      <c r="W1810" s="263"/>
      <c r="X1810" s="263"/>
      <c r="Y1810" s="263"/>
      <c r="Z1810" s="292"/>
      <c r="AA1810" s="292"/>
      <c r="AB1810" s="292"/>
      <c r="AC1810" s="292"/>
      <c r="AD1810" s="292"/>
      <c r="AE1810" s="378"/>
      <c r="AF1810" s="378"/>
      <c r="AG1810" s="378"/>
      <c r="AH1810" s="378"/>
      <c r="AI1810" s="378"/>
      <c r="AJ1810" s="378"/>
      <c r="AK1810" s="378"/>
      <c r="AL1810" s="342"/>
      <c r="AM1810" s="342"/>
      <c r="AN1810" s="342"/>
      <c r="AO1810" s="342"/>
      <c r="AP1810" s="342"/>
      <c r="AQ1810" s="342"/>
      <c r="AR1810" s="342"/>
      <c r="AS1810" s="343"/>
    </row>
    <row r="1811" spans="2:45" ht="15.5">
      <c r="B1811" s="283" t="s">
        <v>949</v>
      </c>
      <c r="C1811" s="295"/>
      <c r="D1811" s="295"/>
      <c r="E1811" s="321"/>
      <c r="F1811" s="321"/>
      <c r="G1811" s="321"/>
      <c r="H1811" s="321"/>
      <c r="I1811" s="321"/>
      <c r="J1811" s="321"/>
      <c r="K1811" s="321"/>
      <c r="L1811" s="321"/>
      <c r="M1811" s="321"/>
      <c r="N1811" s="321"/>
      <c r="O1811" s="321"/>
      <c r="P1811" s="321"/>
      <c r="Q1811" s="321"/>
      <c r="R1811" s="251"/>
      <c r="S1811" s="297"/>
      <c r="T1811" s="297"/>
      <c r="U1811" s="297"/>
      <c r="V1811" s="296"/>
      <c r="W1811" s="296"/>
      <c r="X1811" s="296"/>
      <c r="Y1811" s="296"/>
      <c r="Z1811" s="297"/>
      <c r="AA1811" s="297"/>
      <c r="AB1811" s="297"/>
      <c r="AC1811" s="297"/>
      <c r="AD1811" s="297"/>
      <c r="AE1811" s="298">
        <f>HLOOKUP(AE$35,'3.  Distribution Rates'!$C$122:$P$136,15,FALSE)</f>
        <v>0</v>
      </c>
      <c r="AF1811" s="298">
        <f>HLOOKUP(AF$35,'3.  Distribution Rates'!$C$122:$P$136,15,FALSE)</f>
        <v>1.8800000000000001E-2</v>
      </c>
      <c r="AG1811" s="298">
        <f>HLOOKUP(AG$35,'3.  Distribution Rates'!$C$122:$P$136,15,FALSE)</f>
        <v>3.1991999999999998</v>
      </c>
      <c r="AH1811" s="298">
        <f>HLOOKUP(AH$35,'3.  Distribution Rates'!$C$122:$P$136,15,FALSE)</f>
        <v>3.7138</v>
      </c>
      <c r="AI1811" s="298">
        <f>HLOOKUP(AI$35,'3.  Distribution Rates'!$C$122:$P$136,15,FALSE)</f>
        <v>2.8117999999999999</v>
      </c>
      <c r="AJ1811" s="298">
        <f>HLOOKUP(AJ$35,'3.  Distribution Rates'!$C$122:$P$136,15,FALSE)</f>
        <v>13.004200000000001</v>
      </c>
      <c r="AK1811" s="298">
        <f>HLOOKUP(AK$35,'3.  Distribution Rates'!$C$122:$P$136,15,FALSE)</f>
        <v>2.2200000000000001E-2</v>
      </c>
      <c r="AL1811" s="298">
        <f>HLOOKUP(AL$35,'3.  Distribution Rates'!$C$122:$P$136,15,FALSE)</f>
        <v>0</v>
      </c>
      <c r="AM1811" s="298">
        <f>HLOOKUP(AM$35,'3.  Distribution Rates'!$C$122:$P$136,15,FALSE)</f>
        <v>0</v>
      </c>
      <c r="AN1811" s="298">
        <f>HLOOKUP(AN$35,'3.  Distribution Rates'!$C$122:$P$136,15,FALSE)</f>
        <v>0</v>
      </c>
      <c r="AO1811" s="298">
        <f>HLOOKUP(AO$35,'3.  Distribution Rates'!$C$122:$P$136,15,FALSE)</f>
        <v>0</v>
      </c>
      <c r="AP1811" s="298">
        <f>HLOOKUP(AP$35,'3.  Distribution Rates'!$C$122:$P$136,15,FALSE)</f>
        <v>0</v>
      </c>
      <c r="AQ1811" s="298">
        <f>HLOOKUP(AQ$35,'3.  Distribution Rates'!$C$122:$P$136,15,FALSE)</f>
        <v>0</v>
      </c>
      <c r="AR1811" s="298">
        <f>HLOOKUP(AR$35,'3.  Distribution Rates'!$C$122:$P$136,15,FALSE)</f>
        <v>0</v>
      </c>
      <c r="AS1811" s="386"/>
    </row>
    <row r="1812" spans="2:45" ht="15.5">
      <c r="B1812" s="283" t="s">
        <v>775</v>
      </c>
      <c r="C1812" s="300"/>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23">
        <f>'4.  2011-2014 LRAM'!AM148*AE1811</f>
        <v>0</v>
      </c>
      <c r="AF1812" s="323">
        <f>'4.  2011-2014 LRAM'!AN148*AF1811</f>
        <v>0</v>
      </c>
      <c r="AG1812" s="323">
        <f>'4.  2011-2014 LRAM'!AO148*AG1811</f>
        <v>0</v>
      </c>
      <c r="AH1812" s="323">
        <f>'4.  2011-2014 LRAM'!AP148*AH1811</f>
        <v>0</v>
      </c>
      <c r="AI1812" s="323">
        <f>'4.  2011-2014 LRAM'!AQ148*AI1811</f>
        <v>0</v>
      </c>
      <c r="AJ1812" s="323">
        <f>'4.  2011-2014 LRAM'!AR148*AJ1811</f>
        <v>0</v>
      </c>
      <c r="AK1812" s="323">
        <f>'4.  2011-2014 LRAM'!AS148*AK1811</f>
        <v>0</v>
      </c>
      <c r="AL1812" s="323">
        <f>'4.  2011-2014 LRAM'!AT148*AL1811</f>
        <v>0</v>
      </c>
      <c r="AM1812" s="323">
        <f>'4.  2011-2014 LRAM'!AU148*AM1811</f>
        <v>0</v>
      </c>
      <c r="AN1812" s="323">
        <f>'4.  2011-2014 LRAM'!AV148*AN1811</f>
        <v>0</v>
      </c>
      <c r="AO1812" s="323">
        <f>'4.  2011-2014 LRAM'!AW148*AO1811</f>
        <v>0</v>
      </c>
      <c r="AP1812" s="323">
        <f>'4.  2011-2014 LRAM'!AX148*AP1811</f>
        <v>0</v>
      </c>
      <c r="AQ1812" s="323">
        <f>'4.  2011-2014 LRAM'!AY148*AQ1811</f>
        <v>0</v>
      </c>
      <c r="AR1812" s="323">
        <f>'4.  2011-2014 LRAM'!AZ148*AR1811</f>
        <v>0</v>
      </c>
      <c r="AS1812" s="533">
        <f t="shared" ref="AS1812:AS1815" si="739">SUM(AE1812:AR1812)</f>
        <v>0</v>
      </c>
    </row>
    <row r="1813" spans="2:45" ht="15.5">
      <c r="B1813" s="283" t="s">
        <v>776</v>
      </c>
      <c r="C1813" s="300"/>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23">
        <f>'4.  2011-2014 LRAM'!AM287*AE1811</f>
        <v>0</v>
      </c>
      <c r="AF1813" s="323">
        <f>'4.  2011-2014 LRAM'!AN287*AF1811</f>
        <v>0</v>
      </c>
      <c r="AG1813" s="323">
        <f>'4.  2011-2014 LRAM'!AO287*AG1811</f>
        <v>0</v>
      </c>
      <c r="AH1813" s="323">
        <f>'4.  2011-2014 LRAM'!AP287*AH1811</f>
        <v>0</v>
      </c>
      <c r="AI1813" s="323">
        <f>'4.  2011-2014 LRAM'!AQ287*AI1811</f>
        <v>0</v>
      </c>
      <c r="AJ1813" s="323">
        <f>'4.  2011-2014 LRAM'!AR287*AJ1811</f>
        <v>0</v>
      </c>
      <c r="AK1813" s="323">
        <f>'4.  2011-2014 LRAM'!AS287*AK1811</f>
        <v>0</v>
      </c>
      <c r="AL1813" s="323">
        <f>'4.  2011-2014 LRAM'!AT287*AL1811</f>
        <v>0</v>
      </c>
      <c r="AM1813" s="323">
        <f>'4.  2011-2014 LRAM'!AU287*AM1811</f>
        <v>0</v>
      </c>
      <c r="AN1813" s="323">
        <f>'4.  2011-2014 LRAM'!AV287*AN1811</f>
        <v>0</v>
      </c>
      <c r="AO1813" s="323">
        <f>'4.  2011-2014 LRAM'!AW287*AO1811</f>
        <v>0</v>
      </c>
      <c r="AP1813" s="323">
        <f>'4.  2011-2014 LRAM'!AX287*AP1811</f>
        <v>0</v>
      </c>
      <c r="AQ1813" s="323">
        <f>'4.  2011-2014 LRAM'!AY287*AQ1811</f>
        <v>0</v>
      </c>
      <c r="AR1813" s="323">
        <f>'4.  2011-2014 LRAM'!AZ287*AR1811</f>
        <v>0</v>
      </c>
      <c r="AS1813" s="533">
        <f t="shared" si="739"/>
        <v>0</v>
      </c>
    </row>
    <row r="1814" spans="2:45" ht="15.5">
      <c r="B1814" s="283" t="s">
        <v>777</v>
      </c>
      <c r="C1814" s="300"/>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23">
        <f>'4.  2011-2014 LRAM'!AM423*AE1811</f>
        <v>0</v>
      </c>
      <c r="AF1814" s="323">
        <f>'4.  2011-2014 LRAM'!AN423*AF1811</f>
        <v>31811.167074981815</v>
      </c>
      <c r="AG1814" s="323">
        <f>'4.  2011-2014 LRAM'!AO423*AG1811</f>
        <v>76644.938536045534</v>
      </c>
      <c r="AH1814" s="323">
        <f>'4.  2011-2014 LRAM'!AP423*AH1811</f>
        <v>29615.057575521583</v>
      </c>
      <c r="AI1814" s="323">
        <f>'4.  2011-2014 LRAM'!AQ423*AI1811</f>
        <v>642.53393637211582</v>
      </c>
      <c r="AJ1814" s="323">
        <f>'4.  2011-2014 LRAM'!AR423*AJ1811</f>
        <v>0</v>
      </c>
      <c r="AK1814" s="323">
        <f>'4.  2011-2014 LRAM'!AS423*AK1811</f>
        <v>0</v>
      </c>
      <c r="AL1814" s="323">
        <f>'4.  2011-2014 LRAM'!AT423*AL1811</f>
        <v>0</v>
      </c>
      <c r="AM1814" s="323">
        <f>'4.  2011-2014 LRAM'!AU423*AM1811</f>
        <v>0</v>
      </c>
      <c r="AN1814" s="323">
        <f>'4.  2011-2014 LRAM'!AV423*AN1811</f>
        <v>0</v>
      </c>
      <c r="AO1814" s="323">
        <f>'4.  2011-2014 LRAM'!AW423*AO1811</f>
        <v>0</v>
      </c>
      <c r="AP1814" s="323">
        <f>'4.  2011-2014 LRAM'!AX423*AP1811</f>
        <v>0</v>
      </c>
      <c r="AQ1814" s="323">
        <f>'4.  2011-2014 LRAM'!AY423*AQ1811</f>
        <v>0</v>
      </c>
      <c r="AR1814" s="323">
        <f>'4.  2011-2014 LRAM'!AZ423*AR1811</f>
        <v>0</v>
      </c>
      <c r="AS1814" s="533">
        <f t="shared" si="739"/>
        <v>138713.69712292103</v>
      </c>
    </row>
    <row r="1815" spans="2:45" ht="15.5">
      <c r="B1815" s="283" t="s">
        <v>778</v>
      </c>
      <c r="C1815" s="300"/>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23">
        <f>'4.  2011-2014 LRAM'!AM560*AE1811</f>
        <v>0</v>
      </c>
      <c r="AF1815" s="323">
        <f>'4.  2011-2014 LRAM'!AN560*AF1811</f>
        <v>25964.195526275671</v>
      </c>
      <c r="AG1815" s="323">
        <f>'4.  2011-2014 LRAM'!AO560*AG1811</f>
        <v>26745.777988359951</v>
      </c>
      <c r="AH1815" s="323">
        <f>'4.  2011-2014 LRAM'!AP560*AH1811</f>
        <v>3942.149068772037</v>
      </c>
      <c r="AI1815" s="323">
        <f>'4.  2011-2014 LRAM'!AQ560*AI1811</f>
        <v>171.00794921459413</v>
      </c>
      <c r="AJ1815" s="323">
        <f>'4.  2011-2014 LRAM'!AR560*AJ1811</f>
        <v>0</v>
      </c>
      <c r="AK1815" s="323">
        <f>'4.  2011-2014 LRAM'!AS560*AK1811</f>
        <v>0</v>
      </c>
      <c r="AL1815" s="323">
        <f>'4.  2011-2014 LRAM'!AT560*AL1811</f>
        <v>0</v>
      </c>
      <c r="AM1815" s="323">
        <f>'4.  2011-2014 LRAM'!AU560*AM1811</f>
        <v>0</v>
      </c>
      <c r="AN1815" s="323">
        <f>'4.  2011-2014 LRAM'!AV560*AN1811</f>
        <v>0</v>
      </c>
      <c r="AO1815" s="323">
        <f>'4.  2011-2014 LRAM'!AW560*AO1811</f>
        <v>0</v>
      </c>
      <c r="AP1815" s="323">
        <f>'4.  2011-2014 LRAM'!AX560*AP1811</f>
        <v>0</v>
      </c>
      <c r="AQ1815" s="323">
        <f>'4.  2011-2014 LRAM'!AY560*AQ1811</f>
        <v>0</v>
      </c>
      <c r="AR1815" s="323">
        <f>'4.  2011-2014 LRAM'!AZ560*AR1811</f>
        <v>0</v>
      </c>
      <c r="AS1815" s="533">
        <f t="shared" si="739"/>
        <v>56823.130532622257</v>
      </c>
    </row>
    <row r="1816" spans="2:45" ht="15.5">
      <c r="B1816" s="283" t="s">
        <v>779</v>
      </c>
      <c r="C1816" s="300"/>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23">
        <f t="shared" ref="AE1816:AR1816" si="740">AE217*AE1811</f>
        <v>0</v>
      </c>
      <c r="AF1816" s="323">
        <f t="shared" si="740"/>
        <v>57535.35199895101</v>
      </c>
      <c r="AG1816" s="323">
        <f t="shared" si="740"/>
        <v>29692.121910589332</v>
      </c>
      <c r="AH1816" s="323">
        <f t="shared" si="740"/>
        <v>12497.178918973914</v>
      </c>
      <c r="AI1816" s="323">
        <f t="shared" si="740"/>
        <v>145.99456243249489</v>
      </c>
      <c r="AJ1816" s="323">
        <f t="shared" si="740"/>
        <v>0</v>
      </c>
      <c r="AK1816" s="323">
        <f t="shared" si="740"/>
        <v>0</v>
      </c>
      <c r="AL1816" s="323">
        <f t="shared" si="740"/>
        <v>0</v>
      </c>
      <c r="AM1816" s="323">
        <f t="shared" si="740"/>
        <v>0</v>
      </c>
      <c r="AN1816" s="323">
        <f t="shared" si="740"/>
        <v>0</v>
      </c>
      <c r="AO1816" s="323">
        <f t="shared" si="740"/>
        <v>0</v>
      </c>
      <c r="AP1816" s="323">
        <f t="shared" si="740"/>
        <v>0</v>
      </c>
      <c r="AQ1816" s="323">
        <f t="shared" si="740"/>
        <v>0</v>
      </c>
      <c r="AR1816" s="323">
        <f t="shared" si="740"/>
        <v>0</v>
      </c>
      <c r="AS1816" s="533">
        <f>SUM(AE1816:AR1816)</f>
        <v>99870.647390946746</v>
      </c>
    </row>
    <row r="1817" spans="2:45" ht="15.5">
      <c r="B1817" s="283" t="s">
        <v>780</v>
      </c>
      <c r="C1817" s="300"/>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23">
        <f t="shared" ref="AE1817:AR1817" si="741">AE407*AE1811</f>
        <v>0</v>
      </c>
      <c r="AF1817" s="323">
        <f t="shared" si="741"/>
        <v>48068.321886468621</v>
      </c>
      <c r="AG1817" s="323">
        <f t="shared" si="741"/>
        <v>54623.348646928687</v>
      </c>
      <c r="AH1817" s="323">
        <f t="shared" si="741"/>
        <v>83577.387023847783</v>
      </c>
      <c r="AI1817" s="323">
        <f t="shared" si="741"/>
        <v>7815.7330733454792</v>
      </c>
      <c r="AJ1817" s="323">
        <f t="shared" si="741"/>
        <v>0</v>
      </c>
      <c r="AK1817" s="323">
        <f t="shared" si="741"/>
        <v>0</v>
      </c>
      <c r="AL1817" s="323">
        <f t="shared" si="741"/>
        <v>0</v>
      </c>
      <c r="AM1817" s="323">
        <f t="shared" si="741"/>
        <v>0</v>
      </c>
      <c r="AN1817" s="323">
        <f t="shared" si="741"/>
        <v>0</v>
      </c>
      <c r="AO1817" s="323">
        <f t="shared" si="741"/>
        <v>0</v>
      </c>
      <c r="AP1817" s="323">
        <f t="shared" si="741"/>
        <v>0</v>
      </c>
      <c r="AQ1817" s="323">
        <f t="shared" si="741"/>
        <v>0</v>
      </c>
      <c r="AR1817" s="323">
        <f t="shared" si="741"/>
        <v>0</v>
      </c>
      <c r="AS1817" s="533">
        <f t="shared" ref="AS1817:AS1824" si="742">SUM(AE1817:AR1817)</f>
        <v>194084.79063059055</v>
      </c>
    </row>
    <row r="1818" spans="2:45" ht="15.5">
      <c r="B1818" s="283" t="s">
        <v>781</v>
      </c>
      <c r="C1818" s="300"/>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23">
        <f t="shared" ref="AE1818:AR1818" si="743">AE597*AE1811</f>
        <v>0</v>
      </c>
      <c r="AF1818" s="323">
        <f t="shared" si="743"/>
        <v>98083.402716730678</v>
      </c>
      <c r="AG1818" s="323">
        <f t="shared" si="743"/>
        <v>97388.930937605925</v>
      </c>
      <c r="AH1818" s="323">
        <f t="shared" si="743"/>
        <v>53209.267329687202</v>
      </c>
      <c r="AI1818" s="323">
        <f t="shared" si="743"/>
        <v>4351.6950460842645</v>
      </c>
      <c r="AJ1818" s="323">
        <f t="shared" si="743"/>
        <v>0</v>
      </c>
      <c r="AK1818" s="323">
        <f t="shared" si="743"/>
        <v>0</v>
      </c>
      <c r="AL1818" s="323">
        <f t="shared" si="743"/>
        <v>0</v>
      </c>
      <c r="AM1818" s="323">
        <f t="shared" si="743"/>
        <v>0</v>
      </c>
      <c r="AN1818" s="323">
        <f t="shared" si="743"/>
        <v>0</v>
      </c>
      <c r="AO1818" s="323">
        <f t="shared" si="743"/>
        <v>0</v>
      </c>
      <c r="AP1818" s="323">
        <f t="shared" si="743"/>
        <v>0</v>
      </c>
      <c r="AQ1818" s="323">
        <f t="shared" si="743"/>
        <v>0</v>
      </c>
      <c r="AR1818" s="323">
        <f t="shared" si="743"/>
        <v>0</v>
      </c>
      <c r="AS1818" s="533">
        <f t="shared" si="742"/>
        <v>253033.29603010806</v>
      </c>
    </row>
    <row r="1819" spans="2:45" ht="15.5">
      <c r="B1819" s="283" t="s">
        <v>782</v>
      </c>
      <c r="C1819" s="300"/>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23">
        <f t="shared" ref="AE1819:AR1819" si="744">AE1811*AE791</f>
        <v>0</v>
      </c>
      <c r="AF1819" s="323">
        <f t="shared" si="744"/>
        <v>96432.826470282293</v>
      </c>
      <c r="AG1819" s="323">
        <f t="shared" si="744"/>
        <v>131982.87448711289</v>
      </c>
      <c r="AH1819" s="323">
        <f t="shared" si="744"/>
        <v>48721.128840620986</v>
      </c>
      <c r="AI1819" s="323">
        <f t="shared" si="744"/>
        <v>13926.274639903859</v>
      </c>
      <c r="AJ1819" s="323">
        <f t="shared" si="744"/>
        <v>267592.19237044675</v>
      </c>
      <c r="AK1819" s="323">
        <f t="shared" si="744"/>
        <v>0</v>
      </c>
      <c r="AL1819" s="323">
        <f t="shared" si="744"/>
        <v>0</v>
      </c>
      <c r="AM1819" s="323">
        <f t="shared" si="744"/>
        <v>0</v>
      </c>
      <c r="AN1819" s="323">
        <f t="shared" si="744"/>
        <v>0</v>
      </c>
      <c r="AO1819" s="323">
        <f t="shared" si="744"/>
        <v>0</v>
      </c>
      <c r="AP1819" s="323">
        <f t="shared" si="744"/>
        <v>0</v>
      </c>
      <c r="AQ1819" s="323">
        <f t="shared" si="744"/>
        <v>0</v>
      </c>
      <c r="AR1819" s="323">
        <f t="shared" si="744"/>
        <v>0</v>
      </c>
      <c r="AS1819" s="533">
        <f t="shared" si="742"/>
        <v>558655.29680836678</v>
      </c>
    </row>
    <row r="1820" spans="2:45" ht="15.5">
      <c r="B1820" s="283" t="s">
        <v>783</v>
      </c>
      <c r="C1820" s="300"/>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23">
        <f t="shared" ref="AE1820:AR1820" si="745">AE988*AE1811</f>
        <v>0</v>
      </c>
      <c r="AF1820" s="323">
        <f t="shared" si="745"/>
        <v>69558.714757881098</v>
      </c>
      <c r="AG1820" s="323">
        <f t="shared" si="745"/>
        <v>70916.822241157497</v>
      </c>
      <c r="AH1820" s="323">
        <f t="shared" si="745"/>
        <v>28104.904155644705</v>
      </c>
      <c r="AI1820" s="323">
        <f t="shared" si="745"/>
        <v>21212.196665805182</v>
      </c>
      <c r="AJ1820" s="323">
        <f t="shared" si="745"/>
        <v>111724.69245895982</v>
      </c>
      <c r="AK1820" s="323">
        <f t="shared" si="745"/>
        <v>55581.03908006788</v>
      </c>
      <c r="AL1820" s="323">
        <f t="shared" si="745"/>
        <v>0</v>
      </c>
      <c r="AM1820" s="323">
        <f t="shared" si="745"/>
        <v>0</v>
      </c>
      <c r="AN1820" s="323">
        <f t="shared" si="745"/>
        <v>0</v>
      </c>
      <c r="AO1820" s="323">
        <f t="shared" si="745"/>
        <v>0</v>
      </c>
      <c r="AP1820" s="323">
        <f t="shared" si="745"/>
        <v>0</v>
      </c>
      <c r="AQ1820" s="323">
        <f t="shared" si="745"/>
        <v>0</v>
      </c>
      <c r="AR1820" s="323">
        <f t="shared" si="745"/>
        <v>0</v>
      </c>
      <c r="AS1820" s="533">
        <f t="shared" si="742"/>
        <v>357098.36935951619</v>
      </c>
    </row>
    <row r="1821" spans="2:45" ht="15.5">
      <c r="B1821" s="283" t="s">
        <v>784</v>
      </c>
      <c r="C1821" s="300"/>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23">
        <f t="shared" ref="AE1821:AR1821" si="746">AE1183*AE1811</f>
        <v>0</v>
      </c>
      <c r="AF1821" s="323">
        <f t="shared" si="746"/>
        <v>14046.464660775056</v>
      </c>
      <c r="AG1821" s="323">
        <f t="shared" si="746"/>
        <v>1789.6151909934924</v>
      </c>
      <c r="AH1821" s="323">
        <f t="shared" si="746"/>
        <v>25848.542652209722</v>
      </c>
      <c r="AI1821" s="323">
        <f t="shared" si="746"/>
        <v>21988.52619529653</v>
      </c>
      <c r="AJ1821" s="323">
        <f t="shared" si="746"/>
        <v>84946.589531020814</v>
      </c>
      <c r="AK1821" s="323">
        <f t="shared" si="746"/>
        <v>0</v>
      </c>
      <c r="AL1821" s="323">
        <f t="shared" si="746"/>
        <v>0</v>
      </c>
      <c r="AM1821" s="323">
        <f t="shared" si="746"/>
        <v>0</v>
      </c>
      <c r="AN1821" s="323">
        <f t="shared" si="746"/>
        <v>0</v>
      </c>
      <c r="AO1821" s="323">
        <f t="shared" si="746"/>
        <v>0</v>
      </c>
      <c r="AP1821" s="323">
        <f t="shared" si="746"/>
        <v>0</v>
      </c>
      <c r="AQ1821" s="323">
        <f t="shared" si="746"/>
        <v>0</v>
      </c>
      <c r="AR1821" s="323">
        <f t="shared" si="746"/>
        <v>0</v>
      </c>
      <c r="AS1821" s="533">
        <f t="shared" si="742"/>
        <v>148619.73823029562</v>
      </c>
    </row>
    <row r="1822" spans="2:45" ht="15.5">
      <c r="B1822" s="283" t="s">
        <v>785</v>
      </c>
      <c r="C1822" s="300"/>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23">
        <f t="shared" ref="AE1822:AR1822" si="747">AE1378*AE1811</f>
        <v>0</v>
      </c>
      <c r="AF1822" s="323">
        <f t="shared" si="747"/>
        <v>2299.3734545350821</v>
      </c>
      <c r="AG1822" s="323">
        <f t="shared" si="747"/>
        <v>599.51499133613436</v>
      </c>
      <c r="AH1822" s="323">
        <f t="shared" si="747"/>
        <v>0</v>
      </c>
      <c r="AI1822" s="323">
        <f t="shared" si="747"/>
        <v>0</v>
      </c>
      <c r="AJ1822" s="323">
        <f t="shared" si="747"/>
        <v>0</v>
      </c>
      <c r="AK1822" s="323">
        <f t="shared" si="747"/>
        <v>0</v>
      </c>
      <c r="AL1822" s="323">
        <f t="shared" si="747"/>
        <v>0</v>
      </c>
      <c r="AM1822" s="323">
        <f t="shared" si="747"/>
        <v>0</v>
      </c>
      <c r="AN1822" s="323">
        <f t="shared" si="747"/>
        <v>0</v>
      </c>
      <c r="AO1822" s="323">
        <f t="shared" si="747"/>
        <v>0</v>
      </c>
      <c r="AP1822" s="323">
        <f t="shared" si="747"/>
        <v>0</v>
      </c>
      <c r="AQ1822" s="323">
        <f t="shared" si="747"/>
        <v>0</v>
      </c>
      <c r="AR1822" s="323">
        <f t="shared" si="747"/>
        <v>0</v>
      </c>
      <c r="AS1822" s="533">
        <f t="shared" si="742"/>
        <v>2898.8884458712164</v>
      </c>
    </row>
    <row r="1823" spans="2:45" ht="15.5">
      <c r="B1823" s="283" t="s">
        <v>786</v>
      </c>
      <c r="C1823" s="300"/>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23">
        <f t="shared" ref="AE1823:AR1823" si="748">AE1572*AE1811</f>
        <v>0</v>
      </c>
      <c r="AF1823" s="323">
        <f t="shared" si="748"/>
        <v>0</v>
      </c>
      <c r="AG1823" s="323">
        <f t="shared" si="748"/>
        <v>1401.7268588067227</v>
      </c>
      <c r="AH1823" s="323">
        <f t="shared" si="748"/>
        <v>0</v>
      </c>
      <c r="AI1823" s="323">
        <f t="shared" si="748"/>
        <v>0</v>
      </c>
      <c r="AJ1823" s="323">
        <f t="shared" si="748"/>
        <v>0</v>
      </c>
      <c r="AK1823" s="323">
        <f t="shared" si="748"/>
        <v>0</v>
      </c>
      <c r="AL1823" s="323">
        <f t="shared" si="748"/>
        <v>0</v>
      </c>
      <c r="AM1823" s="323">
        <f t="shared" si="748"/>
        <v>0</v>
      </c>
      <c r="AN1823" s="323">
        <f t="shared" si="748"/>
        <v>0</v>
      </c>
      <c r="AO1823" s="323">
        <f t="shared" si="748"/>
        <v>0</v>
      </c>
      <c r="AP1823" s="323">
        <f t="shared" si="748"/>
        <v>0</v>
      </c>
      <c r="AQ1823" s="323">
        <f t="shared" si="748"/>
        <v>0</v>
      </c>
      <c r="AR1823" s="323">
        <f t="shared" si="748"/>
        <v>0</v>
      </c>
      <c r="AS1823" s="533">
        <f t="shared" si="742"/>
        <v>1401.7268588067227</v>
      </c>
    </row>
    <row r="1824" spans="2:45" ht="15.5">
      <c r="B1824" s="304" t="s">
        <v>973</v>
      </c>
      <c r="C1824" s="300"/>
      <c r="D1824" s="263"/>
      <c r="E1824" s="292"/>
      <c r="F1824" s="292"/>
      <c r="G1824" s="292"/>
      <c r="H1824" s="292"/>
      <c r="I1824" s="292"/>
      <c r="J1824" s="292"/>
      <c r="K1824" s="292"/>
      <c r="L1824" s="292"/>
      <c r="M1824" s="292"/>
      <c r="N1824" s="292"/>
      <c r="O1824" s="292"/>
      <c r="P1824" s="292"/>
      <c r="Q1824" s="292"/>
      <c r="R1824" s="260"/>
      <c r="S1824" s="292"/>
      <c r="T1824" s="292"/>
      <c r="U1824" s="292"/>
      <c r="V1824" s="263"/>
      <c r="W1824" s="263"/>
      <c r="X1824" s="263"/>
      <c r="Y1824" s="263"/>
      <c r="Z1824" s="292"/>
      <c r="AA1824" s="292"/>
      <c r="AB1824" s="292"/>
      <c r="AC1824" s="292"/>
      <c r="AD1824" s="292"/>
      <c r="AE1824" s="301">
        <f>SUM(AE1812:AE1823)</f>
        <v>0</v>
      </c>
      <c r="AF1824" s="301">
        <f>SUM(AF1812:AF1823)</f>
        <v>443799.81854688126</v>
      </c>
      <c r="AG1824" s="301">
        <f t="shared" ref="AG1824:AR1824" si="749">SUM(AG1812:AG1823)</f>
        <v>491785.67178893625</v>
      </c>
      <c r="AH1824" s="301">
        <f t="shared" si="749"/>
        <v>285515.61556527793</v>
      </c>
      <c r="AI1824" s="301">
        <f t="shared" si="749"/>
        <v>70253.962068454508</v>
      </c>
      <c r="AJ1824" s="301">
        <f t="shared" si="749"/>
        <v>464263.47436042735</v>
      </c>
      <c r="AK1824" s="301">
        <f t="shared" si="749"/>
        <v>55581.03908006788</v>
      </c>
      <c r="AL1824" s="301">
        <f t="shared" si="749"/>
        <v>0</v>
      </c>
      <c r="AM1824" s="301">
        <f t="shared" si="749"/>
        <v>0</v>
      </c>
      <c r="AN1824" s="301">
        <f t="shared" si="749"/>
        <v>0</v>
      </c>
      <c r="AO1824" s="301">
        <f t="shared" si="749"/>
        <v>0</v>
      </c>
      <c r="AP1824" s="301">
        <f t="shared" si="749"/>
        <v>0</v>
      </c>
      <c r="AQ1824" s="301">
        <f t="shared" si="749"/>
        <v>0</v>
      </c>
      <c r="AR1824" s="301">
        <f t="shared" si="749"/>
        <v>0</v>
      </c>
      <c r="AS1824" s="350">
        <f t="shared" si="742"/>
        <v>1811199.581410045</v>
      </c>
    </row>
    <row r="1825" spans="1:45" ht="15.5">
      <c r="B1825" s="304" t="s">
        <v>974</v>
      </c>
      <c r="C1825" s="300"/>
      <c r="D1825" s="305"/>
      <c r="E1825" s="292"/>
      <c r="F1825" s="292"/>
      <c r="G1825" s="292"/>
      <c r="H1825" s="292"/>
      <c r="I1825" s="292"/>
      <c r="J1825" s="292"/>
      <c r="K1825" s="292"/>
      <c r="L1825" s="292"/>
      <c r="M1825" s="292"/>
      <c r="N1825" s="292"/>
      <c r="O1825" s="292"/>
      <c r="P1825" s="292"/>
      <c r="Q1825" s="292"/>
      <c r="R1825" s="260"/>
      <c r="S1825" s="292"/>
      <c r="T1825" s="292"/>
      <c r="U1825" s="292"/>
      <c r="V1825" s="263"/>
      <c r="W1825" s="263"/>
      <c r="X1825" s="263"/>
      <c r="Y1825" s="263"/>
      <c r="Z1825" s="292"/>
      <c r="AA1825" s="292"/>
      <c r="AB1825" s="292"/>
      <c r="AC1825" s="292"/>
      <c r="AD1825" s="292"/>
      <c r="AE1825" s="302">
        <f>AE1809*AE1811</f>
        <v>0</v>
      </c>
      <c r="AF1825" s="302">
        <f t="shared" ref="AF1825:AR1825" si="750">AF1809*AF1811</f>
        <v>27236.016979378139</v>
      </c>
      <c r="AG1825" s="302">
        <f t="shared" si="750"/>
        <v>206430.88064689457</v>
      </c>
      <c r="AH1825" s="302">
        <f t="shared" si="750"/>
        <v>130882.14965541156</v>
      </c>
      <c r="AI1825" s="302">
        <f t="shared" si="750"/>
        <v>0</v>
      </c>
      <c r="AJ1825" s="302">
        <f t="shared" si="750"/>
        <v>0</v>
      </c>
      <c r="AK1825" s="302">
        <f t="shared" si="750"/>
        <v>0</v>
      </c>
      <c r="AL1825" s="302">
        <f t="shared" si="750"/>
        <v>0</v>
      </c>
      <c r="AM1825" s="302">
        <f t="shared" si="750"/>
        <v>0</v>
      </c>
      <c r="AN1825" s="302">
        <f t="shared" si="750"/>
        <v>0</v>
      </c>
      <c r="AO1825" s="302">
        <f t="shared" si="750"/>
        <v>0</v>
      </c>
      <c r="AP1825" s="302">
        <f t="shared" si="750"/>
        <v>0</v>
      </c>
      <c r="AQ1825" s="302">
        <f t="shared" si="750"/>
        <v>0</v>
      </c>
      <c r="AR1825" s="302">
        <f t="shared" si="750"/>
        <v>0</v>
      </c>
      <c r="AS1825" s="350">
        <f>SUM(AE1825:AR1825)</f>
        <v>364549.04728168424</v>
      </c>
    </row>
    <row r="1826" spans="1:45" ht="15.5">
      <c r="B1826" s="304" t="s">
        <v>975</v>
      </c>
      <c r="C1826" s="300"/>
      <c r="D1826" s="305"/>
      <c r="E1826" s="292"/>
      <c r="F1826" s="292"/>
      <c r="G1826" s="292"/>
      <c r="H1826" s="292"/>
      <c r="I1826" s="292"/>
      <c r="J1826" s="292"/>
      <c r="K1826" s="292"/>
      <c r="L1826" s="292"/>
      <c r="M1826" s="292"/>
      <c r="N1826" s="292"/>
      <c r="O1826" s="292"/>
      <c r="P1826" s="292"/>
      <c r="Q1826" s="292"/>
      <c r="R1826" s="260"/>
      <c r="S1826" s="292"/>
      <c r="T1826" s="292"/>
      <c r="U1826" s="292"/>
      <c r="V1826" s="305"/>
      <c r="W1826" s="305"/>
      <c r="X1826" s="305"/>
      <c r="Y1826" s="305"/>
      <c r="Z1826" s="292"/>
      <c r="AA1826" s="292"/>
      <c r="AB1826" s="292"/>
      <c r="AC1826" s="292"/>
      <c r="AD1826" s="292"/>
      <c r="AE1826" s="306"/>
      <c r="AF1826" s="306"/>
      <c r="AG1826" s="306"/>
      <c r="AH1826" s="306"/>
      <c r="AI1826" s="306"/>
      <c r="AJ1826" s="306"/>
      <c r="AK1826" s="306"/>
      <c r="AL1826" s="306"/>
      <c r="AM1826" s="306"/>
      <c r="AN1826" s="306"/>
      <c r="AO1826" s="306"/>
      <c r="AP1826" s="306"/>
      <c r="AQ1826" s="306"/>
      <c r="AR1826" s="306"/>
      <c r="AS1826" s="350">
        <f>AS1824-AS1825</f>
        <v>1446650.5341283609</v>
      </c>
    </row>
    <row r="1827" spans="1:45" ht="15.5">
      <c r="B1827" s="326"/>
      <c r="C1827" s="387"/>
      <c r="D1827" s="387"/>
      <c r="E1827" s="388"/>
      <c r="F1827" s="388"/>
      <c r="G1827" s="388"/>
      <c r="H1827" s="388"/>
      <c r="I1827" s="388"/>
      <c r="J1827" s="388"/>
      <c r="K1827" s="388"/>
      <c r="L1827" s="388"/>
      <c r="M1827" s="388"/>
      <c r="N1827" s="388"/>
      <c r="O1827" s="388"/>
      <c r="P1827" s="388"/>
      <c r="Q1827" s="388"/>
      <c r="R1827" s="389"/>
      <c r="S1827" s="388"/>
      <c r="T1827" s="388"/>
      <c r="U1827" s="388"/>
      <c r="V1827" s="387"/>
      <c r="W1827" s="390"/>
      <c r="X1827" s="387"/>
      <c r="Y1827" s="387"/>
      <c r="Z1827" s="388"/>
      <c r="AA1827" s="388"/>
      <c r="AB1827" s="388"/>
      <c r="AC1827" s="388"/>
      <c r="AD1827" s="388"/>
      <c r="AE1827" s="665"/>
      <c r="AF1827" s="665"/>
      <c r="AG1827" s="665"/>
      <c r="AH1827" s="665"/>
      <c r="AI1827" s="665"/>
      <c r="AJ1827" s="665"/>
      <c r="AK1827" s="665"/>
      <c r="AL1827" s="665"/>
      <c r="AM1827" s="665"/>
      <c r="AN1827" s="665"/>
      <c r="AO1827" s="665"/>
      <c r="AP1827" s="665"/>
      <c r="AQ1827" s="665"/>
      <c r="AR1827" s="665"/>
      <c r="AS1827" s="678"/>
    </row>
    <row r="1828" spans="1:45" ht="19.5" customHeight="1">
      <c r="B1828" s="314" t="s">
        <v>590</v>
      </c>
      <c r="C1828" s="331"/>
      <c r="D1828" s="332"/>
      <c r="E1828" s="332"/>
      <c r="F1828" s="332"/>
      <c r="G1828" s="332"/>
      <c r="H1828" s="332"/>
      <c r="I1828" s="332"/>
      <c r="J1828" s="332"/>
      <c r="K1828" s="332"/>
      <c r="L1828" s="332"/>
      <c r="M1828" s="332"/>
      <c r="N1828" s="332"/>
      <c r="O1828" s="332"/>
      <c r="P1828" s="332"/>
      <c r="Q1828" s="332"/>
      <c r="R1828" s="332"/>
      <c r="S1828" s="332"/>
      <c r="T1828" s="332"/>
      <c r="U1828" s="332"/>
      <c r="V1828" s="317"/>
      <c r="W1828" s="318"/>
      <c r="X1828" s="332"/>
      <c r="Y1828" s="332"/>
      <c r="Z1828" s="332"/>
      <c r="AA1828" s="332"/>
      <c r="AB1828" s="332"/>
      <c r="AC1828" s="332"/>
      <c r="AD1828" s="332"/>
      <c r="AE1828" s="333"/>
      <c r="AF1828" s="333"/>
      <c r="AG1828" s="333"/>
      <c r="AH1828" s="333"/>
      <c r="AI1828" s="333"/>
      <c r="AJ1828" s="333"/>
      <c r="AK1828" s="333"/>
      <c r="AL1828" s="333"/>
      <c r="AM1828" s="333"/>
      <c r="AN1828" s="333"/>
      <c r="AO1828" s="333"/>
      <c r="AP1828" s="333"/>
      <c r="AQ1828" s="333"/>
      <c r="AR1828" s="333"/>
      <c r="AS1828" s="333"/>
    </row>
    <row r="1829" spans="1:45" ht="19.5" customHeight="1">
      <c r="B1829" s="654"/>
      <c r="C1829" s="655"/>
      <c r="D1829" s="636"/>
      <c r="E1829" s="636"/>
      <c r="F1829" s="636"/>
      <c r="G1829" s="636"/>
      <c r="H1829" s="636"/>
      <c r="I1829" s="636"/>
      <c r="J1829" s="636"/>
      <c r="K1829" s="636"/>
      <c r="L1829" s="636"/>
      <c r="M1829" s="636"/>
      <c r="N1829" s="636"/>
      <c r="O1829" s="636"/>
      <c r="P1829" s="636"/>
      <c r="Q1829" s="636"/>
      <c r="R1829" s="636"/>
      <c r="S1829" s="636"/>
      <c r="T1829" s="636"/>
      <c r="U1829" s="636"/>
      <c r="V1829" s="264"/>
      <c r="W1829" s="656"/>
      <c r="X1829" s="636"/>
      <c r="Y1829" s="636"/>
      <c r="Z1829" s="636"/>
      <c r="AA1829" s="636"/>
      <c r="AB1829" s="636"/>
      <c r="AC1829" s="636"/>
      <c r="AD1829" s="636"/>
      <c r="AE1829" s="219"/>
      <c r="AF1829" s="219"/>
      <c r="AG1829" s="219"/>
      <c r="AH1829" s="219"/>
      <c r="AI1829" s="219"/>
      <c r="AJ1829" s="219"/>
      <c r="AK1829" s="219"/>
      <c r="AL1829" s="219"/>
      <c r="AM1829" s="219"/>
      <c r="AN1829" s="219"/>
      <c r="AO1829" s="219"/>
      <c r="AP1829" s="219"/>
      <c r="AQ1829" s="219"/>
      <c r="AR1829" s="219"/>
      <c r="AS1829" s="219"/>
    </row>
    <row r="1830" spans="1:45" ht="15.5">
      <c r="B1830" s="241" t="s">
        <v>805</v>
      </c>
      <c r="C1830" s="242"/>
      <c r="D1830" s="501" t="s">
        <v>523</v>
      </c>
      <c r="E1830" s="217"/>
      <c r="F1830" s="501"/>
      <c r="G1830" s="217"/>
      <c r="H1830" s="217"/>
      <c r="I1830" s="217"/>
      <c r="J1830" s="217"/>
      <c r="K1830" s="217"/>
      <c r="L1830" s="217"/>
      <c r="M1830" s="217"/>
      <c r="N1830" s="217"/>
      <c r="O1830" s="217"/>
      <c r="P1830" s="217"/>
      <c r="Q1830" s="217"/>
      <c r="R1830" s="242"/>
      <c r="S1830" s="217"/>
      <c r="T1830" s="217"/>
      <c r="U1830" s="217"/>
      <c r="V1830" s="217"/>
      <c r="W1830" s="217"/>
      <c r="X1830" s="217"/>
      <c r="Y1830" s="217"/>
      <c r="Z1830" s="217"/>
      <c r="AA1830" s="217"/>
      <c r="AB1830" s="217"/>
      <c r="AC1830" s="217"/>
      <c r="AD1830" s="217"/>
      <c r="AE1830" s="231"/>
      <c r="AF1830" s="229"/>
      <c r="AG1830" s="229"/>
      <c r="AH1830" s="229"/>
      <c r="AI1830" s="229"/>
      <c r="AJ1830" s="229"/>
      <c r="AK1830" s="229"/>
      <c r="AL1830" s="229"/>
      <c r="AM1830" s="229"/>
      <c r="AN1830" s="229"/>
      <c r="AO1830" s="229"/>
      <c r="AP1830" s="229"/>
      <c r="AQ1830" s="229"/>
      <c r="AR1830" s="229"/>
    </row>
    <row r="1831" spans="1:45" ht="39.75" customHeight="1">
      <c r="B1831" s="828" t="s">
        <v>211</v>
      </c>
      <c r="C1831" s="830" t="s">
        <v>33</v>
      </c>
      <c r="D1831" s="244" t="s">
        <v>421</v>
      </c>
      <c r="E1831" s="838" t="s">
        <v>209</v>
      </c>
      <c r="F1831" s="839"/>
      <c r="G1831" s="839"/>
      <c r="H1831" s="839"/>
      <c r="I1831" s="839"/>
      <c r="J1831" s="839"/>
      <c r="K1831" s="839"/>
      <c r="L1831" s="839"/>
      <c r="M1831" s="839"/>
      <c r="N1831" s="839"/>
      <c r="O1831" s="839"/>
      <c r="P1831" s="840"/>
      <c r="Q1831" s="830" t="s">
        <v>213</v>
      </c>
      <c r="R1831" s="244" t="s">
        <v>422</v>
      </c>
      <c r="S1831" s="834" t="s">
        <v>212</v>
      </c>
      <c r="T1831" s="835"/>
      <c r="U1831" s="835"/>
      <c r="V1831" s="835"/>
      <c r="W1831" s="835"/>
      <c r="X1831" s="835"/>
      <c r="Y1831" s="835"/>
      <c r="Z1831" s="835"/>
      <c r="AA1831" s="835"/>
      <c r="AB1831" s="835"/>
      <c r="AC1831" s="835"/>
      <c r="AD1831" s="841"/>
      <c r="AE1831" s="834" t="s">
        <v>242</v>
      </c>
      <c r="AF1831" s="835"/>
      <c r="AG1831" s="835"/>
      <c r="AH1831" s="835"/>
      <c r="AI1831" s="835"/>
      <c r="AJ1831" s="835"/>
      <c r="AK1831" s="835"/>
      <c r="AL1831" s="835"/>
      <c r="AM1831" s="835"/>
      <c r="AN1831" s="835"/>
      <c r="AO1831" s="835"/>
      <c r="AP1831" s="835"/>
      <c r="AQ1831" s="835"/>
      <c r="AR1831" s="835"/>
      <c r="AS1831" s="836"/>
    </row>
    <row r="1832" spans="1:45" ht="65.25" customHeight="1">
      <c r="B1832" s="829"/>
      <c r="C1832" s="831"/>
      <c r="D1832" s="245">
        <v>2026</v>
      </c>
      <c r="E1832" s="245">
        <v>2027</v>
      </c>
      <c r="F1832" s="245">
        <v>2028</v>
      </c>
      <c r="G1832" s="245">
        <v>2029</v>
      </c>
      <c r="H1832" s="245">
        <v>2030</v>
      </c>
      <c r="I1832" s="245">
        <v>2031</v>
      </c>
      <c r="J1832" s="245">
        <v>2032</v>
      </c>
      <c r="K1832" s="245">
        <v>2033</v>
      </c>
      <c r="L1832" s="245">
        <v>2034</v>
      </c>
      <c r="M1832" s="245">
        <v>2035</v>
      </c>
      <c r="N1832" s="245">
        <v>2036</v>
      </c>
      <c r="O1832" s="245">
        <v>2037</v>
      </c>
      <c r="P1832" s="245">
        <v>2038</v>
      </c>
      <c r="Q1832" s="837"/>
      <c r="R1832" s="245">
        <v>2026</v>
      </c>
      <c r="S1832" s="245">
        <v>2027</v>
      </c>
      <c r="T1832" s="245">
        <v>2028</v>
      </c>
      <c r="U1832" s="245">
        <v>2029</v>
      </c>
      <c r="V1832" s="245">
        <v>2030</v>
      </c>
      <c r="W1832" s="245">
        <v>2031</v>
      </c>
      <c r="X1832" s="245">
        <v>2032</v>
      </c>
      <c r="Y1832" s="245">
        <v>2033</v>
      </c>
      <c r="Z1832" s="245">
        <v>2034</v>
      </c>
      <c r="AA1832" s="245">
        <v>2035</v>
      </c>
      <c r="AB1832" s="245">
        <v>2036</v>
      </c>
      <c r="AC1832" s="245">
        <v>2037</v>
      </c>
      <c r="AD1832" s="245">
        <v>2038</v>
      </c>
      <c r="AE1832" s="245" t="str">
        <f>'1.  LRAMVA Summary'!$D$53</f>
        <v>Residential</v>
      </c>
      <c r="AF1832" s="245" t="str">
        <f>'1.  LRAMVA Summary'!$E$53</f>
        <v>GS&lt;50 kW</v>
      </c>
      <c r="AG1832" s="245" t="str">
        <f>'1.  LRAMVA Summary'!$F$53</f>
        <v>GS 50 to 699 kW</v>
      </c>
      <c r="AH1832" s="245" t="str">
        <f>'1.  LRAMVA Summary'!$G$53</f>
        <v>GS 700 to 4,999 kW</v>
      </c>
      <c r="AI1832" s="245" t="str">
        <f>'1.  LRAMVA Summary'!$H$53</f>
        <v>Large Use</v>
      </c>
      <c r="AJ1832" s="245" t="str">
        <f>'1.  LRAMVA Summary'!$I$53</f>
        <v>Street Lighting</v>
      </c>
      <c r="AK1832" s="245" t="str">
        <f>'1.  LRAMVA Summary'!$J$53</f>
        <v>Unmetered Scattered Load</v>
      </c>
      <c r="AL1832" s="245" t="str">
        <f>'1.  LRAMVA Summary'!$K$53</f>
        <v/>
      </c>
      <c r="AM1832" s="245" t="str">
        <f>'1.  LRAMVA Summary'!$L$53</f>
        <v/>
      </c>
      <c r="AN1832" s="245" t="str">
        <f>'1.  LRAMVA Summary'!$M$53</f>
        <v/>
      </c>
      <c r="AO1832" s="245" t="str">
        <f>'1.  LRAMVA Summary'!$N$53</f>
        <v/>
      </c>
      <c r="AP1832" s="245" t="str">
        <f>'1.  LRAMVA Summary'!$O$53</f>
        <v/>
      </c>
      <c r="AQ1832" s="245" t="str">
        <f>'1.  LRAMVA Summary'!$P$53</f>
        <v/>
      </c>
      <c r="AR1832" s="245" t="str">
        <f>'1.  LRAMVA Summary'!$Q$53</f>
        <v/>
      </c>
      <c r="AS1832" s="247" t="str">
        <f>'1.  LRAMVA Summary'!$R$53</f>
        <v>Total</v>
      </c>
    </row>
    <row r="1833" spans="1:45" ht="15" hidden="1" customHeight="1" outlineLevel="1">
      <c r="A1833" s="454"/>
      <c r="B1833" s="254"/>
      <c r="C1833" s="265"/>
      <c r="D1833" s="251"/>
      <c r="E1833" s="251"/>
      <c r="F1833" s="251"/>
      <c r="G1833" s="251"/>
      <c r="H1833" s="251"/>
      <c r="I1833" s="251"/>
      <c r="J1833" s="251"/>
      <c r="K1833" s="251"/>
      <c r="L1833" s="251"/>
      <c r="M1833" s="251"/>
      <c r="N1833" s="251"/>
      <c r="O1833" s="251"/>
      <c r="P1833" s="251"/>
      <c r="Q1833" s="251"/>
      <c r="R1833" s="251"/>
      <c r="S1833" s="251"/>
      <c r="T1833" s="251"/>
      <c r="U1833" s="251"/>
      <c r="V1833" s="251"/>
      <c r="W1833" s="251"/>
      <c r="X1833" s="251"/>
      <c r="Y1833" s="251"/>
      <c r="Z1833" s="251"/>
      <c r="AA1833" s="251"/>
      <c r="AB1833" s="251"/>
      <c r="AC1833" s="251"/>
      <c r="AD1833" s="251"/>
      <c r="AE1833" s="251">
        <f>'1.  LRAMVA Summary'!D719</f>
        <v>0</v>
      </c>
      <c r="AF1833" s="251">
        <f>'1.  LRAMVA Summary'!E719</f>
        <v>0</v>
      </c>
      <c r="AG1833" s="251">
        <f>'1.  LRAMVA Summary'!F719</f>
        <v>0</v>
      </c>
      <c r="AH1833" s="251">
        <f>'1.  LRAMVA Summary'!G719</f>
        <v>0</v>
      </c>
      <c r="AI1833" s="251">
        <f>'1.  LRAMVA Summary'!H719</f>
        <v>0</v>
      </c>
      <c r="AJ1833" s="251">
        <f>'1.  LRAMVA Summary'!I719</f>
        <v>0</v>
      </c>
      <c r="AK1833" s="251">
        <f>'1.  LRAMVA Summary'!J719</f>
        <v>0</v>
      </c>
      <c r="AL1833" s="251">
        <f>'1.  LRAMVA Summary'!K719</f>
        <v>0</v>
      </c>
      <c r="AM1833" s="251">
        <f>'1.  LRAMVA Summary'!L719</f>
        <v>0</v>
      </c>
      <c r="AN1833" s="251">
        <f>'1.  LRAMVA Summary'!M719</f>
        <v>0</v>
      </c>
      <c r="AO1833" s="251">
        <f>'1.  LRAMVA Summary'!N719</f>
        <v>0</v>
      </c>
      <c r="AP1833" s="251">
        <f>'1.  LRAMVA Summary'!O719</f>
        <v>0</v>
      </c>
      <c r="AQ1833" s="251">
        <f>'1.  LRAMVA Summary'!P719</f>
        <v>0</v>
      </c>
      <c r="AR1833" s="251">
        <f>'1.  LRAMVA Summary'!Q719</f>
        <v>0</v>
      </c>
      <c r="AS1833" s="252"/>
    </row>
    <row r="1834" spans="1:45" ht="15.5" collapsed="1">
      <c r="B1834" s="718"/>
      <c r="C1834" s="293"/>
      <c r="D1834" s="293"/>
      <c r="E1834" s="293"/>
      <c r="F1834" s="293"/>
      <c r="G1834" s="293"/>
      <c r="H1834" s="293"/>
      <c r="I1834" s="293"/>
      <c r="J1834" s="293"/>
      <c r="K1834" s="293"/>
      <c r="L1834" s="293"/>
      <c r="M1834" s="293"/>
      <c r="N1834" s="293"/>
      <c r="O1834" s="293"/>
      <c r="P1834" s="293"/>
      <c r="Q1834" s="293"/>
      <c r="R1834" s="293"/>
      <c r="S1834" s="293"/>
      <c r="T1834" s="293"/>
      <c r="U1834" s="293"/>
      <c r="V1834" s="293"/>
      <c r="W1834" s="293"/>
      <c r="X1834" s="293"/>
      <c r="Y1834" s="293"/>
      <c r="Z1834" s="293"/>
      <c r="AA1834" s="293"/>
      <c r="AB1834" s="293"/>
      <c r="AC1834" s="293"/>
      <c r="AD1834" s="723"/>
      <c r="AE1834" s="251" t="str">
        <f>'1.  LRAMVA Summary'!$D$54</f>
        <v>kWh</v>
      </c>
      <c r="AF1834" s="251" t="str">
        <f>'1.  LRAMVA Summary'!$E$54</f>
        <v>kWh</v>
      </c>
      <c r="AG1834" s="251" t="str">
        <f>'1.  LRAMVA Summary'!$F$54</f>
        <v>kW</v>
      </c>
      <c r="AH1834" s="251" t="str">
        <f>'1.  LRAMVA Summary'!$G$54</f>
        <v>kW</v>
      </c>
      <c r="AI1834" s="251" t="str">
        <f>'1.  LRAMVA Summary'!$H$54</f>
        <v>kW</v>
      </c>
      <c r="AJ1834" s="251" t="str">
        <f>'1.  LRAMVA Summary'!$I$54</f>
        <v>kW</v>
      </c>
      <c r="AK1834" s="251" t="str">
        <f>'1.  LRAMVA Summary'!$J$54</f>
        <v>kWh</v>
      </c>
      <c r="AL1834" s="251">
        <f>'1.  LRAMVA Summary'!$K$54</f>
        <v>0</v>
      </c>
      <c r="AM1834" s="251">
        <f>'1.  LRAMVA Summary'!$L$54</f>
        <v>0</v>
      </c>
      <c r="AN1834" s="251">
        <f>'1.  LRAMVA Summary'!$M$54</f>
        <v>0</v>
      </c>
      <c r="AO1834" s="251">
        <f>'1.  LRAMVA Summary'!$N$54</f>
        <v>0</v>
      </c>
      <c r="AP1834" s="251">
        <f>'1.  LRAMVA Summary'!$O$54</f>
        <v>0</v>
      </c>
      <c r="AQ1834" s="251">
        <f>'1.  LRAMVA Summary'!$P$54</f>
        <v>0</v>
      </c>
      <c r="AR1834" s="251">
        <f>'1.  LRAMVA Summary'!$Q$54</f>
        <v>0</v>
      </c>
      <c r="AS1834" s="288"/>
    </row>
    <row r="1835" spans="1:45" ht="15.5">
      <c r="B1835" s="719" t="s">
        <v>918</v>
      </c>
      <c r="C1835" s="293"/>
      <c r="D1835" s="293"/>
      <c r="E1835" s="293"/>
      <c r="F1835" s="293"/>
      <c r="G1835" s="293"/>
      <c r="H1835" s="293"/>
      <c r="I1835" s="293"/>
      <c r="J1835" s="293"/>
      <c r="K1835" s="293"/>
      <c r="L1835" s="293"/>
      <c r="M1835" s="293"/>
      <c r="N1835" s="293"/>
      <c r="O1835" s="293"/>
      <c r="P1835" s="293"/>
      <c r="Q1835" s="293"/>
      <c r="R1835" s="293"/>
      <c r="S1835" s="293"/>
      <c r="T1835" s="293"/>
      <c r="U1835" s="293"/>
      <c r="V1835" s="293"/>
      <c r="W1835" s="293"/>
      <c r="X1835" s="293"/>
      <c r="Y1835" s="293"/>
      <c r="Z1835" s="293"/>
      <c r="AA1835" s="293"/>
      <c r="AB1835" s="293"/>
      <c r="AC1835" s="293"/>
      <c r="AD1835" s="723"/>
      <c r="AE1835" s="721">
        <v>0</v>
      </c>
      <c r="AF1835" s="716">
        <v>0</v>
      </c>
      <c r="AG1835" s="716">
        <v>0</v>
      </c>
      <c r="AH1835" s="716">
        <v>0</v>
      </c>
      <c r="AI1835" s="716">
        <v>0</v>
      </c>
      <c r="AJ1835" s="716">
        <v>0</v>
      </c>
      <c r="AK1835" s="716">
        <v>0</v>
      </c>
      <c r="AL1835" s="716">
        <v>0</v>
      </c>
      <c r="AM1835" s="716">
        <v>0</v>
      </c>
      <c r="AN1835" s="716">
        <v>0</v>
      </c>
      <c r="AO1835" s="716">
        <v>0</v>
      </c>
      <c r="AP1835" s="716">
        <v>0</v>
      </c>
      <c r="AQ1835" s="716">
        <v>0</v>
      </c>
      <c r="AR1835" s="716">
        <v>0</v>
      </c>
      <c r="AS1835" s="717"/>
    </row>
    <row r="1836" spans="1:45" ht="15.5">
      <c r="B1836" s="720" t="s">
        <v>787</v>
      </c>
      <c r="C1836" s="346"/>
      <c r="D1836" s="346"/>
      <c r="E1836" s="346"/>
      <c r="F1836" s="346"/>
      <c r="G1836" s="346"/>
      <c r="H1836" s="346"/>
      <c r="I1836" s="346"/>
      <c r="J1836" s="346"/>
      <c r="K1836" s="346"/>
      <c r="L1836" s="346"/>
      <c r="M1836" s="346"/>
      <c r="N1836" s="346"/>
      <c r="O1836" s="346"/>
      <c r="P1836" s="346"/>
      <c r="Q1836" s="346"/>
      <c r="R1836" s="346"/>
      <c r="S1836" s="346"/>
      <c r="T1836" s="346"/>
      <c r="U1836" s="346"/>
      <c r="V1836" s="346"/>
      <c r="W1836" s="346"/>
      <c r="X1836" s="346"/>
      <c r="Y1836" s="346"/>
      <c r="Z1836" s="346"/>
      <c r="AA1836" s="346"/>
      <c r="AB1836" s="346"/>
      <c r="AC1836" s="346"/>
      <c r="AD1836" s="724"/>
      <c r="AE1836" s="722">
        <f>HLOOKUP(AE1832,'2. LRAMVA Threshold'!$B$42:$Q$60,18,FALSE)</f>
        <v>12486004.890170673</v>
      </c>
      <c r="AF1836" s="722">
        <f>HLOOKUP(AF1832,'2. LRAMVA Threshold'!$B$42:$Q$60,18,FALSE)</f>
        <v>1448724.3074137308</v>
      </c>
      <c r="AG1836" s="722">
        <f>HLOOKUP(AG1832,'2. LRAMVA Threshold'!$B$42:$Q$60,18,FALSE)</f>
        <v>64525.781647566444</v>
      </c>
      <c r="AH1836" s="722">
        <f>HLOOKUP(AH1832,'2. LRAMVA Threshold'!$B$42:$Q$60,18,FALSE)</f>
        <v>35242.11041397263</v>
      </c>
      <c r="AI1836" s="722">
        <f>HLOOKUP(AI1832,'2. LRAMVA Threshold'!$B$42:$Q$60,18,FALSE)</f>
        <v>0</v>
      </c>
      <c r="AJ1836" s="722">
        <f>HLOOKUP(AJ1832,'2. LRAMVA Threshold'!$B$42:$Q$60,18,FALSE)</f>
        <v>0</v>
      </c>
      <c r="AK1836" s="722">
        <f>HLOOKUP(AK1832,'2. LRAMVA Threshold'!$B$42:$Q$60,18,FALSE)</f>
        <v>0</v>
      </c>
      <c r="AL1836" s="722">
        <f>HLOOKUP(AL1832,'2. LRAMVA Threshold'!$B$42:$Q$60,18,FALSE)</f>
        <v>0</v>
      </c>
      <c r="AM1836" s="722">
        <f>HLOOKUP(AM1832,'2. LRAMVA Threshold'!$B$42:$Q$60,18,FALSE)</f>
        <v>0</v>
      </c>
      <c r="AN1836" s="722">
        <f>HLOOKUP(AN1832,'2. LRAMVA Threshold'!$B$42:$Q$60,18,FALSE)</f>
        <v>0</v>
      </c>
      <c r="AO1836" s="722">
        <f>HLOOKUP(AO1832,'2. LRAMVA Threshold'!$B$42:$Q$60,18,FALSE)</f>
        <v>0</v>
      </c>
      <c r="AP1836" s="722">
        <f>HLOOKUP(AP1832,'2. LRAMVA Threshold'!$B$42:$Q$60,18,FALSE)</f>
        <v>0</v>
      </c>
      <c r="AQ1836" s="722">
        <f>HLOOKUP(AQ1832,'2. LRAMVA Threshold'!$B$42:$Q$60,18,FALSE)</f>
        <v>0</v>
      </c>
      <c r="AR1836" s="722">
        <f>HLOOKUP(AR1832,'2. LRAMVA Threshold'!$B$42:$Q$60,18,FALSE)</f>
        <v>0</v>
      </c>
      <c r="AS1836" s="384"/>
    </row>
    <row r="1837" spans="1:45" ht="15.5">
      <c r="B1837" s="337"/>
      <c r="C1837" s="291"/>
      <c r="D1837" s="292"/>
      <c r="E1837" s="292"/>
      <c r="F1837" s="292"/>
      <c r="G1837" s="292"/>
      <c r="H1837" s="292"/>
      <c r="I1837" s="292"/>
      <c r="J1837" s="292"/>
      <c r="K1837" s="292"/>
      <c r="L1837" s="292"/>
      <c r="M1837" s="292"/>
      <c r="N1837" s="292"/>
      <c r="O1837" s="292"/>
      <c r="P1837" s="292"/>
      <c r="Q1837" s="292"/>
      <c r="R1837" s="293"/>
      <c r="S1837" s="292"/>
      <c r="T1837" s="292"/>
      <c r="U1837" s="292"/>
      <c r="V1837" s="263"/>
      <c r="W1837" s="263"/>
      <c r="X1837" s="263"/>
      <c r="Y1837" s="263"/>
      <c r="Z1837" s="292"/>
      <c r="AA1837" s="292"/>
      <c r="AB1837" s="292"/>
      <c r="AC1837" s="292"/>
      <c r="AD1837" s="292"/>
      <c r="AE1837" s="378"/>
      <c r="AF1837" s="378"/>
      <c r="AG1837" s="378"/>
      <c r="AH1837" s="378"/>
      <c r="AI1837" s="378"/>
      <c r="AJ1837" s="378"/>
      <c r="AK1837" s="378"/>
      <c r="AL1837" s="342"/>
      <c r="AM1837" s="342"/>
      <c r="AN1837" s="342"/>
      <c r="AO1837" s="342"/>
      <c r="AP1837" s="342"/>
      <c r="AQ1837" s="342"/>
      <c r="AR1837" s="342"/>
      <c r="AS1837" s="343"/>
    </row>
    <row r="1838" spans="1:45" ht="15.5">
      <c r="B1838" s="283" t="s">
        <v>949</v>
      </c>
      <c r="C1838" s="295"/>
      <c r="D1838" s="295"/>
      <c r="E1838" s="321"/>
      <c r="F1838" s="321"/>
      <c r="G1838" s="321"/>
      <c r="H1838" s="321"/>
      <c r="I1838" s="321"/>
      <c r="J1838" s="321"/>
      <c r="K1838" s="321"/>
      <c r="L1838" s="321"/>
      <c r="M1838" s="321"/>
      <c r="N1838" s="321"/>
      <c r="O1838" s="321"/>
      <c r="P1838" s="321"/>
      <c r="Q1838" s="321"/>
      <c r="R1838" s="251"/>
      <c r="S1838" s="297"/>
      <c r="T1838" s="297"/>
      <c r="U1838" s="297"/>
      <c r="V1838" s="296"/>
      <c r="W1838" s="296"/>
      <c r="X1838" s="296"/>
      <c r="Y1838" s="296"/>
      <c r="Z1838" s="297"/>
      <c r="AA1838" s="297"/>
      <c r="AB1838" s="297"/>
      <c r="AC1838" s="297"/>
      <c r="AD1838" s="297"/>
      <c r="AE1838" s="298">
        <f>HLOOKUP(AE$35,'3.  Distribution Rates'!$C$122:$P$136,15,FALSE)</f>
        <v>0</v>
      </c>
      <c r="AF1838" s="298">
        <f>HLOOKUP(AF$35,'3.  Distribution Rates'!$C$122:$P$136,15,FALSE)</f>
        <v>1.8800000000000001E-2</v>
      </c>
      <c r="AG1838" s="298">
        <f>HLOOKUP(AG$35,'3.  Distribution Rates'!$C$122:$P$136,15,FALSE)</f>
        <v>3.1991999999999998</v>
      </c>
      <c r="AH1838" s="298">
        <f>HLOOKUP(AH$35,'3.  Distribution Rates'!$C$122:$P$136,15,FALSE)</f>
        <v>3.7138</v>
      </c>
      <c r="AI1838" s="298">
        <f>HLOOKUP(AI$35,'3.  Distribution Rates'!$C$122:$P$136,15,FALSE)</f>
        <v>2.8117999999999999</v>
      </c>
      <c r="AJ1838" s="298">
        <f>HLOOKUP(AJ$35,'3.  Distribution Rates'!$C$122:$P$136,15,FALSE)</f>
        <v>13.004200000000001</v>
      </c>
      <c r="AK1838" s="298">
        <f>HLOOKUP(AK$35,'3.  Distribution Rates'!$C$122:$P$136,15,FALSE)</f>
        <v>2.2200000000000001E-2</v>
      </c>
      <c r="AL1838" s="298">
        <f>HLOOKUP(AL$35,'3.  Distribution Rates'!$C$122:$P$136,15,FALSE)</f>
        <v>0</v>
      </c>
      <c r="AM1838" s="298">
        <f>HLOOKUP(AM$35,'3.  Distribution Rates'!$C$122:$P$136,15,FALSE)</f>
        <v>0</v>
      </c>
      <c r="AN1838" s="298">
        <f>HLOOKUP(AN$35,'3.  Distribution Rates'!$C$122:$P$136,15,FALSE)</f>
        <v>0</v>
      </c>
      <c r="AO1838" s="298">
        <f>HLOOKUP(AO$35,'3.  Distribution Rates'!$C$122:$P$136,15,FALSE)</f>
        <v>0</v>
      </c>
      <c r="AP1838" s="298">
        <f>HLOOKUP(AP$35,'3.  Distribution Rates'!$C$122:$P$136,15,FALSE)</f>
        <v>0</v>
      </c>
      <c r="AQ1838" s="298">
        <f>HLOOKUP(AQ$35,'3.  Distribution Rates'!$C$122:$P$136,15,FALSE)</f>
        <v>0</v>
      </c>
      <c r="AR1838" s="298">
        <f>HLOOKUP(AR$35,'3.  Distribution Rates'!$C$122:$P$136,15,FALSE)</f>
        <v>0</v>
      </c>
      <c r="AS1838" s="386"/>
    </row>
    <row r="1839" spans="1:45" ht="15.5">
      <c r="B1839" s="283" t="s">
        <v>788</v>
      </c>
      <c r="C1839" s="300"/>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23">
        <f>'4.  2011-2014 LRAM'!AM149*AE1838</f>
        <v>0</v>
      </c>
      <c r="AF1839" s="323">
        <f>'4.  2011-2014 LRAM'!AN149*AF1838</f>
        <v>0</v>
      </c>
      <c r="AG1839" s="323">
        <f>'4.  2011-2014 LRAM'!AO149*AG1838</f>
        <v>0</v>
      </c>
      <c r="AH1839" s="323">
        <f>'4.  2011-2014 LRAM'!AP149*AH1838</f>
        <v>0</v>
      </c>
      <c r="AI1839" s="323">
        <f>'4.  2011-2014 LRAM'!AQ149*AI1838</f>
        <v>0</v>
      </c>
      <c r="AJ1839" s="323">
        <f>'4.  2011-2014 LRAM'!AR149*AJ1838</f>
        <v>0</v>
      </c>
      <c r="AK1839" s="323">
        <f>'4.  2011-2014 LRAM'!AS149*AK1838</f>
        <v>0</v>
      </c>
      <c r="AL1839" s="323">
        <f>'4.  2011-2014 LRAM'!AT149*AL1838</f>
        <v>0</v>
      </c>
      <c r="AM1839" s="323">
        <f>'4.  2011-2014 LRAM'!AU149*AM1838</f>
        <v>0</v>
      </c>
      <c r="AN1839" s="323">
        <f>'4.  2011-2014 LRAM'!AV149*AN1838</f>
        <v>0</v>
      </c>
      <c r="AO1839" s="323">
        <f>'4.  2011-2014 LRAM'!AW149*AO1838</f>
        <v>0</v>
      </c>
      <c r="AP1839" s="323">
        <f>'4.  2011-2014 LRAM'!AX149*AP1838</f>
        <v>0</v>
      </c>
      <c r="AQ1839" s="323">
        <f>'4.  2011-2014 LRAM'!AY149*AQ1838</f>
        <v>0</v>
      </c>
      <c r="AR1839" s="323">
        <f>'4.  2011-2014 LRAM'!AZ149*AR1838</f>
        <v>0</v>
      </c>
      <c r="AS1839" s="533">
        <f t="shared" ref="AS1839:AS1842" si="751">SUM(AE1839:AR1839)</f>
        <v>0</v>
      </c>
    </row>
    <row r="1840" spans="1:45" ht="15.5">
      <c r="B1840" s="283" t="s">
        <v>789</v>
      </c>
      <c r="C1840" s="300"/>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23">
        <f>'4.  2011-2014 LRAM'!AM288*AE1838</f>
        <v>0</v>
      </c>
      <c r="AF1840" s="323">
        <f>'4.  2011-2014 LRAM'!AN288*AF1838</f>
        <v>0</v>
      </c>
      <c r="AG1840" s="323">
        <f>'4.  2011-2014 LRAM'!AO288*AG1838</f>
        <v>0</v>
      </c>
      <c r="AH1840" s="323">
        <f>'4.  2011-2014 LRAM'!AP288*AH1838</f>
        <v>0</v>
      </c>
      <c r="AI1840" s="323">
        <f>'4.  2011-2014 LRAM'!AQ288*AI1838</f>
        <v>0</v>
      </c>
      <c r="AJ1840" s="323">
        <f>'4.  2011-2014 LRAM'!AR288*AJ1838</f>
        <v>0</v>
      </c>
      <c r="AK1840" s="323">
        <f>'4.  2011-2014 LRAM'!AS288*AK1838</f>
        <v>0</v>
      </c>
      <c r="AL1840" s="323">
        <f>'4.  2011-2014 LRAM'!AT288*AL1838</f>
        <v>0</v>
      </c>
      <c r="AM1840" s="323">
        <f>'4.  2011-2014 LRAM'!AU288*AM1838</f>
        <v>0</v>
      </c>
      <c r="AN1840" s="323">
        <f>'4.  2011-2014 LRAM'!AV288*AN1838</f>
        <v>0</v>
      </c>
      <c r="AO1840" s="323">
        <f>'4.  2011-2014 LRAM'!AW288*AO1838</f>
        <v>0</v>
      </c>
      <c r="AP1840" s="323">
        <f>'4.  2011-2014 LRAM'!AX288*AP1838</f>
        <v>0</v>
      </c>
      <c r="AQ1840" s="323">
        <f>'4.  2011-2014 LRAM'!AY288*AQ1838</f>
        <v>0</v>
      </c>
      <c r="AR1840" s="323">
        <f>'4.  2011-2014 LRAM'!AZ288*AR1838</f>
        <v>0</v>
      </c>
      <c r="AS1840" s="533">
        <f t="shared" si="751"/>
        <v>0</v>
      </c>
    </row>
    <row r="1841" spans="2:45" ht="15.5">
      <c r="B1841" s="283" t="s">
        <v>790</v>
      </c>
      <c r="C1841" s="300"/>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23">
        <f>'4.  2011-2014 LRAM'!AM425*AE1838</f>
        <v>0</v>
      </c>
      <c r="AF1841" s="323">
        <f>'4.  2011-2014 LRAM'!AN425*AF1838</f>
        <v>31779.917465304577</v>
      </c>
      <c r="AG1841" s="323">
        <f>'4.  2011-2014 LRAM'!AO425*AG1838</f>
        <v>76482.640409002983</v>
      </c>
      <c r="AH1841" s="323">
        <f>'4.  2011-2014 LRAM'!AP425*AH1838</f>
        <v>29549.981835889834</v>
      </c>
      <c r="AI1841" s="323">
        <f>'4.  2011-2014 LRAM'!AQ425*AI1838</f>
        <v>641.12204071595227</v>
      </c>
      <c r="AJ1841" s="323">
        <f>'4.  2011-2014 LRAM'!AR425*AJ1838</f>
        <v>0</v>
      </c>
      <c r="AK1841" s="323">
        <f>'4.  2011-2014 LRAM'!AS425*AK1838</f>
        <v>0</v>
      </c>
      <c r="AL1841" s="323">
        <f>'4.  2011-2014 LRAM'!AT425*AL1838</f>
        <v>0</v>
      </c>
      <c r="AM1841" s="323">
        <f>'4.  2011-2014 LRAM'!AU425*AM1838</f>
        <v>0</v>
      </c>
      <c r="AN1841" s="323">
        <f>'4.  2011-2014 LRAM'!AV425*AN1838</f>
        <v>0</v>
      </c>
      <c r="AO1841" s="323">
        <f>'4.  2011-2014 LRAM'!AW425*AO1838</f>
        <v>0</v>
      </c>
      <c r="AP1841" s="323">
        <f>'4.  2011-2014 LRAM'!AX425*AP1838</f>
        <v>0</v>
      </c>
      <c r="AQ1841" s="323">
        <f>'4.  2011-2014 LRAM'!AY425*AQ1838</f>
        <v>0</v>
      </c>
      <c r="AR1841" s="323">
        <f>'4.  2011-2014 LRAM'!AZ425*AR1838</f>
        <v>0</v>
      </c>
      <c r="AS1841" s="533">
        <f t="shared" si="751"/>
        <v>138453.66175091334</v>
      </c>
    </row>
    <row r="1842" spans="2:45" ht="15.5">
      <c r="B1842" s="283" t="s">
        <v>791</v>
      </c>
      <c r="C1842" s="300"/>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23">
        <f>'4.  2011-2014 LRAM'!AM561*AE1838</f>
        <v>0</v>
      </c>
      <c r="AF1842" s="323">
        <f>'4.  2011-2014 LRAM'!AN561*AF1838</f>
        <v>7154.6809040992539</v>
      </c>
      <c r="AG1842" s="323">
        <f>'4.  2011-2014 LRAM'!AO561*AG1838</f>
        <v>11016.462618498741</v>
      </c>
      <c r="AH1842" s="323">
        <f>'4.  2011-2014 LRAM'!AP561*AH1838</f>
        <v>1111.5963263317444</v>
      </c>
      <c r="AI1842" s="323">
        <f>'4.  2011-2014 LRAM'!AQ561*AI1838</f>
        <v>48.220350069024953</v>
      </c>
      <c r="AJ1842" s="323">
        <f>'4.  2011-2014 LRAM'!AR561*AJ1838</f>
        <v>0</v>
      </c>
      <c r="AK1842" s="323">
        <f>'4.  2011-2014 LRAM'!AS561*AK1838</f>
        <v>0</v>
      </c>
      <c r="AL1842" s="323">
        <f>'4.  2011-2014 LRAM'!AT561*AL1838</f>
        <v>0</v>
      </c>
      <c r="AM1842" s="323">
        <f>'4.  2011-2014 LRAM'!AU561*AM1838</f>
        <v>0</v>
      </c>
      <c r="AN1842" s="323">
        <f>'4.  2011-2014 LRAM'!AV561*AN1838</f>
        <v>0</v>
      </c>
      <c r="AO1842" s="323">
        <f>'4.  2011-2014 LRAM'!AW561*AO1838</f>
        <v>0</v>
      </c>
      <c r="AP1842" s="323">
        <f>'4.  2011-2014 LRAM'!AX561*AP1838</f>
        <v>0</v>
      </c>
      <c r="AQ1842" s="323">
        <f>'4.  2011-2014 LRAM'!AY561*AQ1838</f>
        <v>0</v>
      </c>
      <c r="AR1842" s="323">
        <f>'4.  2011-2014 LRAM'!AZ561*AR1838</f>
        <v>0</v>
      </c>
      <c r="AS1842" s="533">
        <f t="shared" si="751"/>
        <v>19330.960198998768</v>
      </c>
    </row>
    <row r="1843" spans="2:45" ht="15.5">
      <c r="B1843" s="283" t="s">
        <v>792</v>
      </c>
      <c r="C1843" s="300"/>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23">
        <f t="shared" ref="AE1843:AR1843" si="752">AE218*AE1838</f>
        <v>0</v>
      </c>
      <c r="AF1843" s="323">
        <f t="shared" si="752"/>
        <v>45485.960179068701</v>
      </c>
      <c r="AG1843" s="323">
        <f t="shared" si="752"/>
        <v>28348.953806473957</v>
      </c>
      <c r="AH1843" s="323">
        <f t="shared" si="752"/>
        <v>11844.309560886668</v>
      </c>
      <c r="AI1843" s="323">
        <f t="shared" si="752"/>
        <v>136.5146128491337</v>
      </c>
      <c r="AJ1843" s="323">
        <f t="shared" si="752"/>
        <v>0</v>
      </c>
      <c r="AK1843" s="323">
        <f t="shared" si="752"/>
        <v>0</v>
      </c>
      <c r="AL1843" s="323">
        <f t="shared" si="752"/>
        <v>0</v>
      </c>
      <c r="AM1843" s="323">
        <f t="shared" si="752"/>
        <v>0</v>
      </c>
      <c r="AN1843" s="323">
        <f t="shared" si="752"/>
        <v>0</v>
      </c>
      <c r="AO1843" s="323">
        <f t="shared" si="752"/>
        <v>0</v>
      </c>
      <c r="AP1843" s="323">
        <f t="shared" si="752"/>
        <v>0</v>
      </c>
      <c r="AQ1843" s="323">
        <f t="shared" si="752"/>
        <v>0</v>
      </c>
      <c r="AR1843" s="323">
        <f t="shared" si="752"/>
        <v>0</v>
      </c>
      <c r="AS1843" s="533">
        <f>SUM(AE1843:AR1843)</f>
        <v>85815.738159278466</v>
      </c>
    </row>
    <row r="1844" spans="2:45" ht="15.5">
      <c r="B1844" s="283" t="s">
        <v>793</v>
      </c>
      <c r="C1844" s="300"/>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23">
        <f t="shared" ref="AE1844:AR1844" si="753">AE408*AE1838</f>
        <v>0</v>
      </c>
      <c r="AF1844" s="323">
        <f t="shared" si="753"/>
        <v>47228.04041450454</v>
      </c>
      <c r="AG1844" s="323">
        <f t="shared" si="753"/>
        <v>53604.516613491258</v>
      </c>
      <c r="AH1844" s="323">
        <f t="shared" si="753"/>
        <v>82785.664973564199</v>
      </c>
      <c r="AI1844" s="323">
        <f t="shared" si="753"/>
        <v>7697.3799259085954</v>
      </c>
      <c r="AJ1844" s="323">
        <f t="shared" si="753"/>
        <v>0</v>
      </c>
      <c r="AK1844" s="323">
        <f t="shared" si="753"/>
        <v>0</v>
      </c>
      <c r="AL1844" s="323">
        <f t="shared" si="753"/>
        <v>0</v>
      </c>
      <c r="AM1844" s="323">
        <f t="shared" si="753"/>
        <v>0</v>
      </c>
      <c r="AN1844" s="323">
        <f t="shared" si="753"/>
        <v>0</v>
      </c>
      <c r="AO1844" s="323">
        <f t="shared" si="753"/>
        <v>0</v>
      </c>
      <c r="AP1844" s="323">
        <f t="shared" si="753"/>
        <v>0</v>
      </c>
      <c r="AQ1844" s="323">
        <f t="shared" si="753"/>
        <v>0</v>
      </c>
      <c r="AR1844" s="323">
        <f t="shared" si="753"/>
        <v>0</v>
      </c>
      <c r="AS1844" s="533">
        <f>SUM(AE1844:AR1844)</f>
        <v>191315.60192746858</v>
      </c>
    </row>
    <row r="1845" spans="2:45" ht="15.5">
      <c r="B1845" s="283" t="s">
        <v>794</v>
      </c>
      <c r="C1845" s="300"/>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23">
        <f t="shared" ref="AE1845:AR1845" si="754">AE598*AE1838</f>
        <v>0</v>
      </c>
      <c r="AF1845" s="323">
        <f t="shared" si="754"/>
        <v>96724.622944432078</v>
      </c>
      <c r="AG1845" s="323">
        <f t="shared" si="754"/>
        <v>97255.038815217282</v>
      </c>
      <c r="AH1845" s="323">
        <f t="shared" si="754"/>
        <v>53203.232122221532</v>
      </c>
      <c r="AI1845" s="323">
        <f t="shared" si="754"/>
        <v>4351.6950460842645</v>
      </c>
      <c r="AJ1845" s="323">
        <f t="shared" si="754"/>
        <v>0</v>
      </c>
      <c r="AK1845" s="323">
        <f t="shared" si="754"/>
        <v>0</v>
      </c>
      <c r="AL1845" s="323">
        <f t="shared" si="754"/>
        <v>0</v>
      </c>
      <c r="AM1845" s="323">
        <f t="shared" si="754"/>
        <v>0</v>
      </c>
      <c r="AN1845" s="323">
        <f t="shared" si="754"/>
        <v>0</v>
      </c>
      <c r="AO1845" s="323">
        <f t="shared" si="754"/>
        <v>0</v>
      </c>
      <c r="AP1845" s="323">
        <f t="shared" si="754"/>
        <v>0</v>
      </c>
      <c r="AQ1845" s="323">
        <f t="shared" si="754"/>
        <v>0</v>
      </c>
      <c r="AR1845" s="323">
        <f t="shared" si="754"/>
        <v>0</v>
      </c>
      <c r="AS1845" s="533">
        <f>SUM(AE1845:AR1845)</f>
        <v>251534.58892795513</v>
      </c>
    </row>
    <row r="1846" spans="2:45" ht="15.5">
      <c r="B1846" s="283" t="s">
        <v>795</v>
      </c>
      <c r="C1846" s="300"/>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23">
        <f t="shared" ref="AE1846:AR1846" si="755">AE792*AE1838</f>
        <v>0</v>
      </c>
      <c r="AF1846" s="323">
        <f t="shared" si="755"/>
        <v>93046.66951447571</v>
      </c>
      <c r="AG1846" s="323">
        <f t="shared" si="755"/>
        <v>127881.87999557274</v>
      </c>
      <c r="AH1846" s="323">
        <f t="shared" si="755"/>
        <v>47389.481632205883</v>
      </c>
      <c r="AI1846" s="323">
        <f t="shared" si="755"/>
        <v>13446.26864958198</v>
      </c>
      <c r="AJ1846" s="323">
        <f t="shared" si="755"/>
        <v>267592.19237044675</v>
      </c>
      <c r="AK1846" s="323">
        <f t="shared" si="755"/>
        <v>0</v>
      </c>
      <c r="AL1846" s="323">
        <f t="shared" si="755"/>
        <v>0</v>
      </c>
      <c r="AM1846" s="323">
        <f t="shared" si="755"/>
        <v>0</v>
      </c>
      <c r="AN1846" s="323">
        <f t="shared" si="755"/>
        <v>0</v>
      </c>
      <c r="AO1846" s="323">
        <f t="shared" si="755"/>
        <v>0</v>
      </c>
      <c r="AP1846" s="323">
        <f t="shared" si="755"/>
        <v>0</v>
      </c>
      <c r="AQ1846" s="323">
        <f t="shared" si="755"/>
        <v>0</v>
      </c>
      <c r="AR1846" s="323">
        <f t="shared" si="755"/>
        <v>0</v>
      </c>
      <c r="AS1846" s="533">
        <f t="shared" ref="AS1846:AS1851" si="756">SUM(AE1846:AR1846)</f>
        <v>549356.49216228304</v>
      </c>
    </row>
    <row r="1847" spans="2:45" ht="15.5">
      <c r="B1847" s="283" t="s">
        <v>796</v>
      </c>
      <c r="C1847" s="300"/>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23">
        <f t="shared" ref="AE1847:AR1847" si="757">AE989*AE1838</f>
        <v>0</v>
      </c>
      <c r="AF1847" s="323">
        <f t="shared" si="757"/>
        <v>69069.942886887235</v>
      </c>
      <c r="AG1847" s="323">
        <f t="shared" si="757"/>
        <v>70908.279343398186</v>
      </c>
      <c r="AH1847" s="323">
        <f t="shared" si="757"/>
        <v>28104.904155644705</v>
      </c>
      <c r="AI1847" s="323">
        <f t="shared" si="757"/>
        <v>21212.196665805182</v>
      </c>
      <c r="AJ1847" s="323">
        <f t="shared" si="757"/>
        <v>111724.69245895982</v>
      </c>
      <c r="AK1847" s="323">
        <f t="shared" si="757"/>
        <v>55581.03908006788</v>
      </c>
      <c r="AL1847" s="323">
        <f t="shared" si="757"/>
        <v>0</v>
      </c>
      <c r="AM1847" s="323">
        <f t="shared" si="757"/>
        <v>0</v>
      </c>
      <c r="AN1847" s="323">
        <f t="shared" si="757"/>
        <v>0</v>
      </c>
      <c r="AO1847" s="323">
        <f t="shared" si="757"/>
        <v>0</v>
      </c>
      <c r="AP1847" s="323">
        <f t="shared" si="757"/>
        <v>0</v>
      </c>
      <c r="AQ1847" s="323">
        <f t="shared" si="757"/>
        <v>0</v>
      </c>
      <c r="AR1847" s="323">
        <f t="shared" si="757"/>
        <v>0</v>
      </c>
      <c r="AS1847" s="533">
        <f t="shared" si="756"/>
        <v>356601.054590763</v>
      </c>
    </row>
    <row r="1848" spans="2:45" ht="15.5">
      <c r="B1848" s="283" t="s">
        <v>797</v>
      </c>
      <c r="C1848" s="300"/>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23">
        <f t="shared" ref="AE1848:AR1848" si="758">AE1184*AE1838</f>
        <v>0</v>
      </c>
      <c r="AF1848" s="323">
        <f t="shared" si="758"/>
        <v>14046.464660775056</v>
      </c>
      <c r="AG1848" s="323">
        <f t="shared" si="758"/>
        <v>1789.6151909934924</v>
      </c>
      <c r="AH1848" s="323">
        <f t="shared" si="758"/>
        <v>25848.542652209722</v>
      </c>
      <c r="AI1848" s="323">
        <f t="shared" si="758"/>
        <v>21988.52619529653</v>
      </c>
      <c r="AJ1848" s="323">
        <f t="shared" si="758"/>
        <v>84946.589531020814</v>
      </c>
      <c r="AK1848" s="323">
        <f t="shared" si="758"/>
        <v>0</v>
      </c>
      <c r="AL1848" s="323">
        <f t="shared" si="758"/>
        <v>0</v>
      </c>
      <c r="AM1848" s="323">
        <f t="shared" si="758"/>
        <v>0</v>
      </c>
      <c r="AN1848" s="323">
        <f t="shared" si="758"/>
        <v>0</v>
      </c>
      <c r="AO1848" s="323">
        <f t="shared" si="758"/>
        <v>0</v>
      </c>
      <c r="AP1848" s="323">
        <f t="shared" si="758"/>
        <v>0</v>
      </c>
      <c r="AQ1848" s="323">
        <f t="shared" si="758"/>
        <v>0</v>
      </c>
      <c r="AR1848" s="323">
        <f t="shared" si="758"/>
        <v>0</v>
      </c>
      <c r="AS1848" s="533">
        <f t="shared" si="756"/>
        <v>148619.73823029562</v>
      </c>
    </row>
    <row r="1849" spans="2:45" ht="15.5">
      <c r="B1849" s="283" t="s">
        <v>798</v>
      </c>
      <c r="C1849" s="300"/>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23">
        <f t="shared" ref="AE1849:AR1849" si="759">AE1379*AE1838</f>
        <v>0</v>
      </c>
      <c r="AF1849" s="323">
        <f t="shared" si="759"/>
        <v>2215.7787439039657</v>
      </c>
      <c r="AG1849" s="323">
        <f t="shared" si="759"/>
        <v>599.31688236903449</v>
      </c>
      <c r="AH1849" s="323">
        <f t="shared" si="759"/>
        <v>0</v>
      </c>
      <c r="AI1849" s="323">
        <f t="shared" si="759"/>
        <v>0</v>
      </c>
      <c r="AJ1849" s="323">
        <f t="shared" si="759"/>
        <v>0</v>
      </c>
      <c r="AK1849" s="323">
        <f t="shared" si="759"/>
        <v>0</v>
      </c>
      <c r="AL1849" s="323">
        <f t="shared" si="759"/>
        <v>0</v>
      </c>
      <c r="AM1849" s="323">
        <f t="shared" si="759"/>
        <v>0</v>
      </c>
      <c r="AN1849" s="323">
        <f t="shared" si="759"/>
        <v>0</v>
      </c>
      <c r="AO1849" s="323">
        <f t="shared" si="759"/>
        <v>0</v>
      </c>
      <c r="AP1849" s="323">
        <f t="shared" si="759"/>
        <v>0</v>
      </c>
      <c r="AQ1849" s="323">
        <f t="shared" si="759"/>
        <v>0</v>
      </c>
      <c r="AR1849" s="323">
        <f t="shared" si="759"/>
        <v>0</v>
      </c>
      <c r="AS1849" s="533">
        <f t="shared" si="756"/>
        <v>2815.0956262730001</v>
      </c>
    </row>
    <row r="1850" spans="2:45" ht="15.5">
      <c r="B1850" s="283" t="s">
        <v>799</v>
      </c>
      <c r="C1850" s="300"/>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23">
        <f t="shared" ref="AE1850:AR1850" si="760">AE1573*AE1838</f>
        <v>0</v>
      </c>
      <c r="AF1850" s="323">
        <f t="shared" si="760"/>
        <v>0</v>
      </c>
      <c r="AG1850" s="323">
        <f t="shared" si="760"/>
        <v>1401.7268588067227</v>
      </c>
      <c r="AH1850" s="323">
        <f t="shared" si="760"/>
        <v>0</v>
      </c>
      <c r="AI1850" s="323">
        <f t="shared" si="760"/>
        <v>0</v>
      </c>
      <c r="AJ1850" s="323">
        <f t="shared" si="760"/>
        <v>0</v>
      </c>
      <c r="AK1850" s="323">
        <f t="shared" si="760"/>
        <v>0</v>
      </c>
      <c r="AL1850" s="323">
        <f t="shared" si="760"/>
        <v>0</v>
      </c>
      <c r="AM1850" s="323">
        <f t="shared" si="760"/>
        <v>0</v>
      </c>
      <c r="AN1850" s="323">
        <f t="shared" si="760"/>
        <v>0</v>
      </c>
      <c r="AO1850" s="323">
        <f t="shared" si="760"/>
        <v>0</v>
      </c>
      <c r="AP1850" s="323">
        <f t="shared" si="760"/>
        <v>0</v>
      </c>
      <c r="AQ1850" s="323">
        <f t="shared" si="760"/>
        <v>0</v>
      </c>
      <c r="AR1850" s="323">
        <f t="shared" si="760"/>
        <v>0</v>
      </c>
      <c r="AS1850" s="533">
        <f t="shared" si="756"/>
        <v>1401.7268588067227</v>
      </c>
    </row>
    <row r="1851" spans="2:45" ht="15.5">
      <c r="B1851" s="304" t="s">
        <v>976</v>
      </c>
      <c r="C1851" s="300"/>
      <c r="D1851" s="263"/>
      <c r="E1851" s="292"/>
      <c r="F1851" s="292"/>
      <c r="G1851" s="292"/>
      <c r="H1851" s="292"/>
      <c r="I1851" s="292"/>
      <c r="J1851" s="292"/>
      <c r="K1851" s="292"/>
      <c r="L1851" s="292"/>
      <c r="M1851" s="292"/>
      <c r="N1851" s="292"/>
      <c r="O1851" s="292"/>
      <c r="P1851" s="292"/>
      <c r="Q1851" s="292"/>
      <c r="R1851" s="260"/>
      <c r="S1851" s="292"/>
      <c r="T1851" s="292"/>
      <c r="U1851" s="292"/>
      <c r="V1851" s="263"/>
      <c r="W1851" s="263"/>
      <c r="X1851" s="263"/>
      <c r="Y1851" s="263"/>
      <c r="Z1851" s="292"/>
      <c r="AA1851" s="292"/>
      <c r="AB1851" s="292"/>
      <c r="AC1851" s="292"/>
      <c r="AD1851" s="292"/>
      <c r="AE1851" s="301">
        <f>SUM(AE1839:AE1850)</f>
        <v>0</v>
      </c>
      <c r="AF1851" s="301">
        <f t="shared" ref="AF1851:AR1851" si="761">SUM(AF1839:AF1850)</f>
        <v>406752.07771345112</v>
      </c>
      <c r="AG1851" s="301">
        <f t="shared" si="761"/>
        <v>469288.43053382437</v>
      </c>
      <c r="AH1851" s="301">
        <f t="shared" si="761"/>
        <v>279837.71325895429</v>
      </c>
      <c r="AI1851" s="301">
        <f t="shared" si="761"/>
        <v>69521.923486310669</v>
      </c>
      <c r="AJ1851" s="301">
        <f t="shared" si="761"/>
        <v>464263.47436042735</v>
      </c>
      <c r="AK1851" s="301">
        <f t="shared" si="761"/>
        <v>55581.03908006788</v>
      </c>
      <c r="AL1851" s="301">
        <f t="shared" si="761"/>
        <v>0</v>
      </c>
      <c r="AM1851" s="301">
        <f t="shared" si="761"/>
        <v>0</v>
      </c>
      <c r="AN1851" s="301">
        <f t="shared" si="761"/>
        <v>0</v>
      </c>
      <c r="AO1851" s="301">
        <f t="shared" si="761"/>
        <v>0</v>
      </c>
      <c r="AP1851" s="301">
        <f t="shared" si="761"/>
        <v>0</v>
      </c>
      <c r="AQ1851" s="301">
        <f t="shared" si="761"/>
        <v>0</v>
      </c>
      <c r="AR1851" s="301">
        <f t="shared" si="761"/>
        <v>0</v>
      </c>
      <c r="AS1851" s="350">
        <f t="shared" si="756"/>
        <v>1745244.6584330357</v>
      </c>
    </row>
    <row r="1852" spans="2:45" ht="15.5">
      <c r="B1852" s="304" t="s">
        <v>977</v>
      </c>
      <c r="C1852" s="300"/>
      <c r="D1852" s="305"/>
      <c r="E1852" s="292"/>
      <c r="F1852" s="292"/>
      <c r="G1852" s="292"/>
      <c r="H1852" s="292"/>
      <c r="I1852" s="292"/>
      <c r="J1852" s="292"/>
      <c r="K1852" s="292"/>
      <c r="L1852" s="292"/>
      <c r="M1852" s="292"/>
      <c r="N1852" s="292"/>
      <c r="O1852" s="292"/>
      <c r="P1852" s="292"/>
      <c r="Q1852" s="292"/>
      <c r="R1852" s="260"/>
      <c r="S1852" s="292"/>
      <c r="T1852" s="292"/>
      <c r="U1852" s="292"/>
      <c r="V1852" s="263"/>
      <c r="W1852" s="263"/>
      <c r="X1852" s="263"/>
      <c r="Y1852" s="263"/>
      <c r="Z1852" s="292"/>
      <c r="AA1852" s="292"/>
      <c r="AB1852" s="292"/>
      <c r="AC1852" s="292"/>
      <c r="AD1852" s="292"/>
      <c r="AE1852" s="302">
        <f>AE1836*AE1838</f>
        <v>0</v>
      </c>
      <c r="AF1852" s="302">
        <f t="shared" ref="AF1852:AR1852" si="762">AF1836*AF1838</f>
        <v>27236.016979378139</v>
      </c>
      <c r="AG1852" s="302">
        <f t="shared" si="762"/>
        <v>206430.88064689457</v>
      </c>
      <c r="AH1852" s="302">
        <f t="shared" si="762"/>
        <v>130882.14965541156</v>
      </c>
      <c r="AI1852" s="302">
        <f t="shared" si="762"/>
        <v>0</v>
      </c>
      <c r="AJ1852" s="302">
        <f t="shared" si="762"/>
        <v>0</v>
      </c>
      <c r="AK1852" s="302">
        <f t="shared" si="762"/>
        <v>0</v>
      </c>
      <c r="AL1852" s="302">
        <f t="shared" si="762"/>
        <v>0</v>
      </c>
      <c r="AM1852" s="302">
        <f t="shared" si="762"/>
        <v>0</v>
      </c>
      <c r="AN1852" s="302">
        <f t="shared" si="762"/>
        <v>0</v>
      </c>
      <c r="AO1852" s="302">
        <f t="shared" si="762"/>
        <v>0</v>
      </c>
      <c r="AP1852" s="302">
        <f t="shared" si="762"/>
        <v>0</v>
      </c>
      <c r="AQ1852" s="302">
        <f t="shared" si="762"/>
        <v>0</v>
      </c>
      <c r="AR1852" s="302">
        <f t="shared" si="762"/>
        <v>0</v>
      </c>
      <c r="AS1852" s="350">
        <f>SUM(AE1852:AR1852)</f>
        <v>364549.04728168424</v>
      </c>
    </row>
    <row r="1853" spans="2:45" ht="15.5">
      <c r="B1853" s="304" t="s">
        <v>978</v>
      </c>
      <c r="C1853" s="300"/>
      <c r="D1853" s="305"/>
      <c r="E1853" s="292"/>
      <c r="F1853" s="292"/>
      <c r="G1853" s="292"/>
      <c r="H1853" s="292"/>
      <c r="I1853" s="292"/>
      <c r="J1853" s="292"/>
      <c r="K1853" s="292"/>
      <c r="L1853" s="292"/>
      <c r="M1853" s="292"/>
      <c r="N1853" s="292"/>
      <c r="O1853" s="292"/>
      <c r="P1853" s="292"/>
      <c r="Q1853" s="292"/>
      <c r="R1853" s="260"/>
      <c r="S1853" s="292"/>
      <c r="T1853" s="292"/>
      <c r="U1853" s="292"/>
      <c r="V1853" s="305"/>
      <c r="W1853" s="305"/>
      <c r="X1853" s="305"/>
      <c r="Y1853" s="305"/>
      <c r="Z1853" s="292"/>
      <c r="AA1853" s="292"/>
      <c r="AB1853" s="292"/>
      <c r="AC1853" s="292"/>
      <c r="AD1853" s="292"/>
      <c r="AE1853" s="306"/>
      <c r="AF1853" s="306"/>
      <c r="AG1853" s="306"/>
      <c r="AH1853" s="306"/>
      <c r="AI1853" s="306"/>
      <c r="AJ1853" s="306"/>
      <c r="AK1853" s="306"/>
      <c r="AL1853" s="306"/>
      <c r="AM1853" s="306"/>
      <c r="AN1853" s="306"/>
      <c r="AO1853" s="306"/>
      <c r="AP1853" s="306"/>
      <c r="AQ1853" s="306"/>
      <c r="AR1853" s="306"/>
      <c r="AS1853" s="350">
        <f>AS1851-AS1852</f>
        <v>1380695.6111513516</v>
      </c>
    </row>
    <row r="1854" spans="2:45" ht="15.5">
      <c r="B1854" s="326"/>
      <c r="C1854" s="387"/>
      <c r="D1854" s="387"/>
      <c r="E1854" s="388"/>
      <c r="F1854" s="388"/>
      <c r="G1854" s="388"/>
      <c r="H1854" s="388"/>
      <c r="I1854" s="388"/>
      <c r="J1854" s="388"/>
      <c r="K1854" s="388"/>
      <c r="L1854" s="388"/>
      <c r="M1854" s="388"/>
      <c r="N1854" s="388"/>
      <c r="O1854" s="388"/>
      <c r="P1854" s="388"/>
      <c r="Q1854" s="388"/>
      <c r="R1854" s="389"/>
      <c r="S1854" s="388"/>
      <c r="T1854" s="388"/>
      <c r="U1854" s="388"/>
      <c r="V1854" s="387"/>
      <c r="W1854" s="390"/>
      <c r="X1854" s="387"/>
      <c r="Y1854" s="387"/>
      <c r="Z1854" s="388"/>
      <c r="AA1854" s="388"/>
      <c r="AB1854" s="388"/>
      <c r="AC1854" s="388"/>
      <c r="AD1854" s="388"/>
      <c r="AE1854" s="665"/>
      <c r="AF1854" s="665"/>
      <c r="AG1854" s="665"/>
      <c r="AH1854" s="665"/>
      <c r="AI1854" s="665"/>
      <c r="AJ1854" s="665"/>
      <c r="AK1854" s="665"/>
      <c r="AL1854" s="665"/>
      <c r="AM1854" s="665"/>
      <c r="AN1854" s="665"/>
      <c r="AO1854" s="665"/>
      <c r="AP1854" s="665"/>
      <c r="AQ1854" s="665"/>
      <c r="AR1854" s="665"/>
      <c r="AS1854" s="678"/>
    </row>
    <row r="1855" spans="2:45" ht="19.5" customHeight="1">
      <c r="B1855" s="314" t="s">
        <v>590</v>
      </c>
      <c r="C1855" s="331"/>
      <c r="D1855" s="332"/>
      <c r="E1855" s="332"/>
      <c r="F1855" s="332"/>
      <c r="G1855" s="332"/>
      <c r="H1855" s="332"/>
      <c r="I1855" s="332"/>
      <c r="J1855" s="332"/>
      <c r="K1855" s="332"/>
      <c r="L1855" s="332"/>
      <c r="M1855" s="332"/>
      <c r="N1855" s="332"/>
      <c r="O1855" s="332"/>
      <c r="P1855" s="332"/>
      <c r="Q1855" s="332"/>
      <c r="R1855" s="332"/>
      <c r="S1855" s="332"/>
      <c r="T1855" s="332"/>
      <c r="U1855" s="332"/>
      <c r="V1855" s="317"/>
      <c r="W1855" s="318"/>
      <c r="X1855" s="332"/>
      <c r="Y1855" s="332"/>
      <c r="Z1855" s="332"/>
      <c r="AA1855" s="332"/>
      <c r="AB1855" s="332"/>
      <c r="AC1855" s="332"/>
      <c r="AD1855" s="332"/>
      <c r="AE1855" s="333"/>
      <c r="AF1855" s="333"/>
      <c r="AG1855" s="333"/>
      <c r="AH1855" s="333"/>
      <c r="AI1855" s="333"/>
      <c r="AJ1855" s="333"/>
      <c r="AK1855" s="333"/>
      <c r="AL1855" s="333"/>
      <c r="AM1855" s="333"/>
      <c r="AN1855" s="333"/>
      <c r="AO1855" s="333"/>
      <c r="AP1855" s="333"/>
      <c r="AQ1855" s="333"/>
      <c r="AR1855" s="333"/>
      <c r="AS1855" s="333"/>
    </row>
    <row r="1856" spans="2:45" ht="19.5" customHeight="1">
      <c r="B1856" s="654"/>
      <c r="C1856" s="655"/>
      <c r="D1856" s="636"/>
      <c r="E1856" s="636"/>
      <c r="F1856" s="636"/>
      <c r="G1856" s="636"/>
      <c r="H1856" s="636"/>
      <c r="I1856" s="636"/>
      <c r="J1856" s="636"/>
      <c r="K1856" s="636"/>
      <c r="L1856" s="636"/>
      <c r="M1856" s="636"/>
      <c r="N1856" s="636"/>
      <c r="O1856" s="636"/>
      <c r="P1856" s="636"/>
      <c r="Q1856" s="636"/>
      <c r="R1856" s="636"/>
      <c r="S1856" s="636"/>
      <c r="T1856" s="636"/>
      <c r="U1856" s="636"/>
      <c r="V1856" s="264"/>
      <c r="W1856" s="656"/>
      <c r="X1856" s="636"/>
      <c r="Y1856" s="636"/>
      <c r="Z1856" s="636"/>
      <c r="AA1856" s="636"/>
      <c r="AB1856" s="636"/>
      <c r="AC1856" s="636"/>
      <c r="AD1856" s="636"/>
      <c r="AE1856" s="219"/>
      <c r="AF1856" s="219"/>
      <c r="AG1856" s="219"/>
      <c r="AH1856" s="219"/>
      <c r="AI1856" s="219"/>
      <c r="AJ1856" s="219"/>
      <c r="AK1856" s="219"/>
      <c r="AL1856" s="219"/>
      <c r="AM1856" s="219"/>
      <c r="AN1856" s="219"/>
      <c r="AO1856" s="219"/>
      <c r="AP1856" s="219"/>
      <c r="AQ1856" s="219"/>
      <c r="AR1856" s="219"/>
      <c r="AS1856" s="219"/>
    </row>
    <row r="1857" spans="1:45" ht="15.5">
      <c r="B1857" s="241" t="s">
        <v>806</v>
      </c>
      <c r="C1857" s="242"/>
      <c r="D1857" s="501" t="s">
        <v>523</v>
      </c>
      <c r="E1857" s="217"/>
      <c r="F1857" s="501"/>
      <c r="G1857" s="217"/>
      <c r="H1857" s="217"/>
      <c r="I1857" s="217"/>
      <c r="J1857" s="217"/>
      <c r="K1857" s="217"/>
      <c r="L1857" s="217"/>
      <c r="M1857" s="217"/>
      <c r="N1857" s="217"/>
      <c r="O1857" s="217"/>
      <c r="P1857" s="217"/>
      <c r="Q1857" s="217"/>
      <c r="R1857" s="242"/>
      <c r="S1857" s="217"/>
      <c r="T1857" s="217"/>
      <c r="U1857" s="217"/>
      <c r="V1857" s="217"/>
      <c r="W1857" s="217"/>
      <c r="X1857" s="217"/>
      <c r="Y1857" s="217"/>
      <c r="Z1857" s="217"/>
      <c r="AA1857" s="217"/>
      <c r="AB1857" s="217"/>
      <c r="AC1857" s="217"/>
      <c r="AD1857" s="217"/>
      <c r="AE1857" s="231"/>
      <c r="AF1857" s="229"/>
      <c r="AG1857" s="229"/>
      <c r="AH1857" s="229"/>
      <c r="AI1857" s="229"/>
      <c r="AJ1857" s="229"/>
      <c r="AK1857" s="229"/>
      <c r="AL1857" s="229"/>
      <c r="AM1857" s="229"/>
      <c r="AN1857" s="229"/>
      <c r="AO1857" s="229"/>
      <c r="AP1857" s="229"/>
      <c r="AQ1857" s="229"/>
      <c r="AR1857" s="229"/>
    </row>
    <row r="1858" spans="1:45" ht="39.75" customHeight="1">
      <c r="B1858" s="828" t="s">
        <v>211</v>
      </c>
      <c r="C1858" s="830" t="s">
        <v>33</v>
      </c>
      <c r="D1858" s="244" t="s">
        <v>421</v>
      </c>
      <c r="E1858" s="838" t="s">
        <v>209</v>
      </c>
      <c r="F1858" s="839"/>
      <c r="G1858" s="839"/>
      <c r="H1858" s="839"/>
      <c r="I1858" s="839"/>
      <c r="J1858" s="839"/>
      <c r="K1858" s="839"/>
      <c r="L1858" s="839"/>
      <c r="M1858" s="839"/>
      <c r="N1858" s="839"/>
      <c r="O1858" s="839"/>
      <c r="P1858" s="840"/>
      <c r="Q1858" s="830" t="s">
        <v>213</v>
      </c>
      <c r="R1858" s="244" t="s">
        <v>422</v>
      </c>
      <c r="S1858" s="834" t="s">
        <v>212</v>
      </c>
      <c r="T1858" s="835"/>
      <c r="U1858" s="835"/>
      <c r="V1858" s="835"/>
      <c r="W1858" s="835"/>
      <c r="X1858" s="835"/>
      <c r="Y1858" s="835"/>
      <c r="Z1858" s="835"/>
      <c r="AA1858" s="835"/>
      <c r="AB1858" s="835"/>
      <c r="AC1858" s="835"/>
      <c r="AD1858" s="841"/>
      <c r="AE1858" s="834" t="s">
        <v>242</v>
      </c>
      <c r="AF1858" s="835"/>
      <c r="AG1858" s="835"/>
      <c r="AH1858" s="835"/>
      <c r="AI1858" s="835"/>
      <c r="AJ1858" s="835"/>
      <c r="AK1858" s="835"/>
      <c r="AL1858" s="835"/>
      <c r="AM1858" s="835"/>
      <c r="AN1858" s="835"/>
      <c r="AO1858" s="835"/>
      <c r="AP1858" s="835"/>
      <c r="AQ1858" s="835"/>
      <c r="AR1858" s="835"/>
      <c r="AS1858" s="836"/>
    </row>
    <row r="1859" spans="1:45" ht="65.25" customHeight="1">
      <c r="B1859" s="829"/>
      <c r="C1859" s="831"/>
      <c r="D1859" s="245">
        <v>2027</v>
      </c>
      <c r="E1859" s="245">
        <v>2028</v>
      </c>
      <c r="F1859" s="245">
        <v>2029</v>
      </c>
      <c r="G1859" s="245">
        <v>2030</v>
      </c>
      <c r="H1859" s="245">
        <v>2031</v>
      </c>
      <c r="I1859" s="245">
        <v>2032</v>
      </c>
      <c r="J1859" s="245">
        <v>2033</v>
      </c>
      <c r="K1859" s="245">
        <v>2034</v>
      </c>
      <c r="L1859" s="245">
        <v>2035</v>
      </c>
      <c r="M1859" s="245">
        <v>2036</v>
      </c>
      <c r="N1859" s="245">
        <v>2037</v>
      </c>
      <c r="O1859" s="245">
        <v>2038</v>
      </c>
      <c r="P1859" s="245">
        <v>2039</v>
      </c>
      <c r="Q1859" s="837"/>
      <c r="R1859" s="245">
        <v>2027</v>
      </c>
      <c r="S1859" s="245">
        <v>2028</v>
      </c>
      <c r="T1859" s="245">
        <v>2029</v>
      </c>
      <c r="U1859" s="245">
        <v>2030</v>
      </c>
      <c r="V1859" s="245">
        <v>2031</v>
      </c>
      <c r="W1859" s="245">
        <v>2032</v>
      </c>
      <c r="X1859" s="245">
        <v>2033</v>
      </c>
      <c r="Y1859" s="245">
        <v>2034</v>
      </c>
      <c r="Z1859" s="245">
        <v>2035</v>
      </c>
      <c r="AA1859" s="245">
        <v>2036</v>
      </c>
      <c r="AB1859" s="245">
        <v>2037</v>
      </c>
      <c r="AC1859" s="245">
        <v>2038</v>
      </c>
      <c r="AD1859" s="245">
        <v>2039</v>
      </c>
      <c r="AE1859" s="245" t="str">
        <f>'1.  LRAMVA Summary'!$D$53</f>
        <v>Residential</v>
      </c>
      <c r="AF1859" s="245" t="str">
        <f>'1.  LRAMVA Summary'!$E$53</f>
        <v>GS&lt;50 kW</v>
      </c>
      <c r="AG1859" s="245" t="str">
        <f>'1.  LRAMVA Summary'!$F$53</f>
        <v>GS 50 to 699 kW</v>
      </c>
      <c r="AH1859" s="245" t="str">
        <f>'1.  LRAMVA Summary'!$G$53</f>
        <v>GS 700 to 4,999 kW</v>
      </c>
      <c r="AI1859" s="245" t="str">
        <f>'1.  LRAMVA Summary'!$H$53</f>
        <v>Large Use</v>
      </c>
      <c r="AJ1859" s="245" t="str">
        <f>'1.  LRAMVA Summary'!$I$53</f>
        <v>Street Lighting</v>
      </c>
      <c r="AK1859" s="245" t="str">
        <f>'1.  LRAMVA Summary'!$J$53</f>
        <v>Unmetered Scattered Load</v>
      </c>
      <c r="AL1859" s="245" t="str">
        <f>'1.  LRAMVA Summary'!$K$53</f>
        <v/>
      </c>
      <c r="AM1859" s="245" t="str">
        <f>'1.  LRAMVA Summary'!$L$53</f>
        <v/>
      </c>
      <c r="AN1859" s="245" t="str">
        <f>'1.  LRAMVA Summary'!$M$53</f>
        <v/>
      </c>
      <c r="AO1859" s="245" t="str">
        <f>'1.  LRAMVA Summary'!$N$53</f>
        <v/>
      </c>
      <c r="AP1859" s="245" t="str">
        <f>'1.  LRAMVA Summary'!$O$53</f>
        <v/>
      </c>
      <c r="AQ1859" s="245" t="str">
        <f>'1.  LRAMVA Summary'!$P$53</f>
        <v/>
      </c>
      <c r="AR1859" s="245" t="str">
        <f>'1.  LRAMVA Summary'!$Q$53</f>
        <v/>
      </c>
      <c r="AS1859" s="247" t="str">
        <f>'1.  LRAMVA Summary'!$R$53</f>
        <v>Total</v>
      </c>
    </row>
    <row r="1860" spans="1:45" ht="15" hidden="1" customHeight="1" outlineLevel="1">
      <c r="A1860" s="454"/>
      <c r="B1860" s="254"/>
      <c r="C1860" s="265"/>
      <c r="D1860" s="251"/>
      <c r="E1860" s="251"/>
      <c r="F1860" s="251"/>
      <c r="G1860" s="251"/>
      <c r="H1860" s="251"/>
      <c r="I1860" s="251"/>
      <c r="J1860" s="251"/>
      <c r="K1860" s="251"/>
      <c r="L1860" s="251"/>
      <c r="M1860" s="251"/>
      <c r="N1860" s="251"/>
      <c r="O1860" s="251"/>
      <c r="P1860" s="251"/>
      <c r="Q1860" s="251"/>
      <c r="R1860" s="251"/>
      <c r="S1860" s="251"/>
      <c r="T1860" s="251"/>
      <c r="U1860" s="251"/>
      <c r="V1860" s="251"/>
      <c r="W1860" s="251"/>
      <c r="X1860" s="251"/>
      <c r="Y1860" s="251"/>
      <c r="Z1860" s="251"/>
      <c r="AA1860" s="251"/>
      <c r="AB1860" s="251"/>
      <c r="AC1860" s="251"/>
      <c r="AD1860" s="251"/>
      <c r="AE1860" s="251">
        <f>'1.  LRAMVA Summary'!D744</f>
        <v>0</v>
      </c>
      <c r="AF1860" s="251">
        <f>'1.  LRAMVA Summary'!E744</f>
        <v>0</v>
      </c>
      <c r="AG1860" s="251">
        <f>'1.  LRAMVA Summary'!F744</f>
        <v>0</v>
      </c>
      <c r="AH1860" s="251">
        <f>'1.  LRAMVA Summary'!G744</f>
        <v>0</v>
      </c>
      <c r="AI1860" s="251">
        <f>'1.  LRAMVA Summary'!H744</f>
        <v>0</v>
      </c>
      <c r="AJ1860" s="251">
        <f>'1.  LRAMVA Summary'!I744</f>
        <v>0</v>
      </c>
      <c r="AK1860" s="251">
        <f>'1.  LRAMVA Summary'!J744</f>
        <v>0</v>
      </c>
      <c r="AL1860" s="251">
        <f>'1.  LRAMVA Summary'!K744</f>
        <v>0</v>
      </c>
      <c r="AM1860" s="251">
        <f>'1.  LRAMVA Summary'!L744</f>
        <v>0</v>
      </c>
      <c r="AN1860" s="251">
        <f>'1.  LRAMVA Summary'!M744</f>
        <v>0</v>
      </c>
      <c r="AO1860" s="251">
        <f>'1.  LRAMVA Summary'!N744</f>
        <v>0</v>
      </c>
      <c r="AP1860" s="251">
        <f>'1.  LRAMVA Summary'!O744</f>
        <v>0</v>
      </c>
      <c r="AQ1860" s="251">
        <f>'1.  LRAMVA Summary'!P744</f>
        <v>0</v>
      </c>
      <c r="AR1860" s="251">
        <f>'1.  LRAMVA Summary'!Q744</f>
        <v>0</v>
      </c>
      <c r="AS1860" s="252"/>
    </row>
    <row r="1861" spans="1:45" ht="15.5" collapsed="1">
      <c r="B1861" s="718"/>
      <c r="C1861" s="293"/>
      <c r="D1861" s="293"/>
      <c r="E1861" s="293"/>
      <c r="F1861" s="293"/>
      <c r="G1861" s="293"/>
      <c r="H1861" s="293"/>
      <c r="I1861" s="293"/>
      <c r="J1861" s="293"/>
      <c r="K1861" s="293"/>
      <c r="L1861" s="293"/>
      <c r="M1861" s="293"/>
      <c r="N1861" s="293"/>
      <c r="O1861" s="293"/>
      <c r="P1861" s="293"/>
      <c r="Q1861" s="293"/>
      <c r="R1861" s="293"/>
      <c r="S1861" s="293"/>
      <c r="T1861" s="293"/>
      <c r="U1861" s="293"/>
      <c r="V1861" s="293"/>
      <c r="W1861" s="293"/>
      <c r="X1861" s="293"/>
      <c r="Y1861" s="293"/>
      <c r="Z1861" s="293"/>
      <c r="AA1861" s="293"/>
      <c r="AB1861" s="293"/>
      <c r="AC1861" s="293"/>
      <c r="AD1861" s="723"/>
      <c r="AE1861" s="251" t="str">
        <f>'1.  LRAMVA Summary'!$D$54</f>
        <v>kWh</v>
      </c>
      <c r="AF1861" s="251" t="str">
        <f>'1.  LRAMVA Summary'!$E$54</f>
        <v>kWh</v>
      </c>
      <c r="AG1861" s="251" t="str">
        <f>'1.  LRAMVA Summary'!$F$54</f>
        <v>kW</v>
      </c>
      <c r="AH1861" s="251" t="str">
        <f>'1.  LRAMVA Summary'!$G$54</f>
        <v>kW</v>
      </c>
      <c r="AI1861" s="251" t="str">
        <f>'1.  LRAMVA Summary'!$H$54</f>
        <v>kW</v>
      </c>
      <c r="AJ1861" s="251" t="str">
        <f>'1.  LRAMVA Summary'!$I$54</f>
        <v>kW</v>
      </c>
      <c r="AK1861" s="251" t="str">
        <f>'1.  LRAMVA Summary'!$J$54</f>
        <v>kWh</v>
      </c>
      <c r="AL1861" s="251">
        <f>'1.  LRAMVA Summary'!$K$54</f>
        <v>0</v>
      </c>
      <c r="AM1861" s="251">
        <f>'1.  LRAMVA Summary'!$L$54</f>
        <v>0</v>
      </c>
      <c r="AN1861" s="251">
        <f>'1.  LRAMVA Summary'!$M$54</f>
        <v>0</v>
      </c>
      <c r="AO1861" s="251">
        <f>'1.  LRAMVA Summary'!$N$54</f>
        <v>0</v>
      </c>
      <c r="AP1861" s="251">
        <f>'1.  LRAMVA Summary'!$O$54</f>
        <v>0</v>
      </c>
      <c r="AQ1861" s="251">
        <f>'1.  LRAMVA Summary'!$P$54</f>
        <v>0</v>
      </c>
      <c r="AR1861" s="251">
        <f>'1.  LRAMVA Summary'!$Q$54</f>
        <v>0</v>
      </c>
      <c r="AS1861" s="288"/>
    </row>
    <row r="1862" spans="1:45" ht="15.5">
      <c r="B1862" s="719" t="s">
        <v>919</v>
      </c>
      <c r="C1862" s="293"/>
      <c r="D1862" s="293"/>
      <c r="E1862" s="293"/>
      <c r="F1862" s="293"/>
      <c r="G1862" s="293"/>
      <c r="H1862" s="293"/>
      <c r="I1862" s="293"/>
      <c r="J1862" s="293"/>
      <c r="K1862" s="293"/>
      <c r="L1862" s="293"/>
      <c r="M1862" s="293"/>
      <c r="N1862" s="293"/>
      <c r="O1862" s="293"/>
      <c r="P1862" s="293"/>
      <c r="Q1862" s="293"/>
      <c r="R1862" s="293"/>
      <c r="S1862" s="293"/>
      <c r="T1862" s="293"/>
      <c r="U1862" s="293"/>
      <c r="V1862" s="293"/>
      <c r="W1862" s="293"/>
      <c r="X1862" s="293"/>
      <c r="Y1862" s="293"/>
      <c r="Z1862" s="293"/>
      <c r="AA1862" s="293"/>
      <c r="AB1862" s="293"/>
      <c r="AC1862" s="293"/>
      <c r="AD1862" s="723"/>
      <c r="AE1862" s="721">
        <v>0</v>
      </c>
      <c r="AF1862" s="716">
        <v>0</v>
      </c>
      <c r="AG1862" s="716">
        <v>0</v>
      </c>
      <c r="AH1862" s="716">
        <v>0</v>
      </c>
      <c r="AI1862" s="716">
        <v>0</v>
      </c>
      <c r="AJ1862" s="716">
        <v>0</v>
      </c>
      <c r="AK1862" s="716">
        <v>0</v>
      </c>
      <c r="AL1862" s="716">
        <v>0</v>
      </c>
      <c r="AM1862" s="716">
        <v>0</v>
      </c>
      <c r="AN1862" s="716">
        <v>0</v>
      </c>
      <c r="AO1862" s="716">
        <v>0</v>
      </c>
      <c r="AP1862" s="716">
        <v>0</v>
      </c>
      <c r="AQ1862" s="716">
        <v>0</v>
      </c>
      <c r="AR1862" s="716">
        <v>0</v>
      </c>
      <c r="AS1862" s="717"/>
    </row>
    <row r="1863" spans="1:45" ht="15.5">
      <c r="B1863" s="720" t="s">
        <v>807</v>
      </c>
      <c r="C1863" s="346"/>
      <c r="D1863" s="346"/>
      <c r="E1863" s="346"/>
      <c r="F1863" s="346"/>
      <c r="G1863" s="346"/>
      <c r="H1863" s="346"/>
      <c r="I1863" s="346"/>
      <c r="J1863" s="346"/>
      <c r="K1863" s="346"/>
      <c r="L1863" s="346"/>
      <c r="M1863" s="346"/>
      <c r="N1863" s="346"/>
      <c r="O1863" s="346"/>
      <c r="P1863" s="346"/>
      <c r="Q1863" s="346"/>
      <c r="R1863" s="346"/>
      <c r="S1863" s="346"/>
      <c r="T1863" s="346"/>
      <c r="U1863" s="346"/>
      <c r="V1863" s="346"/>
      <c r="W1863" s="346"/>
      <c r="X1863" s="346"/>
      <c r="Y1863" s="346"/>
      <c r="Z1863" s="346"/>
      <c r="AA1863" s="346"/>
      <c r="AB1863" s="346"/>
      <c r="AC1863" s="346"/>
      <c r="AD1863" s="724"/>
      <c r="AE1863" s="722">
        <f>HLOOKUP(AE1859,'2. LRAMVA Threshold'!$B$42:$Q$60,19,FALSE)</f>
        <v>12486004.890170673</v>
      </c>
      <c r="AF1863" s="722">
        <f>HLOOKUP(AF1859,'2. LRAMVA Threshold'!$B$42:$Q$60,19,FALSE)</f>
        <v>1448724.3074137308</v>
      </c>
      <c r="AG1863" s="722">
        <f>HLOOKUP(AG1859,'2. LRAMVA Threshold'!$B$42:$Q$60,19,FALSE)</f>
        <v>64525.781647566444</v>
      </c>
      <c r="AH1863" s="722">
        <f>HLOOKUP(AH1859,'2. LRAMVA Threshold'!$B$42:$Q$60,19,FALSE)</f>
        <v>35242.11041397263</v>
      </c>
      <c r="AI1863" s="722">
        <f>HLOOKUP(AI1859,'2. LRAMVA Threshold'!$B$42:$Q$60,19,FALSE)</f>
        <v>0</v>
      </c>
      <c r="AJ1863" s="722">
        <f>HLOOKUP(AJ1859,'2. LRAMVA Threshold'!$B$42:$Q$60,19,FALSE)</f>
        <v>0</v>
      </c>
      <c r="AK1863" s="722">
        <f>HLOOKUP(AK1859,'2. LRAMVA Threshold'!$B$42:$Q$60,19,FALSE)</f>
        <v>0</v>
      </c>
      <c r="AL1863" s="722">
        <f>HLOOKUP(AL1859,'2. LRAMVA Threshold'!$B$42:$Q$60,19,FALSE)</f>
        <v>0</v>
      </c>
      <c r="AM1863" s="722">
        <f>HLOOKUP(AM1859,'2. LRAMVA Threshold'!$B$42:$Q$60,19,FALSE)</f>
        <v>0</v>
      </c>
      <c r="AN1863" s="722">
        <f>HLOOKUP(AN1859,'2. LRAMVA Threshold'!$B$42:$Q$60,19,FALSE)</f>
        <v>0</v>
      </c>
      <c r="AO1863" s="722">
        <f>HLOOKUP(AO1859,'2. LRAMVA Threshold'!$B$42:$Q$60,19,FALSE)</f>
        <v>0</v>
      </c>
      <c r="AP1863" s="722">
        <f>HLOOKUP(AP1859,'2. LRAMVA Threshold'!$B$42:$Q$60,19,FALSE)</f>
        <v>0</v>
      </c>
      <c r="AQ1863" s="722">
        <f>HLOOKUP(AQ1859,'2. LRAMVA Threshold'!$B$42:$Q$60,19,FALSE)</f>
        <v>0</v>
      </c>
      <c r="AR1863" s="722">
        <f>HLOOKUP(AR1859,'2. LRAMVA Threshold'!$B$42:$Q$60,19,FALSE)</f>
        <v>0</v>
      </c>
      <c r="AS1863" s="384"/>
    </row>
    <row r="1864" spans="1:45" ht="15.5">
      <c r="B1864" s="337"/>
      <c r="C1864" s="291"/>
      <c r="D1864" s="292"/>
      <c r="E1864" s="292"/>
      <c r="F1864" s="292"/>
      <c r="G1864" s="292"/>
      <c r="H1864" s="292"/>
      <c r="I1864" s="292"/>
      <c r="J1864" s="292"/>
      <c r="K1864" s="292"/>
      <c r="L1864" s="292"/>
      <c r="M1864" s="292"/>
      <c r="N1864" s="292"/>
      <c r="O1864" s="292"/>
      <c r="P1864" s="292"/>
      <c r="Q1864" s="292"/>
      <c r="R1864" s="293"/>
      <c r="S1864" s="292"/>
      <c r="T1864" s="292"/>
      <c r="U1864" s="292"/>
      <c r="V1864" s="263"/>
      <c r="W1864" s="263"/>
      <c r="X1864" s="263"/>
      <c r="Y1864" s="263"/>
      <c r="Z1864" s="292"/>
      <c r="AA1864" s="292"/>
      <c r="AB1864" s="292"/>
      <c r="AC1864" s="292"/>
      <c r="AD1864" s="292"/>
      <c r="AE1864" s="378"/>
      <c r="AF1864" s="378"/>
      <c r="AG1864" s="378"/>
      <c r="AH1864" s="378"/>
      <c r="AI1864" s="378"/>
      <c r="AJ1864" s="378"/>
      <c r="AK1864" s="378"/>
      <c r="AL1864" s="342"/>
      <c r="AM1864" s="342"/>
      <c r="AN1864" s="342"/>
      <c r="AO1864" s="342"/>
      <c r="AP1864" s="342"/>
      <c r="AQ1864" s="342"/>
      <c r="AR1864" s="342"/>
      <c r="AS1864" s="343"/>
    </row>
    <row r="1865" spans="1:45" ht="15.5">
      <c r="B1865" s="283" t="s">
        <v>949</v>
      </c>
      <c r="C1865" s="295"/>
      <c r="D1865" s="295"/>
      <c r="E1865" s="321"/>
      <c r="F1865" s="321"/>
      <c r="G1865" s="321"/>
      <c r="H1865" s="321"/>
      <c r="I1865" s="321"/>
      <c r="J1865" s="321"/>
      <c r="K1865" s="321"/>
      <c r="L1865" s="321"/>
      <c r="M1865" s="321"/>
      <c r="N1865" s="321"/>
      <c r="O1865" s="321"/>
      <c r="P1865" s="321"/>
      <c r="Q1865" s="321"/>
      <c r="R1865" s="251"/>
      <c r="S1865" s="297"/>
      <c r="T1865" s="297"/>
      <c r="U1865" s="297"/>
      <c r="V1865" s="296"/>
      <c r="W1865" s="296"/>
      <c r="X1865" s="296"/>
      <c r="Y1865" s="296"/>
      <c r="Z1865" s="297"/>
      <c r="AA1865" s="297"/>
      <c r="AB1865" s="297"/>
      <c r="AC1865" s="297"/>
      <c r="AD1865" s="297"/>
      <c r="AE1865" s="298">
        <f>HLOOKUP(AE$35,'3.  Distribution Rates'!$C$122:$P$136,15,FALSE)</f>
        <v>0</v>
      </c>
      <c r="AF1865" s="298">
        <f>HLOOKUP(AF$35,'3.  Distribution Rates'!$C$122:$P$136,15,FALSE)</f>
        <v>1.8800000000000001E-2</v>
      </c>
      <c r="AG1865" s="298">
        <f>HLOOKUP(AG$35,'3.  Distribution Rates'!$C$122:$P$136,15,FALSE)</f>
        <v>3.1991999999999998</v>
      </c>
      <c r="AH1865" s="298">
        <f>HLOOKUP(AH$35,'3.  Distribution Rates'!$C$122:$P$136,15,FALSE)</f>
        <v>3.7138</v>
      </c>
      <c r="AI1865" s="298">
        <f>HLOOKUP(AI$35,'3.  Distribution Rates'!$C$122:$P$136,15,FALSE)</f>
        <v>2.8117999999999999</v>
      </c>
      <c r="AJ1865" s="298">
        <f>HLOOKUP(AJ$35,'3.  Distribution Rates'!$C$122:$P$136,15,FALSE)</f>
        <v>13.004200000000001</v>
      </c>
      <c r="AK1865" s="298">
        <f>HLOOKUP(AK$35,'3.  Distribution Rates'!$C$122:$P$136,15,FALSE)</f>
        <v>2.2200000000000001E-2</v>
      </c>
      <c r="AL1865" s="298">
        <f>HLOOKUP(AL$35,'3.  Distribution Rates'!$C$122:$P$136,15,FALSE)</f>
        <v>0</v>
      </c>
      <c r="AM1865" s="298">
        <f>HLOOKUP(AM$35,'3.  Distribution Rates'!$C$122:$P$136,15,FALSE)</f>
        <v>0</v>
      </c>
      <c r="AN1865" s="298">
        <f>HLOOKUP(AN$35,'3.  Distribution Rates'!$C$122:$P$136,15,FALSE)</f>
        <v>0</v>
      </c>
      <c r="AO1865" s="298">
        <f>HLOOKUP(AO$35,'3.  Distribution Rates'!$C$122:$P$136,15,FALSE)</f>
        <v>0</v>
      </c>
      <c r="AP1865" s="298">
        <f>HLOOKUP(AP$35,'3.  Distribution Rates'!$C$122:$P$136,15,FALSE)</f>
        <v>0</v>
      </c>
      <c r="AQ1865" s="298">
        <f>HLOOKUP(AQ$35,'3.  Distribution Rates'!$C$122:$P$136,15,FALSE)</f>
        <v>0</v>
      </c>
      <c r="AR1865" s="298">
        <f>HLOOKUP(AR$35,'3.  Distribution Rates'!$C$122:$P$136,15,FALSE)</f>
        <v>0</v>
      </c>
      <c r="AS1865" s="386"/>
    </row>
    <row r="1866" spans="1:45" ht="15.5">
      <c r="B1866" s="283" t="s">
        <v>808</v>
      </c>
      <c r="C1866" s="300"/>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23">
        <f>'4.  2011-2014 LRAM'!AM150*AE1865</f>
        <v>0</v>
      </c>
      <c r="AF1866" s="323">
        <f>'4.  2011-2014 LRAM'!AN150*AF1865</f>
        <v>0</v>
      </c>
      <c r="AG1866" s="323">
        <f>'4.  2011-2014 LRAM'!AO150*AG1865</f>
        <v>0</v>
      </c>
      <c r="AH1866" s="323">
        <f>'4.  2011-2014 LRAM'!AP150*AH1865</f>
        <v>0</v>
      </c>
      <c r="AI1866" s="323">
        <f>'4.  2011-2014 LRAM'!AQ150*AI1865</f>
        <v>0</v>
      </c>
      <c r="AJ1866" s="323">
        <f>'4.  2011-2014 LRAM'!AR150*AJ1865</f>
        <v>0</v>
      </c>
      <c r="AK1866" s="323">
        <f>'4.  2011-2014 LRAM'!AS150*AK1865</f>
        <v>0</v>
      </c>
      <c r="AL1866" s="323">
        <f>'4.  2011-2014 LRAM'!AT150*AL1865</f>
        <v>0</v>
      </c>
      <c r="AM1866" s="323">
        <f>'4.  2011-2014 LRAM'!AU150*AM1865</f>
        <v>0</v>
      </c>
      <c r="AN1866" s="323">
        <f>'4.  2011-2014 LRAM'!AV150*AN1865</f>
        <v>0</v>
      </c>
      <c r="AO1866" s="323">
        <f>'4.  2011-2014 LRAM'!AW150*AO1865</f>
        <v>0</v>
      </c>
      <c r="AP1866" s="323">
        <f>'4.  2011-2014 LRAM'!AX150*AP1865</f>
        <v>0</v>
      </c>
      <c r="AQ1866" s="323">
        <f>'4.  2011-2014 LRAM'!AY150*AQ1865</f>
        <v>0</v>
      </c>
      <c r="AR1866" s="323">
        <f>'4.  2011-2014 LRAM'!AZ150*AR1865</f>
        <v>0</v>
      </c>
      <c r="AS1866" s="533">
        <f>SUM(AE1866:AR1866)</f>
        <v>0</v>
      </c>
    </row>
    <row r="1867" spans="1:45" ht="15.5">
      <c r="B1867" s="283" t="s">
        <v>809</v>
      </c>
      <c r="C1867" s="300"/>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23">
        <f>'4.  2011-2014 LRAM'!AM289*AE1865</f>
        <v>0</v>
      </c>
      <c r="AF1867" s="323">
        <f>'4.  2011-2014 LRAM'!AN289*AF1865</f>
        <v>0</v>
      </c>
      <c r="AG1867" s="323">
        <f>'4.  2011-2014 LRAM'!AO289*AG1865</f>
        <v>0</v>
      </c>
      <c r="AH1867" s="323">
        <f>'4.  2011-2014 LRAM'!AP289*AH1865</f>
        <v>0</v>
      </c>
      <c r="AI1867" s="323">
        <f>'4.  2011-2014 LRAM'!AQ289*AI1865</f>
        <v>0</v>
      </c>
      <c r="AJ1867" s="323">
        <f>'4.  2011-2014 LRAM'!AR289*AJ1865</f>
        <v>0</v>
      </c>
      <c r="AK1867" s="323">
        <f>'4.  2011-2014 LRAM'!AS289*AK1865</f>
        <v>0</v>
      </c>
      <c r="AL1867" s="323">
        <f>'4.  2011-2014 LRAM'!AT289*AL1865</f>
        <v>0</v>
      </c>
      <c r="AM1867" s="323">
        <f>'4.  2011-2014 LRAM'!AU289*AM1865</f>
        <v>0</v>
      </c>
      <c r="AN1867" s="323">
        <f>'4.  2011-2014 LRAM'!AV289*AN1865</f>
        <v>0</v>
      </c>
      <c r="AO1867" s="323">
        <f>'4.  2011-2014 LRAM'!AW289*AO1865</f>
        <v>0</v>
      </c>
      <c r="AP1867" s="323">
        <f>'4.  2011-2014 LRAM'!AX289*AP1865</f>
        <v>0</v>
      </c>
      <c r="AQ1867" s="323">
        <f>'4.  2011-2014 LRAM'!AY289*AQ1865</f>
        <v>0</v>
      </c>
      <c r="AR1867" s="323">
        <f>'4.  2011-2014 LRAM'!AZ289*AR1865</f>
        <v>0</v>
      </c>
      <c r="AS1867" s="533">
        <f>SUM(AE1867:AR1867)</f>
        <v>0</v>
      </c>
    </row>
    <row r="1868" spans="1:45" ht="15.5">
      <c r="B1868" s="283" t="s">
        <v>810</v>
      </c>
      <c r="C1868" s="300"/>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23">
        <f>'4.  2011-2014 LRAM'!AM425*AE1865</f>
        <v>0</v>
      </c>
      <c r="AF1868" s="323">
        <f>'4.  2011-2014 LRAM'!AN425*AF1865</f>
        <v>31779.917465304577</v>
      </c>
      <c r="AG1868" s="323">
        <f>'4.  2011-2014 LRAM'!AO425*AG1865</f>
        <v>76482.640409002983</v>
      </c>
      <c r="AH1868" s="323">
        <f>'4.  2011-2014 LRAM'!AP425*AH1865</f>
        <v>29549.981835889834</v>
      </c>
      <c r="AI1868" s="323">
        <f>'4.  2011-2014 LRAM'!AQ425*AI1865</f>
        <v>641.12204071595227</v>
      </c>
      <c r="AJ1868" s="323">
        <f>'4.  2011-2014 LRAM'!AR425*AJ1865</f>
        <v>0</v>
      </c>
      <c r="AK1868" s="323">
        <f>'4.  2011-2014 LRAM'!AS425*AK1865</f>
        <v>0</v>
      </c>
      <c r="AL1868" s="323">
        <f>'4.  2011-2014 LRAM'!AT425*AL1865</f>
        <v>0</v>
      </c>
      <c r="AM1868" s="323">
        <f>'4.  2011-2014 LRAM'!AU425*AM1865</f>
        <v>0</v>
      </c>
      <c r="AN1868" s="323">
        <f>'4.  2011-2014 LRAM'!AV425*AN1865</f>
        <v>0</v>
      </c>
      <c r="AO1868" s="323">
        <f>'4.  2011-2014 LRAM'!AW425*AO1865</f>
        <v>0</v>
      </c>
      <c r="AP1868" s="323">
        <f>'4.  2011-2014 LRAM'!AX425*AP1865</f>
        <v>0</v>
      </c>
      <c r="AQ1868" s="323">
        <f>'4.  2011-2014 LRAM'!AY425*AQ1865</f>
        <v>0</v>
      </c>
      <c r="AR1868" s="323">
        <f>'4.  2011-2014 LRAM'!AZ425*AR1865</f>
        <v>0</v>
      </c>
      <c r="AS1868" s="533">
        <f>SUM(AE1868:AR1868)</f>
        <v>138453.66175091334</v>
      </c>
    </row>
    <row r="1869" spans="1:45" ht="15.5">
      <c r="B1869" s="283" t="s">
        <v>811</v>
      </c>
      <c r="C1869" s="300"/>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23">
        <f>'4.  2011-2014 LRAM'!AM562*AE1865</f>
        <v>0</v>
      </c>
      <c r="AF1869" s="323">
        <f>'4.  2011-2014 LRAM'!AN562*AF1865</f>
        <v>7135.6583712479041</v>
      </c>
      <c r="AG1869" s="323">
        <f>'4.  2011-2014 LRAM'!AO562*AG1865</f>
        <v>10971.714161220774</v>
      </c>
      <c r="AH1869" s="323">
        <f>'4.  2011-2014 LRAM'!AP562*AH1865</f>
        <v>1103.5436638038625</v>
      </c>
      <c r="AI1869" s="323">
        <f>'4.  2011-2014 LRAM'!AQ562*AI1865</f>
        <v>47.871030629149175</v>
      </c>
      <c r="AJ1869" s="323">
        <f>'4.  2011-2014 LRAM'!AR562*AJ1865</f>
        <v>0</v>
      </c>
      <c r="AK1869" s="323">
        <f>'4.  2011-2014 LRAM'!AS562*AK1865</f>
        <v>0</v>
      </c>
      <c r="AL1869" s="323">
        <f>'4.  2011-2014 LRAM'!AT562*AL1865</f>
        <v>0</v>
      </c>
      <c r="AM1869" s="323">
        <f>'4.  2011-2014 LRAM'!AU562*AM1865</f>
        <v>0</v>
      </c>
      <c r="AN1869" s="323">
        <f>'4.  2011-2014 LRAM'!AV562*AN1865</f>
        <v>0</v>
      </c>
      <c r="AO1869" s="323">
        <f>'4.  2011-2014 LRAM'!AW562*AO1865</f>
        <v>0</v>
      </c>
      <c r="AP1869" s="323">
        <f>'4.  2011-2014 LRAM'!AX562*AP1865</f>
        <v>0</v>
      </c>
      <c r="AQ1869" s="323">
        <f>'4.  2011-2014 LRAM'!AY562*AQ1865</f>
        <v>0</v>
      </c>
      <c r="AR1869" s="323">
        <f>'4.  2011-2014 LRAM'!AZ562*AR1865</f>
        <v>0</v>
      </c>
      <c r="AS1869" s="533">
        <f t="shared" ref="AS1869:AS1878" si="763">SUM(AE1869:AR1869)</f>
        <v>19258.787226901692</v>
      </c>
    </row>
    <row r="1870" spans="1:45" ht="15.5">
      <c r="B1870" s="283" t="s">
        <v>812</v>
      </c>
      <c r="C1870" s="300"/>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23">
        <f t="shared" ref="AE1870:AR1870" si="764">AE219*AE1865</f>
        <v>0</v>
      </c>
      <c r="AF1870" s="323">
        <f t="shared" si="764"/>
        <v>25133.112414706415</v>
      </c>
      <c r="AG1870" s="323">
        <f t="shared" si="764"/>
        <v>18094.203518950646</v>
      </c>
      <c r="AH1870" s="323">
        <f t="shared" si="764"/>
        <v>6859.816393540551</v>
      </c>
      <c r="AI1870" s="323">
        <f t="shared" si="764"/>
        <v>64.137584673866243</v>
      </c>
      <c r="AJ1870" s="323">
        <f t="shared" si="764"/>
        <v>0</v>
      </c>
      <c r="AK1870" s="323">
        <f t="shared" si="764"/>
        <v>0</v>
      </c>
      <c r="AL1870" s="323">
        <f t="shared" si="764"/>
        <v>0</v>
      </c>
      <c r="AM1870" s="323">
        <f t="shared" si="764"/>
        <v>0</v>
      </c>
      <c r="AN1870" s="323">
        <f t="shared" si="764"/>
        <v>0</v>
      </c>
      <c r="AO1870" s="323">
        <f t="shared" si="764"/>
        <v>0</v>
      </c>
      <c r="AP1870" s="323">
        <f t="shared" si="764"/>
        <v>0</v>
      </c>
      <c r="AQ1870" s="323">
        <f t="shared" si="764"/>
        <v>0</v>
      </c>
      <c r="AR1870" s="323">
        <f t="shared" si="764"/>
        <v>0</v>
      </c>
      <c r="AS1870" s="533">
        <f t="shared" si="763"/>
        <v>50151.269911871481</v>
      </c>
    </row>
    <row r="1871" spans="1:45" ht="15.5">
      <c r="B1871" s="283" t="s">
        <v>813</v>
      </c>
      <c r="C1871" s="300"/>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23">
        <f t="shared" ref="AE1871:AR1871" si="765">AE409*AE1865</f>
        <v>0</v>
      </c>
      <c r="AF1871" s="323">
        <f t="shared" si="765"/>
        <v>36250.975758228371</v>
      </c>
      <c r="AG1871" s="323">
        <f t="shared" si="765"/>
        <v>39614.427273193374</v>
      </c>
      <c r="AH1871" s="323">
        <f t="shared" si="765"/>
        <v>71903.744733234809</v>
      </c>
      <c r="AI1871" s="323">
        <f t="shared" si="765"/>
        <v>5693.3557243673586</v>
      </c>
      <c r="AJ1871" s="323">
        <f t="shared" si="765"/>
        <v>0</v>
      </c>
      <c r="AK1871" s="323">
        <f t="shared" si="765"/>
        <v>0</v>
      </c>
      <c r="AL1871" s="323">
        <f t="shared" si="765"/>
        <v>0</v>
      </c>
      <c r="AM1871" s="323">
        <f t="shared" si="765"/>
        <v>0</v>
      </c>
      <c r="AN1871" s="323">
        <f t="shared" si="765"/>
        <v>0</v>
      </c>
      <c r="AO1871" s="323">
        <f t="shared" si="765"/>
        <v>0</v>
      </c>
      <c r="AP1871" s="323">
        <f t="shared" si="765"/>
        <v>0</v>
      </c>
      <c r="AQ1871" s="323">
        <f t="shared" si="765"/>
        <v>0</v>
      </c>
      <c r="AR1871" s="323">
        <f t="shared" si="765"/>
        <v>0</v>
      </c>
      <c r="AS1871" s="533">
        <f t="shared" si="763"/>
        <v>153462.50348902392</v>
      </c>
    </row>
    <row r="1872" spans="1:45" ht="15.5">
      <c r="B1872" s="283" t="s">
        <v>814</v>
      </c>
      <c r="C1872" s="300"/>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23">
        <f t="shared" ref="AE1872:AR1872" si="766">AE599*AE1865</f>
        <v>0</v>
      </c>
      <c r="AF1872" s="323">
        <f t="shared" si="766"/>
        <v>92516.483890051095</v>
      </c>
      <c r="AG1872" s="323">
        <f t="shared" si="766"/>
        <v>94529.368707644622</v>
      </c>
      <c r="AH1872" s="323">
        <f t="shared" si="766"/>
        <v>52257.083501846995</v>
      </c>
      <c r="AI1872" s="323">
        <f t="shared" si="766"/>
        <v>4336.7795164122654</v>
      </c>
      <c r="AJ1872" s="323">
        <f t="shared" si="766"/>
        <v>0</v>
      </c>
      <c r="AK1872" s="323">
        <f t="shared" si="766"/>
        <v>0</v>
      </c>
      <c r="AL1872" s="323">
        <f t="shared" si="766"/>
        <v>0</v>
      </c>
      <c r="AM1872" s="323">
        <f t="shared" si="766"/>
        <v>0</v>
      </c>
      <c r="AN1872" s="323">
        <f t="shared" si="766"/>
        <v>0</v>
      </c>
      <c r="AO1872" s="323">
        <f t="shared" si="766"/>
        <v>0</v>
      </c>
      <c r="AP1872" s="323">
        <f t="shared" si="766"/>
        <v>0</v>
      </c>
      <c r="AQ1872" s="323">
        <f t="shared" si="766"/>
        <v>0</v>
      </c>
      <c r="AR1872" s="323">
        <f t="shared" si="766"/>
        <v>0</v>
      </c>
      <c r="AS1872" s="533">
        <f t="shared" si="763"/>
        <v>243639.71561595498</v>
      </c>
    </row>
    <row r="1873" spans="2:45" ht="15.5">
      <c r="B1873" s="283" t="s">
        <v>815</v>
      </c>
      <c r="C1873" s="300"/>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23">
        <f t="shared" ref="AE1873:AR1873" si="767">AE793*AE1865</f>
        <v>0</v>
      </c>
      <c r="AF1873" s="323">
        <f t="shared" si="767"/>
        <v>92503.977833860888</v>
      </c>
      <c r="AG1873" s="323">
        <f t="shared" si="767"/>
        <v>127468.05110289641</v>
      </c>
      <c r="AH1873" s="323">
        <f t="shared" si="767"/>
        <v>47265.487567345444</v>
      </c>
      <c r="AI1873" s="323">
        <f t="shared" si="767"/>
        <v>13439.37408116093</v>
      </c>
      <c r="AJ1873" s="323">
        <f t="shared" si="767"/>
        <v>267592.19237044675</v>
      </c>
      <c r="AK1873" s="323">
        <f t="shared" si="767"/>
        <v>0</v>
      </c>
      <c r="AL1873" s="323">
        <f t="shared" si="767"/>
        <v>0</v>
      </c>
      <c r="AM1873" s="323">
        <f t="shared" si="767"/>
        <v>0</v>
      </c>
      <c r="AN1873" s="323">
        <f t="shared" si="767"/>
        <v>0</v>
      </c>
      <c r="AO1873" s="323">
        <f t="shared" si="767"/>
        <v>0</v>
      </c>
      <c r="AP1873" s="323">
        <f t="shared" si="767"/>
        <v>0</v>
      </c>
      <c r="AQ1873" s="323">
        <f t="shared" si="767"/>
        <v>0</v>
      </c>
      <c r="AR1873" s="323">
        <f t="shared" si="767"/>
        <v>0</v>
      </c>
      <c r="AS1873" s="533">
        <f t="shared" si="763"/>
        <v>548269.08295571036</v>
      </c>
    </row>
    <row r="1874" spans="2:45" ht="15.5">
      <c r="B1874" s="283" t="s">
        <v>816</v>
      </c>
      <c r="C1874" s="300"/>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23">
        <f t="shared" ref="AE1874:AR1874" si="768">AE990*AE1865</f>
        <v>0</v>
      </c>
      <c r="AF1874" s="323">
        <f t="shared" si="768"/>
        <v>66327.567040952126</v>
      </c>
      <c r="AG1874" s="323">
        <f t="shared" si="768"/>
        <v>68492.347320280402</v>
      </c>
      <c r="AH1874" s="323">
        <f t="shared" si="768"/>
        <v>27136.689806742332</v>
      </c>
      <c r="AI1874" s="323">
        <f t="shared" si="768"/>
        <v>20421.232454133999</v>
      </c>
      <c r="AJ1874" s="323">
        <f t="shared" si="768"/>
        <v>111724.69245895982</v>
      </c>
      <c r="AK1874" s="323">
        <f t="shared" si="768"/>
        <v>53443.513462995877</v>
      </c>
      <c r="AL1874" s="323">
        <f t="shared" si="768"/>
        <v>0</v>
      </c>
      <c r="AM1874" s="323">
        <f t="shared" si="768"/>
        <v>0</v>
      </c>
      <c r="AN1874" s="323">
        <f t="shared" si="768"/>
        <v>0</v>
      </c>
      <c r="AO1874" s="323">
        <f t="shared" si="768"/>
        <v>0</v>
      </c>
      <c r="AP1874" s="323">
        <f t="shared" si="768"/>
        <v>0</v>
      </c>
      <c r="AQ1874" s="323">
        <f t="shared" si="768"/>
        <v>0</v>
      </c>
      <c r="AR1874" s="323">
        <f t="shared" si="768"/>
        <v>0</v>
      </c>
      <c r="AS1874" s="533">
        <f t="shared" si="763"/>
        <v>347546.04254406458</v>
      </c>
    </row>
    <row r="1875" spans="2:45" ht="15.5">
      <c r="B1875" s="283" t="s">
        <v>817</v>
      </c>
      <c r="C1875" s="300"/>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23">
        <f t="shared" ref="AE1875:AR1875" si="769">AE1185*AE1865</f>
        <v>0</v>
      </c>
      <c r="AF1875" s="323">
        <f t="shared" si="769"/>
        <v>14046.464660775056</v>
      </c>
      <c r="AG1875" s="323">
        <f t="shared" si="769"/>
        <v>1789.6151909934924</v>
      </c>
      <c r="AH1875" s="323">
        <f t="shared" si="769"/>
        <v>25848.542652209722</v>
      </c>
      <c r="AI1875" s="323">
        <f t="shared" si="769"/>
        <v>21988.52619529653</v>
      </c>
      <c r="AJ1875" s="323">
        <f t="shared" si="769"/>
        <v>84946.589531020814</v>
      </c>
      <c r="AK1875" s="323">
        <f t="shared" si="769"/>
        <v>0</v>
      </c>
      <c r="AL1875" s="323">
        <f t="shared" si="769"/>
        <v>0</v>
      </c>
      <c r="AM1875" s="323">
        <f t="shared" si="769"/>
        <v>0</v>
      </c>
      <c r="AN1875" s="323">
        <f t="shared" si="769"/>
        <v>0</v>
      </c>
      <c r="AO1875" s="323">
        <f t="shared" si="769"/>
        <v>0</v>
      </c>
      <c r="AP1875" s="323">
        <f t="shared" si="769"/>
        <v>0</v>
      </c>
      <c r="AQ1875" s="323">
        <f t="shared" si="769"/>
        <v>0</v>
      </c>
      <c r="AR1875" s="323">
        <f t="shared" si="769"/>
        <v>0</v>
      </c>
      <c r="AS1875" s="533">
        <f t="shared" si="763"/>
        <v>148619.73823029562</v>
      </c>
    </row>
    <row r="1876" spans="2:45" ht="15.5">
      <c r="B1876" s="283" t="s">
        <v>818</v>
      </c>
      <c r="C1876" s="300"/>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23">
        <f t="shared" ref="AE1876:AR1876" si="770">AE1380*AE1865</f>
        <v>0</v>
      </c>
      <c r="AF1876" s="323">
        <f t="shared" si="770"/>
        <v>2215.7787439039657</v>
      </c>
      <c r="AG1876" s="323">
        <f t="shared" si="770"/>
        <v>599.31688236903449</v>
      </c>
      <c r="AH1876" s="323">
        <f t="shared" si="770"/>
        <v>0</v>
      </c>
      <c r="AI1876" s="323">
        <f t="shared" si="770"/>
        <v>0</v>
      </c>
      <c r="AJ1876" s="323">
        <f t="shared" si="770"/>
        <v>0</v>
      </c>
      <c r="AK1876" s="323">
        <f t="shared" si="770"/>
        <v>0</v>
      </c>
      <c r="AL1876" s="323">
        <f t="shared" si="770"/>
        <v>0</v>
      </c>
      <c r="AM1876" s="323">
        <f t="shared" si="770"/>
        <v>0</v>
      </c>
      <c r="AN1876" s="323">
        <f t="shared" si="770"/>
        <v>0</v>
      </c>
      <c r="AO1876" s="323">
        <f t="shared" si="770"/>
        <v>0</v>
      </c>
      <c r="AP1876" s="323">
        <f t="shared" si="770"/>
        <v>0</v>
      </c>
      <c r="AQ1876" s="323">
        <f t="shared" si="770"/>
        <v>0</v>
      </c>
      <c r="AR1876" s="323">
        <f t="shared" si="770"/>
        <v>0</v>
      </c>
      <c r="AS1876" s="533">
        <f t="shared" si="763"/>
        <v>2815.0956262730001</v>
      </c>
    </row>
    <row r="1877" spans="2:45" ht="15.5">
      <c r="B1877" s="283" t="s">
        <v>819</v>
      </c>
      <c r="C1877" s="300"/>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23">
        <f t="shared" ref="AE1877:AR1877" si="771">AE1574*AE1865</f>
        <v>0</v>
      </c>
      <c r="AF1877" s="323">
        <f t="shared" si="771"/>
        <v>0</v>
      </c>
      <c r="AG1877" s="323">
        <f t="shared" si="771"/>
        <v>1350.7664761360857</v>
      </c>
      <c r="AH1877" s="323">
        <f t="shared" si="771"/>
        <v>0</v>
      </c>
      <c r="AI1877" s="323">
        <f t="shared" si="771"/>
        <v>0</v>
      </c>
      <c r="AJ1877" s="323">
        <f t="shared" si="771"/>
        <v>0</v>
      </c>
      <c r="AK1877" s="323">
        <f t="shared" si="771"/>
        <v>0</v>
      </c>
      <c r="AL1877" s="323">
        <f t="shared" si="771"/>
        <v>0</v>
      </c>
      <c r="AM1877" s="323">
        <f t="shared" si="771"/>
        <v>0</v>
      </c>
      <c r="AN1877" s="323">
        <f t="shared" si="771"/>
        <v>0</v>
      </c>
      <c r="AO1877" s="323">
        <f t="shared" si="771"/>
        <v>0</v>
      </c>
      <c r="AP1877" s="323">
        <f t="shared" si="771"/>
        <v>0</v>
      </c>
      <c r="AQ1877" s="323">
        <f t="shared" si="771"/>
        <v>0</v>
      </c>
      <c r="AR1877" s="323">
        <f t="shared" si="771"/>
        <v>0</v>
      </c>
      <c r="AS1877" s="533">
        <f t="shared" si="763"/>
        <v>1350.7664761360857</v>
      </c>
    </row>
    <row r="1878" spans="2:45" ht="15.5">
      <c r="B1878" s="304" t="s">
        <v>979</v>
      </c>
      <c r="C1878" s="300"/>
      <c r="D1878" s="263"/>
      <c r="E1878" s="292"/>
      <c r="F1878" s="292"/>
      <c r="G1878" s="292"/>
      <c r="H1878" s="292"/>
      <c r="I1878" s="292"/>
      <c r="J1878" s="292"/>
      <c r="K1878" s="292"/>
      <c r="L1878" s="292"/>
      <c r="M1878" s="292"/>
      <c r="N1878" s="292"/>
      <c r="O1878" s="292"/>
      <c r="P1878" s="292"/>
      <c r="Q1878" s="292"/>
      <c r="R1878" s="260"/>
      <c r="S1878" s="292"/>
      <c r="T1878" s="292"/>
      <c r="U1878" s="292"/>
      <c r="V1878" s="263"/>
      <c r="W1878" s="263"/>
      <c r="X1878" s="263"/>
      <c r="Y1878" s="263"/>
      <c r="Z1878" s="292"/>
      <c r="AA1878" s="292"/>
      <c r="AB1878" s="292"/>
      <c r="AC1878" s="292"/>
      <c r="AD1878" s="292"/>
      <c r="AE1878" s="301">
        <f>SUM(AE1866:AE1877)</f>
        <v>0</v>
      </c>
      <c r="AF1878" s="301">
        <f t="shared" ref="AF1878:AR1878" si="772">SUM(AF1866:AF1877)</f>
        <v>367909.93617903034</v>
      </c>
      <c r="AG1878" s="301">
        <f t="shared" si="772"/>
        <v>439392.45104268781</v>
      </c>
      <c r="AH1878" s="301">
        <f t="shared" si="772"/>
        <v>261924.89015461353</v>
      </c>
      <c r="AI1878" s="301">
        <f t="shared" si="772"/>
        <v>66632.398627390052</v>
      </c>
      <c r="AJ1878" s="301">
        <f t="shared" si="772"/>
        <v>464263.47436042735</v>
      </c>
      <c r="AK1878" s="301">
        <f t="shared" si="772"/>
        <v>53443.513462995877</v>
      </c>
      <c r="AL1878" s="301">
        <f t="shared" si="772"/>
        <v>0</v>
      </c>
      <c r="AM1878" s="301">
        <f t="shared" si="772"/>
        <v>0</v>
      </c>
      <c r="AN1878" s="301">
        <f t="shared" si="772"/>
        <v>0</v>
      </c>
      <c r="AO1878" s="301">
        <f t="shared" si="772"/>
        <v>0</v>
      </c>
      <c r="AP1878" s="301">
        <f t="shared" si="772"/>
        <v>0</v>
      </c>
      <c r="AQ1878" s="301">
        <f t="shared" si="772"/>
        <v>0</v>
      </c>
      <c r="AR1878" s="301">
        <f t="shared" si="772"/>
        <v>0</v>
      </c>
      <c r="AS1878" s="350">
        <f t="shared" si="763"/>
        <v>1653566.6638271452</v>
      </c>
    </row>
    <row r="1879" spans="2:45" ht="15.5">
      <c r="B1879" s="304" t="s">
        <v>980</v>
      </c>
      <c r="C1879" s="300"/>
      <c r="D1879" s="305"/>
      <c r="E1879" s="292"/>
      <c r="F1879" s="292"/>
      <c r="G1879" s="292"/>
      <c r="H1879" s="292"/>
      <c r="I1879" s="292"/>
      <c r="J1879" s="292"/>
      <c r="K1879" s="292"/>
      <c r="L1879" s="292"/>
      <c r="M1879" s="292"/>
      <c r="N1879" s="292"/>
      <c r="O1879" s="292"/>
      <c r="P1879" s="292"/>
      <c r="Q1879" s="292"/>
      <c r="R1879" s="260"/>
      <c r="S1879" s="292"/>
      <c r="T1879" s="292"/>
      <c r="U1879" s="292"/>
      <c r="V1879" s="263"/>
      <c r="W1879" s="263"/>
      <c r="X1879" s="263"/>
      <c r="Y1879" s="263"/>
      <c r="Z1879" s="292"/>
      <c r="AA1879" s="292"/>
      <c r="AB1879" s="292"/>
      <c r="AC1879" s="292"/>
      <c r="AD1879" s="292"/>
      <c r="AE1879" s="302">
        <f>AE1863*AE1865</f>
        <v>0</v>
      </c>
      <c r="AF1879" s="302">
        <f t="shared" ref="AF1879:AR1879" si="773">AF1863*AF1865</f>
        <v>27236.016979378139</v>
      </c>
      <c r="AG1879" s="302">
        <f t="shared" si="773"/>
        <v>206430.88064689457</v>
      </c>
      <c r="AH1879" s="302">
        <f t="shared" si="773"/>
        <v>130882.14965541156</v>
      </c>
      <c r="AI1879" s="302">
        <f t="shared" si="773"/>
        <v>0</v>
      </c>
      <c r="AJ1879" s="302">
        <f t="shared" si="773"/>
        <v>0</v>
      </c>
      <c r="AK1879" s="302">
        <f t="shared" si="773"/>
        <v>0</v>
      </c>
      <c r="AL1879" s="302">
        <f t="shared" si="773"/>
        <v>0</v>
      </c>
      <c r="AM1879" s="302">
        <f t="shared" si="773"/>
        <v>0</v>
      </c>
      <c r="AN1879" s="302">
        <f t="shared" si="773"/>
        <v>0</v>
      </c>
      <c r="AO1879" s="302">
        <f t="shared" si="773"/>
        <v>0</v>
      </c>
      <c r="AP1879" s="302">
        <f t="shared" si="773"/>
        <v>0</v>
      </c>
      <c r="AQ1879" s="302">
        <f t="shared" si="773"/>
        <v>0</v>
      </c>
      <c r="AR1879" s="302">
        <f t="shared" si="773"/>
        <v>0</v>
      </c>
      <c r="AS1879" s="350">
        <f>SUM(AE1879:AR1879)</f>
        <v>364549.04728168424</v>
      </c>
    </row>
    <row r="1880" spans="2:45" ht="15.5">
      <c r="B1880" s="304" t="s">
        <v>981</v>
      </c>
      <c r="C1880" s="300"/>
      <c r="D1880" s="305"/>
      <c r="E1880" s="292"/>
      <c r="F1880" s="292"/>
      <c r="G1880" s="292"/>
      <c r="H1880" s="292"/>
      <c r="I1880" s="292"/>
      <c r="J1880" s="292"/>
      <c r="K1880" s="292"/>
      <c r="L1880" s="292"/>
      <c r="M1880" s="292"/>
      <c r="N1880" s="292"/>
      <c r="O1880" s="292"/>
      <c r="P1880" s="292"/>
      <c r="Q1880" s="292"/>
      <c r="R1880" s="260"/>
      <c r="S1880" s="292"/>
      <c r="T1880" s="292"/>
      <c r="U1880" s="292"/>
      <c r="V1880" s="305"/>
      <c r="W1880" s="305"/>
      <c r="X1880" s="305"/>
      <c r="Y1880" s="305"/>
      <c r="Z1880" s="292"/>
      <c r="AA1880" s="292"/>
      <c r="AB1880" s="292"/>
      <c r="AC1880" s="292"/>
      <c r="AD1880" s="292"/>
      <c r="AE1880" s="306"/>
      <c r="AF1880" s="306"/>
      <c r="AG1880" s="306"/>
      <c r="AH1880" s="306"/>
      <c r="AI1880" s="306"/>
      <c r="AJ1880" s="306"/>
      <c r="AK1880" s="306"/>
      <c r="AL1880" s="306"/>
      <c r="AM1880" s="306"/>
      <c r="AN1880" s="306"/>
      <c r="AO1880" s="306"/>
      <c r="AP1880" s="306"/>
      <c r="AQ1880" s="306"/>
      <c r="AR1880" s="306"/>
      <c r="AS1880" s="350">
        <f>AS1878-AS1879</f>
        <v>1289017.6165454611</v>
      </c>
    </row>
    <row r="1881" spans="2:45" ht="15.5">
      <c r="B1881" s="326"/>
      <c r="C1881" s="387"/>
      <c r="D1881" s="387"/>
      <c r="E1881" s="388"/>
      <c r="F1881" s="388"/>
      <c r="G1881" s="388"/>
      <c r="H1881" s="388"/>
      <c r="I1881" s="388"/>
      <c r="J1881" s="388"/>
      <c r="K1881" s="388"/>
      <c r="L1881" s="388"/>
      <c r="M1881" s="388"/>
      <c r="N1881" s="388"/>
      <c r="O1881" s="388"/>
      <c r="P1881" s="388"/>
      <c r="Q1881" s="388"/>
      <c r="R1881" s="389"/>
      <c r="S1881" s="388"/>
      <c r="T1881" s="388"/>
      <c r="U1881" s="388"/>
      <c r="V1881" s="387"/>
      <c r="W1881" s="390"/>
      <c r="X1881" s="387"/>
      <c r="Y1881" s="387"/>
      <c r="Z1881" s="388"/>
      <c r="AA1881" s="388"/>
      <c r="AB1881" s="388"/>
      <c r="AC1881" s="388"/>
      <c r="AD1881" s="388"/>
      <c r="AE1881" s="391"/>
      <c r="AF1881" s="391"/>
      <c r="AG1881" s="391"/>
      <c r="AH1881" s="391"/>
      <c r="AI1881" s="391"/>
      <c r="AJ1881" s="391"/>
      <c r="AK1881" s="391"/>
      <c r="AL1881" s="391"/>
      <c r="AM1881" s="391"/>
      <c r="AN1881" s="391"/>
      <c r="AO1881" s="391"/>
      <c r="AP1881" s="391"/>
      <c r="AQ1881" s="391"/>
      <c r="AR1881" s="391"/>
      <c r="AS1881" s="330"/>
    </row>
  </sheetData>
  <sheetProtection formatCells="0" formatColumns="0" formatRows="0" insertColumns="0" insertRows="0" insertHyperlinks="0" deleteColumns="0" deleteRows="0" sort="0" autoFilter="0" pivotTables="0"/>
  <mergeCells count="87">
    <mergeCell ref="C1774:AD1774"/>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5:Q996"/>
    <mergeCell ref="B995:B996"/>
    <mergeCell ref="C995:C996"/>
    <mergeCell ref="E798:P798"/>
    <mergeCell ref="E995:P995"/>
    <mergeCell ref="AE995:AS995"/>
    <mergeCell ref="B798:B799"/>
    <mergeCell ref="C798:C799"/>
    <mergeCell ref="Q798:Q799"/>
    <mergeCell ref="AE798:AS798"/>
    <mergeCell ref="S604:AD604"/>
    <mergeCell ref="S798:AD798"/>
    <mergeCell ref="S995:AD995"/>
    <mergeCell ref="B604:B605"/>
    <mergeCell ref="C604:C605"/>
    <mergeCell ref="AE1190:AS1190"/>
    <mergeCell ref="B1384:B1385"/>
    <mergeCell ref="C1384:C1385"/>
    <mergeCell ref="Q1384:Q1385"/>
    <mergeCell ref="AE1384:AS1384"/>
    <mergeCell ref="B1190:B1191"/>
    <mergeCell ref="C1190:C1191"/>
    <mergeCell ref="Q1190:Q1191"/>
    <mergeCell ref="E1190:P1190"/>
    <mergeCell ref="E1384:P1384"/>
    <mergeCell ref="S1190:AD1190"/>
    <mergeCell ref="S1384:AD1384"/>
    <mergeCell ref="B1778:B1779"/>
    <mergeCell ref="C1778:C1779"/>
    <mergeCell ref="Q1778:Q1779"/>
    <mergeCell ref="AE1778:AS1778"/>
    <mergeCell ref="E1778:P1778"/>
    <mergeCell ref="S1778:AD1778"/>
    <mergeCell ref="AE1804:AS1804"/>
    <mergeCell ref="B1831:B1832"/>
    <mergeCell ref="C1831:C1832"/>
    <mergeCell ref="Q1831:Q1832"/>
    <mergeCell ref="AE1831:AS1831"/>
    <mergeCell ref="B1804:B1805"/>
    <mergeCell ref="C1804:C1805"/>
    <mergeCell ref="Q1804:Q1805"/>
    <mergeCell ref="E1804:P1804"/>
    <mergeCell ref="E1831:P1831"/>
    <mergeCell ref="S1831:AD1831"/>
    <mergeCell ref="S1804:AD1804"/>
    <mergeCell ref="AE1858:AS1858"/>
    <mergeCell ref="B1858:B1859"/>
    <mergeCell ref="C1858:C1859"/>
    <mergeCell ref="Q1858:Q1859"/>
    <mergeCell ref="E1858:P1858"/>
    <mergeCell ref="S1858:AD1858"/>
    <mergeCell ref="AE1578:AS1578"/>
    <mergeCell ref="B1578:B1579"/>
    <mergeCell ref="C1578:C1579"/>
    <mergeCell ref="E1578:P1578"/>
    <mergeCell ref="Q1578:Q1579"/>
    <mergeCell ref="S1578:AD1578"/>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B1188"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857" location="'5.  2015-2020 LRAM'!A1" display="Return to top" xr:uid="{223528A0-8936-430C-B9FD-6493F6E71F79}"/>
    <hyperlink ref="D1830" location="'5.  2015-2020 LRAM'!A1" display="Return to top" xr:uid="{278D811C-DEDB-43E0-A919-D4F625F1C6E5}"/>
    <hyperlink ref="D1803" location="'5.  2015-2020 LRAM'!A1" display="Return to top" xr:uid="{31D5DA7B-CBF7-4225-982B-2FD4C5554E84}"/>
    <hyperlink ref="D1777" location="'5.  2015-2020 LRAM'!A1" display="Return to top" xr:uid="{6EC8DA8E-6F1F-4C73-A137-6E5BB30C5B94}"/>
    <hyperlink ref="D1577" location="'5.  2015-2020 LRAM'!A1" display="Return to top" xr:uid="{47C0A16E-0B31-4399-85EA-B93261291EBC}"/>
    <hyperlink ref="D223" location="'5.  2015-2020 LRAM'!A1" display="Return to top" xr:uid="{EE59FB78-B773-4831-8285-E3B98B57ADC0}"/>
    <hyperlink ref="D413" location="'5.  2015-2020 LRAM'!A1" display="Return to top" xr:uid="{E0989DDF-9354-4DE7-AFA6-3168F4ED35AC}"/>
    <hyperlink ref="D603" location="'5.  2015-2020 LRAM'!A1" display="Return to top" xr:uid="{DBABF892-BA8D-4D56-9405-4DF2910A5EAF}"/>
    <hyperlink ref="D797" location="'5.  2015-2027 LRAM'!A1" display="Return to top" xr:uid="{0A2756AC-5693-4A5E-BF7A-7606708AFA54}"/>
    <hyperlink ref="D994" location="'5.  2015-2020 LRAM'!A1" display="Return to top" xr:uid="{C492A4BC-FE7C-4B60-A869-886BF064686E}"/>
    <hyperlink ref="D1189" location="'5.  2015-2020 LRAM'!A1" display="Return to top" xr:uid="{8A1D23AC-0CA1-4CC1-B330-C073E4BC767D}"/>
    <hyperlink ref="D1383" location="'5.  2015-2020 LRAM'!A1" display="Return to top" xr:uid="{69AB540D-AA18-452D-91A8-F3EE458EA713}"/>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58" zoomScale="90" zoomScaleNormal="90" workbookViewId="0">
      <selection activeCell="C65" sqref="C65"/>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18"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9" t="s">
        <v>652</v>
      </c>
      <c r="D8" s="849"/>
      <c r="E8" s="849"/>
      <c r="F8" s="849"/>
      <c r="G8" s="849"/>
      <c r="H8" s="849"/>
      <c r="I8" s="849"/>
      <c r="J8" s="849"/>
      <c r="K8" s="849"/>
      <c r="L8" s="849"/>
      <c r="M8" s="849"/>
      <c r="N8" s="849"/>
      <c r="O8" s="849"/>
      <c r="P8" s="849"/>
      <c r="Q8" s="849"/>
      <c r="R8" s="849"/>
      <c r="S8" s="849"/>
      <c r="T8" s="84"/>
      <c r="U8" s="84"/>
      <c r="V8" s="84"/>
      <c r="W8" s="84"/>
    </row>
    <row r="9" spans="1:28" ht="47.15" customHeight="1">
      <c r="B9" s="44"/>
      <c r="C9" s="802" t="s">
        <v>663</v>
      </c>
      <c r="D9" s="802"/>
      <c r="E9" s="802"/>
      <c r="F9" s="802"/>
      <c r="G9" s="802"/>
      <c r="H9" s="802"/>
      <c r="I9" s="802"/>
      <c r="J9" s="802"/>
      <c r="K9" s="802"/>
      <c r="L9" s="802"/>
      <c r="M9" s="802"/>
      <c r="N9" s="802"/>
      <c r="O9" s="802"/>
      <c r="P9" s="802"/>
      <c r="Q9" s="802"/>
      <c r="R9" s="802"/>
      <c r="S9" s="802"/>
      <c r="T9" s="84"/>
      <c r="U9" s="84"/>
      <c r="V9" s="84"/>
      <c r="W9" s="84"/>
    </row>
    <row r="10" spans="1:28" ht="38.15" customHeight="1">
      <c r="B10" s="37"/>
      <c r="C10" s="818" t="s">
        <v>664</v>
      </c>
      <c r="D10" s="802"/>
      <c r="E10" s="802"/>
      <c r="F10" s="802"/>
      <c r="G10" s="802"/>
      <c r="H10" s="802"/>
      <c r="I10" s="802"/>
      <c r="J10" s="802"/>
      <c r="K10" s="802"/>
      <c r="L10" s="802"/>
      <c r="M10" s="802"/>
      <c r="N10" s="802"/>
      <c r="O10" s="802"/>
      <c r="P10" s="802"/>
      <c r="Q10" s="802"/>
      <c r="R10" s="802"/>
      <c r="S10" s="802"/>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8" t="s">
        <v>235</v>
      </c>
      <c r="C12" s="848"/>
      <c r="D12" s="92"/>
      <c r="E12" s="151" t="s">
        <v>236</v>
      </c>
      <c r="F12" s="40"/>
      <c r="G12" s="40"/>
      <c r="H12" s="33"/>
      <c r="I12" s="40"/>
      <c r="K12" s="50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 50 to 699 kW</v>
      </c>
      <c r="L14" s="171" t="str">
        <f>'1.  LRAMVA Summary'!G53</f>
        <v>GS 700 to 4,999 kW</v>
      </c>
      <c r="M14" s="171" t="str">
        <f>'1.  LRAMVA Summary'!H53</f>
        <v>Large Use</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13">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13">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13">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13">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13">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13">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13">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26">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26">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26">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26">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26">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26">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26">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38" t="s">
        <v>92</v>
      </c>
      <c r="C54" s="626">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689</v>
      </c>
      <c r="C55" s="626">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690</v>
      </c>
      <c r="C56" s="626">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691</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692</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693</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694</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695</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696</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940</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941</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942</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943</v>
      </c>
      <c r="C66" s="748">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694"/>
      <c r="C67" s="694"/>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5">
      <c r="B68" s="152" t="s">
        <v>182</v>
      </c>
      <c r="C68" s="694"/>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694"/>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694"/>
      <c r="C70" s="694"/>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694"/>
      <c r="C71" s="694"/>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694"/>
      <c r="C72" s="694"/>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694"/>
      <c r="C73" s="694"/>
      <c r="E73" s="187" t="s">
        <v>67</v>
      </c>
      <c r="F73" s="187"/>
      <c r="G73" s="188"/>
      <c r="H73" s="189"/>
      <c r="I73" s="190"/>
      <c r="J73" s="190"/>
      <c r="K73" s="190"/>
      <c r="L73" s="190"/>
      <c r="M73" s="190"/>
      <c r="N73" s="190"/>
      <c r="O73" s="190"/>
      <c r="P73" s="190"/>
      <c r="Q73" s="190"/>
      <c r="R73" s="190"/>
      <c r="S73" s="190"/>
      <c r="T73" s="190"/>
      <c r="U73" s="190"/>
      <c r="V73" s="190"/>
      <c r="W73" s="191"/>
    </row>
    <row r="74" spans="2:23">
      <c r="B74" s="694"/>
      <c r="C74" s="694"/>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694"/>
      <c r="C75" s="694"/>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694"/>
      <c r="C76" s="694"/>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694"/>
      <c r="C77" s="694"/>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694"/>
      <c r="C78" s="694"/>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694"/>
      <c r="C79" s="694"/>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694"/>
      <c r="C80" s="694"/>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694"/>
      <c r="C81" s="694"/>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694"/>
      <c r="C82" s="694"/>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694"/>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694"/>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694"/>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694"/>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697</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701</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701</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701</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701</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701</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701</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701</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701</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701</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701</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701</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701</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698</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699</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702</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702</v>
      </c>
      <c r="G181" s="182" t="s">
        <v>65</v>
      </c>
      <c r="H181" s="205">
        <f t="shared" ref="H181:H182" si="101">$C$59/12</f>
        <v>4.75E-4</v>
      </c>
      <c r="I181" s="197">
        <f>(SUM('1.  LRAMVA Summary'!D$55:D$87)+SUM('1.  LRAMVA Summary'!D$88:D$89)*(MONTH($E181)-1)/12)*$H181</f>
        <v>0</v>
      </c>
      <c r="J181" s="197">
        <f>(SUM('1.  LRAMVA Summary'!E$55:E$87)+SUM('1.  LRAMVA Summary'!E$88:E$89)*(MONTH($E181)-1)/12)*$H181</f>
        <v>20.644651620446059</v>
      </c>
      <c r="K181" s="197">
        <f>(SUM('1.  LRAMVA Summary'!F$55:F$87)+SUM('1.  LRAMVA Summary'!F$88:F$89)*(MONTH($E181)-1)/12)*$H181</f>
        <v>14.686767811157623</v>
      </c>
      <c r="L181" s="197">
        <f>(SUM('1.  LRAMVA Summary'!G$55:G$87)+SUM('1.  LRAMVA Summary'!G$88:G$89)*(MONTH($E181)-1)/12)*$H181</f>
        <v>8.0013184765983834</v>
      </c>
      <c r="M181" s="197">
        <f>(SUM('1.  LRAMVA Summary'!H$55:H$87)+SUM('1.  LRAMVA Summary'!H$88:H$89)*(MONTH($E181)-1)/12)*$H181</f>
        <v>3.7118179633654709</v>
      </c>
      <c r="N181" s="197">
        <f>(SUM('1.  LRAMVA Summary'!I$55:I$87)+SUM('1.  LRAMVA Summary'!I$88:I$89)*(MONTH($E181)-1)/12)*$H181</f>
        <v>17.77282599422777</v>
      </c>
      <c r="O181" s="197">
        <f>(SUM('1.  LRAMVA Summary'!J$55:J$87)+SUM('1.  LRAMVA Summary'!J$88:J$89)*(MONTH($E181)-1)/12)*$H181</f>
        <v>2.1307108168363107</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66.948092682631611</v>
      </c>
    </row>
    <row r="182" spans="5:23">
      <c r="E182" s="181">
        <v>44621</v>
      </c>
      <c r="F182" s="181" t="s">
        <v>702</v>
      </c>
      <c r="G182" s="182" t="s">
        <v>65</v>
      </c>
      <c r="H182" s="205">
        <f t="shared" si="101"/>
        <v>4.75E-4</v>
      </c>
      <c r="I182" s="197">
        <f>(SUM('1.  LRAMVA Summary'!D$55:D$87)+SUM('1.  LRAMVA Summary'!D$88:D$89)*(MONTH($E182)-1)/12)*$H182</f>
        <v>0</v>
      </c>
      <c r="J182" s="197">
        <f>(SUM('1.  LRAMVA Summary'!E$55:E$87)+SUM('1.  LRAMVA Summary'!E$88:E$89)*(MONTH($E182)-1)/12)*$H182</f>
        <v>41.289303240892117</v>
      </c>
      <c r="K182" s="197">
        <f>(SUM('1.  LRAMVA Summary'!F$55:F$87)+SUM('1.  LRAMVA Summary'!F$88:F$89)*(MONTH($E182)-1)/12)*$H182</f>
        <v>29.373535622315245</v>
      </c>
      <c r="L182" s="197">
        <f>(SUM('1.  LRAMVA Summary'!G$55:G$87)+SUM('1.  LRAMVA Summary'!G$88:G$89)*(MONTH($E182)-1)/12)*$H182</f>
        <v>16.002636953196767</v>
      </c>
      <c r="M182" s="197">
        <f>(SUM('1.  LRAMVA Summary'!H$55:H$87)+SUM('1.  LRAMVA Summary'!H$88:H$89)*(MONTH($E182)-1)/12)*$H182</f>
        <v>7.4236359267309417</v>
      </c>
      <c r="N182" s="197">
        <f>(SUM('1.  LRAMVA Summary'!I$55:I$87)+SUM('1.  LRAMVA Summary'!I$88:I$89)*(MONTH($E182)-1)/12)*$H182</f>
        <v>35.545651988455539</v>
      </c>
      <c r="O182" s="197">
        <f>(SUM('1.  LRAMVA Summary'!J$55:J$87)+SUM('1.  LRAMVA Summary'!J$88:J$89)*(MONTH($E182)-1)/12)*$H182</f>
        <v>4.2614216336726214</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133.89618536526322</v>
      </c>
    </row>
    <row r="183" spans="5:23">
      <c r="E183" s="181">
        <v>44652</v>
      </c>
      <c r="F183" s="181" t="s">
        <v>702</v>
      </c>
      <c r="G183" s="182" t="s">
        <v>66</v>
      </c>
      <c r="H183" s="205">
        <f>$C$60/12</f>
        <v>8.5000000000000006E-4</v>
      </c>
      <c r="I183" s="197">
        <f>(SUM('1.  LRAMVA Summary'!D$55:D$87)+SUM('1.  LRAMVA Summary'!D$88:D$89)*(MONTH($E183)-1)/12)*$H183</f>
        <v>0</v>
      </c>
      <c r="J183" s="197">
        <f>(SUM('1.  LRAMVA Summary'!E$55:E$87)+SUM('1.  LRAMVA Summary'!E$88:E$89)*(MONTH($E183)-1)/12)*$H183</f>
        <v>110.82918238344726</v>
      </c>
      <c r="K183" s="197">
        <f>(SUM('1.  LRAMVA Summary'!F$55:F$87)+SUM('1.  LRAMVA Summary'!F$88:F$89)*(MONTH($E183)-1)/12)*$H183</f>
        <v>78.844753512530389</v>
      </c>
      <c r="L183" s="197">
        <f>(SUM('1.  LRAMVA Summary'!G$55:G$87)+SUM('1.  LRAMVA Summary'!G$88:G$89)*(MONTH($E183)-1)/12)*$H183</f>
        <v>42.954446558580798</v>
      </c>
      <c r="M183" s="197">
        <f>(SUM('1.  LRAMVA Summary'!H$55:H$87)+SUM('1.  LRAMVA Summary'!H$88:H$89)*(MONTH($E183)-1)/12)*$H183</f>
        <v>19.926601698067262</v>
      </c>
      <c r="N183" s="197">
        <f>(SUM('1.  LRAMVA Summary'!I$55:I$87)+SUM('1.  LRAMVA Summary'!I$88:I$89)*(MONTH($E183)-1)/12)*$H183</f>
        <v>95.412013232170153</v>
      </c>
      <c r="O183" s="197">
        <f>(SUM('1.  LRAMVA Summary'!J$55:J$87)+SUM('1.  LRAMVA Summary'!J$88:J$89)*(MONTH($E183)-1)/12)*$H183</f>
        <v>11.438552806173879</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359.40555019096973</v>
      </c>
    </row>
    <row r="184" spans="5:23">
      <c r="E184" s="181">
        <v>44682</v>
      </c>
      <c r="F184" s="181" t="s">
        <v>702</v>
      </c>
      <c r="G184" s="182" t="s">
        <v>66</v>
      </c>
      <c r="H184" s="205">
        <f t="shared" ref="H184:H185" si="103">$C$60/12</f>
        <v>8.5000000000000006E-4</v>
      </c>
      <c r="I184" s="197">
        <f>(SUM('1.  LRAMVA Summary'!D$55:D$87)+SUM('1.  LRAMVA Summary'!D$88:D$89)*(MONTH($E184)-1)/12)*$H184</f>
        <v>0</v>
      </c>
      <c r="J184" s="197">
        <f>(SUM('1.  LRAMVA Summary'!E$55:E$87)+SUM('1.  LRAMVA Summary'!E$88:E$89)*(MONTH($E184)-1)/12)*$H184</f>
        <v>147.77224317792968</v>
      </c>
      <c r="K184" s="197">
        <f>(SUM('1.  LRAMVA Summary'!F$55:F$87)+SUM('1.  LRAMVA Summary'!F$88:F$89)*(MONTH($E184)-1)/12)*$H184</f>
        <v>105.12633801670719</v>
      </c>
      <c r="L184" s="197">
        <f>(SUM('1.  LRAMVA Summary'!G$55:G$87)+SUM('1.  LRAMVA Summary'!G$88:G$89)*(MONTH($E184)-1)/12)*$H184</f>
        <v>57.272595411441067</v>
      </c>
      <c r="M184" s="197">
        <f>(SUM('1.  LRAMVA Summary'!H$55:H$87)+SUM('1.  LRAMVA Summary'!H$88:H$89)*(MONTH($E184)-1)/12)*$H184</f>
        <v>26.568802264089687</v>
      </c>
      <c r="N184" s="197">
        <f>(SUM('1.  LRAMVA Summary'!I$55:I$87)+SUM('1.  LRAMVA Summary'!I$88:I$89)*(MONTH($E184)-1)/12)*$H184</f>
        <v>127.21601764289352</v>
      </c>
      <c r="O184" s="197">
        <f>(SUM('1.  LRAMVA Summary'!J$55:J$87)+SUM('1.  LRAMVA Summary'!J$88:J$89)*(MONTH($E184)-1)/12)*$H184</f>
        <v>15.251403741565172</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479.20740025462635</v>
      </c>
    </row>
    <row r="185" spans="5:23">
      <c r="E185" s="181">
        <v>44713</v>
      </c>
      <c r="F185" s="181" t="s">
        <v>702</v>
      </c>
      <c r="G185" s="182" t="s">
        <v>66</v>
      </c>
      <c r="H185" s="205">
        <f t="shared" si="103"/>
        <v>8.5000000000000006E-4</v>
      </c>
      <c r="I185" s="197">
        <f>(SUM('1.  LRAMVA Summary'!D$55:D$87)+SUM('1.  LRAMVA Summary'!D$88:D$89)*(MONTH($E185)-1)/12)*$H185</f>
        <v>0</v>
      </c>
      <c r="J185" s="197">
        <f>(SUM('1.  LRAMVA Summary'!E$55:E$87)+SUM('1.  LRAMVA Summary'!E$88:E$89)*(MONTH($E185)-1)/12)*$H185</f>
        <v>184.71530397241213</v>
      </c>
      <c r="K185" s="197">
        <f>(SUM('1.  LRAMVA Summary'!F$55:F$87)+SUM('1.  LRAMVA Summary'!F$88:F$89)*(MONTH($E185)-1)/12)*$H185</f>
        <v>131.40792252088397</v>
      </c>
      <c r="L185" s="197">
        <f>(SUM('1.  LRAMVA Summary'!G$55:G$87)+SUM('1.  LRAMVA Summary'!G$88:G$89)*(MONTH($E185)-1)/12)*$H185</f>
        <v>71.590744264301321</v>
      </c>
      <c r="M185" s="197">
        <f>(SUM('1.  LRAMVA Summary'!H$55:H$87)+SUM('1.  LRAMVA Summary'!H$88:H$89)*(MONTH($E185)-1)/12)*$H185</f>
        <v>33.211002830112108</v>
      </c>
      <c r="N185" s="197">
        <f>(SUM('1.  LRAMVA Summary'!I$55:I$87)+SUM('1.  LRAMVA Summary'!I$88:I$89)*(MONTH($E185)-1)/12)*$H185</f>
        <v>159.02002205361688</v>
      </c>
      <c r="O185" s="197">
        <f>(SUM('1.  LRAMVA Summary'!J$55:J$87)+SUM('1.  LRAMVA Summary'!J$88:J$89)*(MONTH($E185)-1)/12)*$H185</f>
        <v>19.064254676956466</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599.00925031828285</v>
      </c>
    </row>
    <row r="186" spans="5:23">
      <c r="E186" s="181">
        <v>44743</v>
      </c>
      <c r="F186" s="181" t="s">
        <v>702</v>
      </c>
      <c r="G186" s="182" t="s">
        <v>68</v>
      </c>
      <c r="H186" s="205">
        <f>$C$61/12</f>
        <v>1.8333333333333333E-3</v>
      </c>
      <c r="I186" s="197">
        <f>(SUM('1.  LRAMVA Summary'!D$55:D$87)+SUM('1.  LRAMVA Summary'!D$88:D$89)*(MONTH($E186)-1)/12)*$H186</f>
        <v>0</v>
      </c>
      <c r="J186" s="197">
        <f>(SUM('1.  LRAMVA Summary'!E$55:E$87)+SUM('1.  LRAMVA Summary'!E$88:E$89)*(MONTH($E186)-1)/12)*$H186</f>
        <v>478.08666910506656</v>
      </c>
      <c r="K186" s="197">
        <f>(SUM('1.  LRAMVA Summary'!F$55:F$87)+SUM('1.  LRAMVA Summary'!F$88:F$89)*(MONTH($E186)-1)/12)*$H186</f>
        <v>340.11462299522913</v>
      </c>
      <c r="L186" s="197">
        <f>(SUM('1.  LRAMVA Summary'!G$55:G$87)+SUM('1.  LRAMVA Summary'!G$88:G$89)*(MONTH($E186)-1)/12)*$H186</f>
        <v>185.29369103701518</v>
      </c>
      <c r="M186" s="197">
        <f>(SUM('1.  LRAMVA Summary'!H$55:H$87)+SUM('1.  LRAMVA Summary'!H$88:H$89)*(MONTH($E186)-1)/12)*$H186</f>
        <v>85.957889677937203</v>
      </c>
      <c r="N186" s="197">
        <f>(SUM('1.  LRAMVA Summary'!I$55:I$87)+SUM('1.  LRAMVA Summary'!I$88:I$89)*(MONTH($E186)-1)/12)*$H186</f>
        <v>411.58123355053789</v>
      </c>
      <c r="O186" s="197">
        <f>(SUM('1.  LRAMVA Summary'!J$55:J$87)+SUM('1.  LRAMVA Summary'!J$88:J$89)*(MONTH($E186)-1)/12)*$H186</f>
        <v>49.342776810946141</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1550.376883176732</v>
      </c>
    </row>
    <row r="187" spans="5:23">
      <c r="E187" s="181">
        <v>44774</v>
      </c>
      <c r="F187" s="181" t="s">
        <v>702</v>
      </c>
      <c r="G187" s="182" t="s">
        <v>68</v>
      </c>
      <c r="H187" s="205">
        <f t="shared" ref="H187:H188" si="104">$C$61/12</f>
        <v>1.8333333333333333E-3</v>
      </c>
      <c r="I187" s="197">
        <f>(SUM('1.  LRAMVA Summary'!D$55:D$87)+SUM('1.  LRAMVA Summary'!D$88:D$89)*(MONTH($E187)-1)/12)*$H187</f>
        <v>0</v>
      </c>
      <c r="J187" s="197">
        <f>(SUM('1.  LRAMVA Summary'!E$55:E$87)+SUM('1.  LRAMVA Summary'!E$88:E$89)*(MONTH($E187)-1)/12)*$H187</f>
        <v>557.76778062257767</v>
      </c>
      <c r="K187" s="197">
        <f>(SUM('1.  LRAMVA Summary'!F$55:F$87)+SUM('1.  LRAMVA Summary'!F$88:F$89)*(MONTH($E187)-1)/12)*$H187</f>
        <v>396.80039349443393</v>
      </c>
      <c r="L187" s="197">
        <f>(SUM('1.  LRAMVA Summary'!G$55:G$87)+SUM('1.  LRAMVA Summary'!G$88:G$89)*(MONTH($E187)-1)/12)*$H187</f>
        <v>216.17597287651773</v>
      </c>
      <c r="M187" s="197">
        <f>(SUM('1.  LRAMVA Summary'!H$55:H$87)+SUM('1.  LRAMVA Summary'!H$88:H$89)*(MONTH($E187)-1)/12)*$H187</f>
        <v>100.28420462426007</v>
      </c>
      <c r="N187" s="197">
        <f>(SUM('1.  LRAMVA Summary'!I$55:I$87)+SUM('1.  LRAMVA Summary'!I$88:I$89)*(MONTH($E187)-1)/12)*$H187</f>
        <v>480.17810580896082</v>
      </c>
      <c r="O187" s="197">
        <f>(SUM('1.  LRAMVA Summary'!J$55:J$87)+SUM('1.  LRAMVA Summary'!J$88:J$89)*(MONTH($E187)-1)/12)*$H187</f>
        <v>57.566572946103825</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1808.773030372854</v>
      </c>
    </row>
    <row r="188" spans="5:23">
      <c r="E188" s="181">
        <v>44805</v>
      </c>
      <c r="F188" s="181" t="s">
        <v>702</v>
      </c>
      <c r="G188" s="182" t="s">
        <v>68</v>
      </c>
      <c r="H188" s="205">
        <f t="shared" si="104"/>
        <v>1.8333333333333333E-3</v>
      </c>
      <c r="I188" s="197">
        <f>(SUM('1.  LRAMVA Summary'!D$55:D$87)+SUM('1.  LRAMVA Summary'!D$88:D$89)*(MONTH($E188)-1)/12)*$H188</f>
        <v>0</v>
      </c>
      <c r="J188" s="197">
        <f>(SUM('1.  LRAMVA Summary'!E$55:E$87)+SUM('1.  LRAMVA Summary'!E$88:E$89)*(MONTH($E188)-1)/12)*$H188</f>
        <v>637.44889214008879</v>
      </c>
      <c r="K188" s="197">
        <f>(SUM('1.  LRAMVA Summary'!F$55:F$87)+SUM('1.  LRAMVA Summary'!F$88:F$89)*(MONTH($E188)-1)/12)*$H188</f>
        <v>453.48616399363885</v>
      </c>
      <c r="L188" s="197">
        <f>(SUM('1.  LRAMVA Summary'!G$55:G$87)+SUM('1.  LRAMVA Summary'!G$88:G$89)*(MONTH($E188)-1)/12)*$H188</f>
        <v>247.05825471602026</v>
      </c>
      <c r="M188" s="197">
        <f>(SUM('1.  LRAMVA Summary'!H$55:H$87)+SUM('1.  LRAMVA Summary'!H$88:H$89)*(MONTH($E188)-1)/12)*$H188</f>
        <v>114.61051957058295</v>
      </c>
      <c r="N188" s="197">
        <f>(SUM('1.  LRAMVA Summary'!I$55:I$87)+SUM('1.  LRAMVA Summary'!I$88:I$89)*(MONTH($E188)-1)/12)*$H188</f>
        <v>548.7749780673837</v>
      </c>
      <c r="O188" s="197">
        <f>(SUM('1.  LRAMVA Summary'!J$55:J$87)+SUM('1.  LRAMVA Summary'!J$88:J$89)*(MONTH($E188)-1)/12)*$H188</f>
        <v>65.790369081261517</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2067.169177568976</v>
      </c>
    </row>
    <row r="189" spans="5:23">
      <c r="E189" s="181">
        <v>44835</v>
      </c>
      <c r="F189" s="181" t="s">
        <v>702</v>
      </c>
      <c r="G189" s="182" t="s">
        <v>69</v>
      </c>
      <c r="H189" s="205">
        <f>$C$62/12</f>
        <v>3.225E-3</v>
      </c>
      <c r="I189" s="197">
        <f>(SUM('1.  LRAMVA Summary'!D$55:D$87)+SUM('1.  LRAMVA Summary'!D$88:D$89)*(MONTH($E189)-1)/12)*$H189</f>
        <v>0</v>
      </c>
      <c r="J189" s="197">
        <f>(SUM('1.  LRAMVA Summary'!E$55:E$87)+SUM('1.  LRAMVA Summary'!E$88:E$89)*(MONTH($E189)-1)/12)*$H189</f>
        <v>1261.4968700704144</v>
      </c>
      <c r="K189" s="197">
        <f>(SUM('1.  LRAMVA Summary'!F$55:F$87)+SUM('1.  LRAMVA Summary'!F$88:F$89)*(MONTH($E189)-1)/12)*$H189</f>
        <v>897.43881203968419</v>
      </c>
      <c r="L189" s="197">
        <f>(SUM('1.  LRAMVA Summary'!G$55:G$87)+SUM('1.  LRAMVA Summary'!G$88:G$89)*(MONTH($E189)-1)/12)*$H189</f>
        <v>488.92267112266961</v>
      </c>
      <c r="M189" s="197">
        <f>(SUM('1.  LRAMVA Summary'!H$55:H$87)+SUM('1.  LRAMVA Summary'!H$88:H$89)*(MONTH($E189)-1)/12)*$H189</f>
        <v>226.81161344564799</v>
      </c>
      <c r="N189" s="197">
        <f>(SUM('1.  LRAMVA Summary'!I$55:I$87)+SUM('1.  LRAMVA Summary'!I$88:I$89)*(MONTH($E189)-1)/12)*$H189</f>
        <v>1086.01320943676</v>
      </c>
      <c r="O189" s="197">
        <f>(SUM('1.  LRAMVA Summary'!J$55:J$87)+SUM('1.  LRAMVA Summary'!J$88:J$89)*(MONTH($E189)-1)/12)*$H189</f>
        <v>130.19764517615562</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4090.8808212913323</v>
      </c>
    </row>
    <row r="190" spans="5:23">
      <c r="E190" s="181">
        <v>44866</v>
      </c>
      <c r="F190" s="181" t="s">
        <v>702</v>
      </c>
      <c r="G190" s="182" t="s">
        <v>69</v>
      </c>
      <c r="H190" s="205">
        <f t="shared" ref="H190:H191" si="105">$C$62/12</f>
        <v>3.225E-3</v>
      </c>
      <c r="I190" s="197">
        <f>(SUM('1.  LRAMVA Summary'!D$55:D$87)+SUM('1.  LRAMVA Summary'!D$88:D$89)*(MONTH($E190)-1)/12)*$H190</f>
        <v>0</v>
      </c>
      <c r="J190" s="197">
        <f>(SUM('1.  LRAMVA Summary'!E$55:E$87)+SUM('1.  LRAMVA Summary'!E$88:E$89)*(MONTH($E190)-1)/12)*$H190</f>
        <v>1401.6631889671271</v>
      </c>
      <c r="K190" s="197">
        <f>(SUM('1.  LRAMVA Summary'!F$55:F$87)+SUM('1.  LRAMVA Summary'!F$88:F$89)*(MONTH($E190)-1)/12)*$H190</f>
        <v>997.15423559964904</v>
      </c>
      <c r="L190" s="197">
        <f>(SUM('1.  LRAMVA Summary'!G$55:G$87)+SUM('1.  LRAMVA Summary'!G$88:G$89)*(MONTH($E190)-1)/12)*$H190</f>
        <v>543.24741235852184</v>
      </c>
      <c r="M190" s="197">
        <f>(SUM('1.  LRAMVA Summary'!H$55:H$87)+SUM('1.  LRAMVA Summary'!H$88:H$89)*(MONTH($E190)-1)/12)*$H190</f>
        <v>252.01290382849774</v>
      </c>
      <c r="N190" s="197">
        <f>(SUM('1.  LRAMVA Summary'!I$55:I$87)+SUM('1.  LRAMVA Summary'!I$88:I$89)*(MONTH($E190)-1)/12)*$H190</f>
        <v>1206.6813438186221</v>
      </c>
      <c r="O190" s="197">
        <f>(SUM('1.  LRAMVA Summary'!J$55:J$87)+SUM('1.  LRAMVA Summary'!J$88:J$89)*(MONTH($E190)-1)/12)*$H190</f>
        <v>144.66405019572846</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4545.4231347681452</v>
      </c>
    </row>
    <row r="191" spans="5:23">
      <c r="E191" s="181">
        <v>44896</v>
      </c>
      <c r="F191" s="181" t="s">
        <v>702</v>
      </c>
      <c r="G191" s="182" t="s">
        <v>69</v>
      </c>
      <c r="H191" s="205">
        <f t="shared" si="105"/>
        <v>3.225E-3</v>
      </c>
      <c r="I191" s="197">
        <f>(SUM('1.  LRAMVA Summary'!D$55:D$87)+SUM('1.  LRAMVA Summary'!D$88:D$89)*(MONTH($E191)-1)/12)*$H191</f>
        <v>0</v>
      </c>
      <c r="J191" s="197">
        <f>(SUM('1.  LRAMVA Summary'!E$55:E$87)+SUM('1.  LRAMVA Summary'!E$88:E$89)*(MONTH($E191)-1)/12)*$H191</f>
        <v>1541.8295078638398</v>
      </c>
      <c r="K191" s="197">
        <f>(SUM('1.  LRAMVA Summary'!F$55:F$87)+SUM('1.  LRAMVA Summary'!F$88:F$89)*(MONTH($E191)-1)/12)*$H191</f>
        <v>1096.869659159614</v>
      </c>
      <c r="L191" s="197">
        <f>(SUM('1.  LRAMVA Summary'!G$55:G$87)+SUM('1.  LRAMVA Summary'!G$88:G$89)*(MONTH($E191)-1)/12)*$H191</f>
        <v>597.57215359437407</v>
      </c>
      <c r="M191" s="197">
        <f>(SUM('1.  LRAMVA Summary'!H$55:H$87)+SUM('1.  LRAMVA Summary'!H$88:H$89)*(MONTH($E191)-1)/12)*$H191</f>
        <v>277.21419421134755</v>
      </c>
      <c r="N191" s="197">
        <f>(SUM('1.  LRAMVA Summary'!I$55:I$87)+SUM('1.  LRAMVA Summary'!I$88:I$89)*(MONTH($E191)-1)/12)*$H191</f>
        <v>1327.3494782004846</v>
      </c>
      <c r="O191" s="197">
        <f>(SUM('1.  LRAMVA Summary'!J$55:J$87)+SUM('1.  LRAMVA Summary'!J$88:J$89)*(MONTH($E191)-1)/12)*$H191</f>
        <v>159.13045521530131</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4999.9654482449614</v>
      </c>
    </row>
    <row r="192" spans="5:23" ht="15" thickBot="1">
      <c r="E192" s="183" t="s">
        <v>700</v>
      </c>
      <c r="F192" s="183"/>
      <c r="G192" s="184"/>
      <c r="H192" s="185"/>
      <c r="I192" s="186">
        <f>SUM(I179:I191)</f>
        <v>0</v>
      </c>
      <c r="J192" s="186">
        <f>SUM(J179:J191)</f>
        <v>6383.5435931642423</v>
      </c>
      <c r="K192" s="186">
        <f t="shared" ref="K192:V192" si="106">SUM(K179:K191)</f>
        <v>4541.3032047658435</v>
      </c>
      <c r="L192" s="186">
        <f t="shared" si="106"/>
        <v>2474.0918973692369</v>
      </c>
      <c r="M192" s="186">
        <f t="shared" si="106"/>
        <v>1147.7331860406389</v>
      </c>
      <c r="N192" s="186">
        <f t="shared" si="106"/>
        <v>5495.5448797941126</v>
      </c>
      <c r="O192" s="186">
        <f t="shared" si="106"/>
        <v>658.8382131007013</v>
      </c>
      <c r="P192" s="186">
        <f t="shared" si="106"/>
        <v>0</v>
      </c>
      <c r="Q192" s="186">
        <f t="shared" si="106"/>
        <v>0</v>
      </c>
      <c r="R192" s="186">
        <f t="shared" si="106"/>
        <v>0</v>
      </c>
      <c r="S192" s="186">
        <f t="shared" si="106"/>
        <v>0</v>
      </c>
      <c r="T192" s="186">
        <f t="shared" si="106"/>
        <v>0</v>
      </c>
      <c r="U192" s="186">
        <f t="shared" si="106"/>
        <v>0</v>
      </c>
      <c r="V192" s="186">
        <f t="shared" si="106"/>
        <v>0</v>
      </c>
      <c r="W192" s="186">
        <f>SUM(W179:W191)</f>
        <v>20701.054974234776</v>
      </c>
    </row>
    <row r="193" spans="5:23" ht="15" thickTop="1">
      <c r="E193" s="689" t="s">
        <v>67</v>
      </c>
      <c r="F193" s="689"/>
      <c r="G193" s="690"/>
      <c r="H193" s="691"/>
      <c r="I193" s="692"/>
      <c r="J193" s="692"/>
      <c r="K193" s="692"/>
      <c r="L193" s="692"/>
      <c r="M193" s="692"/>
      <c r="N193" s="692"/>
      <c r="O193" s="692"/>
      <c r="P193" s="692"/>
      <c r="Q193" s="692"/>
      <c r="R193" s="692"/>
      <c r="S193" s="692"/>
      <c r="T193" s="692"/>
      <c r="U193" s="692"/>
      <c r="V193" s="692"/>
      <c r="W193" s="693"/>
    </row>
    <row r="194" spans="5:23">
      <c r="E194" s="192" t="s">
        <v>944</v>
      </c>
      <c r="F194" s="192"/>
      <c r="G194" s="193"/>
      <c r="H194" s="194"/>
      <c r="I194" s="195">
        <f>I192+I193</f>
        <v>0</v>
      </c>
      <c r="J194" s="195">
        <f t="shared" ref="J194:U194" si="107">J192+J193</f>
        <v>6383.5435931642423</v>
      </c>
      <c r="K194" s="195">
        <f t="shared" si="107"/>
        <v>4541.3032047658435</v>
      </c>
      <c r="L194" s="195">
        <f t="shared" si="107"/>
        <v>2474.0918973692369</v>
      </c>
      <c r="M194" s="195">
        <f t="shared" si="107"/>
        <v>1147.7331860406389</v>
      </c>
      <c r="N194" s="195">
        <f t="shared" si="107"/>
        <v>5495.5448797941126</v>
      </c>
      <c r="O194" s="195">
        <f t="shared" si="107"/>
        <v>658.8382131007013</v>
      </c>
      <c r="P194" s="195">
        <f t="shared" si="107"/>
        <v>0</v>
      </c>
      <c r="Q194" s="195">
        <f t="shared" si="107"/>
        <v>0</v>
      </c>
      <c r="R194" s="195">
        <f t="shared" si="107"/>
        <v>0</v>
      </c>
      <c r="S194" s="195">
        <f t="shared" si="107"/>
        <v>0</v>
      </c>
      <c r="T194" s="195">
        <f t="shared" si="107"/>
        <v>0</v>
      </c>
      <c r="U194" s="195">
        <f t="shared" si="107"/>
        <v>0</v>
      </c>
      <c r="V194" s="195">
        <f>V192+V193</f>
        <v>0</v>
      </c>
      <c r="W194" s="195">
        <f>W192+W193</f>
        <v>20701.054974234776</v>
      </c>
    </row>
    <row r="195" spans="5:23">
      <c r="E195" s="181">
        <v>44927</v>
      </c>
      <c r="F195" s="181" t="s">
        <v>946</v>
      </c>
      <c r="G195" s="182" t="s">
        <v>65</v>
      </c>
      <c r="H195" s="205">
        <f>$C$63/12</f>
        <v>3.9416666666666671E-3</v>
      </c>
      <c r="I195" s="197">
        <f>(SUM('1.  LRAMVA Summary'!D$55:D$90)+SUM('1.  LRAMVA Summary'!D$91:D$92)*(MONTH($E195)-1)/12)*$H195</f>
        <v>0</v>
      </c>
      <c r="J195" s="197">
        <f>(SUM('1.  LRAMVA Summary'!E$55:E$90)+SUM('1.  LRAMVA Summary'!E$91:E$92)*(MONTH($E195)-1)/12)*$H195</f>
        <v>2055.7726771517869</v>
      </c>
      <c r="K195" s="197">
        <f>(SUM('1.  LRAMVA Summary'!F$55:F$90)+SUM('1.  LRAMVA Summary'!F$91:F$92)*(MONTH($E195)-1)/12)*$H195</f>
        <v>1462.4928788794855</v>
      </c>
      <c r="L195" s="197">
        <f>(SUM('1.  LRAMVA Summary'!G$55:G$90)+SUM('1.  LRAMVA Summary'!G$91:G$92)*(MONTH($E195)-1)/12)*$H195</f>
        <v>796.76287145916547</v>
      </c>
      <c r="M195" s="197">
        <f>(SUM('1.  LRAMVA Summary'!H$55:H$90)+SUM('1.  LRAMVA Summary'!H$91:H$92)*(MONTH($E195)-1)/12)*$H195</f>
        <v>369.61892561513008</v>
      </c>
      <c r="N195" s="197">
        <f>(SUM('1.  LRAMVA Summary'!I$55:I$90)+SUM('1.  LRAMVA Summary'!I$91:I$92)*(MONTH($E195)-1)/12)*$H195</f>
        <v>1769.7993042673129</v>
      </c>
      <c r="O195" s="197">
        <f>(SUM('1.  LRAMVA Summary'!J$55:J$90)+SUM('1.  LRAMVA Summary'!J$91:J$92)*(MONTH($E195)-1)/12)*$H195</f>
        <v>212.17394028706843</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6666.6205976599485</v>
      </c>
    </row>
    <row r="196" spans="5:23">
      <c r="E196" s="181">
        <v>44958</v>
      </c>
      <c r="F196" s="181" t="s">
        <v>946</v>
      </c>
      <c r="G196" s="182" t="s">
        <v>65</v>
      </c>
      <c r="H196" s="205">
        <f t="shared" ref="H196:H197" si="108">$C$63/12</f>
        <v>3.9416666666666671E-3</v>
      </c>
      <c r="I196" s="197">
        <f>(SUM('1.  LRAMVA Summary'!D$55:D$90)+SUM('1.  LRAMVA Summary'!D$91:D$92)*(MONTH($E196)-1)/12)*$H196</f>
        <v>0</v>
      </c>
      <c r="J196" s="197">
        <f>(SUM('1.  LRAMVA Summary'!E$55:E$90)+SUM('1.  LRAMVA Summary'!E$91:E$92)*(MONTH($E196)-1)/12)*$H196</f>
        <v>2226.0658960459009</v>
      </c>
      <c r="K196" s="197">
        <f>(SUM('1.  LRAMVA Summary'!F$55:F$90)+SUM('1.  LRAMVA Summary'!F$91:F$92)*(MONTH($E196)-1)/12)*$H196</f>
        <v>1580.6694802488526</v>
      </c>
      <c r="L196" s="197">
        <f>(SUM('1.  LRAMVA Summary'!G$55:G$90)+SUM('1.  LRAMVA Summary'!G$91:G$92)*(MONTH($E196)-1)/12)*$H196</f>
        <v>857.88999678359562</v>
      </c>
      <c r="M196" s="197">
        <f>(SUM('1.  LRAMVA Summary'!H$55:H$90)+SUM('1.  LRAMVA Summary'!H$91:H$92)*(MONTH($E196)-1)/12)*$H196</f>
        <v>401.39812794610026</v>
      </c>
      <c r="N196" s="197">
        <f>(SUM('1.  LRAMVA Summary'!I$55:I$90)+SUM('1.  LRAMVA Summary'!I$91:I$92)*(MONTH($E196)-1)/12)*$H196</f>
        <v>1922.2969593870921</v>
      </c>
      <c r="O196" s="197">
        <f>(SUM('1.  LRAMVA Summary'!J$55:J$90)+SUM('1.  LRAMVA Summary'!J$91:J$92)*(MONTH($E196)-1)/12)*$H196</f>
        <v>230.43076770711852</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7218.75122811866</v>
      </c>
    </row>
    <row r="197" spans="5:23">
      <c r="E197" s="181">
        <v>44986</v>
      </c>
      <c r="F197" s="181" t="s">
        <v>946</v>
      </c>
      <c r="G197" s="182" t="s">
        <v>65</v>
      </c>
      <c r="H197" s="205">
        <f t="shared" si="108"/>
        <v>3.9416666666666671E-3</v>
      </c>
      <c r="I197" s="197">
        <f>(SUM('1.  LRAMVA Summary'!D$55:D$90)+SUM('1.  LRAMVA Summary'!D$91:D$92)*(MONTH($E197)-1)/12)*$H197</f>
        <v>0</v>
      </c>
      <c r="J197" s="197">
        <f>(SUM('1.  LRAMVA Summary'!E$55:E$90)+SUM('1.  LRAMVA Summary'!E$91:E$92)*(MONTH($E197)-1)/12)*$H197</f>
        <v>2396.3591149400154</v>
      </c>
      <c r="K197" s="197">
        <f>(SUM('1.  LRAMVA Summary'!F$55:F$90)+SUM('1.  LRAMVA Summary'!F$91:F$92)*(MONTH($E197)-1)/12)*$H197</f>
        <v>1698.8460816182198</v>
      </c>
      <c r="L197" s="197">
        <f>(SUM('1.  LRAMVA Summary'!G$55:G$90)+SUM('1.  LRAMVA Summary'!G$91:G$92)*(MONTH($E197)-1)/12)*$H197</f>
        <v>919.01712210802577</v>
      </c>
      <c r="M197" s="197">
        <f>(SUM('1.  LRAMVA Summary'!H$55:H$90)+SUM('1.  LRAMVA Summary'!H$91:H$92)*(MONTH($E197)-1)/12)*$H197</f>
        <v>433.17733027707055</v>
      </c>
      <c r="N197" s="197">
        <f>(SUM('1.  LRAMVA Summary'!I$55:I$90)+SUM('1.  LRAMVA Summary'!I$91:I$92)*(MONTH($E197)-1)/12)*$H197</f>
        <v>2074.7946145068713</v>
      </c>
      <c r="O197" s="197">
        <f>(SUM('1.  LRAMVA Summary'!J$55:J$90)+SUM('1.  LRAMVA Summary'!J$91:J$92)*(MONTH($E197)-1)/12)*$H197</f>
        <v>248.68759512716858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7770.8818585773715</v>
      </c>
    </row>
    <row r="198" spans="5:23">
      <c r="E198" s="181">
        <v>45017</v>
      </c>
      <c r="F198" s="181" t="s">
        <v>946</v>
      </c>
      <c r="G198" s="182" t="s">
        <v>66</v>
      </c>
      <c r="H198" s="205">
        <f>$C$64/12</f>
        <v>4.15E-3</v>
      </c>
      <c r="I198" s="197">
        <f>(SUM('1.  LRAMVA Summary'!D$55:D$90)+SUM('1.  LRAMVA Summary'!D$91:D$92)*(MONTH($E198)-1)/12)*$H198</f>
        <v>0</v>
      </c>
      <c r="J198" s="197">
        <f>(SUM('1.  LRAMVA Summary'!E$55:E$90)+SUM('1.  LRAMVA Summary'!E$91:E$92)*(MONTH($E198)-1)/12)*$H198</f>
        <v>2702.310491013523</v>
      </c>
      <c r="K198" s="197">
        <f>(SUM('1.  LRAMVA Summary'!F$55:F$90)+SUM('1.  LRAMVA Summary'!F$91:F$92)*(MONTH($E198)-1)/12)*$H198</f>
        <v>1913.059822680377</v>
      </c>
      <c r="L198" s="197">
        <f>(SUM('1.  LRAMVA Summary'!G$55:G$90)+SUM('1.  LRAMVA Summary'!G$91:G$92)*(MONTH($E198)-1)/12)*$H198</f>
        <v>1031.948911673072</v>
      </c>
      <c r="M198" s="197">
        <f>(SUM('1.  LRAMVA Summary'!H$55:H$90)+SUM('1.  LRAMVA Summary'!H$91:H$92)*(MONTH($E198)-1)/12)*$H198</f>
        <v>489.53140219620354</v>
      </c>
      <c r="N198" s="197">
        <f>(SUM('1.  LRAMVA Summary'!I$55:I$90)+SUM('1.  LRAMVA Summary'!I$91:I$92)*(MONTH($E198)-1)/12)*$H198</f>
        <v>2345.0138483595601</v>
      </c>
      <c r="O198" s="197">
        <f>(SUM('1.  LRAMVA Summary'!J$55:J$90)+SUM('1.  LRAMVA Summary'!J$91:J$92)*(MONTH($E198)-1)/12)*$H198</f>
        <v>281.05353578967208</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8762.918011712407</v>
      </c>
    </row>
    <row r="199" spans="5:23">
      <c r="E199" s="181">
        <v>45047</v>
      </c>
      <c r="F199" s="181" t="s">
        <v>946</v>
      </c>
      <c r="G199" s="182" t="s">
        <v>66</v>
      </c>
      <c r="H199" s="205">
        <f t="shared" ref="H199:H200" si="110">$C$64/12</f>
        <v>4.15E-3</v>
      </c>
      <c r="I199" s="197">
        <f>(SUM('1.  LRAMVA Summary'!D$55:D$90)+SUM('1.  LRAMVA Summary'!D$91:D$92)*(MONTH($E199)-1)/12)*$H199</f>
        <v>0</v>
      </c>
      <c r="J199" s="197">
        <f>(SUM('1.  LRAMVA Summary'!E$55:E$90)+SUM('1.  LRAMVA Summary'!E$91:E$92)*(MONTH($E199)-1)/12)*$H199</f>
        <v>2881.6044085806875</v>
      </c>
      <c r="K199" s="197">
        <f>(SUM('1.  LRAMVA Summary'!F$55:F$90)+SUM('1.  LRAMVA Summary'!F$91:F$92)*(MONTH($E199)-1)/12)*$H199</f>
        <v>2037.4825446295204</v>
      </c>
      <c r="L199" s="197">
        <f>(SUM('1.  LRAMVA Summary'!G$55:G$90)+SUM('1.  LRAMVA Summary'!G$91:G$92)*(MONTH($E199)-1)/12)*$H199</f>
        <v>1096.3068575749035</v>
      </c>
      <c r="M199" s="197">
        <f>(SUM('1.  LRAMVA Summary'!H$55:H$90)+SUM('1.  LRAMVA Summary'!H$91:H$92)*(MONTH($E199)-1)/12)*$H199</f>
        <v>522.99026638399039</v>
      </c>
      <c r="N199" s="197">
        <f>(SUM('1.  LRAMVA Summary'!I$55:I$90)+SUM('1.  LRAMVA Summary'!I$91:I$92)*(MONTH($E199)-1)/12)*$H199</f>
        <v>2505.5716332425413</v>
      </c>
      <c r="O199" s="197">
        <f>(SUM('1.  LRAMVA Summary'!J$55:J$90)+SUM('1.  LRAMVA Summary'!J$91:J$92)*(MONTH($E199)-1)/12)*$H199</f>
        <v>300.27531180486221</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9344.2310222165052</v>
      </c>
    </row>
    <row r="200" spans="5:23">
      <c r="E200" s="181">
        <v>45078</v>
      </c>
      <c r="F200" s="181" t="s">
        <v>946</v>
      </c>
      <c r="G200" s="182" t="s">
        <v>66</v>
      </c>
      <c r="H200" s="205">
        <f t="shared" si="110"/>
        <v>4.15E-3</v>
      </c>
      <c r="I200" s="197">
        <f>(SUM('1.  LRAMVA Summary'!D$55:D$90)+SUM('1.  LRAMVA Summary'!D$91:D$92)*(MONTH($E200)-1)/12)*$H200</f>
        <v>0</v>
      </c>
      <c r="J200" s="197">
        <f>(SUM('1.  LRAMVA Summary'!E$55:E$90)+SUM('1.  LRAMVA Summary'!E$91:E$92)*(MONTH($E200)-1)/12)*$H200</f>
        <v>3060.898326147852</v>
      </c>
      <c r="K200" s="197">
        <f>(SUM('1.  LRAMVA Summary'!F$55:F$90)+SUM('1.  LRAMVA Summary'!F$91:F$92)*(MONTH($E200)-1)/12)*$H200</f>
        <v>2161.9052665786639</v>
      </c>
      <c r="L200" s="197">
        <f>(SUM('1.  LRAMVA Summary'!G$55:G$90)+SUM('1.  LRAMVA Summary'!G$91:G$92)*(MONTH($E200)-1)/12)*$H200</f>
        <v>1160.6648034767347</v>
      </c>
      <c r="M200" s="197">
        <f>(SUM('1.  LRAMVA Summary'!H$55:H$90)+SUM('1.  LRAMVA Summary'!H$91:H$92)*(MONTH($E200)-1)/12)*$H200</f>
        <v>556.44913057177723</v>
      </c>
      <c r="N200" s="197">
        <f>(SUM('1.  LRAMVA Summary'!I$55:I$90)+SUM('1.  LRAMVA Summary'!I$91:I$92)*(MONTH($E200)-1)/12)*$H200</f>
        <v>2666.1294181255225</v>
      </c>
      <c r="O200" s="197">
        <f>(SUM('1.  LRAMVA Summary'!J$55:J$90)+SUM('1.  LRAMVA Summary'!J$91:J$92)*(MONTH($E200)-1)/12)*$H200</f>
        <v>319.49708782005234</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9925.5440327206034</v>
      </c>
    </row>
    <row r="201" spans="5:23">
      <c r="E201" s="181">
        <v>45108</v>
      </c>
      <c r="F201" s="181" t="s">
        <v>946</v>
      </c>
      <c r="G201" s="182" t="s">
        <v>68</v>
      </c>
      <c r="H201" s="205">
        <f>$C$65/12</f>
        <v>4.15E-3</v>
      </c>
      <c r="I201" s="197">
        <f>(SUM('1.  LRAMVA Summary'!D$55:D$90)+SUM('1.  LRAMVA Summary'!D$91:D$92)*(MONTH($E201)-1)/12)*$H201</f>
        <v>0</v>
      </c>
      <c r="J201" s="197">
        <f>(SUM('1.  LRAMVA Summary'!E$55:E$90)+SUM('1.  LRAMVA Summary'!E$91:E$92)*(MONTH($E201)-1)/12)*$H201</f>
        <v>3240.192243715017</v>
      </c>
      <c r="K201" s="197">
        <f>(SUM('1.  LRAMVA Summary'!F$55:F$90)+SUM('1.  LRAMVA Summary'!F$91:F$92)*(MONTH($E201)-1)/12)*$H201</f>
        <v>2286.3279885278075</v>
      </c>
      <c r="L201" s="197">
        <f>(SUM('1.  LRAMVA Summary'!G$55:G$90)+SUM('1.  LRAMVA Summary'!G$91:G$92)*(MONTH($E201)-1)/12)*$H201</f>
        <v>1225.022749378566</v>
      </c>
      <c r="M201" s="197">
        <f>(SUM('1.  LRAMVA Summary'!H$55:H$90)+SUM('1.  LRAMVA Summary'!H$91:H$92)*(MONTH($E201)-1)/12)*$H201</f>
        <v>589.90799475956408</v>
      </c>
      <c r="N201" s="197">
        <f>(SUM('1.  LRAMVA Summary'!I$55:I$90)+SUM('1.  LRAMVA Summary'!I$91:I$92)*(MONTH($E201)-1)/12)*$H201</f>
        <v>2826.6872030085037</v>
      </c>
      <c r="O201" s="197">
        <f>(SUM('1.  LRAMVA Summary'!J$55:J$90)+SUM('1.  LRAMVA Summary'!J$91:J$92)*(MONTH($E201)-1)/12)*$H201</f>
        <v>338.71886383524247</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10506.8570432247</v>
      </c>
    </row>
    <row r="202" spans="5:23">
      <c r="E202" s="181">
        <v>45139</v>
      </c>
      <c r="F202" s="181" t="s">
        <v>946</v>
      </c>
      <c r="G202" s="182" t="s">
        <v>68</v>
      </c>
      <c r="H202" s="205">
        <f t="shared" ref="H202:H203" si="111">$C$65/12</f>
        <v>4.15E-3</v>
      </c>
      <c r="I202" s="197">
        <f>(SUM('1.  LRAMVA Summary'!D$55:D$90)+SUM('1.  LRAMVA Summary'!D$91:D$92)*(MONTH($E202)-1)/12)*$H202</f>
        <v>0</v>
      </c>
      <c r="J202" s="197">
        <f>(SUM('1.  LRAMVA Summary'!E$55:E$90)+SUM('1.  LRAMVA Summary'!E$91:E$92)*(MONTH($E202)-1)/12)*$H202</f>
        <v>3419.4861612821815</v>
      </c>
      <c r="K202" s="197">
        <f>(SUM('1.  LRAMVA Summary'!F$55:F$90)+SUM('1.  LRAMVA Summary'!F$91:F$92)*(MONTH($E202)-1)/12)*$H202</f>
        <v>2410.7507104769511</v>
      </c>
      <c r="L202" s="197">
        <f>(SUM('1.  LRAMVA Summary'!G$55:G$90)+SUM('1.  LRAMVA Summary'!G$91:G$92)*(MONTH($E202)-1)/12)*$H202</f>
        <v>1289.3806952803975</v>
      </c>
      <c r="M202" s="197">
        <f>(SUM('1.  LRAMVA Summary'!H$55:H$90)+SUM('1.  LRAMVA Summary'!H$91:H$92)*(MONTH($E202)-1)/12)*$H202</f>
        <v>623.36685894735092</v>
      </c>
      <c r="N202" s="197">
        <f>(SUM('1.  LRAMVA Summary'!I$55:I$90)+SUM('1.  LRAMVA Summary'!I$91:I$92)*(MONTH($E202)-1)/12)*$H202</f>
        <v>2987.2449878914845</v>
      </c>
      <c r="O202" s="197">
        <f>(SUM('1.  LRAMVA Summary'!J$55:J$90)+SUM('1.  LRAMVA Summary'!J$91:J$92)*(MONTH($E202)-1)/12)*$H202</f>
        <v>357.94063985043266</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11088.170053728798</v>
      </c>
    </row>
    <row r="203" spans="5:23">
      <c r="E203" s="181">
        <v>45170</v>
      </c>
      <c r="F203" s="181" t="s">
        <v>946</v>
      </c>
      <c r="G203" s="182" t="s">
        <v>68</v>
      </c>
      <c r="H203" s="205">
        <f t="shared" si="111"/>
        <v>4.15E-3</v>
      </c>
      <c r="I203" s="197">
        <f>(SUM('1.  LRAMVA Summary'!D$55:D$90)+SUM('1.  LRAMVA Summary'!D$91:D$92)*(MONTH($E203)-1)/12)*$H203</f>
        <v>0</v>
      </c>
      <c r="J203" s="197">
        <f>(SUM('1.  LRAMVA Summary'!E$55:E$90)+SUM('1.  LRAMVA Summary'!E$91:E$92)*(MONTH($E203)-1)/12)*$H203</f>
        <v>3598.7800788493469</v>
      </c>
      <c r="K203" s="197">
        <f>(SUM('1.  LRAMVA Summary'!F$55:F$90)+SUM('1.  LRAMVA Summary'!F$91:F$92)*(MONTH($E203)-1)/12)*$H203</f>
        <v>2535.1734324260947</v>
      </c>
      <c r="L203" s="197">
        <f>(SUM('1.  LRAMVA Summary'!G$55:G$90)+SUM('1.  LRAMVA Summary'!G$91:G$92)*(MONTH($E203)-1)/12)*$H203</f>
        <v>1353.7386411822288</v>
      </c>
      <c r="M203" s="197">
        <f>(SUM('1.  LRAMVA Summary'!H$55:H$90)+SUM('1.  LRAMVA Summary'!H$91:H$92)*(MONTH($E203)-1)/12)*$H203</f>
        <v>656.82572313513788</v>
      </c>
      <c r="N203" s="197">
        <f>(SUM('1.  LRAMVA Summary'!I$55:I$90)+SUM('1.  LRAMVA Summary'!I$91:I$92)*(MONTH($E203)-1)/12)*$H203</f>
        <v>3147.8027727744657</v>
      </c>
      <c r="O203" s="197">
        <f>(SUM('1.  LRAMVA Summary'!J$55:J$90)+SUM('1.  LRAMVA Summary'!J$91:J$92)*(MONTH($E203)-1)/12)*$H203</f>
        <v>377.16241586562279</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11669.483064232898</v>
      </c>
    </row>
    <row r="204" spans="5:23">
      <c r="E204" s="181">
        <v>45200</v>
      </c>
      <c r="F204" s="181" t="s">
        <v>946</v>
      </c>
      <c r="G204" s="182" t="s">
        <v>69</v>
      </c>
      <c r="H204" s="205">
        <f>$C$66/12</f>
        <v>4.15E-3</v>
      </c>
      <c r="I204" s="197">
        <f>(SUM('1.  LRAMVA Summary'!D$55:D$90)+SUM('1.  LRAMVA Summary'!D$91:D$92)*(MONTH($E204)-1)/12)*$H204</f>
        <v>0</v>
      </c>
      <c r="J204" s="197">
        <f>(SUM('1.  LRAMVA Summary'!E$55:E$90)+SUM('1.  LRAMVA Summary'!E$91:E$92)*(MONTH($E204)-1)/12)*$H204</f>
        <v>3778.0739964165109</v>
      </c>
      <c r="K204" s="197">
        <f>(SUM('1.  LRAMVA Summary'!F$55:F$90)+SUM('1.  LRAMVA Summary'!F$91:F$92)*(MONTH($E204)-1)/12)*$H204</f>
        <v>2659.5961543752378</v>
      </c>
      <c r="L204" s="197">
        <f>(SUM('1.  LRAMVA Summary'!G$55:G$90)+SUM('1.  LRAMVA Summary'!G$91:G$92)*(MONTH($E204)-1)/12)*$H204</f>
        <v>1418.0965870840603</v>
      </c>
      <c r="M204" s="197">
        <f>(SUM('1.  LRAMVA Summary'!H$55:H$90)+SUM('1.  LRAMVA Summary'!H$91:H$92)*(MONTH($E204)-1)/12)*$H204</f>
        <v>690.28458732292461</v>
      </c>
      <c r="N204" s="197">
        <f>(SUM('1.  LRAMVA Summary'!I$55:I$90)+SUM('1.  LRAMVA Summary'!I$91:I$92)*(MONTH($E204)-1)/12)*$H204</f>
        <v>3308.3605576574469</v>
      </c>
      <c r="O204" s="197">
        <f>(SUM('1.  LRAMVA Summary'!J$55:J$90)+SUM('1.  LRAMVA Summary'!J$91:J$92)*(MONTH($E204)-1)/12)*$H204</f>
        <v>396.38419188081292</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12250.796074736993</v>
      </c>
    </row>
    <row r="205" spans="5:23">
      <c r="E205" s="181">
        <v>45231</v>
      </c>
      <c r="F205" s="181" t="s">
        <v>946</v>
      </c>
      <c r="G205" s="182" t="s">
        <v>69</v>
      </c>
      <c r="H205" s="205">
        <f t="shared" ref="H205:H206" si="112">$C$66/12</f>
        <v>4.15E-3</v>
      </c>
      <c r="I205" s="197">
        <f>(SUM('1.  LRAMVA Summary'!D$55:D$90)+SUM('1.  LRAMVA Summary'!D$91:D$92)*(MONTH($E205)-1)/12)*$H205</f>
        <v>0</v>
      </c>
      <c r="J205" s="197">
        <f>(SUM('1.  LRAMVA Summary'!E$55:E$90)+SUM('1.  LRAMVA Summary'!E$91:E$92)*(MONTH($E205)-1)/12)*$H205</f>
        <v>3957.3679139836759</v>
      </c>
      <c r="K205" s="197">
        <f>(SUM('1.  LRAMVA Summary'!F$55:F$90)+SUM('1.  LRAMVA Summary'!F$91:F$92)*(MONTH($E205)-1)/12)*$H205</f>
        <v>2784.0188763243814</v>
      </c>
      <c r="L205" s="197">
        <f>(SUM('1.  LRAMVA Summary'!G$55:G$90)+SUM('1.  LRAMVA Summary'!G$91:G$92)*(MONTH($E205)-1)/12)*$H205</f>
        <v>1482.4545329858915</v>
      </c>
      <c r="M205" s="197">
        <f>(SUM('1.  LRAMVA Summary'!H$55:H$90)+SUM('1.  LRAMVA Summary'!H$91:H$92)*(MONTH($E205)-1)/12)*$H205</f>
        <v>723.74345151071145</v>
      </c>
      <c r="N205" s="197">
        <f>(SUM('1.  LRAMVA Summary'!I$55:I$90)+SUM('1.  LRAMVA Summary'!I$91:I$92)*(MONTH($E205)-1)/12)*$H205</f>
        <v>3468.9183425404281</v>
      </c>
      <c r="O205" s="197">
        <f>(SUM('1.  LRAMVA Summary'!J$55:J$90)+SUM('1.  LRAMVA Summary'!J$91:J$92)*(MONTH($E205)-1)/12)*$H205</f>
        <v>415.60596789600305</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12832.109085241091</v>
      </c>
    </row>
    <row r="206" spans="5:23">
      <c r="E206" s="181">
        <v>45261</v>
      </c>
      <c r="F206" s="181" t="s">
        <v>946</v>
      </c>
      <c r="G206" s="182" t="s">
        <v>69</v>
      </c>
      <c r="H206" s="205">
        <f t="shared" si="112"/>
        <v>4.15E-3</v>
      </c>
      <c r="I206" s="197">
        <f>(SUM('1.  LRAMVA Summary'!D$55:D$90)+SUM('1.  LRAMVA Summary'!D$91:D$92)*(MONTH($E206)-1)/12)*$H206</f>
        <v>0</v>
      </c>
      <c r="J206" s="197">
        <f>(SUM('1.  LRAMVA Summary'!E$55:E$90)+SUM('1.  LRAMVA Summary'!E$91:E$92)*(MONTH($E206)-1)/12)*$H206</f>
        <v>4136.6618315508404</v>
      </c>
      <c r="K206" s="197">
        <f>(SUM('1.  LRAMVA Summary'!F$55:F$90)+SUM('1.  LRAMVA Summary'!F$91:F$92)*(MONTH($E206)-1)/12)*$H206</f>
        <v>2908.441598273525</v>
      </c>
      <c r="L206" s="197">
        <f>(SUM('1.  LRAMVA Summary'!G$55:G$90)+SUM('1.  LRAMVA Summary'!G$91:G$92)*(MONTH($E206)-1)/12)*$H206</f>
        <v>1546.812478887723</v>
      </c>
      <c r="M206" s="197">
        <f>(SUM('1.  LRAMVA Summary'!H$55:H$90)+SUM('1.  LRAMVA Summary'!H$91:H$92)*(MONTH($E206)-1)/12)*$H206</f>
        <v>757.2023156984983</v>
      </c>
      <c r="N206" s="197">
        <f>(SUM('1.  LRAMVA Summary'!I$55:I$90)+SUM('1.  LRAMVA Summary'!I$91:I$92)*(MONTH($E206)-1)/12)*$H206</f>
        <v>3629.4761274234093</v>
      </c>
      <c r="O206" s="197">
        <f>(SUM('1.  LRAMVA Summary'!J$55:J$90)+SUM('1.  LRAMVA Summary'!J$91:J$92)*(MONTH($E206)-1)/12)*$H206</f>
        <v>434.82774391119324</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13413.422095745189</v>
      </c>
    </row>
    <row r="207" spans="5:23" ht="15" thickBot="1">
      <c r="E207" s="183" t="s">
        <v>945</v>
      </c>
      <c r="F207" s="183"/>
      <c r="G207" s="184"/>
      <c r="H207" s="185"/>
      <c r="I207" s="186">
        <f>SUM(I194:I206)</f>
        <v>0</v>
      </c>
      <c r="J207" s="186">
        <f>SUM(J194:J206)</f>
        <v>43837.116732841576</v>
      </c>
      <c r="K207" s="186">
        <f t="shared" ref="K207:V207" si="113">SUM(K194:K206)</f>
        <v>30980.068039804963</v>
      </c>
      <c r="L207" s="186">
        <f t="shared" si="113"/>
        <v>16652.188145243599</v>
      </c>
      <c r="M207" s="186">
        <f t="shared" si="113"/>
        <v>7962.2293004050971</v>
      </c>
      <c r="N207" s="186">
        <f t="shared" si="113"/>
        <v>38147.640648978755</v>
      </c>
      <c r="O207" s="186">
        <f t="shared" si="113"/>
        <v>4571.5962748759512</v>
      </c>
      <c r="P207" s="186">
        <f t="shared" si="113"/>
        <v>0</v>
      </c>
      <c r="Q207" s="186">
        <f t="shared" si="113"/>
        <v>0</v>
      </c>
      <c r="R207" s="186">
        <f t="shared" si="113"/>
        <v>0</v>
      </c>
      <c r="S207" s="186">
        <f t="shared" si="113"/>
        <v>0</v>
      </c>
      <c r="T207" s="186">
        <f t="shared" si="113"/>
        <v>0</v>
      </c>
      <c r="U207" s="186">
        <f t="shared" si="113"/>
        <v>0</v>
      </c>
      <c r="V207" s="186">
        <f t="shared" si="113"/>
        <v>0</v>
      </c>
      <c r="W207" s="186">
        <f>SUM(W194:W206)</f>
        <v>142150.83914214993</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24"/>
  <sheetViews>
    <sheetView topLeftCell="A186" zoomScaleNormal="100" workbookViewId="0">
      <selection activeCell="F50" sqref="F50"/>
    </sheetView>
  </sheetViews>
  <sheetFormatPr defaultColWidth="9" defaultRowHeight="14.5" outlineLevelRow="1"/>
  <cols>
    <col min="1" max="1" width="6" style="1" customWidth="1"/>
    <col min="2" max="2" width="24.26953125" style="1" customWidth="1"/>
    <col min="3" max="3" width="11.453125" style="1" customWidth="1"/>
    <col min="4" max="4" width="37.26953125" style="1" customWidth="1"/>
    <col min="5" max="5" width="35" style="1" bestFit="1" customWidth="1"/>
    <col min="6" max="6" width="26.54296875" style="1" customWidth="1"/>
    <col min="7" max="7" width="17" style="1" customWidth="1"/>
    <col min="8" max="8" width="19.453125" style="1" customWidth="1"/>
    <col min="9" max="10" width="23" style="53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40" t="s">
        <v>405</v>
      </c>
      <c r="E13" s="13"/>
      <c r="F13" s="147"/>
      <c r="G13" s="148"/>
      <c r="H13" s="149"/>
      <c r="I13" s="1"/>
      <c r="J13" s="1"/>
      <c r="K13" s="149"/>
      <c r="L13" s="147"/>
      <c r="M13" s="147"/>
      <c r="N13" s="147"/>
      <c r="O13" s="147"/>
      <c r="P13" s="147"/>
      <c r="Q13" s="150"/>
    </row>
    <row r="14" spans="2:33" ht="30" customHeight="1" outlineLevel="1" thickBot="1">
      <c r="B14" s="30"/>
      <c r="D14" s="518" t="s">
        <v>548</v>
      </c>
      <c r="I14" s="1"/>
      <c r="J14" s="1"/>
    </row>
    <row r="15" spans="2:33" ht="26.25" customHeight="1" outlineLevel="1">
      <c r="C15" s="30"/>
      <c r="I15" s="1"/>
      <c r="J15" s="1"/>
    </row>
    <row r="16" spans="2:33" ht="23.25" customHeight="1" outlineLevel="1">
      <c r="B16" s="91" t="s">
        <v>502</v>
      </c>
      <c r="C16" s="30"/>
      <c r="D16" s="519" t="s">
        <v>612</v>
      </c>
      <c r="E16" s="514"/>
      <c r="F16" s="514"/>
      <c r="G16" s="522"/>
      <c r="H16" s="514"/>
      <c r="I16" s="514"/>
      <c r="J16" s="514"/>
      <c r="K16" s="514"/>
      <c r="L16" s="514"/>
      <c r="M16" s="514"/>
      <c r="N16" s="514"/>
      <c r="O16" s="514"/>
      <c r="P16" s="514"/>
      <c r="Q16" s="514"/>
      <c r="R16" s="514"/>
      <c r="S16" s="514"/>
      <c r="T16" s="514"/>
      <c r="U16" s="514"/>
      <c r="V16" s="514"/>
      <c r="W16" s="514"/>
      <c r="X16" s="514"/>
      <c r="Y16" s="514"/>
      <c r="Z16" s="514"/>
      <c r="AA16" s="514"/>
      <c r="AB16" s="514"/>
      <c r="AC16" s="514"/>
      <c r="AD16" s="514"/>
      <c r="AE16" s="514"/>
      <c r="AF16" s="514"/>
      <c r="AG16" s="514"/>
    </row>
    <row r="17" spans="2:73" ht="23.25" customHeight="1" outlineLevel="1">
      <c r="B17" s="585" t="s">
        <v>606</v>
      </c>
      <c r="C17" s="30"/>
      <c r="D17" s="519" t="s">
        <v>589</v>
      </c>
      <c r="E17" s="514"/>
      <c r="F17" s="514"/>
      <c r="G17" s="522"/>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row>
    <row r="18" spans="2:73" ht="23.25" customHeight="1" outlineLevel="1">
      <c r="C18" s="30"/>
      <c r="D18" s="519" t="s">
        <v>618</v>
      </c>
      <c r="E18" s="514"/>
      <c r="F18" s="514"/>
      <c r="G18" s="522"/>
      <c r="H18" s="514"/>
      <c r="I18" s="514"/>
      <c r="J18" s="514"/>
      <c r="K18" s="514"/>
      <c r="L18" s="514"/>
      <c r="M18" s="514"/>
      <c r="N18" s="514"/>
      <c r="O18" s="514"/>
      <c r="P18" s="514"/>
      <c r="Q18" s="514"/>
      <c r="R18" s="514"/>
      <c r="S18" s="514"/>
      <c r="T18" s="514"/>
      <c r="U18" s="514"/>
      <c r="V18" s="514"/>
      <c r="W18" s="514"/>
      <c r="X18" s="514"/>
      <c r="Y18" s="514"/>
      <c r="Z18" s="514"/>
      <c r="AA18" s="514"/>
      <c r="AB18" s="514"/>
      <c r="AC18" s="514"/>
      <c r="AD18" s="514"/>
      <c r="AE18" s="514"/>
      <c r="AF18" s="514"/>
      <c r="AG18" s="514"/>
    </row>
    <row r="19" spans="2:73" ht="23.25" customHeight="1" outlineLevel="1">
      <c r="C19" s="30"/>
      <c r="D19" s="519" t="s">
        <v>617</v>
      </c>
      <c r="E19" s="514"/>
      <c r="F19" s="514"/>
      <c r="G19" s="522"/>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row>
    <row r="20" spans="2:73" ht="23.25" customHeight="1" outlineLevel="1">
      <c r="C20" s="30"/>
      <c r="D20" s="519" t="s">
        <v>619</v>
      </c>
      <c r="E20" s="514"/>
      <c r="F20" s="514"/>
      <c r="G20" s="522"/>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c r="AG20" s="514"/>
    </row>
    <row r="21" spans="2:73" ht="23.25" customHeight="1" outlineLevel="1">
      <c r="C21" s="30"/>
      <c r="D21" s="590" t="s">
        <v>627</v>
      </c>
      <c r="E21" s="514"/>
      <c r="F21" s="514"/>
      <c r="G21" s="522"/>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row>
    <row r="22" spans="2:73">
      <c r="I22" s="1"/>
      <c r="J22" s="1"/>
    </row>
    <row r="23" spans="2:73" ht="15.5">
      <c r="B23" s="151" t="s">
        <v>1135</v>
      </c>
      <c r="H23" s="9"/>
      <c r="I23" s="9"/>
      <c r="J23" s="9"/>
    </row>
    <row r="24" spans="2:73" s="568" customFormat="1" ht="21" customHeight="1">
      <c r="B24" s="568" t="s">
        <v>597</v>
      </c>
      <c r="C24" s="850" t="s">
        <v>598</v>
      </c>
      <c r="D24" s="850"/>
      <c r="E24" s="850"/>
      <c r="F24" s="850"/>
      <c r="G24" s="850"/>
      <c r="H24" s="576" t="s">
        <v>595</v>
      </c>
      <c r="I24" s="576" t="s">
        <v>594</v>
      </c>
      <c r="J24" s="576" t="s">
        <v>596</v>
      </c>
      <c r="L24" s="568" t="s">
        <v>598</v>
      </c>
      <c r="AQ24" s="568" t="s">
        <v>598</v>
      </c>
    </row>
    <row r="25" spans="2:73" s="214" customFormat="1" ht="49.5" customHeight="1">
      <c r="B25" s="210" t="s">
        <v>470</v>
      </c>
      <c r="C25" s="210" t="s">
        <v>211</v>
      </c>
      <c r="D25" s="210" t="s">
        <v>471</v>
      </c>
      <c r="E25" s="210" t="s">
        <v>208</v>
      </c>
      <c r="F25" s="210" t="s">
        <v>472</v>
      </c>
      <c r="G25" s="210" t="s">
        <v>473</v>
      </c>
      <c r="H25" s="210" t="s">
        <v>474</v>
      </c>
      <c r="I25" s="539" t="s">
        <v>587</v>
      </c>
      <c r="J25" s="545" t="s">
        <v>588</v>
      </c>
      <c r="K25" s="54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761"/>
      <c r="I26" s="537"/>
      <c r="J26" s="537"/>
      <c r="K26" s="54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86" t="s">
        <v>1136</v>
      </c>
      <c r="C27" s="586" t="s">
        <v>1137</v>
      </c>
      <c r="D27" s="586" t="s">
        <v>2</v>
      </c>
      <c r="E27" s="586" t="s">
        <v>1138</v>
      </c>
      <c r="F27" s="586" t="s">
        <v>29</v>
      </c>
      <c r="G27" s="586" t="s">
        <v>1139</v>
      </c>
      <c r="H27" s="586">
        <v>2011</v>
      </c>
      <c r="I27" s="546" t="s">
        <v>575</v>
      </c>
      <c r="J27" s="546" t="s">
        <v>593</v>
      </c>
      <c r="K27" s="39"/>
      <c r="L27" s="587">
        <v>4.4653145930590004</v>
      </c>
      <c r="M27" s="588">
        <v>4.4653145930590004</v>
      </c>
      <c r="N27" s="588">
        <v>4.4653145930590004</v>
      </c>
      <c r="O27" s="588">
        <v>1.3455622460417085</v>
      </c>
      <c r="P27" s="588">
        <v>0</v>
      </c>
      <c r="Q27" s="588">
        <v>0</v>
      </c>
      <c r="R27" s="588">
        <v>0</v>
      </c>
      <c r="S27" s="588">
        <v>0</v>
      </c>
      <c r="T27" s="588">
        <v>0</v>
      </c>
      <c r="U27" s="588">
        <v>0</v>
      </c>
      <c r="V27" s="588">
        <v>0</v>
      </c>
      <c r="W27" s="588">
        <v>0</v>
      </c>
      <c r="X27" s="588">
        <v>0</v>
      </c>
      <c r="Y27" s="588">
        <v>0</v>
      </c>
      <c r="Z27" s="588">
        <v>0</v>
      </c>
      <c r="AA27" s="588">
        <v>0</v>
      </c>
      <c r="AB27" s="588">
        <v>0</v>
      </c>
      <c r="AC27" s="588">
        <v>0</v>
      </c>
      <c r="AD27" s="588">
        <v>0</v>
      </c>
      <c r="AE27" s="588">
        <v>0</v>
      </c>
      <c r="AF27" s="588">
        <v>0</v>
      </c>
      <c r="AG27" s="588">
        <v>0</v>
      </c>
      <c r="AH27" s="588">
        <v>0</v>
      </c>
      <c r="AI27" s="588">
        <v>0</v>
      </c>
      <c r="AJ27" s="588">
        <v>0</v>
      </c>
      <c r="AK27" s="588">
        <v>0</v>
      </c>
      <c r="AL27" s="588">
        <v>0</v>
      </c>
      <c r="AM27" s="588">
        <v>0</v>
      </c>
      <c r="AN27" s="588">
        <v>0</v>
      </c>
      <c r="AO27" s="588">
        <v>0</v>
      </c>
      <c r="AP27" s="39"/>
      <c r="AQ27" s="587">
        <v>5189.07293312819</v>
      </c>
      <c r="AR27" s="588">
        <v>5189.07293312819</v>
      </c>
      <c r="AS27" s="588">
        <v>5189.07293312819</v>
      </c>
      <c r="AT27" s="588">
        <v>2399.2206065037481</v>
      </c>
      <c r="AU27" s="588">
        <v>0</v>
      </c>
      <c r="AV27" s="588">
        <v>0</v>
      </c>
      <c r="AW27" s="588">
        <v>0</v>
      </c>
      <c r="AX27" s="588">
        <v>0</v>
      </c>
      <c r="AY27" s="588">
        <v>0</v>
      </c>
      <c r="AZ27" s="588">
        <v>0</v>
      </c>
      <c r="BA27" s="588">
        <v>0</v>
      </c>
      <c r="BB27" s="588">
        <v>0</v>
      </c>
      <c r="BC27" s="588">
        <v>0</v>
      </c>
      <c r="BD27" s="588">
        <v>0</v>
      </c>
      <c r="BE27" s="588">
        <v>0</v>
      </c>
      <c r="BF27" s="588">
        <v>0</v>
      </c>
      <c r="BG27" s="588">
        <v>0</v>
      </c>
      <c r="BH27" s="588">
        <v>0</v>
      </c>
      <c r="BI27" s="588">
        <v>0</v>
      </c>
      <c r="BJ27" s="588">
        <v>0</v>
      </c>
      <c r="BK27" s="588">
        <v>0</v>
      </c>
      <c r="BL27" s="588">
        <v>0</v>
      </c>
      <c r="BM27" s="588">
        <v>0</v>
      </c>
      <c r="BN27" s="588">
        <v>0</v>
      </c>
      <c r="BO27" s="588">
        <v>0</v>
      </c>
      <c r="BP27" s="588">
        <v>0</v>
      </c>
      <c r="BQ27" s="588">
        <v>0</v>
      </c>
      <c r="BR27" s="588">
        <v>0</v>
      </c>
      <c r="BS27" s="588">
        <v>0</v>
      </c>
      <c r="BT27" s="589">
        <v>0</v>
      </c>
      <c r="BU27" s="1"/>
    </row>
    <row r="28" spans="2:73" s="13" customFormat="1" ht="15.5">
      <c r="B28" s="586" t="s">
        <v>1136</v>
      </c>
      <c r="C28" s="586" t="s">
        <v>1137</v>
      </c>
      <c r="D28" s="586" t="s">
        <v>1</v>
      </c>
      <c r="E28" s="586" t="s">
        <v>1138</v>
      </c>
      <c r="F28" s="586" t="s">
        <v>29</v>
      </c>
      <c r="G28" s="586" t="s">
        <v>1139</v>
      </c>
      <c r="H28" s="586">
        <v>2011</v>
      </c>
      <c r="I28" s="546" t="s">
        <v>575</v>
      </c>
      <c r="J28" s="546" t="s">
        <v>593</v>
      </c>
      <c r="K28" s="39"/>
      <c r="L28" s="587">
        <v>48.945501374522117</v>
      </c>
      <c r="M28" s="588">
        <v>48.945501374522117</v>
      </c>
      <c r="N28" s="588">
        <v>48.945501374522117</v>
      </c>
      <c r="O28" s="588">
        <v>47.585440828796628</v>
      </c>
      <c r="P28" s="588">
        <v>34.647984572387841</v>
      </c>
      <c r="Q28" s="588">
        <v>0</v>
      </c>
      <c r="R28" s="588">
        <v>0</v>
      </c>
      <c r="S28" s="588">
        <v>0</v>
      </c>
      <c r="T28" s="588">
        <v>0</v>
      </c>
      <c r="U28" s="588">
        <v>0</v>
      </c>
      <c r="V28" s="588">
        <v>0</v>
      </c>
      <c r="W28" s="588">
        <v>0</v>
      </c>
      <c r="X28" s="588">
        <v>0</v>
      </c>
      <c r="Y28" s="588">
        <v>0</v>
      </c>
      <c r="Z28" s="588">
        <v>0</v>
      </c>
      <c r="AA28" s="588">
        <v>0</v>
      </c>
      <c r="AB28" s="588">
        <v>0</v>
      </c>
      <c r="AC28" s="588">
        <v>0</v>
      </c>
      <c r="AD28" s="588">
        <v>0</v>
      </c>
      <c r="AE28" s="588">
        <v>0</v>
      </c>
      <c r="AF28" s="588">
        <v>0</v>
      </c>
      <c r="AG28" s="588">
        <v>0</v>
      </c>
      <c r="AH28" s="588">
        <v>0</v>
      </c>
      <c r="AI28" s="588">
        <v>0</v>
      </c>
      <c r="AJ28" s="588">
        <v>0</v>
      </c>
      <c r="AK28" s="588">
        <v>0</v>
      </c>
      <c r="AL28" s="588">
        <v>0</v>
      </c>
      <c r="AM28" s="588">
        <v>0</v>
      </c>
      <c r="AN28" s="588">
        <v>0</v>
      </c>
      <c r="AO28" s="588">
        <v>0</v>
      </c>
      <c r="AP28" s="39"/>
      <c r="AQ28" s="587">
        <v>355027.64117239584</v>
      </c>
      <c r="AR28" s="588">
        <v>355027.64117239584</v>
      </c>
      <c r="AS28" s="588">
        <v>355027.64117239584</v>
      </c>
      <c r="AT28" s="588">
        <v>353811.40101747768</v>
      </c>
      <c r="AU28" s="588">
        <v>263523.40642450092</v>
      </c>
      <c r="AV28" s="588">
        <v>0</v>
      </c>
      <c r="AW28" s="588">
        <v>0</v>
      </c>
      <c r="AX28" s="588">
        <v>0</v>
      </c>
      <c r="AY28" s="588">
        <v>0</v>
      </c>
      <c r="AZ28" s="588">
        <v>0</v>
      </c>
      <c r="BA28" s="588">
        <v>0</v>
      </c>
      <c r="BB28" s="588">
        <v>0</v>
      </c>
      <c r="BC28" s="588">
        <v>0</v>
      </c>
      <c r="BD28" s="588">
        <v>0</v>
      </c>
      <c r="BE28" s="588">
        <v>0</v>
      </c>
      <c r="BF28" s="588">
        <v>0</v>
      </c>
      <c r="BG28" s="588">
        <v>0</v>
      </c>
      <c r="BH28" s="588">
        <v>0</v>
      </c>
      <c r="BI28" s="588">
        <v>0</v>
      </c>
      <c r="BJ28" s="588">
        <v>0</v>
      </c>
      <c r="BK28" s="588">
        <v>0</v>
      </c>
      <c r="BL28" s="588">
        <v>0</v>
      </c>
      <c r="BM28" s="588">
        <v>0</v>
      </c>
      <c r="BN28" s="588">
        <v>0</v>
      </c>
      <c r="BO28" s="588">
        <v>0</v>
      </c>
      <c r="BP28" s="588">
        <v>0</v>
      </c>
      <c r="BQ28" s="588">
        <v>0</v>
      </c>
      <c r="BR28" s="588">
        <v>0</v>
      </c>
      <c r="BS28" s="588">
        <v>0</v>
      </c>
      <c r="BT28" s="589">
        <v>0</v>
      </c>
      <c r="BU28" s="1"/>
    </row>
    <row r="29" spans="2:73" s="13" customFormat="1" ht="16.5" customHeight="1">
      <c r="B29" s="586" t="s">
        <v>1136</v>
      </c>
      <c r="C29" s="586" t="s">
        <v>1137</v>
      </c>
      <c r="D29" s="586" t="s">
        <v>5</v>
      </c>
      <c r="E29" s="586" t="s">
        <v>1138</v>
      </c>
      <c r="F29" s="586" t="s">
        <v>29</v>
      </c>
      <c r="G29" s="586" t="s">
        <v>1139</v>
      </c>
      <c r="H29" s="586">
        <v>2011</v>
      </c>
      <c r="I29" s="546" t="s">
        <v>575</v>
      </c>
      <c r="J29" s="546" t="s">
        <v>593</v>
      </c>
      <c r="K29" s="39"/>
      <c r="L29" s="587">
        <v>47.384417492199738</v>
      </c>
      <c r="M29" s="588">
        <v>47.384417492199738</v>
      </c>
      <c r="N29" s="588">
        <v>47.384417492199738</v>
      </c>
      <c r="O29" s="588">
        <v>47.384417492199738</v>
      </c>
      <c r="P29" s="588">
        <v>44.083874731067787</v>
      </c>
      <c r="Q29" s="588">
        <v>40.478170793118117</v>
      </c>
      <c r="R29" s="588">
        <v>32.742093658119302</v>
      </c>
      <c r="S29" s="588">
        <v>32.528914339300499</v>
      </c>
      <c r="T29" s="588">
        <v>39.435161038382113</v>
      </c>
      <c r="U29" s="588">
        <v>18.706710833124518</v>
      </c>
      <c r="V29" s="588">
        <v>2.6602726431086099</v>
      </c>
      <c r="W29" s="588">
        <v>2.6591660983878787</v>
      </c>
      <c r="X29" s="588">
        <v>2.6591660983878787</v>
      </c>
      <c r="Y29" s="588">
        <v>2.4681772957460302</v>
      </c>
      <c r="Z29" s="588">
        <v>2.4681772957460302</v>
      </c>
      <c r="AA29" s="588">
        <v>2.0832331334098111</v>
      </c>
      <c r="AB29" s="588">
        <v>0</v>
      </c>
      <c r="AC29" s="588">
        <v>0</v>
      </c>
      <c r="AD29" s="588">
        <v>0</v>
      </c>
      <c r="AE29" s="588">
        <v>0</v>
      </c>
      <c r="AF29" s="588">
        <v>0</v>
      </c>
      <c r="AG29" s="588">
        <v>0</v>
      </c>
      <c r="AH29" s="588">
        <v>0</v>
      </c>
      <c r="AI29" s="588">
        <v>0</v>
      </c>
      <c r="AJ29" s="588">
        <v>0</v>
      </c>
      <c r="AK29" s="588">
        <v>0</v>
      </c>
      <c r="AL29" s="588">
        <v>0</v>
      </c>
      <c r="AM29" s="588">
        <v>0</v>
      </c>
      <c r="AN29" s="588">
        <v>0</v>
      </c>
      <c r="AO29" s="588">
        <v>0</v>
      </c>
      <c r="AP29" s="39"/>
      <c r="AQ29" s="587">
        <v>828145.23611635633</v>
      </c>
      <c r="AR29" s="588">
        <v>828145.23611635633</v>
      </c>
      <c r="AS29" s="588">
        <v>828145.23611635633</v>
      </c>
      <c r="AT29" s="588">
        <v>828145.23611635633</v>
      </c>
      <c r="AU29" s="588">
        <v>756863.75720861834</v>
      </c>
      <c r="AV29" s="588">
        <v>678991.74408785533</v>
      </c>
      <c r="AW29" s="588">
        <v>511916.49039899476</v>
      </c>
      <c r="AX29" s="588">
        <v>510049.03956614202</v>
      </c>
      <c r="AY29" s="588">
        <v>659202.53159464314</v>
      </c>
      <c r="AZ29" s="588">
        <v>211532.34731579214</v>
      </c>
      <c r="BA29" s="588">
        <v>76165.954715947475</v>
      </c>
      <c r="BB29" s="588">
        <v>67046.760369533469</v>
      </c>
      <c r="BC29" s="588">
        <v>67046.760369533469</v>
      </c>
      <c r="BD29" s="588">
        <v>49516.848609935492</v>
      </c>
      <c r="BE29" s="588">
        <v>49516.848609935492</v>
      </c>
      <c r="BF29" s="588">
        <v>44991.369421956675</v>
      </c>
      <c r="BG29" s="588">
        <v>0</v>
      </c>
      <c r="BH29" s="588">
        <v>0</v>
      </c>
      <c r="BI29" s="588">
        <v>0</v>
      </c>
      <c r="BJ29" s="588">
        <v>0</v>
      </c>
      <c r="BK29" s="588">
        <v>0</v>
      </c>
      <c r="BL29" s="588">
        <v>0</v>
      </c>
      <c r="BM29" s="588">
        <v>0</v>
      </c>
      <c r="BN29" s="588">
        <v>0</v>
      </c>
      <c r="BO29" s="588">
        <v>0</v>
      </c>
      <c r="BP29" s="588">
        <v>0</v>
      </c>
      <c r="BQ29" s="588">
        <v>0</v>
      </c>
      <c r="BR29" s="588">
        <v>0</v>
      </c>
      <c r="BS29" s="588">
        <v>0</v>
      </c>
      <c r="BT29" s="589">
        <v>0</v>
      </c>
      <c r="BU29" s="1"/>
    </row>
    <row r="30" spans="2:73" s="13" customFormat="1" ht="15.5">
      <c r="B30" s="586" t="s">
        <v>1136</v>
      </c>
      <c r="C30" s="586" t="s">
        <v>1137</v>
      </c>
      <c r="D30" s="586" t="s">
        <v>4</v>
      </c>
      <c r="E30" s="586" t="s">
        <v>1138</v>
      </c>
      <c r="F30" s="586" t="s">
        <v>29</v>
      </c>
      <c r="G30" s="586" t="s">
        <v>1139</v>
      </c>
      <c r="H30" s="586">
        <v>2011</v>
      </c>
      <c r="I30" s="546" t="s">
        <v>575</v>
      </c>
      <c r="J30" s="546" t="s">
        <v>593</v>
      </c>
      <c r="K30" s="39"/>
      <c r="L30" s="587">
        <v>38.096534721325746</v>
      </c>
      <c r="M30" s="588">
        <v>38.096534721325746</v>
      </c>
      <c r="N30" s="588">
        <v>38.096534721325746</v>
      </c>
      <c r="O30" s="588">
        <v>38.096534721325746</v>
      </c>
      <c r="P30" s="588">
        <v>35.419933543781319</v>
      </c>
      <c r="Q30" s="588">
        <v>32.495859503642912</v>
      </c>
      <c r="R30" s="588">
        <v>27.873808034379522</v>
      </c>
      <c r="S30" s="588">
        <v>27.62137665050837</v>
      </c>
      <c r="T30" s="588">
        <v>33.222051868191194</v>
      </c>
      <c r="U30" s="588">
        <v>16.412151726483717</v>
      </c>
      <c r="V30" s="588">
        <v>1.9950011353896917</v>
      </c>
      <c r="W30" s="588">
        <v>1.9937518238743321</v>
      </c>
      <c r="X30" s="588">
        <v>1.9937518238743321</v>
      </c>
      <c r="Y30" s="588">
        <v>1.9391157884628689</v>
      </c>
      <c r="Z30" s="588">
        <v>1.9391157884628689</v>
      </c>
      <c r="AA30" s="588">
        <v>1.8284038553609416</v>
      </c>
      <c r="AB30" s="588">
        <v>0</v>
      </c>
      <c r="AC30" s="588">
        <v>0</v>
      </c>
      <c r="AD30" s="588">
        <v>0</v>
      </c>
      <c r="AE30" s="588">
        <v>0</v>
      </c>
      <c r="AF30" s="588">
        <v>0</v>
      </c>
      <c r="AG30" s="588">
        <v>0</v>
      </c>
      <c r="AH30" s="588">
        <v>0</v>
      </c>
      <c r="AI30" s="588">
        <v>0</v>
      </c>
      <c r="AJ30" s="588">
        <v>0</v>
      </c>
      <c r="AK30" s="588">
        <v>0</v>
      </c>
      <c r="AL30" s="588">
        <v>0</v>
      </c>
      <c r="AM30" s="588">
        <v>0</v>
      </c>
      <c r="AN30" s="588">
        <v>0</v>
      </c>
      <c r="AO30" s="588">
        <v>0</v>
      </c>
      <c r="AP30" s="39"/>
      <c r="AQ30" s="587">
        <v>644008.9432445626</v>
      </c>
      <c r="AR30" s="588">
        <v>644008.9432445626</v>
      </c>
      <c r="AS30" s="588">
        <v>644008.9432445626</v>
      </c>
      <c r="AT30" s="588">
        <v>644008.9432445626</v>
      </c>
      <c r="AU30" s="588">
        <v>586202.66585637734</v>
      </c>
      <c r="AV30" s="588">
        <v>523051.7427805296</v>
      </c>
      <c r="AW30" s="588">
        <v>423229.77767931536</v>
      </c>
      <c r="AX30" s="588">
        <v>421018.47875660408</v>
      </c>
      <c r="AY30" s="588">
        <v>541975.67922063696</v>
      </c>
      <c r="AZ30" s="588">
        <v>178934.01331555436</v>
      </c>
      <c r="BA30" s="588">
        <v>56099.925081835725</v>
      </c>
      <c r="BB30" s="588">
        <v>45804.169027574884</v>
      </c>
      <c r="BC30" s="588">
        <v>45804.169027574884</v>
      </c>
      <c r="BD30" s="588">
        <v>40789.399227414026</v>
      </c>
      <c r="BE30" s="588">
        <v>40789.399227414026</v>
      </c>
      <c r="BF30" s="588">
        <v>39487.847994443073</v>
      </c>
      <c r="BG30" s="588">
        <v>0</v>
      </c>
      <c r="BH30" s="588">
        <v>0</v>
      </c>
      <c r="BI30" s="588">
        <v>0</v>
      </c>
      <c r="BJ30" s="588">
        <v>0</v>
      </c>
      <c r="BK30" s="588">
        <v>0</v>
      </c>
      <c r="BL30" s="588">
        <v>0</v>
      </c>
      <c r="BM30" s="588">
        <v>0</v>
      </c>
      <c r="BN30" s="588">
        <v>0</v>
      </c>
      <c r="BO30" s="588">
        <v>0</v>
      </c>
      <c r="BP30" s="588">
        <v>0</v>
      </c>
      <c r="BQ30" s="588">
        <v>0</v>
      </c>
      <c r="BR30" s="588">
        <v>0</v>
      </c>
      <c r="BS30" s="588">
        <v>0</v>
      </c>
      <c r="BT30" s="589">
        <v>0</v>
      </c>
      <c r="BU30" s="1"/>
    </row>
    <row r="31" spans="2:73" s="13" customFormat="1" ht="15.5">
      <c r="B31" s="586" t="s">
        <v>1136</v>
      </c>
      <c r="C31" s="586" t="s">
        <v>1137</v>
      </c>
      <c r="D31" s="586" t="s">
        <v>3</v>
      </c>
      <c r="E31" s="586" t="s">
        <v>1138</v>
      </c>
      <c r="F31" s="586" t="s">
        <v>29</v>
      </c>
      <c r="G31" s="586" t="s">
        <v>1139</v>
      </c>
      <c r="H31" s="586">
        <v>2011</v>
      </c>
      <c r="I31" s="546" t="s">
        <v>575</v>
      </c>
      <c r="J31" s="546" t="s">
        <v>593</v>
      </c>
      <c r="K31" s="39"/>
      <c r="L31" s="587">
        <v>1130.8267092486012</v>
      </c>
      <c r="M31" s="588">
        <v>1130.8267092486012</v>
      </c>
      <c r="N31" s="588">
        <v>1130.8267092486012</v>
      </c>
      <c r="O31" s="588">
        <v>1130.8267092486012</v>
      </c>
      <c r="P31" s="588">
        <v>1130.8267092486012</v>
      </c>
      <c r="Q31" s="588">
        <v>1130.8267092486012</v>
      </c>
      <c r="R31" s="588">
        <v>1130.8267092486012</v>
      </c>
      <c r="S31" s="588">
        <v>1130.8267092486012</v>
      </c>
      <c r="T31" s="588">
        <v>1130.8267092486012</v>
      </c>
      <c r="U31" s="588">
        <v>1130.8267092486012</v>
      </c>
      <c r="V31" s="588">
        <v>1130.8267092486012</v>
      </c>
      <c r="W31" s="588">
        <v>1130.8267092486012</v>
      </c>
      <c r="X31" s="588">
        <v>1130.8267092486012</v>
      </c>
      <c r="Y31" s="588">
        <v>1130.8267092486012</v>
      </c>
      <c r="Z31" s="588">
        <v>1130.8267092486012</v>
      </c>
      <c r="AA31" s="588">
        <v>1130.8267092486012</v>
      </c>
      <c r="AB31" s="588">
        <v>1130.8267092486012</v>
      </c>
      <c r="AC31" s="588">
        <v>1130.8267092486012</v>
      </c>
      <c r="AD31" s="588">
        <v>901.542522019942</v>
      </c>
      <c r="AE31" s="588">
        <v>0</v>
      </c>
      <c r="AF31" s="588">
        <v>0</v>
      </c>
      <c r="AG31" s="588">
        <v>0</v>
      </c>
      <c r="AH31" s="588">
        <v>0</v>
      </c>
      <c r="AI31" s="588">
        <v>0</v>
      </c>
      <c r="AJ31" s="588">
        <v>0</v>
      </c>
      <c r="AK31" s="588">
        <v>0</v>
      </c>
      <c r="AL31" s="588">
        <v>0</v>
      </c>
      <c r="AM31" s="588">
        <v>0</v>
      </c>
      <c r="AN31" s="588">
        <v>0</v>
      </c>
      <c r="AO31" s="588">
        <v>0</v>
      </c>
      <c r="AP31" s="39"/>
      <c r="AQ31" s="587">
        <v>2057629.0370242209</v>
      </c>
      <c r="AR31" s="588">
        <v>2057629.0370242209</v>
      </c>
      <c r="AS31" s="588">
        <v>2057629.0370242209</v>
      </c>
      <c r="AT31" s="588">
        <v>2057629.0370242209</v>
      </c>
      <c r="AU31" s="588">
        <v>2057629.0370242209</v>
      </c>
      <c r="AV31" s="588">
        <v>2057629.0370242209</v>
      </c>
      <c r="AW31" s="588">
        <v>2057629.0370242209</v>
      </c>
      <c r="AX31" s="588">
        <v>2057629.0370242209</v>
      </c>
      <c r="AY31" s="588">
        <v>2057629.0370242209</v>
      </c>
      <c r="AZ31" s="588">
        <v>2057629.0370242209</v>
      </c>
      <c r="BA31" s="588">
        <v>2057629.0370242209</v>
      </c>
      <c r="BB31" s="588">
        <v>2057629.0370242209</v>
      </c>
      <c r="BC31" s="588">
        <v>2057629.0370242209</v>
      </c>
      <c r="BD31" s="588">
        <v>2057629.0370242209</v>
      </c>
      <c r="BE31" s="588">
        <v>2057629.0370242209</v>
      </c>
      <c r="BF31" s="588">
        <v>2057629.0370242209</v>
      </c>
      <c r="BG31" s="588">
        <v>2057629.0370242209</v>
      </c>
      <c r="BH31" s="588">
        <v>2057629.0370242209</v>
      </c>
      <c r="BI31" s="588">
        <v>1852562.3916144166</v>
      </c>
      <c r="BJ31" s="588">
        <v>0</v>
      </c>
      <c r="BK31" s="588">
        <v>0</v>
      </c>
      <c r="BL31" s="588">
        <v>0</v>
      </c>
      <c r="BM31" s="588">
        <v>0</v>
      </c>
      <c r="BN31" s="588">
        <v>0</v>
      </c>
      <c r="BO31" s="588">
        <v>0</v>
      </c>
      <c r="BP31" s="588">
        <v>0</v>
      </c>
      <c r="BQ31" s="588">
        <v>0</v>
      </c>
      <c r="BR31" s="588">
        <v>0</v>
      </c>
      <c r="BS31" s="588">
        <v>0</v>
      </c>
      <c r="BT31" s="589">
        <v>0</v>
      </c>
      <c r="BU31" s="1"/>
    </row>
    <row r="32" spans="2:73" s="13" customFormat="1" ht="15.5">
      <c r="B32" s="586" t="s">
        <v>1136</v>
      </c>
      <c r="C32" s="586" t="s">
        <v>1137</v>
      </c>
      <c r="D32" s="586" t="s">
        <v>6</v>
      </c>
      <c r="E32" s="586" t="s">
        <v>1138</v>
      </c>
      <c r="F32" s="586" t="s">
        <v>29</v>
      </c>
      <c r="G32" s="586" t="s">
        <v>1139</v>
      </c>
      <c r="H32" s="586">
        <v>2011</v>
      </c>
      <c r="I32" s="546" t="s">
        <v>575</v>
      </c>
      <c r="J32" s="546" t="s">
        <v>593</v>
      </c>
      <c r="K32" s="39"/>
      <c r="L32" s="587">
        <v>0</v>
      </c>
      <c r="M32" s="588">
        <v>0</v>
      </c>
      <c r="N32" s="588">
        <v>0</v>
      </c>
      <c r="O32" s="588">
        <v>0</v>
      </c>
      <c r="P32" s="588">
        <v>0</v>
      </c>
      <c r="Q32" s="588">
        <v>0</v>
      </c>
      <c r="R32" s="588">
        <v>0</v>
      </c>
      <c r="S32" s="588">
        <v>0</v>
      </c>
      <c r="T32" s="588">
        <v>0</v>
      </c>
      <c r="U32" s="588">
        <v>0</v>
      </c>
      <c r="V32" s="588">
        <v>0</v>
      </c>
      <c r="W32" s="588">
        <v>0</v>
      </c>
      <c r="X32" s="588">
        <v>0</v>
      </c>
      <c r="Y32" s="588">
        <v>0</v>
      </c>
      <c r="Z32" s="588">
        <v>0</v>
      </c>
      <c r="AA32" s="588">
        <v>0</v>
      </c>
      <c r="AB32" s="588">
        <v>0</v>
      </c>
      <c r="AC32" s="588">
        <v>0</v>
      </c>
      <c r="AD32" s="588">
        <v>0</v>
      </c>
      <c r="AE32" s="588">
        <v>0</v>
      </c>
      <c r="AF32" s="588">
        <v>0</v>
      </c>
      <c r="AG32" s="588">
        <v>0</v>
      </c>
      <c r="AH32" s="588">
        <v>0</v>
      </c>
      <c r="AI32" s="588">
        <v>0</v>
      </c>
      <c r="AJ32" s="588">
        <v>0</v>
      </c>
      <c r="AK32" s="588">
        <v>0</v>
      </c>
      <c r="AL32" s="588">
        <v>0</v>
      </c>
      <c r="AM32" s="588">
        <v>0</v>
      </c>
      <c r="AN32" s="588">
        <v>0</v>
      </c>
      <c r="AO32" s="588">
        <v>0</v>
      </c>
      <c r="AP32" s="39"/>
      <c r="AQ32" s="587">
        <v>0</v>
      </c>
      <c r="AR32" s="588">
        <v>0</v>
      </c>
      <c r="AS32" s="588">
        <v>0</v>
      </c>
      <c r="AT32" s="588">
        <v>0</v>
      </c>
      <c r="AU32" s="588">
        <v>0</v>
      </c>
      <c r="AV32" s="588">
        <v>0</v>
      </c>
      <c r="AW32" s="588">
        <v>0</v>
      </c>
      <c r="AX32" s="588">
        <v>0</v>
      </c>
      <c r="AY32" s="588">
        <v>0</v>
      </c>
      <c r="AZ32" s="588">
        <v>0</v>
      </c>
      <c r="BA32" s="588">
        <v>0</v>
      </c>
      <c r="BB32" s="588">
        <v>0</v>
      </c>
      <c r="BC32" s="588">
        <v>0</v>
      </c>
      <c r="BD32" s="588">
        <v>0</v>
      </c>
      <c r="BE32" s="588">
        <v>0</v>
      </c>
      <c r="BF32" s="588">
        <v>0</v>
      </c>
      <c r="BG32" s="588">
        <v>0</v>
      </c>
      <c r="BH32" s="588">
        <v>0</v>
      </c>
      <c r="BI32" s="588">
        <v>0</v>
      </c>
      <c r="BJ32" s="588">
        <v>0</v>
      </c>
      <c r="BK32" s="588">
        <v>0</v>
      </c>
      <c r="BL32" s="588">
        <v>0</v>
      </c>
      <c r="BM32" s="588">
        <v>0</v>
      </c>
      <c r="BN32" s="588">
        <v>0</v>
      </c>
      <c r="BO32" s="588">
        <v>0</v>
      </c>
      <c r="BP32" s="588">
        <v>0</v>
      </c>
      <c r="BQ32" s="588">
        <v>0</v>
      </c>
      <c r="BR32" s="588">
        <v>0</v>
      </c>
      <c r="BS32" s="588">
        <v>0</v>
      </c>
      <c r="BT32" s="589">
        <v>0</v>
      </c>
      <c r="BU32" s="1"/>
    </row>
    <row r="33" spans="2:73" s="13" customFormat="1" ht="15.5">
      <c r="B33" s="586" t="s">
        <v>1136</v>
      </c>
      <c r="C33" s="586" t="s">
        <v>1140</v>
      </c>
      <c r="D33" s="586" t="s">
        <v>1141</v>
      </c>
      <c r="E33" s="586" t="s">
        <v>1138</v>
      </c>
      <c r="F33" s="586" t="s">
        <v>1142</v>
      </c>
      <c r="G33" s="586" t="s">
        <v>1143</v>
      </c>
      <c r="H33" s="586">
        <v>2011</v>
      </c>
      <c r="I33" s="546" t="s">
        <v>575</v>
      </c>
      <c r="J33" s="546" t="s">
        <v>593</v>
      </c>
      <c r="K33" s="39"/>
      <c r="L33" s="587">
        <v>57.643700000000003</v>
      </c>
      <c r="M33" s="588">
        <v>0</v>
      </c>
      <c r="N33" s="588">
        <v>0</v>
      </c>
      <c r="O33" s="588">
        <v>0</v>
      </c>
      <c r="P33" s="588">
        <v>0</v>
      </c>
      <c r="Q33" s="588">
        <v>0</v>
      </c>
      <c r="R33" s="588">
        <v>0</v>
      </c>
      <c r="S33" s="588">
        <v>0</v>
      </c>
      <c r="T33" s="588">
        <v>0</v>
      </c>
      <c r="U33" s="588">
        <v>0</v>
      </c>
      <c r="V33" s="588">
        <v>0</v>
      </c>
      <c r="W33" s="588">
        <v>0</v>
      </c>
      <c r="X33" s="588">
        <v>0</v>
      </c>
      <c r="Y33" s="588">
        <v>0</v>
      </c>
      <c r="Z33" s="588">
        <v>0</v>
      </c>
      <c r="AA33" s="588">
        <v>0</v>
      </c>
      <c r="AB33" s="588">
        <v>0</v>
      </c>
      <c r="AC33" s="588">
        <v>0</v>
      </c>
      <c r="AD33" s="588">
        <v>0</v>
      </c>
      <c r="AE33" s="588">
        <v>0</v>
      </c>
      <c r="AF33" s="588">
        <v>0</v>
      </c>
      <c r="AG33" s="588">
        <v>0</v>
      </c>
      <c r="AH33" s="588">
        <v>0</v>
      </c>
      <c r="AI33" s="588">
        <v>0</v>
      </c>
      <c r="AJ33" s="588">
        <v>0</v>
      </c>
      <c r="AK33" s="588">
        <v>0</v>
      </c>
      <c r="AL33" s="588">
        <v>0</v>
      </c>
      <c r="AM33" s="588">
        <v>0</v>
      </c>
      <c r="AN33" s="588">
        <v>0</v>
      </c>
      <c r="AO33" s="588">
        <v>0</v>
      </c>
      <c r="AP33" s="39"/>
      <c r="AQ33" s="587">
        <v>2250.5829999999996</v>
      </c>
      <c r="AR33" s="588">
        <v>0</v>
      </c>
      <c r="AS33" s="588">
        <v>0</v>
      </c>
      <c r="AT33" s="588">
        <v>0</v>
      </c>
      <c r="AU33" s="588">
        <v>0</v>
      </c>
      <c r="AV33" s="588">
        <v>0</v>
      </c>
      <c r="AW33" s="588">
        <v>0</v>
      </c>
      <c r="AX33" s="588">
        <v>0</v>
      </c>
      <c r="AY33" s="588">
        <v>0</v>
      </c>
      <c r="AZ33" s="588">
        <v>0</v>
      </c>
      <c r="BA33" s="588">
        <v>0</v>
      </c>
      <c r="BB33" s="588">
        <v>0</v>
      </c>
      <c r="BC33" s="588">
        <v>0</v>
      </c>
      <c r="BD33" s="588">
        <v>0</v>
      </c>
      <c r="BE33" s="588">
        <v>0</v>
      </c>
      <c r="BF33" s="588">
        <v>0</v>
      </c>
      <c r="BG33" s="588">
        <v>0</v>
      </c>
      <c r="BH33" s="588">
        <v>0</v>
      </c>
      <c r="BI33" s="588">
        <v>0</v>
      </c>
      <c r="BJ33" s="588">
        <v>0</v>
      </c>
      <c r="BK33" s="588">
        <v>0</v>
      </c>
      <c r="BL33" s="588">
        <v>0</v>
      </c>
      <c r="BM33" s="588">
        <v>0</v>
      </c>
      <c r="BN33" s="588">
        <v>0</v>
      </c>
      <c r="BO33" s="588">
        <v>0</v>
      </c>
      <c r="BP33" s="588">
        <v>0</v>
      </c>
      <c r="BQ33" s="588">
        <v>0</v>
      </c>
      <c r="BR33" s="588">
        <v>0</v>
      </c>
      <c r="BS33" s="588">
        <v>0</v>
      </c>
      <c r="BT33" s="589">
        <v>0</v>
      </c>
      <c r="BU33" s="1"/>
    </row>
    <row r="34" spans="2:73" s="13" customFormat="1" ht="15.5">
      <c r="B34" s="586" t="s">
        <v>1136</v>
      </c>
      <c r="C34" s="586" t="s">
        <v>1140</v>
      </c>
      <c r="D34" s="586" t="s">
        <v>22</v>
      </c>
      <c r="E34" s="586" t="s">
        <v>1138</v>
      </c>
      <c r="F34" s="586" t="s">
        <v>1142</v>
      </c>
      <c r="G34" s="586" t="s">
        <v>1139</v>
      </c>
      <c r="H34" s="586">
        <v>2011</v>
      </c>
      <c r="I34" s="546" t="s">
        <v>575</v>
      </c>
      <c r="J34" s="546" t="s">
        <v>593</v>
      </c>
      <c r="K34" s="39"/>
      <c r="L34" s="587">
        <v>472.79476174267575</v>
      </c>
      <c r="M34" s="588">
        <v>472.79476174267575</v>
      </c>
      <c r="N34" s="588">
        <v>472.79476174267575</v>
      </c>
      <c r="O34" s="588">
        <v>472.79476174267575</v>
      </c>
      <c r="P34" s="588">
        <v>472.79476174267575</v>
      </c>
      <c r="Q34" s="588">
        <v>472.79476174267575</v>
      </c>
      <c r="R34" s="588">
        <v>472.79476174267575</v>
      </c>
      <c r="S34" s="588">
        <v>472.79476174267575</v>
      </c>
      <c r="T34" s="588">
        <v>347.99484870460464</v>
      </c>
      <c r="U34" s="588">
        <v>347.99484870460464</v>
      </c>
      <c r="V34" s="588">
        <v>65.683879066211503</v>
      </c>
      <c r="W34" s="588">
        <v>65.683879066211503</v>
      </c>
      <c r="X34" s="588">
        <v>65.683879066211503</v>
      </c>
      <c r="Y34" s="588">
        <v>65.683879066211503</v>
      </c>
      <c r="Z34" s="588">
        <v>65.683879066211503</v>
      </c>
      <c r="AA34" s="588">
        <v>0</v>
      </c>
      <c r="AB34" s="588">
        <v>0</v>
      </c>
      <c r="AC34" s="588">
        <v>0</v>
      </c>
      <c r="AD34" s="588">
        <v>0</v>
      </c>
      <c r="AE34" s="588">
        <v>0</v>
      </c>
      <c r="AF34" s="588">
        <v>0</v>
      </c>
      <c r="AG34" s="588">
        <v>0</v>
      </c>
      <c r="AH34" s="588">
        <v>0</v>
      </c>
      <c r="AI34" s="588">
        <v>0</v>
      </c>
      <c r="AJ34" s="588">
        <v>0</v>
      </c>
      <c r="AK34" s="588">
        <v>0</v>
      </c>
      <c r="AL34" s="588">
        <v>0</v>
      </c>
      <c r="AM34" s="588">
        <v>0</v>
      </c>
      <c r="AN34" s="588">
        <v>0</v>
      </c>
      <c r="AO34" s="588">
        <v>0</v>
      </c>
      <c r="AP34" s="39"/>
      <c r="AQ34" s="587">
        <v>2302031.5795068657</v>
      </c>
      <c r="AR34" s="588">
        <v>2302031.5795068657</v>
      </c>
      <c r="AS34" s="588">
        <v>2302031.5795068657</v>
      </c>
      <c r="AT34" s="588">
        <v>2302031.5795068657</v>
      </c>
      <c r="AU34" s="588">
        <v>2302031.5795068657</v>
      </c>
      <c r="AV34" s="588">
        <v>2302031.5795068657</v>
      </c>
      <c r="AW34" s="588">
        <v>2302031.5795068657</v>
      </c>
      <c r="AX34" s="588">
        <v>2302031.5795068657</v>
      </c>
      <c r="AY34" s="588">
        <v>1806697.7526319013</v>
      </c>
      <c r="AZ34" s="588">
        <v>1806697.7526319013</v>
      </c>
      <c r="BA34" s="588">
        <v>339434.59095100465</v>
      </c>
      <c r="BB34" s="588">
        <v>339434.59095100465</v>
      </c>
      <c r="BC34" s="588">
        <v>339434.59095100465</v>
      </c>
      <c r="BD34" s="588">
        <v>339434.59095100465</v>
      </c>
      <c r="BE34" s="588">
        <v>339434.59095100465</v>
      </c>
      <c r="BF34" s="588">
        <v>0</v>
      </c>
      <c r="BG34" s="588">
        <v>0</v>
      </c>
      <c r="BH34" s="588">
        <v>0</v>
      </c>
      <c r="BI34" s="588">
        <v>0</v>
      </c>
      <c r="BJ34" s="588">
        <v>0</v>
      </c>
      <c r="BK34" s="588">
        <v>0</v>
      </c>
      <c r="BL34" s="588">
        <v>0</v>
      </c>
      <c r="BM34" s="588">
        <v>0</v>
      </c>
      <c r="BN34" s="588">
        <v>0</v>
      </c>
      <c r="BO34" s="588">
        <v>0</v>
      </c>
      <c r="BP34" s="588">
        <v>0</v>
      </c>
      <c r="BQ34" s="588">
        <v>0</v>
      </c>
      <c r="BR34" s="588">
        <v>0</v>
      </c>
      <c r="BS34" s="588">
        <v>0</v>
      </c>
      <c r="BT34" s="589">
        <v>0</v>
      </c>
      <c r="BU34" s="1"/>
    </row>
    <row r="35" spans="2:73" s="13" customFormat="1" ht="15.5">
      <c r="B35" s="586" t="s">
        <v>1136</v>
      </c>
      <c r="C35" s="586" t="s">
        <v>1140</v>
      </c>
      <c r="D35" s="586" t="s">
        <v>20</v>
      </c>
      <c r="E35" s="586" t="s">
        <v>1138</v>
      </c>
      <c r="F35" s="586" t="s">
        <v>1142</v>
      </c>
      <c r="G35" s="586" t="s">
        <v>1139</v>
      </c>
      <c r="H35" s="586">
        <v>2011</v>
      </c>
      <c r="I35" s="546" t="s">
        <v>575</v>
      </c>
      <c r="J35" s="546" t="s">
        <v>593</v>
      </c>
      <c r="K35" s="39"/>
      <c r="L35" s="587">
        <v>0</v>
      </c>
      <c r="M35" s="588">
        <v>0</v>
      </c>
      <c r="N35" s="588">
        <v>0</v>
      </c>
      <c r="O35" s="588">
        <v>0</v>
      </c>
      <c r="P35" s="588">
        <v>0</v>
      </c>
      <c r="Q35" s="588">
        <v>0</v>
      </c>
      <c r="R35" s="588">
        <v>0</v>
      </c>
      <c r="S35" s="588">
        <v>0</v>
      </c>
      <c r="T35" s="588">
        <v>0</v>
      </c>
      <c r="U35" s="588">
        <v>0</v>
      </c>
      <c r="V35" s="588">
        <v>0</v>
      </c>
      <c r="W35" s="588">
        <v>0</v>
      </c>
      <c r="X35" s="588">
        <v>0</v>
      </c>
      <c r="Y35" s="588">
        <v>0</v>
      </c>
      <c r="Z35" s="588">
        <v>0</v>
      </c>
      <c r="AA35" s="588">
        <v>0</v>
      </c>
      <c r="AB35" s="588">
        <v>0</v>
      </c>
      <c r="AC35" s="588">
        <v>0</v>
      </c>
      <c r="AD35" s="588">
        <v>0</v>
      </c>
      <c r="AE35" s="588">
        <v>0</v>
      </c>
      <c r="AF35" s="588">
        <v>0</v>
      </c>
      <c r="AG35" s="588">
        <v>0</v>
      </c>
      <c r="AH35" s="588">
        <v>0</v>
      </c>
      <c r="AI35" s="588">
        <v>0</v>
      </c>
      <c r="AJ35" s="588">
        <v>0</v>
      </c>
      <c r="AK35" s="588">
        <v>0</v>
      </c>
      <c r="AL35" s="588">
        <v>0</v>
      </c>
      <c r="AM35" s="588">
        <v>0</v>
      </c>
      <c r="AN35" s="588">
        <v>0</v>
      </c>
      <c r="AO35" s="588">
        <v>0</v>
      </c>
      <c r="AP35" s="39"/>
      <c r="AQ35" s="587">
        <v>0</v>
      </c>
      <c r="AR35" s="588">
        <v>0</v>
      </c>
      <c r="AS35" s="588">
        <v>0</v>
      </c>
      <c r="AT35" s="588">
        <v>0</v>
      </c>
      <c r="AU35" s="588">
        <v>0</v>
      </c>
      <c r="AV35" s="588">
        <v>0</v>
      </c>
      <c r="AW35" s="588">
        <v>0</v>
      </c>
      <c r="AX35" s="588">
        <v>0</v>
      </c>
      <c r="AY35" s="588">
        <v>0</v>
      </c>
      <c r="AZ35" s="588">
        <v>0</v>
      </c>
      <c r="BA35" s="588">
        <v>0</v>
      </c>
      <c r="BB35" s="588">
        <v>0</v>
      </c>
      <c r="BC35" s="588">
        <v>0</v>
      </c>
      <c r="BD35" s="588">
        <v>0</v>
      </c>
      <c r="BE35" s="588">
        <v>0</v>
      </c>
      <c r="BF35" s="588">
        <v>0</v>
      </c>
      <c r="BG35" s="588">
        <v>0</v>
      </c>
      <c r="BH35" s="588">
        <v>0</v>
      </c>
      <c r="BI35" s="588">
        <v>0</v>
      </c>
      <c r="BJ35" s="588">
        <v>0</v>
      </c>
      <c r="BK35" s="588">
        <v>0</v>
      </c>
      <c r="BL35" s="588">
        <v>0</v>
      </c>
      <c r="BM35" s="588">
        <v>0</v>
      </c>
      <c r="BN35" s="588">
        <v>0</v>
      </c>
      <c r="BO35" s="588">
        <v>0</v>
      </c>
      <c r="BP35" s="588">
        <v>0</v>
      </c>
      <c r="BQ35" s="588">
        <v>0</v>
      </c>
      <c r="BR35" s="588">
        <v>0</v>
      </c>
      <c r="BS35" s="588">
        <v>0</v>
      </c>
      <c r="BT35" s="589">
        <v>0</v>
      </c>
      <c r="BU35" s="1"/>
    </row>
    <row r="36" spans="2:73" s="13" customFormat="1" ht="15.5">
      <c r="B36" s="586" t="s">
        <v>1136</v>
      </c>
      <c r="C36" s="586" t="s">
        <v>1144</v>
      </c>
      <c r="D36" s="586" t="s">
        <v>9</v>
      </c>
      <c r="E36" s="586" t="s">
        <v>1138</v>
      </c>
      <c r="F36" s="586" t="s">
        <v>1144</v>
      </c>
      <c r="G36" s="586" t="s">
        <v>1143</v>
      </c>
      <c r="H36" s="586">
        <v>2011</v>
      </c>
      <c r="I36" s="546" t="s">
        <v>575</v>
      </c>
      <c r="J36" s="546" t="s">
        <v>593</v>
      </c>
      <c r="K36" s="39"/>
      <c r="L36" s="587">
        <v>2276.2950000000001</v>
      </c>
      <c r="M36" s="588">
        <v>0</v>
      </c>
      <c r="N36" s="588">
        <v>0</v>
      </c>
      <c r="O36" s="588">
        <v>0</v>
      </c>
      <c r="P36" s="588">
        <v>0</v>
      </c>
      <c r="Q36" s="588">
        <v>0</v>
      </c>
      <c r="R36" s="588">
        <v>0</v>
      </c>
      <c r="S36" s="588">
        <v>0</v>
      </c>
      <c r="T36" s="588">
        <v>0</v>
      </c>
      <c r="U36" s="588">
        <v>0</v>
      </c>
      <c r="V36" s="588">
        <v>0</v>
      </c>
      <c r="W36" s="588">
        <v>0</v>
      </c>
      <c r="X36" s="588">
        <v>0</v>
      </c>
      <c r="Y36" s="588">
        <v>0</v>
      </c>
      <c r="Z36" s="588">
        <v>0</v>
      </c>
      <c r="AA36" s="588">
        <v>0</v>
      </c>
      <c r="AB36" s="588">
        <v>0</v>
      </c>
      <c r="AC36" s="588">
        <v>0</v>
      </c>
      <c r="AD36" s="588">
        <v>0</v>
      </c>
      <c r="AE36" s="588">
        <v>0</v>
      </c>
      <c r="AF36" s="588">
        <v>0</v>
      </c>
      <c r="AG36" s="588">
        <v>0</v>
      </c>
      <c r="AH36" s="588">
        <v>0</v>
      </c>
      <c r="AI36" s="588">
        <v>0</v>
      </c>
      <c r="AJ36" s="588">
        <v>0</v>
      </c>
      <c r="AK36" s="588">
        <v>0</v>
      </c>
      <c r="AL36" s="588">
        <v>0</v>
      </c>
      <c r="AM36" s="588">
        <v>0</v>
      </c>
      <c r="AN36" s="588">
        <v>0</v>
      </c>
      <c r="AO36" s="588">
        <v>0</v>
      </c>
      <c r="AP36" s="39"/>
      <c r="AQ36" s="587">
        <v>133616</v>
      </c>
      <c r="AR36" s="588">
        <v>0</v>
      </c>
      <c r="AS36" s="588">
        <v>0</v>
      </c>
      <c r="AT36" s="588">
        <v>0</v>
      </c>
      <c r="AU36" s="588">
        <v>0</v>
      </c>
      <c r="AV36" s="588">
        <v>0</v>
      </c>
      <c r="AW36" s="588">
        <v>0</v>
      </c>
      <c r="AX36" s="588">
        <v>0</v>
      </c>
      <c r="AY36" s="588">
        <v>0</v>
      </c>
      <c r="AZ36" s="588">
        <v>0</v>
      </c>
      <c r="BA36" s="588">
        <v>0</v>
      </c>
      <c r="BB36" s="588">
        <v>0</v>
      </c>
      <c r="BC36" s="588">
        <v>0</v>
      </c>
      <c r="BD36" s="588">
        <v>0</v>
      </c>
      <c r="BE36" s="588">
        <v>0</v>
      </c>
      <c r="BF36" s="588">
        <v>0</v>
      </c>
      <c r="BG36" s="588">
        <v>0</v>
      </c>
      <c r="BH36" s="588">
        <v>0</v>
      </c>
      <c r="BI36" s="588">
        <v>0</v>
      </c>
      <c r="BJ36" s="588">
        <v>0</v>
      </c>
      <c r="BK36" s="588">
        <v>0</v>
      </c>
      <c r="BL36" s="588">
        <v>0</v>
      </c>
      <c r="BM36" s="588">
        <v>0</v>
      </c>
      <c r="BN36" s="588">
        <v>0</v>
      </c>
      <c r="BO36" s="588">
        <v>0</v>
      </c>
      <c r="BP36" s="588">
        <v>0</v>
      </c>
      <c r="BQ36" s="588">
        <v>0</v>
      </c>
      <c r="BR36" s="588">
        <v>0</v>
      </c>
      <c r="BS36" s="588">
        <v>0</v>
      </c>
      <c r="BT36" s="589">
        <v>0</v>
      </c>
      <c r="BU36" s="1"/>
    </row>
    <row r="37" spans="2:73" s="13" customFormat="1" ht="15.5">
      <c r="B37" s="586" t="s">
        <v>1136</v>
      </c>
      <c r="C37" s="586" t="s">
        <v>1144</v>
      </c>
      <c r="D37" s="586" t="s">
        <v>22</v>
      </c>
      <c r="E37" s="586" t="s">
        <v>1138</v>
      </c>
      <c r="F37" s="586" t="s">
        <v>1144</v>
      </c>
      <c r="G37" s="586" t="s">
        <v>1139</v>
      </c>
      <c r="H37" s="586">
        <v>2011</v>
      </c>
      <c r="I37" s="546" t="s">
        <v>575</v>
      </c>
      <c r="J37" s="546" t="s">
        <v>593</v>
      </c>
      <c r="K37" s="39"/>
      <c r="L37" s="587">
        <v>190.38025967741785</v>
      </c>
      <c r="M37" s="588">
        <v>190.38025967741785</v>
      </c>
      <c r="N37" s="588">
        <v>190.38025967741785</v>
      </c>
      <c r="O37" s="588">
        <v>190.38025967741785</v>
      </c>
      <c r="P37" s="588">
        <v>190.38025967741785</v>
      </c>
      <c r="Q37" s="588">
        <v>190.38025967741785</v>
      </c>
      <c r="R37" s="588">
        <v>190.38025967741785</v>
      </c>
      <c r="S37" s="588">
        <v>190.38025967741785</v>
      </c>
      <c r="T37" s="588">
        <v>170.5131468576559</v>
      </c>
      <c r="U37" s="588">
        <v>170.5131468576559</v>
      </c>
      <c r="V37" s="588">
        <v>60.307491393813876</v>
      </c>
      <c r="W37" s="588">
        <v>60.307491393813876</v>
      </c>
      <c r="X37" s="588">
        <v>60.307491393813876</v>
      </c>
      <c r="Y37" s="588">
        <v>60.307491393813876</v>
      </c>
      <c r="Z37" s="588">
        <v>60.307491393813876</v>
      </c>
      <c r="AA37" s="588">
        <v>0</v>
      </c>
      <c r="AB37" s="588">
        <v>0</v>
      </c>
      <c r="AC37" s="588">
        <v>0</v>
      </c>
      <c r="AD37" s="588">
        <v>0</v>
      </c>
      <c r="AE37" s="588">
        <v>0</v>
      </c>
      <c r="AF37" s="588">
        <v>0</v>
      </c>
      <c r="AG37" s="588">
        <v>0</v>
      </c>
      <c r="AH37" s="588">
        <v>0</v>
      </c>
      <c r="AI37" s="588">
        <v>0</v>
      </c>
      <c r="AJ37" s="588">
        <v>0</v>
      </c>
      <c r="AK37" s="588">
        <v>0</v>
      </c>
      <c r="AL37" s="588">
        <v>0</v>
      </c>
      <c r="AM37" s="588">
        <v>0</v>
      </c>
      <c r="AN37" s="588">
        <v>0</v>
      </c>
      <c r="AO37" s="588">
        <v>0</v>
      </c>
      <c r="AP37" s="39"/>
      <c r="AQ37" s="587">
        <v>1185811.7824199835</v>
      </c>
      <c r="AR37" s="588">
        <v>1185811.7824199835</v>
      </c>
      <c r="AS37" s="588">
        <v>1185811.7824199835</v>
      </c>
      <c r="AT37" s="588">
        <v>1185811.7824199835</v>
      </c>
      <c r="AU37" s="588">
        <v>1185811.7824199835</v>
      </c>
      <c r="AV37" s="588">
        <v>1185811.7824199835</v>
      </c>
      <c r="AW37" s="588">
        <v>1185811.7824199835</v>
      </c>
      <c r="AX37" s="588">
        <v>1185811.7824199835</v>
      </c>
      <c r="AY37" s="588">
        <v>1101488.0001867337</v>
      </c>
      <c r="AZ37" s="588">
        <v>1101488.0001867337</v>
      </c>
      <c r="BA37" s="588">
        <v>392367.88453038275</v>
      </c>
      <c r="BB37" s="588">
        <v>392367.88453038275</v>
      </c>
      <c r="BC37" s="588">
        <v>392367.88453038275</v>
      </c>
      <c r="BD37" s="588">
        <v>392367.88453038275</v>
      </c>
      <c r="BE37" s="588">
        <v>392367.88453038275</v>
      </c>
      <c r="BF37" s="588">
        <v>0</v>
      </c>
      <c r="BG37" s="588">
        <v>0</v>
      </c>
      <c r="BH37" s="588">
        <v>0</v>
      </c>
      <c r="BI37" s="588">
        <v>0</v>
      </c>
      <c r="BJ37" s="588">
        <v>0</v>
      </c>
      <c r="BK37" s="588">
        <v>0</v>
      </c>
      <c r="BL37" s="588">
        <v>0</v>
      </c>
      <c r="BM37" s="588">
        <v>0</v>
      </c>
      <c r="BN37" s="588">
        <v>0</v>
      </c>
      <c r="BO37" s="588">
        <v>0</v>
      </c>
      <c r="BP37" s="588">
        <v>0</v>
      </c>
      <c r="BQ37" s="588">
        <v>0</v>
      </c>
      <c r="BR37" s="588">
        <v>0</v>
      </c>
      <c r="BS37" s="588">
        <v>0</v>
      </c>
      <c r="BT37" s="589">
        <v>0</v>
      </c>
      <c r="BU37" s="1"/>
    </row>
    <row r="38" spans="2:73" s="13" customFormat="1" ht="15.5">
      <c r="B38" s="586" t="s">
        <v>1136</v>
      </c>
      <c r="C38" s="586" t="s">
        <v>1145</v>
      </c>
      <c r="D38" s="586" t="s">
        <v>16</v>
      </c>
      <c r="E38" s="586" t="s">
        <v>1138</v>
      </c>
      <c r="F38" s="586" t="s">
        <v>1142</v>
      </c>
      <c r="G38" s="586" t="s">
        <v>1139</v>
      </c>
      <c r="H38" s="586">
        <v>2011</v>
      </c>
      <c r="I38" s="546" t="s">
        <v>575</v>
      </c>
      <c r="J38" s="546" t="s">
        <v>593</v>
      </c>
      <c r="K38" s="39"/>
      <c r="L38" s="587">
        <v>890.14576990006037</v>
      </c>
      <c r="M38" s="588">
        <v>890.14576990006037</v>
      </c>
      <c r="N38" s="588">
        <v>890.14576990006037</v>
      </c>
      <c r="O38" s="588">
        <v>890.14576990006037</v>
      </c>
      <c r="P38" s="588">
        <v>890.14576990006037</v>
      </c>
      <c r="Q38" s="588">
        <v>890.14576990006037</v>
      </c>
      <c r="R38" s="588">
        <v>890.14576990006037</v>
      </c>
      <c r="S38" s="588">
        <v>890.14576990006037</v>
      </c>
      <c r="T38" s="588">
        <v>890.14576990006037</v>
      </c>
      <c r="U38" s="588">
        <v>890.14576990006037</v>
      </c>
      <c r="V38" s="588">
        <v>890.14576990006037</v>
      </c>
      <c r="W38" s="588">
        <v>890.14576990006037</v>
      </c>
      <c r="X38" s="588">
        <v>890.14576990006037</v>
      </c>
      <c r="Y38" s="588">
        <v>0</v>
      </c>
      <c r="Z38" s="588">
        <v>0</v>
      </c>
      <c r="AA38" s="588">
        <v>0</v>
      </c>
      <c r="AB38" s="588">
        <v>0</v>
      </c>
      <c r="AC38" s="588">
        <v>0</v>
      </c>
      <c r="AD38" s="588">
        <v>0</v>
      </c>
      <c r="AE38" s="588">
        <v>0</v>
      </c>
      <c r="AF38" s="588">
        <v>0</v>
      </c>
      <c r="AG38" s="588">
        <v>0</v>
      </c>
      <c r="AH38" s="588">
        <v>0</v>
      </c>
      <c r="AI38" s="588">
        <v>0</v>
      </c>
      <c r="AJ38" s="588">
        <v>0</v>
      </c>
      <c r="AK38" s="588">
        <v>0</v>
      </c>
      <c r="AL38" s="588">
        <v>0</v>
      </c>
      <c r="AM38" s="588">
        <v>0</v>
      </c>
      <c r="AN38" s="588">
        <v>0</v>
      </c>
      <c r="AO38" s="588">
        <v>0</v>
      </c>
      <c r="AP38" s="39"/>
      <c r="AQ38" s="587">
        <v>5001908.1941325581</v>
      </c>
      <c r="AR38" s="588">
        <v>5001908.1941325581</v>
      </c>
      <c r="AS38" s="588">
        <v>5001908.1941325581</v>
      </c>
      <c r="AT38" s="588">
        <v>5001908.1941325581</v>
      </c>
      <c r="AU38" s="588">
        <v>5001908.1941325581</v>
      </c>
      <c r="AV38" s="588">
        <v>5001908.1941325581</v>
      </c>
      <c r="AW38" s="588">
        <v>5001908.1941325581</v>
      </c>
      <c r="AX38" s="588">
        <v>5001908.1941325581</v>
      </c>
      <c r="AY38" s="588">
        <v>5001908.1941325581</v>
      </c>
      <c r="AZ38" s="588">
        <v>5001908.1941325581</v>
      </c>
      <c r="BA38" s="588">
        <v>5001908.1941325581</v>
      </c>
      <c r="BB38" s="588">
        <v>5001908.1941325581</v>
      </c>
      <c r="BC38" s="588">
        <v>5001908.1941325581</v>
      </c>
      <c r="BD38" s="588">
        <v>0</v>
      </c>
      <c r="BE38" s="588">
        <v>0</v>
      </c>
      <c r="BF38" s="588">
        <v>0</v>
      </c>
      <c r="BG38" s="588">
        <v>0</v>
      </c>
      <c r="BH38" s="588">
        <v>0</v>
      </c>
      <c r="BI38" s="588">
        <v>0</v>
      </c>
      <c r="BJ38" s="588">
        <v>0</v>
      </c>
      <c r="BK38" s="588">
        <v>0</v>
      </c>
      <c r="BL38" s="588">
        <v>0</v>
      </c>
      <c r="BM38" s="588">
        <v>0</v>
      </c>
      <c r="BN38" s="588">
        <v>0</v>
      </c>
      <c r="BO38" s="588">
        <v>0</v>
      </c>
      <c r="BP38" s="588">
        <v>0</v>
      </c>
      <c r="BQ38" s="588">
        <v>0</v>
      </c>
      <c r="BR38" s="588">
        <v>0</v>
      </c>
      <c r="BS38" s="588">
        <v>0</v>
      </c>
      <c r="BT38" s="589">
        <v>0</v>
      </c>
      <c r="BU38" s="1"/>
    </row>
    <row r="39" spans="2:73" s="13" customFormat="1" ht="15.5">
      <c r="B39" s="586" t="s">
        <v>1136</v>
      </c>
      <c r="C39" s="586" t="s">
        <v>1145</v>
      </c>
      <c r="D39" s="586" t="s">
        <v>17</v>
      </c>
      <c r="E39" s="586" t="s">
        <v>1138</v>
      </c>
      <c r="F39" s="586" t="s">
        <v>1142</v>
      </c>
      <c r="G39" s="586" t="s">
        <v>1139</v>
      </c>
      <c r="H39" s="586">
        <v>2011</v>
      </c>
      <c r="I39" s="546" t="s">
        <v>575</v>
      </c>
      <c r="J39" s="546" t="s">
        <v>593</v>
      </c>
      <c r="K39" s="39"/>
      <c r="L39" s="587">
        <v>111.23352294280267</v>
      </c>
      <c r="M39" s="588">
        <v>111.23352294280267</v>
      </c>
      <c r="N39" s="588">
        <v>111.23352294280267</v>
      </c>
      <c r="O39" s="588">
        <v>111.23352294280267</v>
      </c>
      <c r="P39" s="588">
        <v>111.23352294280267</v>
      </c>
      <c r="Q39" s="588">
        <v>111.23352294280267</v>
      </c>
      <c r="R39" s="588">
        <v>111.23352294280267</v>
      </c>
      <c r="S39" s="588">
        <v>111.23352294280267</v>
      </c>
      <c r="T39" s="588">
        <v>111.23352294280267</v>
      </c>
      <c r="U39" s="588">
        <v>111.23352294280267</v>
      </c>
      <c r="V39" s="588">
        <v>111.23352294280267</v>
      </c>
      <c r="W39" s="588">
        <v>111.23352294280267</v>
      </c>
      <c r="X39" s="588">
        <v>111.23352294280267</v>
      </c>
      <c r="Y39" s="588">
        <v>111.23352294280267</v>
      </c>
      <c r="Z39" s="588">
        <v>111.23352294280267</v>
      </c>
      <c r="AA39" s="588">
        <v>111.23352294280267</v>
      </c>
      <c r="AB39" s="588">
        <v>111.23352294280267</v>
      </c>
      <c r="AC39" s="588">
        <v>111.23352294280267</v>
      </c>
      <c r="AD39" s="588">
        <v>111.23352294280267</v>
      </c>
      <c r="AE39" s="588">
        <v>111.23352294280267</v>
      </c>
      <c r="AF39" s="588">
        <v>111.23352294280267</v>
      </c>
      <c r="AG39" s="588">
        <v>111.23352294280267</v>
      </c>
      <c r="AH39" s="588">
        <v>111.23352294280267</v>
      </c>
      <c r="AI39" s="588">
        <v>111.23352294280267</v>
      </c>
      <c r="AJ39" s="588">
        <v>111.23352294280267</v>
      </c>
      <c r="AK39" s="588">
        <v>111.23352294280267</v>
      </c>
      <c r="AL39" s="588">
        <v>0</v>
      </c>
      <c r="AM39" s="588">
        <v>0</v>
      </c>
      <c r="AN39" s="588">
        <v>0</v>
      </c>
      <c r="AO39" s="588">
        <v>0</v>
      </c>
      <c r="AP39" s="39"/>
      <c r="AQ39" s="587">
        <v>571295.37383423455</v>
      </c>
      <c r="AR39" s="588">
        <v>571295.37383423455</v>
      </c>
      <c r="AS39" s="588">
        <v>571295.37383423455</v>
      </c>
      <c r="AT39" s="588">
        <v>571295.37383423455</v>
      </c>
      <c r="AU39" s="588">
        <v>571295.37383423455</v>
      </c>
      <c r="AV39" s="588">
        <v>571295.37383423455</v>
      </c>
      <c r="AW39" s="588">
        <v>571295.37383423455</v>
      </c>
      <c r="AX39" s="588">
        <v>571295.37383423455</v>
      </c>
      <c r="AY39" s="588">
        <v>571295.37383423455</v>
      </c>
      <c r="AZ39" s="588">
        <v>571295.37383423455</v>
      </c>
      <c r="BA39" s="588">
        <v>571295.37383423455</v>
      </c>
      <c r="BB39" s="588">
        <v>571295.37383423455</v>
      </c>
      <c r="BC39" s="588">
        <v>571295.37383423455</v>
      </c>
      <c r="BD39" s="588">
        <v>571295.37383423455</v>
      </c>
      <c r="BE39" s="588">
        <v>571295.37383423455</v>
      </c>
      <c r="BF39" s="588">
        <v>571295.37383423455</v>
      </c>
      <c r="BG39" s="588">
        <v>571295.37383423455</v>
      </c>
      <c r="BH39" s="588">
        <v>571295.37383423455</v>
      </c>
      <c r="BI39" s="588">
        <v>571295.37383423455</v>
      </c>
      <c r="BJ39" s="588">
        <v>571295.37383423455</v>
      </c>
      <c r="BK39" s="588">
        <v>571295.37383423455</v>
      </c>
      <c r="BL39" s="588">
        <v>571295.37383423455</v>
      </c>
      <c r="BM39" s="588">
        <v>571295.37383423455</v>
      </c>
      <c r="BN39" s="588">
        <v>571295.37383423455</v>
      </c>
      <c r="BO39" s="588">
        <v>571295.37383423455</v>
      </c>
      <c r="BP39" s="588">
        <v>571295.37383423455</v>
      </c>
      <c r="BQ39" s="588">
        <v>0</v>
      </c>
      <c r="BR39" s="588">
        <v>0</v>
      </c>
      <c r="BS39" s="588">
        <v>0</v>
      </c>
      <c r="BT39" s="589">
        <v>0</v>
      </c>
      <c r="BU39" s="1"/>
    </row>
    <row r="40" spans="2:73" s="13" customFormat="1" ht="15.5">
      <c r="B40" s="586" t="s">
        <v>1136</v>
      </c>
      <c r="C40" s="586" t="s">
        <v>1140</v>
      </c>
      <c r="D40" s="586" t="s">
        <v>22</v>
      </c>
      <c r="E40" s="586" t="s">
        <v>1138</v>
      </c>
      <c r="F40" s="586" t="s">
        <v>1146</v>
      </c>
      <c r="G40" s="586" t="s">
        <v>1139</v>
      </c>
      <c r="H40" s="586">
        <v>2012</v>
      </c>
      <c r="I40" s="546" t="s">
        <v>576</v>
      </c>
      <c r="J40" s="546" t="s">
        <v>593</v>
      </c>
      <c r="K40" s="39"/>
      <c r="L40" s="587">
        <v>0</v>
      </c>
      <c r="M40" s="588">
        <v>2096.9218887126381</v>
      </c>
      <c r="N40" s="588">
        <v>2096.9218887126381</v>
      </c>
      <c r="O40" s="588">
        <v>2096.0027982298902</v>
      </c>
      <c r="P40" s="588">
        <v>2074.0065899872166</v>
      </c>
      <c r="Q40" s="588">
        <v>2011.6726772134252</v>
      </c>
      <c r="R40" s="588">
        <v>1846.4428752682027</v>
      </c>
      <c r="S40" s="588">
        <v>1793.3565521686689</v>
      </c>
      <c r="T40" s="588">
        <v>1793.3565521686689</v>
      </c>
      <c r="U40" s="588">
        <v>1653.5479513925009</v>
      </c>
      <c r="V40" s="588">
        <v>937.68537465639804</v>
      </c>
      <c r="W40" s="588">
        <v>930.40272250165822</v>
      </c>
      <c r="X40" s="588">
        <v>930.40272250165822</v>
      </c>
      <c r="Y40" s="588">
        <v>229.88710201575975</v>
      </c>
      <c r="Z40" s="588">
        <v>229.88710201575975</v>
      </c>
      <c r="AA40" s="588">
        <v>229.88710201575975</v>
      </c>
      <c r="AB40" s="588">
        <v>54.313521718185562</v>
      </c>
      <c r="AC40" s="588">
        <v>43.997291499144424</v>
      </c>
      <c r="AD40" s="588">
        <v>43.997291499144424</v>
      </c>
      <c r="AE40" s="588">
        <v>43.997291499144424</v>
      </c>
      <c r="AF40" s="588">
        <v>43.997291499144424</v>
      </c>
      <c r="AG40" s="588">
        <v>0</v>
      </c>
      <c r="AH40" s="588">
        <v>0</v>
      </c>
      <c r="AI40" s="588">
        <v>0</v>
      </c>
      <c r="AJ40" s="588">
        <v>0</v>
      </c>
      <c r="AK40" s="588">
        <v>0</v>
      </c>
      <c r="AL40" s="588">
        <v>0</v>
      </c>
      <c r="AM40" s="588">
        <v>0</v>
      </c>
      <c r="AN40" s="588">
        <v>0</v>
      </c>
      <c r="AO40" s="588">
        <v>0</v>
      </c>
      <c r="AP40" s="39"/>
      <c r="AQ40" s="587">
        <v>0</v>
      </c>
      <c r="AR40" s="588">
        <v>12489528.263783401</v>
      </c>
      <c r="AS40" s="588">
        <v>12489528.263783401</v>
      </c>
      <c r="AT40" s="588">
        <v>12486488.078599092</v>
      </c>
      <c r="AU40" s="588">
        <v>12414293.424689008</v>
      </c>
      <c r="AV40" s="588">
        <v>12122553.412167734</v>
      </c>
      <c r="AW40" s="588">
        <v>11544768.855279958</v>
      </c>
      <c r="AX40" s="588">
        <v>11267925.608812748</v>
      </c>
      <c r="AY40" s="588">
        <v>11267925.608812748</v>
      </c>
      <c r="AZ40" s="588">
        <v>10698550.831636021</v>
      </c>
      <c r="BA40" s="588">
        <v>7121175.9617796326</v>
      </c>
      <c r="BB40" s="588">
        <v>6582905.9823988331</v>
      </c>
      <c r="BC40" s="588">
        <v>6535997.7351728519</v>
      </c>
      <c r="BD40" s="588">
        <v>2397133.7573487507</v>
      </c>
      <c r="BE40" s="588">
        <v>2397133.7573487507</v>
      </c>
      <c r="BF40" s="588">
        <v>2397133.7573487507</v>
      </c>
      <c r="BG40" s="588">
        <v>152216.1117981131</v>
      </c>
      <c r="BH40" s="588">
        <v>134791.49985339603</v>
      </c>
      <c r="BI40" s="588">
        <v>134791.49985339603</v>
      </c>
      <c r="BJ40" s="588">
        <v>134791.49985339603</v>
      </c>
      <c r="BK40" s="588">
        <v>134791.49985339603</v>
      </c>
      <c r="BL40" s="588">
        <v>0</v>
      </c>
      <c r="BM40" s="588">
        <v>0</v>
      </c>
      <c r="BN40" s="588">
        <v>0</v>
      </c>
      <c r="BO40" s="588">
        <v>0</v>
      </c>
      <c r="BP40" s="588">
        <v>0</v>
      </c>
      <c r="BQ40" s="588">
        <v>0</v>
      </c>
      <c r="BR40" s="588">
        <v>0</v>
      </c>
      <c r="BS40" s="588">
        <v>0</v>
      </c>
      <c r="BT40" s="589">
        <v>0</v>
      </c>
      <c r="BU40" s="1"/>
    </row>
    <row r="41" spans="2:73" s="13" customFormat="1" ht="15.5">
      <c r="B41" s="586" t="s">
        <v>1136</v>
      </c>
      <c r="C41" s="586" t="s">
        <v>1140</v>
      </c>
      <c r="D41" s="586" t="s">
        <v>20</v>
      </c>
      <c r="E41" s="586" t="s">
        <v>1138</v>
      </c>
      <c r="F41" s="586" t="s">
        <v>1146</v>
      </c>
      <c r="G41" s="586" t="s">
        <v>1139</v>
      </c>
      <c r="H41" s="586">
        <v>2012</v>
      </c>
      <c r="I41" s="546" t="s">
        <v>576</v>
      </c>
      <c r="J41" s="546" t="s">
        <v>593</v>
      </c>
      <c r="K41" s="39"/>
      <c r="L41" s="587">
        <v>0</v>
      </c>
      <c r="M41" s="588">
        <v>15.531523888694348</v>
      </c>
      <c r="N41" s="588">
        <v>15.531523888694348</v>
      </c>
      <c r="O41" s="588">
        <v>15.531523888694348</v>
      </c>
      <c r="P41" s="588">
        <v>15.531523888694348</v>
      </c>
      <c r="Q41" s="588">
        <v>0</v>
      </c>
      <c r="R41" s="588">
        <v>0</v>
      </c>
      <c r="S41" s="588">
        <v>0</v>
      </c>
      <c r="T41" s="588">
        <v>0</v>
      </c>
      <c r="U41" s="588">
        <v>0</v>
      </c>
      <c r="V41" s="588">
        <v>0</v>
      </c>
      <c r="W41" s="588">
        <v>0</v>
      </c>
      <c r="X41" s="588">
        <v>0</v>
      </c>
      <c r="Y41" s="588">
        <v>0</v>
      </c>
      <c r="Z41" s="588">
        <v>0</v>
      </c>
      <c r="AA41" s="588">
        <v>0</v>
      </c>
      <c r="AB41" s="588">
        <v>0</v>
      </c>
      <c r="AC41" s="588">
        <v>0</v>
      </c>
      <c r="AD41" s="588">
        <v>0</v>
      </c>
      <c r="AE41" s="588">
        <v>0</v>
      </c>
      <c r="AF41" s="588">
        <v>0</v>
      </c>
      <c r="AG41" s="588">
        <v>0</v>
      </c>
      <c r="AH41" s="588">
        <v>0</v>
      </c>
      <c r="AI41" s="588">
        <v>0</v>
      </c>
      <c r="AJ41" s="588">
        <v>0</v>
      </c>
      <c r="AK41" s="588">
        <v>0</v>
      </c>
      <c r="AL41" s="588">
        <v>0</v>
      </c>
      <c r="AM41" s="588">
        <v>0</v>
      </c>
      <c r="AN41" s="588">
        <v>0</v>
      </c>
      <c r="AO41" s="588">
        <v>0</v>
      </c>
      <c r="AP41" s="39"/>
      <c r="AQ41" s="587">
        <v>0</v>
      </c>
      <c r="AR41" s="588">
        <v>75528.763387689221</v>
      </c>
      <c r="AS41" s="588">
        <v>75528.763387689221</v>
      </c>
      <c r="AT41" s="588">
        <v>75528.763387689221</v>
      </c>
      <c r="AU41" s="588">
        <v>75528.763387689221</v>
      </c>
      <c r="AV41" s="588">
        <v>0</v>
      </c>
      <c r="AW41" s="588">
        <v>0</v>
      </c>
      <c r="AX41" s="588">
        <v>0</v>
      </c>
      <c r="AY41" s="588">
        <v>0</v>
      </c>
      <c r="AZ41" s="588">
        <v>0</v>
      </c>
      <c r="BA41" s="588">
        <v>0</v>
      </c>
      <c r="BB41" s="588">
        <v>0</v>
      </c>
      <c r="BC41" s="588">
        <v>0</v>
      </c>
      <c r="BD41" s="588">
        <v>0</v>
      </c>
      <c r="BE41" s="588">
        <v>0</v>
      </c>
      <c r="BF41" s="588">
        <v>0</v>
      </c>
      <c r="BG41" s="588">
        <v>0</v>
      </c>
      <c r="BH41" s="588">
        <v>0</v>
      </c>
      <c r="BI41" s="588">
        <v>0</v>
      </c>
      <c r="BJ41" s="588">
        <v>0</v>
      </c>
      <c r="BK41" s="588">
        <v>0</v>
      </c>
      <c r="BL41" s="588">
        <v>0</v>
      </c>
      <c r="BM41" s="588">
        <v>0</v>
      </c>
      <c r="BN41" s="588">
        <v>0</v>
      </c>
      <c r="BO41" s="588">
        <v>0</v>
      </c>
      <c r="BP41" s="588">
        <v>0</v>
      </c>
      <c r="BQ41" s="588">
        <v>0</v>
      </c>
      <c r="BR41" s="588">
        <v>0</v>
      </c>
      <c r="BS41" s="588">
        <v>0</v>
      </c>
      <c r="BT41" s="589">
        <v>0</v>
      </c>
      <c r="BU41" s="1"/>
    </row>
    <row r="42" spans="2:73" s="13" customFormat="1" ht="15.5">
      <c r="B42" s="586" t="s">
        <v>1136</v>
      </c>
      <c r="C42" s="586" t="s">
        <v>1137</v>
      </c>
      <c r="D42" s="586" t="s">
        <v>2</v>
      </c>
      <c r="E42" s="586" t="s">
        <v>1138</v>
      </c>
      <c r="F42" s="586" t="s">
        <v>29</v>
      </c>
      <c r="G42" s="586" t="s">
        <v>1139</v>
      </c>
      <c r="H42" s="586">
        <v>2012</v>
      </c>
      <c r="I42" s="546" t="s">
        <v>576</v>
      </c>
      <c r="J42" s="546" t="s">
        <v>593</v>
      </c>
      <c r="K42" s="39"/>
      <c r="L42" s="587">
        <v>0</v>
      </c>
      <c r="M42" s="588">
        <v>4.6183987845805685</v>
      </c>
      <c r="N42" s="588">
        <v>4.6183987845805685</v>
      </c>
      <c r="O42" s="588">
        <v>4.6183987845805685</v>
      </c>
      <c r="P42" s="588">
        <v>4.4734545808753134</v>
      </c>
      <c r="Q42" s="588">
        <v>0</v>
      </c>
      <c r="R42" s="588">
        <v>0</v>
      </c>
      <c r="S42" s="588">
        <v>0</v>
      </c>
      <c r="T42" s="588">
        <v>0</v>
      </c>
      <c r="U42" s="588">
        <v>0</v>
      </c>
      <c r="V42" s="588">
        <v>0</v>
      </c>
      <c r="W42" s="588">
        <v>0</v>
      </c>
      <c r="X42" s="588">
        <v>0</v>
      </c>
      <c r="Y42" s="588">
        <v>0</v>
      </c>
      <c r="Z42" s="588">
        <v>0</v>
      </c>
      <c r="AA42" s="588">
        <v>0</v>
      </c>
      <c r="AB42" s="588">
        <v>0</v>
      </c>
      <c r="AC42" s="588">
        <v>0</v>
      </c>
      <c r="AD42" s="588">
        <v>0</v>
      </c>
      <c r="AE42" s="588">
        <v>0</v>
      </c>
      <c r="AF42" s="588">
        <v>0</v>
      </c>
      <c r="AG42" s="588">
        <v>0</v>
      </c>
      <c r="AH42" s="588">
        <v>0</v>
      </c>
      <c r="AI42" s="588">
        <v>0</v>
      </c>
      <c r="AJ42" s="588">
        <v>0</v>
      </c>
      <c r="AK42" s="588">
        <v>0</v>
      </c>
      <c r="AL42" s="588">
        <v>0</v>
      </c>
      <c r="AM42" s="588">
        <v>0</v>
      </c>
      <c r="AN42" s="588">
        <v>0</v>
      </c>
      <c r="AO42" s="588">
        <v>0</v>
      </c>
      <c r="AP42" s="39"/>
      <c r="AQ42" s="587">
        <v>0</v>
      </c>
      <c r="AR42" s="588">
        <v>8106.0628592353123</v>
      </c>
      <c r="AS42" s="588">
        <v>8106.0628592353123</v>
      </c>
      <c r="AT42" s="588">
        <v>8106.0628592353123</v>
      </c>
      <c r="AU42" s="588">
        <v>7976.4458643720991</v>
      </c>
      <c r="AV42" s="588">
        <v>0</v>
      </c>
      <c r="AW42" s="588">
        <v>0</v>
      </c>
      <c r="AX42" s="588">
        <v>0</v>
      </c>
      <c r="AY42" s="588">
        <v>0</v>
      </c>
      <c r="AZ42" s="588">
        <v>0</v>
      </c>
      <c r="BA42" s="588">
        <v>0</v>
      </c>
      <c r="BB42" s="588">
        <v>0</v>
      </c>
      <c r="BC42" s="588">
        <v>0</v>
      </c>
      <c r="BD42" s="588">
        <v>0</v>
      </c>
      <c r="BE42" s="588">
        <v>0</v>
      </c>
      <c r="BF42" s="588">
        <v>0</v>
      </c>
      <c r="BG42" s="588">
        <v>0</v>
      </c>
      <c r="BH42" s="588">
        <v>0</v>
      </c>
      <c r="BI42" s="588">
        <v>0</v>
      </c>
      <c r="BJ42" s="588">
        <v>0</v>
      </c>
      <c r="BK42" s="588">
        <v>0</v>
      </c>
      <c r="BL42" s="588">
        <v>0</v>
      </c>
      <c r="BM42" s="588">
        <v>0</v>
      </c>
      <c r="BN42" s="588">
        <v>0</v>
      </c>
      <c r="BO42" s="588">
        <v>0</v>
      </c>
      <c r="BP42" s="588">
        <v>0</v>
      </c>
      <c r="BQ42" s="588">
        <v>0</v>
      </c>
      <c r="BR42" s="588">
        <v>0</v>
      </c>
      <c r="BS42" s="588">
        <v>0</v>
      </c>
      <c r="BT42" s="589">
        <v>0</v>
      </c>
      <c r="BU42" s="1"/>
    </row>
    <row r="43" spans="2:73" s="13" customFormat="1" ht="15.5">
      <c r="B43" s="586" t="s">
        <v>1136</v>
      </c>
      <c r="C43" s="586" t="s">
        <v>1137</v>
      </c>
      <c r="D43" s="586" t="s">
        <v>1</v>
      </c>
      <c r="E43" s="586" t="s">
        <v>1138</v>
      </c>
      <c r="F43" s="586" t="s">
        <v>29</v>
      </c>
      <c r="G43" s="586" t="s">
        <v>1139</v>
      </c>
      <c r="H43" s="586">
        <v>2012</v>
      </c>
      <c r="I43" s="546" t="s">
        <v>576</v>
      </c>
      <c r="J43" s="546" t="s">
        <v>593</v>
      </c>
      <c r="K43" s="39"/>
      <c r="L43" s="587">
        <v>0</v>
      </c>
      <c r="M43" s="588">
        <v>32.927791458571946</v>
      </c>
      <c r="N43" s="588">
        <v>32.927791458571946</v>
      </c>
      <c r="O43" s="588">
        <v>32.927791458571946</v>
      </c>
      <c r="P43" s="588">
        <v>30.635713216156176</v>
      </c>
      <c r="Q43" s="588">
        <v>18.803489185820293</v>
      </c>
      <c r="R43" s="588">
        <v>0</v>
      </c>
      <c r="S43" s="588">
        <v>0</v>
      </c>
      <c r="T43" s="588">
        <v>0</v>
      </c>
      <c r="U43" s="588">
        <v>0</v>
      </c>
      <c r="V43" s="588">
        <v>0</v>
      </c>
      <c r="W43" s="588">
        <v>0</v>
      </c>
      <c r="X43" s="588">
        <v>0</v>
      </c>
      <c r="Y43" s="588">
        <v>0</v>
      </c>
      <c r="Z43" s="588">
        <v>0</v>
      </c>
      <c r="AA43" s="588">
        <v>0</v>
      </c>
      <c r="AB43" s="588">
        <v>0</v>
      </c>
      <c r="AC43" s="588">
        <v>0</v>
      </c>
      <c r="AD43" s="588">
        <v>0</v>
      </c>
      <c r="AE43" s="588">
        <v>0</v>
      </c>
      <c r="AF43" s="588">
        <v>0</v>
      </c>
      <c r="AG43" s="588">
        <v>0</v>
      </c>
      <c r="AH43" s="588">
        <v>0</v>
      </c>
      <c r="AI43" s="588">
        <v>0</v>
      </c>
      <c r="AJ43" s="588">
        <v>0</v>
      </c>
      <c r="AK43" s="588">
        <v>0</v>
      </c>
      <c r="AL43" s="588">
        <v>0</v>
      </c>
      <c r="AM43" s="588">
        <v>0</v>
      </c>
      <c r="AN43" s="588">
        <v>0</v>
      </c>
      <c r="AO43" s="588">
        <v>0</v>
      </c>
      <c r="AP43" s="39"/>
      <c r="AQ43" s="587">
        <v>0</v>
      </c>
      <c r="AR43" s="588">
        <v>230362.02718068566</v>
      </c>
      <c r="AS43" s="588">
        <v>230362.02718068566</v>
      </c>
      <c r="AT43" s="588">
        <v>230362.02718068566</v>
      </c>
      <c r="AU43" s="588">
        <v>228312.32608068589</v>
      </c>
      <c r="AV43" s="588">
        <v>143014.36531066109</v>
      </c>
      <c r="AW43" s="588">
        <v>0</v>
      </c>
      <c r="AX43" s="588">
        <v>0</v>
      </c>
      <c r="AY43" s="588">
        <v>0</v>
      </c>
      <c r="AZ43" s="588">
        <v>0</v>
      </c>
      <c r="BA43" s="588">
        <v>0</v>
      </c>
      <c r="BB43" s="588">
        <v>0</v>
      </c>
      <c r="BC43" s="588">
        <v>0</v>
      </c>
      <c r="BD43" s="588">
        <v>0</v>
      </c>
      <c r="BE43" s="588">
        <v>0</v>
      </c>
      <c r="BF43" s="588">
        <v>0</v>
      </c>
      <c r="BG43" s="588">
        <v>0</v>
      </c>
      <c r="BH43" s="588">
        <v>0</v>
      </c>
      <c r="BI43" s="588">
        <v>0</v>
      </c>
      <c r="BJ43" s="588">
        <v>0</v>
      </c>
      <c r="BK43" s="588">
        <v>0</v>
      </c>
      <c r="BL43" s="588">
        <v>0</v>
      </c>
      <c r="BM43" s="588">
        <v>0</v>
      </c>
      <c r="BN43" s="588">
        <v>0</v>
      </c>
      <c r="BO43" s="588">
        <v>0</v>
      </c>
      <c r="BP43" s="588">
        <v>0</v>
      </c>
      <c r="BQ43" s="588">
        <v>0</v>
      </c>
      <c r="BR43" s="588">
        <v>0</v>
      </c>
      <c r="BS43" s="588">
        <v>0</v>
      </c>
      <c r="BT43" s="589">
        <v>0</v>
      </c>
      <c r="BU43" s="1"/>
    </row>
    <row r="44" spans="2:73" s="13" customFormat="1" ht="15.5">
      <c r="B44" s="586" t="s">
        <v>1136</v>
      </c>
      <c r="C44" s="586" t="s">
        <v>1137</v>
      </c>
      <c r="D44" s="586" t="s">
        <v>5</v>
      </c>
      <c r="E44" s="586" t="s">
        <v>1138</v>
      </c>
      <c r="F44" s="586" t="s">
        <v>29</v>
      </c>
      <c r="G44" s="586" t="s">
        <v>1139</v>
      </c>
      <c r="H44" s="586">
        <v>2012</v>
      </c>
      <c r="I44" s="546" t="s">
        <v>576</v>
      </c>
      <c r="J44" s="546" t="s">
        <v>593</v>
      </c>
      <c r="K44" s="39"/>
      <c r="L44" s="587">
        <v>0</v>
      </c>
      <c r="M44" s="588">
        <v>41.706252538460724</v>
      </c>
      <c r="N44" s="588">
        <v>41.706252538460724</v>
      </c>
      <c r="O44" s="588">
        <v>41.706252538460724</v>
      </c>
      <c r="P44" s="588">
        <v>41.706252538460724</v>
      </c>
      <c r="Q44" s="588">
        <v>38.174538361198145</v>
      </c>
      <c r="R44" s="588">
        <v>32.304655509361815</v>
      </c>
      <c r="S44" s="588">
        <v>24.184328076903807</v>
      </c>
      <c r="T44" s="588">
        <v>24.095036226224352</v>
      </c>
      <c r="U44" s="588">
        <v>24.095036226224352</v>
      </c>
      <c r="V44" s="588">
        <v>15.539154621870475</v>
      </c>
      <c r="W44" s="588">
        <v>6.0795265485645276</v>
      </c>
      <c r="X44" s="588">
        <v>6.07899275502339</v>
      </c>
      <c r="Y44" s="588">
        <v>6.07899275502339</v>
      </c>
      <c r="Z44" s="588">
        <v>5.9746727491670857</v>
      </c>
      <c r="AA44" s="588">
        <v>5.9746727491670857</v>
      </c>
      <c r="AB44" s="588">
        <v>5.8262281516712422</v>
      </c>
      <c r="AC44" s="588">
        <v>1.6347272388711438</v>
      </c>
      <c r="AD44" s="588">
        <v>1.6347272388711438</v>
      </c>
      <c r="AE44" s="588">
        <v>1.6347272388711438</v>
      </c>
      <c r="AF44" s="588">
        <v>1.6347272388711438</v>
      </c>
      <c r="AG44" s="588">
        <v>0</v>
      </c>
      <c r="AH44" s="588">
        <v>0</v>
      </c>
      <c r="AI44" s="588">
        <v>0</v>
      </c>
      <c r="AJ44" s="588">
        <v>0</v>
      </c>
      <c r="AK44" s="588">
        <v>0</v>
      </c>
      <c r="AL44" s="588">
        <v>0</v>
      </c>
      <c r="AM44" s="588">
        <v>0</v>
      </c>
      <c r="AN44" s="588">
        <v>0</v>
      </c>
      <c r="AO44" s="588">
        <v>0</v>
      </c>
      <c r="AP44" s="39"/>
      <c r="AQ44" s="587">
        <v>0</v>
      </c>
      <c r="AR44" s="588">
        <v>754713.39050143119</v>
      </c>
      <c r="AS44" s="588">
        <v>754713.39050143119</v>
      </c>
      <c r="AT44" s="588">
        <v>754713.39050143119</v>
      </c>
      <c r="AU44" s="588">
        <v>754713.39050143119</v>
      </c>
      <c r="AV44" s="588">
        <v>678439.32655069989</v>
      </c>
      <c r="AW44" s="588">
        <v>551668.07679704856</v>
      </c>
      <c r="AX44" s="588">
        <v>376294.20937829517</v>
      </c>
      <c r="AY44" s="588">
        <v>375512.01276634313</v>
      </c>
      <c r="AZ44" s="588">
        <v>375512.01276634313</v>
      </c>
      <c r="BA44" s="588">
        <v>190731.527174727</v>
      </c>
      <c r="BB44" s="588">
        <v>141547.67119990225</v>
      </c>
      <c r="BC44" s="588">
        <v>137148.60178021801</v>
      </c>
      <c r="BD44" s="588">
        <v>137148.60178021801</v>
      </c>
      <c r="BE44" s="588">
        <v>127573.58757977253</v>
      </c>
      <c r="BF44" s="588">
        <v>127573.58757977253</v>
      </c>
      <c r="BG44" s="588">
        <v>125828.44373226413</v>
      </c>
      <c r="BH44" s="588">
        <v>35305.034241560556</v>
      </c>
      <c r="BI44" s="588">
        <v>35305.034241560556</v>
      </c>
      <c r="BJ44" s="588">
        <v>35305.034241560556</v>
      </c>
      <c r="BK44" s="588">
        <v>35305.034241560556</v>
      </c>
      <c r="BL44" s="588">
        <v>0</v>
      </c>
      <c r="BM44" s="588">
        <v>0</v>
      </c>
      <c r="BN44" s="588">
        <v>0</v>
      </c>
      <c r="BO44" s="588">
        <v>0</v>
      </c>
      <c r="BP44" s="588">
        <v>0</v>
      </c>
      <c r="BQ44" s="588">
        <v>0</v>
      </c>
      <c r="BR44" s="588">
        <v>0</v>
      </c>
      <c r="BS44" s="588">
        <v>0</v>
      </c>
      <c r="BT44" s="589">
        <v>0</v>
      </c>
      <c r="BU44" s="1"/>
    </row>
    <row r="45" spans="2:73" s="13" customFormat="1" ht="15.5">
      <c r="B45" s="586" t="s">
        <v>1136</v>
      </c>
      <c r="C45" s="586" t="s">
        <v>1137</v>
      </c>
      <c r="D45" s="586" t="s">
        <v>4</v>
      </c>
      <c r="E45" s="586" t="s">
        <v>1138</v>
      </c>
      <c r="F45" s="586" t="s">
        <v>29</v>
      </c>
      <c r="G45" s="586" t="s">
        <v>1139</v>
      </c>
      <c r="H45" s="586">
        <v>2012</v>
      </c>
      <c r="I45" s="546" t="s">
        <v>576</v>
      </c>
      <c r="J45" s="546" t="s">
        <v>593</v>
      </c>
      <c r="K45" s="39"/>
      <c r="L45" s="587">
        <v>0</v>
      </c>
      <c r="M45" s="588">
        <v>6.4931606243001623</v>
      </c>
      <c r="N45" s="588">
        <v>6.4931606243001623</v>
      </c>
      <c r="O45" s="588">
        <v>6.4931606243001623</v>
      </c>
      <c r="P45" s="588">
        <v>6.4931606243001623</v>
      </c>
      <c r="Q45" s="588">
        <v>6.4657515932178544</v>
      </c>
      <c r="R45" s="588">
        <v>6.4657515932178544</v>
      </c>
      <c r="S45" s="588">
        <v>5.514951330401054</v>
      </c>
      <c r="T45" s="588">
        <v>5.5034373812344937</v>
      </c>
      <c r="U45" s="588">
        <v>5.5034373812344937</v>
      </c>
      <c r="V45" s="588">
        <v>5.5034373812344937</v>
      </c>
      <c r="W45" s="588">
        <v>0.10123401579621749</v>
      </c>
      <c r="X45" s="588">
        <v>0.10116429741324533</v>
      </c>
      <c r="Y45" s="588">
        <v>0.10116429741324533</v>
      </c>
      <c r="Z45" s="588">
        <v>9.7521461560995296E-2</v>
      </c>
      <c r="AA45" s="588">
        <v>9.7521461560995296E-2</v>
      </c>
      <c r="AB45" s="588">
        <v>9.1092758519836725E-2</v>
      </c>
      <c r="AC45" s="588">
        <v>0</v>
      </c>
      <c r="AD45" s="588">
        <v>0</v>
      </c>
      <c r="AE45" s="588">
        <v>0</v>
      </c>
      <c r="AF45" s="588">
        <v>0</v>
      </c>
      <c r="AG45" s="588">
        <v>0</v>
      </c>
      <c r="AH45" s="588">
        <v>0</v>
      </c>
      <c r="AI45" s="588">
        <v>0</v>
      </c>
      <c r="AJ45" s="588">
        <v>0</v>
      </c>
      <c r="AK45" s="588">
        <v>0</v>
      </c>
      <c r="AL45" s="588">
        <v>0</v>
      </c>
      <c r="AM45" s="588">
        <v>0</v>
      </c>
      <c r="AN45" s="588">
        <v>0</v>
      </c>
      <c r="AO45" s="588">
        <v>0</v>
      </c>
      <c r="AP45" s="39"/>
      <c r="AQ45" s="587">
        <v>0</v>
      </c>
      <c r="AR45" s="588">
        <v>39401.631541547125</v>
      </c>
      <c r="AS45" s="588">
        <v>39401.631541547125</v>
      </c>
      <c r="AT45" s="588">
        <v>39401.631541547125</v>
      </c>
      <c r="AU45" s="588">
        <v>39401.631541547125</v>
      </c>
      <c r="AV45" s="588">
        <v>38809.681546539352</v>
      </c>
      <c r="AW45" s="588">
        <v>38809.681546539352</v>
      </c>
      <c r="AX45" s="588">
        <v>18275.347109919679</v>
      </c>
      <c r="AY45" s="588">
        <v>18174.484915220601</v>
      </c>
      <c r="AZ45" s="588">
        <v>18174.484915220601</v>
      </c>
      <c r="BA45" s="588">
        <v>18174.484915220601</v>
      </c>
      <c r="BB45" s="588">
        <v>2951.8149377912387</v>
      </c>
      <c r="BC45" s="588">
        <v>2377.2557067635244</v>
      </c>
      <c r="BD45" s="588">
        <v>2377.2557067635244</v>
      </c>
      <c r="BE45" s="588">
        <v>2042.8979320598737</v>
      </c>
      <c r="BF45" s="588">
        <v>2042.8979320598737</v>
      </c>
      <c r="BG45" s="588">
        <v>1967.3208363016356</v>
      </c>
      <c r="BH45" s="588">
        <v>0</v>
      </c>
      <c r="BI45" s="588">
        <v>0</v>
      </c>
      <c r="BJ45" s="588">
        <v>0</v>
      </c>
      <c r="BK45" s="588">
        <v>0</v>
      </c>
      <c r="BL45" s="588">
        <v>0</v>
      </c>
      <c r="BM45" s="588">
        <v>0</v>
      </c>
      <c r="BN45" s="588">
        <v>0</v>
      </c>
      <c r="BO45" s="588">
        <v>0</v>
      </c>
      <c r="BP45" s="588">
        <v>0</v>
      </c>
      <c r="BQ45" s="588">
        <v>0</v>
      </c>
      <c r="BR45" s="588">
        <v>0</v>
      </c>
      <c r="BS45" s="588">
        <v>0</v>
      </c>
      <c r="BT45" s="589">
        <v>0</v>
      </c>
      <c r="BU45" s="1"/>
    </row>
    <row r="46" spans="2:73" s="13" customFormat="1" ht="15.5">
      <c r="B46" s="586" t="s">
        <v>1136</v>
      </c>
      <c r="C46" s="586" t="s">
        <v>1137</v>
      </c>
      <c r="D46" s="586" t="s">
        <v>3</v>
      </c>
      <c r="E46" s="586" t="s">
        <v>1138</v>
      </c>
      <c r="F46" s="586" t="s">
        <v>29</v>
      </c>
      <c r="G46" s="586" t="s">
        <v>1139</v>
      </c>
      <c r="H46" s="586">
        <v>2012</v>
      </c>
      <c r="I46" s="546" t="s">
        <v>576</v>
      </c>
      <c r="J46" s="546" t="s">
        <v>593</v>
      </c>
      <c r="K46" s="39"/>
      <c r="L46" s="587">
        <v>0</v>
      </c>
      <c r="M46" s="588">
        <v>709.88095324583458</v>
      </c>
      <c r="N46" s="588">
        <v>709.88095324583458</v>
      </c>
      <c r="O46" s="588">
        <v>709.88095324583458</v>
      </c>
      <c r="P46" s="588">
        <v>709.88095324583458</v>
      </c>
      <c r="Q46" s="588">
        <v>709.88095324583458</v>
      </c>
      <c r="R46" s="588">
        <v>709.88095324583458</v>
      </c>
      <c r="S46" s="588">
        <v>709.88095324583458</v>
      </c>
      <c r="T46" s="588">
        <v>709.88095324583458</v>
      </c>
      <c r="U46" s="588">
        <v>709.88095324583458</v>
      </c>
      <c r="V46" s="588">
        <v>709.88095324583458</v>
      </c>
      <c r="W46" s="588">
        <v>709.88095324583458</v>
      </c>
      <c r="X46" s="588">
        <v>709.88095324583458</v>
      </c>
      <c r="Y46" s="588">
        <v>709.88095324583458</v>
      </c>
      <c r="Z46" s="588">
        <v>709.88095324583458</v>
      </c>
      <c r="AA46" s="588">
        <v>709.88095324583458</v>
      </c>
      <c r="AB46" s="588">
        <v>709.88095324583458</v>
      </c>
      <c r="AC46" s="588">
        <v>709.88095324583458</v>
      </c>
      <c r="AD46" s="588">
        <v>709.88095324583458</v>
      </c>
      <c r="AE46" s="588">
        <v>547.46057278914043</v>
      </c>
      <c r="AF46" s="588">
        <v>0</v>
      </c>
      <c r="AG46" s="588">
        <v>0</v>
      </c>
      <c r="AH46" s="588">
        <v>0</v>
      </c>
      <c r="AI46" s="588">
        <v>0</v>
      </c>
      <c r="AJ46" s="588">
        <v>0</v>
      </c>
      <c r="AK46" s="588">
        <v>0</v>
      </c>
      <c r="AL46" s="588">
        <v>0</v>
      </c>
      <c r="AM46" s="588">
        <v>0</v>
      </c>
      <c r="AN46" s="588">
        <v>0</v>
      </c>
      <c r="AO46" s="588">
        <v>0</v>
      </c>
      <c r="AP46" s="39"/>
      <c r="AQ46" s="587">
        <v>0</v>
      </c>
      <c r="AR46" s="588">
        <v>1202085.3024682223</v>
      </c>
      <c r="AS46" s="588">
        <v>1202085.3024682223</v>
      </c>
      <c r="AT46" s="588">
        <v>1202085.3024682223</v>
      </c>
      <c r="AU46" s="588">
        <v>1202085.3024682223</v>
      </c>
      <c r="AV46" s="588">
        <v>1202085.3024682223</v>
      </c>
      <c r="AW46" s="588">
        <v>1202085.3024682223</v>
      </c>
      <c r="AX46" s="588">
        <v>1202085.3024682223</v>
      </c>
      <c r="AY46" s="588">
        <v>1202085.3024682223</v>
      </c>
      <c r="AZ46" s="588">
        <v>1202085.3024682223</v>
      </c>
      <c r="BA46" s="588">
        <v>1202085.3024682223</v>
      </c>
      <c r="BB46" s="588">
        <v>1202085.3024682223</v>
      </c>
      <c r="BC46" s="588">
        <v>1202085.3024682223</v>
      </c>
      <c r="BD46" s="588">
        <v>1202085.3024682223</v>
      </c>
      <c r="BE46" s="588">
        <v>1202085.3024682223</v>
      </c>
      <c r="BF46" s="588">
        <v>1202085.3024682223</v>
      </c>
      <c r="BG46" s="588">
        <v>1202085.3024682223</v>
      </c>
      <c r="BH46" s="588">
        <v>1202085.3024682223</v>
      </c>
      <c r="BI46" s="588">
        <v>1202085.3024682223</v>
      </c>
      <c r="BJ46" s="588">
        <v>1056840.1592947762</v>
      </c>
      <c r="BK46" s="588">
        <v>0</v>
      </c>
      <c r="BL46" s="588">
        <v>0</v>
      </c>
      <c r="BM46" s="588">
        <v>0</v>
      </c>
      <c r="BN46" s="588">
        <v>0</v>
      </c>
      <c r="BO46" s="588">
        <v>0</v>
      </c>
      <c r="BP46" s="588">
        <v>0</v>
      </c>
      <c r="BQ46" s="588">
        <v>0</v>
      </c>
      <c r="BR46" s="588">
        <v>0</v>
      </c>
      <c r="BS46" s="588">
        <v>0</v>
      </c>
      <c r="BT46" s="589">
        <v>0</v>
      </c>
      <c r="BU46" s="1"/>
    </row>
    <row r="47" spans="2:73" s="13" customFormat="1" ht="15.5">
      <c r="B47" s="586" t="s">
        <v>1136</v>
      </c>
      <c r="C47" s="586" t="s">
        <v>1137</v>
      </c>
      <c r="D47" s="586" t="s">
        <v>42</v>
      </c>
      <c r="E47" s="586" t="s">
        <v>1138</v>
      </c>
      <c r="F47" s="586" t="s">
        <v>29</v>
      </c>
      <c r="G47" s="586" t="s">
        <v>1143</v>
      </c>
      <c r="H47" s="586">
        <v>2012</v>
      </c>
      <c r="I47" s="546" t="s">
        <v>576</v>
      </c>
      <c r="J47" s="546" t="s">
        <v>593</v>
      </c>
      <c r="K47" s="39"/>
      <c r="L47" s="587">
        <v>0</v>
      </c>
      <c r="M47" s="588">
        <v>466.85700000000003</v>
      </c>
      <c r="N47" s="588">
        <v>0</v>
      </c>
      <c r="O47" s="588">
        <v>0</v>
      </c>
      <c r="P47" s="588">
        <v>0</v>
      </c>
      <c r="Q47" s="588">
        <v>0</v>
      </c>
      <c r="R47" s="588">
        <v>0</v>
      </c>
      <c r="S47" s="588">
        <v>0</v>
      </c>
      <c r="T47" s="588">
        <v>0</v>
      </c>
      <c r="U47" s="588">
        <v>0</v>
      </c>
      <c r="V47" s="588">
        <v>0</v>
      </c>
      <c r="W47" s="588">
        <v>0</v>
      </c>
      <c r="X47" s="588">
        <v>0</v>
      </c>
      <c r="Y47" s="588">
        <v>0</v>
      </c>
      <c r="Z47" s="588">
        <v>0</v>
      </c>
      <c r="AA47" s="588">
        <v>0</v>
      </c>
      <c r="AB47" s="588">
        <v>0</v>
      </c>
      <c r="AC47" s="588">
        <v>0</v>
      </c>
      <c r="AD47" s="588">
        <v>0</v>
      </c>
      <c r="AE47" s="588">
        <v>0</v>
      </c>
      <c r="AF47" s="588">
        <v>0</v>
      </c>
      <c r="AG47" s="588">
        <v>0</v>
      </c>
      <c r="AH47" s="588">
        <v>0</v>
      </c>
      <c r="AI47" s="588">
        <v>0</v>
      </c>
      <c r="AJ47" s="588">
        <v>0</v>
      </c>
      <c r="AK47" s="588">
        <v>0</v>
      </c>
      <c r="AL47" s="588">
        <v>0</v>
      </c>
      <c r="AM47" s="588">
        <v>0</v>
      </c>
      <c r="AN47" s="588">
        <v>0</v>
      </c>
      <c r="AO47" s="588">
        <v>0</v>
      </c>
      <c r="AP47" s="39"/>
      <c r="AQ47" s="587">
        <v>0</v>
      </c>
      <c r="AR47" s="588">
        <v>3387.2020000000002</v>
      </c>
      <c r="AS47" s="588">
        <v>0</v>
      </c>
      <c r="AT47" s="588">
        <v>0</v>
      </c>
      <c r="AU47" s="588">
        <v>0</v>
      </c>
      <c r="AV47" s="588">
        <v>0</v>
      </c>
      <c r="AW47" s="588">
        <v>0</v>
      </c>
      <c r="AX47" s="588">
        <v>0</v>
      </c>
      <c r="AY47" s="588">
        <v>0</v>
      </c>
      <c r="AZ47" s="588">
        <v>0</v>
      </c>
      <c r="BA47" s="588">
        <v>0</v>
      </c>
      <c r="BB47" s="588">
        <v>0</v>
      </c>
      <c r="BC47" s="588">
        <v>0</v>
      </c>
      <c r="BD47" s="588">
        <v>0</v>
      </c>
      <c r="BE47" s="588">
        <v>0</v>
      </c>
      <c r="BF47" s="588">
        <v>0</v>
      </c>
      <c r="BG47" s="588">
        <v>0</v>
      </c>
      <c r="BH47" s="588">
        <v>0</v>
      </c>
      <c r="BI47" s="588">
        <v>0</v>
      </c>
      <c r="BJ47" s="588">
        <v>0</v>
      </c>
      <c r="BK47" s="588">
        <v>0</v>
      </c>
      <c r="BL47" s="588">
        <v>0</v>
      </c>
      <c r="BM47" s="588">
        <v>0</v>
      </c>
      <c r="BN47" s="588">
        <v>0</v>
      </c>
      <c r="BO47" s="588">
        <v>0</v>
      </c>
      <c r="BP47" s="588">
        <v>0</v>
      </c>
      <c r="BQ47" s="588">
        <v>0</v>
      </c>
      <c r="BR47" s="588">
        <v>0</v>
      </c>
      <c r="BS47" s="588">
        <v>0</v>
      </c>
      <c r="BT47" s="589">
        <v>0</v>
      </c>
      <c r="BU47" s="1"/>
    </row>
    <row r="48" spans="2:73" s="13" customFormat="1" ht="15.5">
      <c r="B48" s="586" t="s">
        <v>1136</v>
      </c>
      <c r="C48" s="586" t="s">
        <v>1144</v>
      </c>
      <c r="D48" s="586" t="s">
        <v>9</v>
      </c>
      <c r="E48" s="586" t="s">
        <v>1138</v>
      </c>
      <c r="F48" s="586" t="s">
        <v>1144</v>
      </c>
      <c r="G48" s="586" t="s">
        <v>1143</v>
      </c>
      <c r="H48" s="586">
        <v>2012</v>
      </c>
      <c r="I48" s="546" t="s">
        <v>576</v>
      </c>
      <c r="J48" s="546" t="s">
        <v>593</v>
      </c>
      <c r="K48" s="39"/>
      <c r="L48" s="587">
        <v>0</v>
      </c>
      <c r="M48" s="588">
        <v>2786.6507928000001</v>
      </c>
      <c r="N48" s="588">
        <v>0</v>
      </c>
      <c r="O48" s="588">
        <v>0</v>
      </c>
      <c r="P48" s="588">
        <v>0</v>
      </c>
      <c r="Q48" s="588">
        <v>0</v>
      </c>
      <c r="R48" s="588">
        <v>0</v>
      </c>
      <c r="S48" s="588">
        <v>0</v>
      </c>
      <c r="T48" s="588">
        <v>0</v>
      </c>
      <c r="U48" s="588">
        <v>0</v>
      </c>
      <c r="V48" s="588">
        <v>0</v>
      </c>
      <c r="W48" s="588">
        <v>0</v>
      </c>
      <c r="X48" s="588">
        <v>0</v>
      </c>
      <c r="Y48" s="588">
        <v>0</v>
      </c>
      <c r="Z48" s="588">
        <v>0</v>
      </c>
      <c r="AA48" s="588">
        <v>0</v>
      </c>
      <c r="AB48" s="588">
        <v>0</v>
      </c>
      <c r="AC48" s="588">
        <v>0</v>
      </c>
      <c r="AD48" s="588">
        <v>0</v>
      </c>
      <c r="AE48" s="588">
        <v>0</v>
      </c>
      <c r="AF48" s="588">
        <v>0</v>
      </c>
      <c r="AG48" s="588">
        <v>0</v>
      </c>
      <c r="AH48" s="588">
        <v>0</v>
      </c>
      <c r="AI48" s="588">
        <v>0</v>
      </c>
      <c r="AJ48" s="588">
        <v>0</v>
      </c>
      <c r="AK48" s="588">
        <v>0</v>
      </c>
      <c r="AL48" s="588">
        <v>0</v>
      </c>
      <c r="AM48" s="588">
        <v>0</v>
      </c>
      <c r="AN48" s="588">
        <v>0</v>
      </c>
      <c r="AO48" s="588">
        <v>0</v>
      </c>
      <c r="AP48" s="39"/>
      <c r="AQ48" s="587">
        <v>0</v>
      </c>
      <c r="AR48" s="588">
        <v>67157.070000000007</v>
      </c>
      <c r="AS48" s="588">
        <v>0</v>
      </c>
      <c r="AT48" s="588">
        <v>0</v>
      </c>
      <c r="AU48" s="588">
        <v>0</v>
      </c>
      <c r="AV48" s="588">
        <v>0</v>
      </c>
      <c r="AW48" s="588">
        <v>0</v>
      </c>
      <c r="AX48" s="588">
        <v>0</v>
      </c>
      <c r="AY48" s="588">
        <v>0</v>
      </c>
      <c r="AZ48" s="588">
        <v>0</v>
      </c>
      <c r="BA48" s="588">
        <v>0</v>
      </c>
      <c r="BB48" s="588">
        <v>0</v>
      </c>
      <c r="BC48" s="588">
        <v>0</v>
      </c>
      <c r="BD48" s="588">
        <v>0</v>
      </c>
      <c r="BE48" s="588">
        <v>0</v>
      </c>
      <c r="BF48" s="588">
        <v>0</v>
      </c>
      <c r="BG48" s="588">
        <v>0</v>
      </c>
      <c r="BH48" s="588">
        <v>0</v>
      </c>
      <c r="BI48" s="588">
        <v>0</v>
      </c>
      <c r="BJ48" s="588">
        <v>0</v>
      </c>
      <c r="BK48" s="588">
        <v>0</v>
      </c>
      <c r="BL48" s="588">
        <v>0</v>
      </c>
      <c r="BM48" s="588">
        <v>0</v>
      </c>
      <c r="BN48" s="588">
        <v>0</v>
      </c>
      <c r="BO48" s="588">
        <v>0</v>
      </c>
      <c r="BP48" s="588">
        <v>0</v>
      </c>
      <c r="BQ48" s="588">
        <v>0</v>
      </c>
      <c r="BR48" s="588">
        <v>0</v>
      </c>
      <c r="BS48" s="588">
        <v>0</v>
      </c>
      <c r="BT48" s="589">
        <v>0</v>
      </c>
      <c r="BU48" s="1"/>
    </row>
    <row r="49" spans="2:73" s="13" customFormat="1" ht="15.5">
      <c r="B49" s="586" t="s">
        <v>1136</v>
      </c>
      <c r="C49" s="586" t="s">
        <v>1145</v>
      </c>
      <c r="D49" s="586" t="s">
        <v>17</v>
      </c>
      <c r="E49" s="586" t="s">
        <v>1138</v>
      </c>
      <c r="F49" s="586" t="s">
        <v>1146</v>
      </c>
      <c r="G49" s="586" t="s">
        <v>1139</v>
      </c>
      <c r="H49" s="586">
        <v>2012</v>
      </c>
      <c r="I49" s="546" t="s">
        <v>576</v>
      </c>
      <c r="J49" s="546" t="s">
        <v>593</v>
      </c>
      <c r="K49" s="39"/>
      <c r="L49" s="587">
        <v>0</v>
      </c>
      <c r="M49" s="588">
        <v>82.344364509887797</v>
      </c>
      <c r="N49" s="588">
        <v>82.344364509887797</v>
      </c>
      <c r="O49" s="588">
        <v>82.344364509887797</v>
      </c>
      <c r="P49" s="588">
        <v>82.344364509887797</v>
      </c>
      <c r="Q49" s="588">
        <v>82.344364509887797</v>
      </c>
      <c r="R49" s="588">
        <v>82.344364509887797</v>
      </c>
      <c r="S49" s="588">
        <v>82.344364509887797</v>
      </c>
      <c r="T49" s="588">
        <v>82.344364509887797</v>
      </c>
      <c r="U49" s="588">
        <v>82.344364509887797</v>
      </c>
      <c r="V49" s="588">
        <v>82.344364509887797</v>
      </c>
      <c r="W49" s="588">
        <v>82.344364509887797</v>
      </c>
      <c r="X49" s="588">
        <v>82.344364509887797</v>
      </c>
      <c r="Y49" s="588">
        <v>0</v>
      </c>
      <c r="Z49" s="588">
        <v>0</v>
      </c>
      <c r="AA49" s="588">
        <v>0</v>
      </c>
      <c r="AB49" s="588">
        <v>0</v>
      </c>
      <c r="AC49" s="588">
        <v>0</v>
      </c>
      <c r="AD49" s="588">
        <v>0</v>
      </c>
      <c r="AE49" s="588">
        <v>0</v>
      </c>
      <c r="AF49" s="588">
        <v>0</v>
      </c>
      <c r="AG49" s="588">
        <v>0</v>
      </c>
      <c r="AH49" s="588">
        <v>0</v>
      </c>
      <c r="AI49" s="588">
        <v>0</v>
      </c>
      <c r="AJ49" s="588">
        <v>0</v>
      </c>
      <c r="AK49" s="588">
        <v>0</v>
      </c>
      <c r="AL49" s="588">
        <v>0</v>
      </c>
      <c r="AM49" s="588">
        <v>0</v>
      </c>
      <c r="AN49" s="588">
        <v>0</v>
      </c>
      <c r="AO49" s="588">
        <v>0</v>
      </c>
      <c r="AP49" s="39"/>
      <c r="AQ49" s="587">
        <v>0</v>
      </c>
      <c r="AR49" s="588">
        <v>363460.78787606861</v>
      </c>
      <c r="AS49" s="588">
        <v>363460.78787606861</v>
      </c>
      <c r="AT49" s="588">
        <v>363460.78787606861</v>
      </c>
      <c r="AU49" s="588">
        <v>363460.78787606861</v>
      </c>
      <c r="AV49" s="588">
        <v>363460.78787606861</v>
      </c>
      <c r="AW49" s="588">
        <v>363460.78787606861</v>
      </c>
      <c r="AX49" s="588">
        <v>363460.78787606861</v>
      </c>
      <c r="AY49" s="588">
        <v>363460.78787606861</v>
      </c>
      <c r="AZ49" s="588">
        <v>363460.78787606861</v>
      </c>
      <c r="BA49" s="588">
        <v>363460.78787606861</v>
      </c>
      <c r="BB49" s="588">
        <v>363460.78787606861</v>
      </c>
      <c r="BC49" s="588">
        <v>363460.78787606861</v>
      </c>
      <c r="BD49" s="588">
        <v>0</v>
      </c>
      <c r="BE49" s="588">
        <v>0</v>
      </c>
      <c r="BF49" s="588">
        <v>0</v>
      </c>
      <c r="BG49" s="588">
        <v>0</v>
      </c>
      <c r="BH49" s="588">
        <v>0</v>
      </c>
      <c r="BI49" s="588">
        <v>0</v>
      </c>
      <c r="BJ49" s="588">
        <v>0</v>
      </c>
      <c r="BK49" s="588">
        <v>0</v>
      </c>
      <c r="BL49" s="588">
        <v>0</v>
      </c>
      <c r="BM49" s="588">
        <v>0</v>
      </c>
      <c r="BN49" s="588">
        <v>0</v>
      </c>
      <c r="BO49" s="588">
        <v>0</v>
      </c>
      <c r="BP49" s="588">
        <v>0</v>
      </c>
      <c r="BQ49" s="588">
        <v>0</v>
      </c>
      <c r="BR49" s="588">
        <v>0</v>
      </c>
      <c r="BS49" s="588">
        <v>0</v>
      </c>
      <c r="BT49" s="589">
        <v>0</v>
      </c>
      <c r="BU49" s="1"/>
    </row>
    <row r="50" spans="2:73" s="13" customFormat="1" ht="15.5">
      <c r="B50" s="586" t="s">
        <v>1136</v>
      </c>
      <c r="C50" s="586" t="s">
        <v>1140</v>
      </c>
      <c r="D50" s="586" t="s">
        <v>1141</v>
      </c>
      <c r="E50" s="586" t="s">
        <v>1138</v>
      </c>
      <c r="F50" s="586" t="s">
        <v>1146</v>
      </c>
      <c r="G50" s="586" t="s">
        <v>1143</v>
      </c>
      <c r="H50" s="586">
        <v>2012</v>
      </c>
      <c r="I50" s="546" t="s">
        <v>576</v>
      </c>
      <c r="J50" s="546" t="s">
        <v>593</v>
      </c>
      <c r="K50" s="39"/>
      <c r="L50" s="587">
        <v>0</v>
      </c>
      <c r="M50" s="588">
        <v>57.813618000000005</v>
      </c>
      <c r="N50" s="588">
        <v>0</v>
      </c>
      <c r="O50" s="588">
        <v>0</v>
      </c>
      <c r="P50" s="588">
        <v>0</v>
      </c>
      <c r="Q50" s="588">
        <v>0</v>
      </c>
      <c r="R50" s="588">
        <v>0</v>
      </c>
      <c r="S50" s="588">
        <v>0</v>
      </c>
      <c r="T50" s="588">
        <v>0</v>
      </c>
      <c r="U50" s="588">
        <v>0</v>
      </c>
      <c r="V50" s="588">
        <v>0</v>
      </c>
      <c r="W50" s="588">
        <v>0</v>
      </c>
      <c r="X50" s="588">
        <v>0</v>
      </c>
      <c r="Y50" s="588">
        <v>0</v>
      </c>
      <c r="Z50" s="588">
        <v>0</v>
      </c>
      <c r="AA50" s="588">
        <v>0</v>
      </c>
      <c r="AB50" s="588">
        <v>0</v>
      </c>
      <c r="AC50" s="588">
        <v>0</v>
      </c>
      <c r="AD50" s="588">
        <v>0</v>
      </c>
      <c r="AE50" s="588">
        <v>0</v>
      </c>
      <c r="AF50" s="588">
        <v>0</v>
      </c>
      <c r="AG50" s="588">
        <v>0</v>
      </c>
      <c r="AH50" s="588">
        <v>0</v>
      </c>
      <c r="AI50" s="588">
        <v>0</v>
      </c>
      <c r="AJ50" s="588">
        <v>0</v>
      </c>
      <c r="AK50" s="588">
        <v>0</v>
      </c>
      <c r="AL50" s="588">
        <v>0</v>
      </c>
      <c r="AM50" s="588">
        <v>0</v>
      </c>
      <c r="AN50" s="588">
        <v>0</v>
      </c>
      <c r="AO50" s="588">
        <v>0</v>
      </c>
      <c r="AP50" s="39"/>
      <c r="AQ50" s="587">
        <v>0</v>
      </c>
      <c r="AR50" s="588">
        <v>840.33939999999996</v>
      </c>
      <c r="AS50" s="588">
        <v>0</v>
      </c>
      <c r="AT50" s="588">
        <v>0</v>
      </c>
      <c r="AU50" s="588">
        <v>0</v>
      </c>
      <c r="AV50" s="588">
        <v>0</v>
      </c>
      <c r="AW50" s="588">
        <v>0</v>
      </c>
      <c r="AX50" s="588">
        <v>0</v>
      </c>
      <c r="AY50" s="588">
        <v>0</v>
      </c>
      <c r="AZ50" s="588">
        <v>0</v>
      </c>
      <c r="BA50" s="588">
        <v>0</v>
      </c>
      <c r="BB50" s="588">
        <v>0</v>
      </c>
      <c r="BC50" s="588">
        <v>0</v>
      </c>
      <c r="BD50" s="588">
        <v>0</v>
      </c>
      <c r="BE50" s="588">
        <v>0</v>
      </c>
      <c r="BF50" s="588">
        <v>0</v>
      </c>
      <c r="BG50" s="588">
        <v>0</v>
      </c>
      <c r="BH50" s="588">
        <v>0</v>
      </c>
      <c r="BI50" s="588">
        <v>0</v>
      </c>
      <c r="BJ50" s="588">
        <v>0</v>
      </c>
      <c r="BK50" s="588">
        <v>0</v>
      </c>
      <c r="BL50" s="588">
        <v>0</v>
      </c>
      <c r="BM50" s="588">
        <v>0</v>
      </c>
      <c r="BN50" s="588">
        <v>0</v>
      </c>
      <c r="BO50" s="588">
        <v>0</v>
      </c>
      <c r="BP50" s="588">
        <v>0</v>
      </c>
      <c r="BQ50" s="588">
        <v>0</v>
      </c>
      <c r="BR50" s="588">
        <v>0</v>
      </c>
      <c r="BS50" s="588">
        <v>0</v>
      </c>
      <c r="BT50" s="589">
        <v>0</v>
      </c>
      <c r="BU50" s="1"/>
    </row>
    <row r="51" spans="2:73" s="13" customFormat="1" ht="15.5">
      <c r="B51" s="586" t="s">
        <v>1147</v>
      </c>
      <c r="C51" s="586" t="s">
        <v>1144</v>
      </c>
      <c r="D51" s="586" t="s">
        <v>9</v>
      </c>
      <c r="E51" s="586" t="s">
        <v>1138</v>
      </c>
      <c r="F51" s="586" t="s">
        <v>1144</v>
      </c>
      <c r="G51" s="586" t="s">
        <v>1143</v>
      </c>
      <c r="H51" s="586">
        <v>2012</v>
      </c>
      <c r="I51" s="546" t="s">
        <v>576</v>
      </c>
      <c r="J51" s="546" t="s">
        <v>593</v>
      </c>
      <c r="K51" s="39"/>
      <c r="L51" s="587">
        <v>0</v>
      </c>
      <c r="M51" s="588">
        <v>192.062398</v>
      </c>
      <c r="N51" s="588">
        <v>0</v>
      </c>
      <c r="O51" s="588">
        <v>0</v>
      </c>
      <c r="P51" s="588">
        <v>0</v>
      </c>
      <c r="Q51" s="588">
        <v>0</v>
      </c>
      <c r="R51" s="588">
        <v>0</v>
      </c>
      <c r="S51" s="588">
        <v>0</v>
      </c>
      <c r="T51" s="588">
        <v>0</v>
      </c>
      <c r="U51" s="588">
        <v>0</v>
      </c>
      <c r="V51" s="588">
        <v>0</v>
      </c>
      <c r="W51" s="588">
        <v>0</v>
      </c>
      <c r="X51" s="588">
        <v>0</v>
      </c>
      <c r="Y51" s="588">
        <v>0</v>
      </c>
      <c r="Z51" s="588">
        <v>0</v>
      </c>
      <c r="AA51" s="588">
        <v>0</v>
      </c>
      <c r="AB51" s="588">
        <v>0</v>
      </c>
      <c r="AC51" s="588">
        <v>0</v>
      </c>
      <c r="AD51" s="588">
        <v>0</v>
      </c>
      <c r="AE51" s="588">
        <v>0</v>
      </c>
      <c r="AF51" s="588">
        <v>0</v>
      </c>
      <c r="AG51" s="588">
        <v>0</v>
      </c>
      <c r="AH51" s="588">
        <v>0</v>
      </c>
      <c r="AI51" s="588">
        <v>0</v>
      </c>
      <c r="AJ51" s="588">
        <v>0</v>
      </c>
      <c r="AK51" s="588">
        <v>0</v>
      </c>
      <c r="AL51" s="588">
        <v>0</v>
      </c>
      <c r="AM51" s="588">
        <v>0</v>
      </c>
      <c r="AN51" s="588">
        <v>0</v>
      </c>
      <c r="AO51" s="588">
        <v>0</v>
      </c>
      <c r="AP51" s="39"/>
      <c r="AQ51" s="587">
        <v>0</v>
      </c>
      <c r="AR51" s="588">
        <v>4628.62</v>
      </c>
      <c r="AS51" s="588">
        <v>0</v>
      </c>
      <c r="AT51" s="588">
        <v>0</v>
      </c>
      <c r="AU51" s="588">
        <v>0</v>
      </c>
      <c r="AV51" s="588">
        <v>0</v>
      </c>
      <c r="AW51" s="588">
        <v>0</v>
      </c>
      <c r="AX51" s="588">
        <v>0</v>
      </c>
      <c r="AY51" s="588">
        <v>0</v>
      </c>
      <c r="AZ51" s="588">
        <v>0</v>
      </c>
      <c r="BA51" s="588">
        <v>0</v>
      </c>
      <c r="BB51" s="588">
        <v>0</v>
      </c>
      <c r="BC51" s="588">
        <v>0</v>
      </c>
      <c r="BD51" s="588">
        <v>0</v>
      </c>
      <c r="BE51" s="588">
        <v>0</v>
      </c>
      <c r="BF51" s="588">
        <v>0</v>
      </c>
      <c r="BG51" s="588">
        <v>0</v>
      </c>
      <c r="BH51" s="588">
        <v>0</v>
      </c>
      <c r="BI51" s="588">
        <v>0</v>
      </c>
      <c r="BJ51" s="588">
        <v>0</v>
      </c>
      <c r="BK51" s="588">
        <v>0</v>
      </c>
      <c r="BL51" s="588">
        <v>0</v>
      </c>
      <c r="BM51" s="588">
        <v>0</v>
      </c>
      <c r="BN51" s="588">
        <v>0</v>
      </c>
      <c r="BO51" s="588">
        <v>0</v>
      </c>
      <c r="BP51" s="588">
        <v>0</v>
      </c>
      <c r="BQ51" s="588">
        <v>0</v>
      </c>
      <c r="BR51" s="588">
        <v>0</v>
      </c>
      <c r="BS51" s="588">
        <v>0</v>
      </c>
      <c r="BT51" s="589">
        <v>0</v>
      </c>
      <c r="BU51" s="1"/>
    </row>
    <row r="52" spans="2:73" s="13" customFormat="1" ht="15.5">
      <c r="B52" s="586" t="s">
        <v>1147</v>
      </c>
      <c r="C52" s="586" t="s">
        <v>1140</v>
      </c>
      <c r="D52" s="586" t="s">
        <v>9</v>
      </c>
      <c r="E52" s="586" t="s">
        <v>1138</v>
      </c>
      <c r="F52" s="586" t="s">
        <v>1140</v>
      </c>
      <c r="G52" s="586" t="s">
        <v>1143</v>
      </c>
      <c r="H52" s="586">
        <v>2012</v>
      </c>
      <c r="I52" s="546" t="s">
        <v>576</v>
      </c>
      <c r="J52" s="546" t="s">
        <v>593</v>
      </c>
      <c r="K52" s="39"/>
      <c r="L52" s="587">
        <v>0</v>
      </c>
      <c r="M52" s="588">
        <v>79.874077499999999</v>
      </c>
      <c r="N52" s="588">
        <v>0</v>
      </c>
      <c r="O52" s="588">
        <v>0</v>
      </c>
      <c r="P52" s="588">
        <v>0</v>
      </c>
      <c r="Q52" s="588">
        <v>0</v>
      </c>
      <c r="R52" s="588">
        <v>0</v>
      </c>
      <c r="S52" s="588">
        <v>0</v>
      </c>
      <c r="T52" s="588">
        <v>0</v>
      </c>
      <c r="U52" s="588">
        <v>0</v>
      </c>
      <c r="V52" s="588">
        <v>0</v>
      </c>
      <c r="W52" s="588">
        <v>0</v>
      </c>
      <c r="X52" s="588">
        <v>0</v>
      </c>
      <c r="Y52" s="588">
        <v>0</v>
      </c>
      <c r="Z52" s="588">
        <v>0</v>
      </c>
      <c r="AA52" s="588">
        <v>0</v>
      </c>
      <c r="AB52" s="588">
        <v>0</v>
      </c>
      <c r="AC52" s="588">
        <v>0</v>
      </c>
      <c r="AD52" s="588">
        <v>0</v>
      </c>
      <c r="AE52" s="588">
        <v>0</v>
      </c>
      <c r="AF52" s="588">
        <v>0</v>
      </c>
      <c r="AG52" s="588">
        <v>0</v>
      </c>
      <c r="AH52" s="588">
        <v>0</v>
      </c>
      <c r="AI52" s="588">
        <v>0</v>
      </c>
      <c r="AJ52" s="588">
        <v>0</v>
      </c>
      <c r="AK52" s="588">
        <v>0</v>
      </c>
      <c r="AL52" s="588">
        <v>0</v>
      </c>
      <c r="AM52" s="588">
        <v>0</v>
      </c>
      <c r="AN52" s="588">
        <v>0</v>
      </c>
      <c r="AO52" s="588">
        <v>0</v>
      </c>
      <c r="AP52" s="39"/>
      <c r="AQ52" s="587">
        <v>0</v>
      </c>
      <c r="AR52" s="588">
        <v>1160.9949999999999</v>
      </c>
      <c r="AS52" s="588">
        <v>0</v>
      </c>
      <c r="AT52" s="588">
        <v>0</v>
      </c>
      <c r="AU52" s="588">
        <v>0</v>
      </c>
      <c r="AV52" s="588">
        <v>0</v>
      </c>
      <c r="AW52" s="588">
        <v>0</v>
      </c>
      <c r="AX52" s="588">
        <v>0</v>
      </c>
      <c r="AY52" s="588">
        <v>0</v>
      </c>
      <c r="AZ52" s="588">
        <v>0</v>
      </c>
      <c r="BA52" s="588">
        <v>0</v>
      </c>
      <c r="BB52" s="588">
        <v>0</v>
      </c>
      <c r="BC52" s="588">
        <v>0</v>
      </c>
      <c r="BD52" s="588">
        <v>0</v>
      </c>
      <c r="BE52" s="588">
        <v>0</v>
      </c>
      <c r="BF52" s="588">
        <v>0</v>
      </c>
      <c r="BG52" s="588">
        <v>0</v>
      </c>
      <c r="BH52" s="588">
        <v>0</v>
      </c>
      <c r="BI52" s="588">
        <v>0</v>
      </c>
      <c r="BJ52" s="588">
        <v>0</v>
      </c>
      <c r="BK52" s="588">
        <v>0</v>
      </c>
      <c r="BL52" s="588">
        <v>0</v>
      </c>
      <c r="BM52" s="588">
        <v>0</v>
      </c>
      <c r="BN52" s="588">
        <v>0</v>
      </c>
      <c r="BO52" s="588">
        <v>0</v>
      </c>
      <c r="BP52" s="588">
        <v>0</v>
      </c>
      <c r="BQ52" s="588">
        <v>0</v>
      </c>
      <c r="BR52" s="588">
        <v>0</v>
      </c>
      <c r="BS52" s="588">
        <v>0</v>
      </c>
      <c r="BT52" s="589">
        <v>0</v>
      </c>
      <c r="BU52" s="1"/>
    </row>
    <row r="53" spans="2:73">
      <c r="B53" s="586" t="s">
        <v>1148</v>
      </c>
      <c r="C53" s="586" t="s">
        <v>1140</v>
      </c>
      <c r="D53" s="586" t="s">
        <v>22</v>
      </c>
      <c r="E53" s="586" t="s">
        <v>1138</v>
      </c>
      <c r="F53" s="586" t="s">
        <v>1146</v>
      </c>
      <c r="G53" s="586" t="s">
        <v>1139</v>
      </c>
      <c r="H53" s="586">
        <v>2011</v>
      </c>
      <c r="I53" s="546" t="s">
        <v>576</v>
      </c>
      <c r="J53" s="546" t="s">
        <v>593</v>
      </c>
      <c r="K53" s="39"/>
      <c r="L53" s="587">
        <v>299.35738520904414</v>
      </c>
      <c r="M53" s="588">
        <v>299.35738520904414</v>
      </c>
      <c r="N53" s="588">
        <v>299.35738520904414</v>
      </c>
      <c r="O53" s="588">
        <v>299.35738520904414</v>
      </c>
      <c r="P53" s="588">
        <v>299.35738520904414</v>
      </c>
      <c r="Q53" s="588">
        <v>297.18961487137665</v>
      </c>
      <c r="R53" s="588">
        <v>196.71804603554938</v>
      </c>
      <c r="S53" s="588">
        <v>114.94917541686137</v>
      </c>
      <c r="T53" s="588">
        <v>110.68028909455127</v>
      </c>
      <c r="U53" s="588">
        <v>110.68028909455127</v>
      </c>
      <c r="V53" s="588">
        <v>109.64413715542857</v>
      </c>
      <c r="W53" s="588">
        <v>45.278343720536505</v>
      </c>
      <c r="X53" s="588">
        <v>0</v>
      </c>
      <c r="Y53" s="588">
        <v>0</v>
      </c>
      <c r="Z53" s="588">
        <v>0</v>
      </c>
      <c r="AA53" s="588">
        <v>0</v>
      </c>
      <c r="AB53" s="588">
        <v>0</v>
      </c>
      <c r="AC53" s="588">
        <v>0</v>
      </c>
      <c r="AD53" s="588">
        <v>0</v>
      </c>
      <c r="AE53" s="588">
        <v>0</v>
      </c>
      <c r="AF53" s="588">
        <v>0</v>
      </c>
      <c r="AG53" s="588">
        <v>0</v>
      </c>
      <c r="AH53" s="588">
        <v>0</v>
      </c>
      <c r="AI53" s="588">
        <v>0</v>
      </c>
      <c r="AJ53" s="588">
        <v>0</v>
      </c>
      <c r="AK53" s="588">
        <v>0</v>
      </c>
      <c r="AL53" s="588">
        <v>0</v>
      </c>
      <c r="AM53" s="588">
        <v>0</v>
      </c>
      <c r="AN53" s="588">
        <v>0</v>
      </c>
      <c r="AO53" s="588">
        <v>0</v>
      </c>
      <c r="AP53" s="39"/>
      <c r="AQ53" s="587">
        <v>956342.66685900395</v>
      </c>
      <c r="AR53" s="588">
        <v>956342.66685900395</v>
      </c>
      <c r="AS53" s="588">
        <v>956342.66685900395</v>
      </c>
      <c r="AT53" s="588">
        <v>956342.66685900395</v>
      </c>
      <c r="AU53" s="588">
        <v>956342.66685900395</v>
      </c>
      <c r="AV53" s="588">
        <v>947952.21777788526</v>
      </c>
      <c r="AW53" s="588">
        <v>612910.87452149275</v>
      </c>
      <c r="AX53" s="588">
        <v>347012.46783069178</v>
      </c>
      <c r="AY53" s="588">
        <v>330630.54214663559</v>
      </c>
      <c r="AZ53" s="588">
        <v>330630.54214663559</v>
      </c>
      <c r="BA53" s="588">
        <v>317232.26866200799</v>
      </c>
      <c r="BB53" s="588">
        <v>259715.18207661132</v>
      </c>
      <c r="BC53" s="588">
        <v>0</v>
      </c>
      <c r="BD53" s="588">
        <v>0</v>
      </c>
      <c r="BE53" s="588">
        <v>0</v>
      </c>
      <c r="BF53" s="588">
        <v>0</v>
      </c>
      <c r="BG53" s="588">
        <v>0</v>
      </c>
      <c r="BH53" s="588">
        <v>0</v>
      </c>
      <c r="BI53" s="588">
        <v>0</v>
      </c>
      <c r="BJ53" s="588">
        <v>0</v>
      </c>
      <c r="BK53" s="588">
        <v>0</v>
      </c>
      <c r="BL53" s="588">
        <v>0</v>
      </c>
      <c r="BM53" s="588">
        <v>0</v>
      </c>
      <c r="BN53" s="588">
        <v>0</v>
      </c>
      <c r="BO53" s="588">
        <v>0</v>
      </c>
      <c r="BP53" s="588">
        <v>0</v>
      </c>
      <c r="BQ53" s="588">
        <v>0</v>
      </c>
      <c r="BR53" s="588">
        <v>0</v>
      </c>
      <c r="BS53" s="588">
        <v>0</v>
      </c>
      <c r="BT53" s="589">
        <v>0</v>
      </c>
    </row>
    <row r="54" spans="2:73">
      <c r="B54" s="586" t="s">
        <v>1148</v>
      </c>
      <c r="C54" s="586" t="s">
        <v>1140</v>
      </c>
      <c r="D54" s="586" t="s">
        <v>20</v>
      </c>
      <c r="E54" s="586" t="s">
        <v>1138</v>
      </c>
      <c r="F54" s="586" t="s">
        <v>1146</v>
      </c>
      <c r="G54" s="586" t="s">
        <v>1139</v>
      </c>
      <c r="H54" s="586">
        <v>2011</v>
      </c>
      <c r="I54" s="546" t="s">
        <v>576</v>
      </c>
      <c r="J54" s="546" t="s">
        <v>593</v>
      </c>
      <c r="K54" s="39"/>
      <c r="L54" s="587">
        <v>25.885873147823911</v>
      </c>
      <c r="M54" s="588">
        <v>25.885873147823911</v>
      </c>
      <c r="N54" s="588">
        <v>25.885873147823911</v>
      </c>
      <c r="O54" s="588">
        <v>25.885873147823911</v>
      </c>
      <c r="P54" s="588">
        <v>25.885873147823911</v>
      </c>
      <c r="Q54" s="588">
        <v>0</v>
      </c>
      <c r="R54" s="588">
        <v>0</v>
      </c>
      <c r="S54" s="588">
        <v>0</v>
      </c>
      <c r="T54" s="588">
        <v>0</v>
      </c>
      <c r="U54" s="588">
        <v>0</v>
      </c>
      <c r="V54" s="588">
        <v>0</v>
      </c>
      <c r="W54" s="588">
        <v>0</v>
      </c>
      <c r="X54" s="588">
        <v>0</v>
      </c>
      <c r="Y54" s="588">
        <v>0</v>
      </c>
      <c r="Z54" s="588">
        <v>0</v>
      </c>
      <c r="AA54" s="588">
        <v>0</v>
      </c>
      <c r="AB54" s="588">
        <v>0</v>
      </c>
      <c r="AC54" s="588">
        <v>0</v>
      </c>
      <c r="AD54" s="588">
        <v>0</v>
      </c>
      <c r="AE54" s="588">
        <v>0</v>
      </c>
      <c r="AF54" s="588">
        <v>0</v>
      </c>
      <c r="AG54" s="588">
        <v>0</v>
      </c>
      <c r="AH54" s="588">
        <v>0</v>
      </c>
      <c r="AI54" s="588">
        <v>0</v>
      </c>
      <c r="AJ54" s="588">
        <v>0</v>
      </c>
      <c r="AK54" s="588">
        <v>0</v>
      </c>
      <c r="AL54" s="588">
        <v>0</v>
      </c>
      <c r="AM54" s="588">
        <v>0</v>
      </c>
      <c r="AN54" s="588">
        <v>0</v>
      </c>
      <c r="AO54" s="588">
        <v>0</v>
      </c>
      <c r="AP54" s="39"/>
      <c r="AQ54" s="587">
        <v>125881.27231281539</v>
      </c>
      <c r="AR54" s="588">
        <v>125881.27231281539</v>
      </c>
      <c r="AS54" s="588">
        <v>125881.27231281539</v>
      </c>
      <c r="AT54" s="588">
        <v>125881.27231281539</v>
      </c>
      <c r="AU54" s="588">
        <v>125881.27231281539</v>
      </c>
      <c r="AV54" s="588">
        <v>0</v>
      </c>
      <c r="AW54" s="588">
        <v>0</v>
      </c>
      <c r="AX54" s="588">
        <v>0</v>
      </c>
      <c r="AY54" s="588">
        <v>0</v>
      </c>
      <c r="AZ54" s="588">
        <v>0</v>
      </c>
      <c r="BA54" s="588">
        <v>0</v>
      </c>
      <c r="BB54" s="588">
        <v>0</v>
      </c>
      <c r="BC54" s="588">
        <v>0</v>
      </c>
      <c r="BD54" s="588">
        <v>0</v>
      </c>
      <c r="BE54" s="588">
        <v>0</v>
      </c>
      <c r="BF54" s="588">
        <v>0</v>
      </c>
      <c r="BG54" s="588">
        <v>0</v>
      </c>
      <c r="BH54" s="588">
        <v>0</v>
      </c>
      <c r="BI54" s="588">
        <v>0</v>
      </c>
      <c r="BJ54" s="588">
        <v>0</v>
      </c>
      <c r="BK54" s="588">
        <v>0</v>
      </c>
      <c r="BL54" s="588">
        <v>0</v>
      </c>
      <c r="BM54" s="588">
        <v>0</v>
      </c>
      <c r="BN54" s="588">
        <v>0</v>
      </c>
      <c r="BO54" s="588">
        <v>0</v>
      </c>
      <c r="BP54" s="588">
        <v>0</v>
      </c>
      <c r="BQ54" s="588">
        <v>0</v>
      </c>
      <c r="BR54" s="588">
        <v>0</v>
      </c>
      <c r="BS54" s="588">
        <v>0</v>
      </c>
      <c r="BT54" s="589">
        <v>0</v>
      </c>
    </row>
    <row r="55" spans="2:73">
      <c r="B55" s="586" t="s">
        <v>1148</v>
      </c>
      <c r="C55" s="586" t="s">
        <v>1145</v>
      </c>
      <c r="D55" s="586" t="s">
        <v>17</v>
      </c>
      <c r="E55" s="586" t="s">
        <v>1138</v>
      </c>
      <c r="F55" s="586" t="s">
        <v>1146</v>
      </c>
      <c r="G55" s="586" t="s">
        <v>1139</v>
      </c>
      <c r="H55" s="586">
        <v>2011</v>
      </c>
      <c r="I55" s="546" t="s">
        <v>576</v>
      </c>
      <c r="J55" s="546" t="s">
        <v>593</v>
      </c>
      <c r="K55" s="39"/>
      <c r="L55" s="587">
        <v>68.711477057197328</v>
      </c>
      <c r="M55" s="588">
        <v>68.711477057197328</v>
      </c>
      <c r="N55" s="588">
        <v>68.711477057197328</v>
      </c>
      <c r="O55" s="588">
        <v>68.711477057197328</v>
      </c>
      <c r="P55" s="588">
        <v>68.7114770571973</v>
      </c>
      <c r="Q55" s="588">
        <v>68.7114770571973</v>
      </c>
      <c r="R55" s="588">
        <v>68.7114770571973</v>
      </c>
      <c r="S55" s="588">
        <v>68.7114770571973</v>
      </c>
      <c r="T55" s="588">
        <v>68.7114770571973</v>
      </c>
      <c r="U55" s="588">
        <v>68.7114770571973</v>
      </c>
      <c r="V55" s="588">
        <v>68.7114770571973</v>
      </c>
      <c r="W55" s="588">
        <v>68.7114770571973</v>
      </c>
      <c r="X55" s="588">
        <v>68.7114770571973</v>
      </c>
      <c r="Y55" s="588">
        <v>68.7114770571973</v>
      </c>
      <c r="Z55" s="588">
        <v>68.7114770571973</v>
      </c>
      <c r="AA55" s="588">
        <v>0</v>
      </c>
      <c r="AB55" s="588">
        <v>0</v>
      </c>
      <c r="AC55" s="588">
        <v>0</v>
      </c>
      <c r="AD55" s="588">
        <v>0</v>
      </c>
      <c r="AE55" s="588">
        <v>0</v>
      </c>
      <c r="AF55" s="588">
        <v>0</v>
      </c>
      <c r="AG55" s="588">
        <v>0</v>
      </c>
      <c r="AH55" s="588">
        <v>0</v>
      </c>
      <c r="AI55" s="588">
        <v>0</v>
      </c>
      <c r="AJ55" s="588">
        <v>0</v>
      </c>
      <c r="AK55" s="588">
        <v>0</v>
      </c>
      <c r="AL55" s="588">
        <v>0</v>
      </c>
      <c r="AM55" s="588">
        <v>0</v>
      </c>
      <c r="AN55" s="588">
        <v>0</v>
      </c>
      <c r="AO55" s="588">
        <v>0</v>
      </c>
      <c r="AP55" s="39"/>
      <c r="AQ55" s="587">
        <v>88044.146165765487</v>
      </c>
      <c r="AR55" s="588">
        <v>88044.146165765487</v>
      </c>
      <c r="AS55" s="588">
        <v>88044.146165765487</v>
      </c>
      <c r="AT55" s="588">
        <v>88044.146165765487</v>
      </c>
      <c r="AU55" s="588">
        <v>88044.146165765502</v>
      </c>
      <c r="AV55" s="588">
        <v>88044.146165765502</v>
      </c>
      <c r="AW55" s="588">
        <v>88044.146165765502</v>
      </c>
      <c r="AX55" s="588">
        <v>88044.146165765502</v>
      </c>
      <c r="AY55" s="588">
        <v>88044.146165765502</v>
      </c>
      <c r="AZ55" s="588">
        <v>88044.146165765502</v>
      </c>
      <c r="BA55" s="588">
        <v>88044.146165765502</v>
      </c>
      <c r="BB55" s="588">
        <v>88044.146165765502</v>
      </c>
      <c r="BC55" s="588">
        <v>88044.146165765502</v>
      </c>
      <c r="BD55" s="588">
        <v>88044.146165765502</v>
      </c>
      <c r="BE55" s="588">
        <v>88044.146165765502</v>
      </c>
      <c r="BF55" s="588">
        <v>0</v>
      </c>
      <c r="BG55" s="588">
        <v>0</v>
      </c>
      <c r="BH55" s="588">
        <v>0</v>
      </c>
      <c r="BI55" s="588">
        <v>0</v>
      </c>
      <c r="BJ55" s="588">
        <v>0</v>
      </c>
      <c r="BK55" s="588">
        <v>0</v>
      </c>
      <c r="BL55" s="588">
        <v>0</v>
      </c>
      <c r="BM55" s="588">
        <v>0</v>
      </c>
      <c r="BN55" s="588">
        <v>0</v>
      </c>
      <c r="BO55" s="588">
        <v>0</v>
      </c>
      <c r="BP55" s="588">
        <v>0</v>
      </c>
      <c r="BQ55" s="588">
        <v>0</v>
      </c>
      <c r="BR55" s="588">
        <v>0</v>
      </c>
      <c r="BS55" s="588">
        <v>0</v>
      </c>
      <c r="BT55" s="589">
        <v>0</v>
      </c>
    </row>
    <row r="56" spans="2:73">
      <c r="B56" s="586" t="s">
        <v>1148</v>
      </c>
      <c r="C56" s="586" t="s">
        <v>1137</v>
      </c>
      <c r="D56" s="586" t="s">
        <v>3</v>
      </c>
      <c r="E56" s="586" t="s">
        <v>1138</v>
      </c>
      <c r="F56" s="586" t="s">
        <v>29</v>
      </c>
      <c r="G56" s="586" t="s">
        <v>1139</v>
      </c>
      <c r="H56" s="586">
        <v>2011</v>
      </c>
      <c r="I56" s="546" t="s">
        <v>576</v>
      </c>
      <c r="J56" s="546" t="s">
        <v>593</v>
      </c>
      <c r="K56" s="39"/>
      <c r="L56" s="587">
        <v>-221.77367917263032</v>
      </c>
      <c r="M56" s="588">
        <v>-221.77367917263032</v>
      </c>
      <c r="N56" s="588">
        <v>-221.77367917263032</v>
      </c>
      <c r="O56" s="588">
        <v>-221.77367917263032</v>
      </c>
      <c r="P56" s="588">
        <v>-221.77367917263032</v>
      </c>
      <c r="Q56" s="588">
        <v>-221.77367917263032</v>
      </c>
      <c r="R56" s="588">
        <v>-221.77367917263032</v>
      </c>
      <c r="S56" s="588">
        <v>-221.77367917263032</v>
      </c>
      <c r="T56" s="588">
        <v>-221.77367917263032</v>
      </c>
      <c r="U56" s="588">
        <v>-221.77367917263032</v>
      </c>
      <c r="V56" s="588">
        <v>-221.77367917263032</v>
      </c>
      <c r="W56" s="588">
        <v>-221.77367917263032</v>
      </c>
      <c r="X56" s="588">
        <v>-221.77367917263032</v>
      </c>
      <c r="Y56" s="588">
        <v>-221.77367917263032</v>
      </c>
      <c r="Z56" s="588">
        <v>-221.77367917263032</v>
      </c>
      <c r="AA56" s="588">
        <v>-221.77367917263032</v>
      </c>
      <c r="AB56" s="588">
        <v>-221.77367917263032</v>
      </c>
      <c r="AC56" s="588">
        <v>-221.77367917263032</v>
      </c>
      <c r="AD56" s="588">
        <v>-176.56493887104972</v>
      </c>
      <c r="AE56" s="588">
        <v>0</v>
      </c>
      <c r="AF56" s="588">
        <v>0</v>
      </c>
      <c r="AG56" s="588">
        <v>0</v>
      </c>
      <c r="AH56" s="588">
        <v>0</v>
      </c>
      <c r="AI56" s="588">
        <v>0</v>
      </c>
      <c r="AJ56" s="588">
        <v>0</v>
      </c>
      <c r="AK56" s="588">
        <v>0</v>
      </c>
      <c r="AL56" s="588">
        <v>0</v>
      </c>
      <c r="AM56" s="588">
        <v>0</v>
      </c>
      <c r="AN56" s="588">
        <v>0</v>
      </c>
      <c r="AO56" s="588">
        <v>0</v>
      </c>
      <c r="AP56" s="39"/>
      <c r="AQ56" s="587">
        <v>-403424.10563074268</v>
      </c>
      <c r="AR56" s="588">
        <v>-403424.10563074268</v>
      </c>
      <c r="AS56" s="588">
        <v>-403424.10563074268</v>
      </c>
      <c r="AT56" s="588">
        <v>-403424.10563074268</v>
      </c>
      <c r="AU56" s="588">
        <v>-403424.10563074268</v>
      </c>
      <c r="AV56" s="588">
        <v>-403424.10563074268</v>
      </c>
      <c r="AW56" s="588">
        <v>-403424.10563074268</v>
      </c>
      <c r="AX56" s="588">
        <v>-403424.10563074268</v>
      </c>
      <c r="AY56" s="588">
        <v>-403424.10563074268</v>
      </c>
      <c r="AZ56" s="588">
        <v>-403424.10563074268</v>
      </c>
      <c r="BA56" s="588">
        <v>-403424.10563074268</v>
      </c>
      <c r="BB56" s="588">
        <v>-403424.10563074268</v>
      </c>
      <c r="BC56" s="588">
        <v>-403424.10563074268</v>
      </c>
      <c r="BD56" s="588">
        <v>-403424.10563074268</v>
      </c>
      <c r="BE56" s="588">
        <v>-403424.10563074268</v>
      </c>
      <c r="BF56" s="588">
        <v>-403424.10563074268</v>
      </c>
      <c r="BG56" s="588">
        <v>-403424.10563074268</v>
      </c>
      <c r="BH56" s="588">
        <v>-403424.10563074268</v>
      </c>
      <c r="BI56" s="588">
        <v>-363065.20388435916</v>
      </c>
      <c r="BJ56" s="588">
        <v>0</v>
      </c>
      <c r="BK56" s="588">
        <v>0</v>
      </c>
      <c r="BL56" s="588">
        <v>0</v>
      </c>
      <c r="BM56" s="588">
        <v>0</v>
      </c>
      <c r="BN56" s="588">
        <v>0</v>
      </c>
      <c r="BO56" s="588">
        <v>0</v>
      </c>
      <c r="BP56" s="588">
        <v>0</v>
      </c>
      <c r="BQ56" s="588">
        <v>0</v>
      </c>
      <c r="BR56" s="588">
        <v>0</v>
      </c>
      <c r="BS56" s="588">
        <v>0</v>
      </c>
      <c r="BT56" s="589">
        <v>0</v>
      </c>
    </row>
    <row r="57" spans="2:73">
      <c r="B57" s="586" t="s">
        <v>1148</v>
      </c>
      <c r="C57" s="586" t="s">
        <v>1137</v>
      </c>
      <c r="D57" s="586" t="s">
        <v>5</v>
      </c>
      <c r="E57" s="586" t="s">
        <v>1138</v>
      </c>
      <c r="F57" s="586" t="s">
        <v>29</v>
      </c>
      <c r="G57" s="586" t="s">
        <v>1139</v>
      </c>
      <c r="H57" s="586">
        <v>2011</v>
      </c>
      <c r="I57" s="546" t="s">
        <v>576</v>
      </c>
      <c r="J57" s="546" t="s">
        <v>593</v>
      </c>
      <c r="K57" s="39"/>
      <c r="L57" s="587">
        <v>3.0396329269556275</v>
      </c>
      <c r="M57" s="588">
        <v>3.0396329269556275</v>
      </c>
      <c r="N57" s="588">
        <v>3.0396329269556275</v>
      </c>
      <c r="O57" s="588">
        <v>3.0396329269556275</v>
      </c>
      <c r="P57" s="588">
        <v>3.0396329269556275</v>
      </c>
      <c r="Q57" s="588">
        <v>2.7795620825293481</v>
      </c>
      <c r="R57" s="588">
        <v>1.5883918025898152</v>
      </c>
      <c r="S57" s="588">
        <v>1.587689786678997</v>
      </c>
      <c r="T57" s="588">
        <v>1.587689786678997</v>
      </c>
      <c r="U57" s="588">
        <v>0.49855009122774935</v>
      </c>
      <c r="V57" s="588">
        <v>0.20714138357291845</v>
      </c>
      <c r="W57" s="588">
        <v>0.20708593366996492</v>
      </c>
      <c r="X57" s="588">
        <v>0.20708593366996492</v>
      </c>
      <c r="Y57" s="588">
        <v>0.19756418479863985</v>
      </c>
      <c r="Z57" s="588">
        <v>0.19756418479863985</v>
      </c>
      <c r="AA57" s="588">
        <v>0.19712819627110328</v>
      </c>
      <c r="AB57" s="588">
        <v>0</v>
      </c>
      <c r="AC57" s="588">
        <v>0</v>
      </c>
      <c r="AD57" s="588">
        <v>0</v>
      </c>
      <c r="AE57" s="588">
        <v>0</v>
      </c>
      <c r="AF57" s="588">
        <v>0</v>
      </c>
      <c r="AG57" s="588">
        <v>0</v>
      </c>
      <c r="AH57" s="588">
        <v>0</v>
      </c>
      <c r="AI57" s="588">
        <v>0</v>
      </c>
      <c r="AJ57" s="588">
        <v>0</v>
      </c>
      <c r="AK57" s="588">
        <v>0</v>
      </c>
      <c r="AL57" s="588">
        <v>0</v>
      </c>
      <c r="AM57" s="588">
        <v>0</v>
      </c>
      <c r="AN57" s="588">
        <v>0</v>
      </c>
      <c r="AO57" s="588">
        <v>0</v>
      </c>
      <c r="AP57" s="39"/>
      <c r="AQ57" s="587">
        <v>61528.42559924777</v>
      </c>
      <c r="AR57" s="588">
        <v>61528.42559924777</v>
      </c>
      <c r="AS57" s="588">
        <v>61528.42559924777</v>
      </c>
      <c r="AT57" s="588">
        <v>61528.42559924777</v>
      </c>
      <c r="AU57" s="588">
        <v>61528.42559924777</v>
      </c>
      <c r="AV57" s="588">
        <v>55911.702607562722</v>
      </c>
      <c r="AW57" s="588">
        <v>30186.121898554076</v>
      </c>
      <c r="AX57" s="588">
        <v>30179.972239175309</v>
      </c>
      <c r="AY57" s="588">
        <v>30179.972239175309</v>
      </c>
      <c r="AZ57" s="588">
        <v>6657.9354568787639</v>
      </c>
      <c r="BA57" s="588">
        <v>5593.4073073859417</v>
      </c>
      <c r="BB57" s="588">
        <v>5136.4366743427026</v>
      </c>
      <c r="BC57" s="588">
        <v>5136.4366743427026</v>
      </c>
      <c r="BD57" s="588">
        <v>4262.4827293861072</v>
      </c>
      <c r="BE57" s="588">
        <v>4262.4827293861072</v>
      </c>
      <c r="BF57" s="588">
        <v>4257.3571626140601</v>
      </c>
      <c r="BG57" s="588">
        <v>0</v>
      </c>
      <c r="BH57" s="588">
        <v>0</v>
      </c>
      <c r="BI57" s="588">
        <v>0</v>
      </c>
      <c r="BJ57" s="588">
        <v>0</v>
      </c>
      <c r="BK57" s="588">
        <v>0</v>
      </c>
      <c r="BL57" s="588">
        <v>0</v>
      </c>
      <c r="BM57" s="588">
        <v>0</v>
      </c>
      <c r="BN57" s="588">
        <v>0</v>
      </c>
      <c r="BO57" s="588">
        <v>0</v>
      </c>
      <c r="BP57" s="588">
        <v>0</v>
      </c>
      <c r="BQ57" s="588">
        <v>0</v>
      </c>
      <c r="BR57" s="588">
        <v>0</v>
      </c>
      <c r="BS57" s="588">
        <v>0</v>
      </c>
      <c r="BT57" s="589">
        <v>0</v>
      </c>
    </row>
    <row r="58" spans="2:73">
      <c r="B58" s="586" t="s">
        <v>1148</v>
      </c>
      <c r="C58" s="586" t="s">
        <v>1137</v>
      </c>
      <c r="D58" s="586" t="s">
        <v>4</v>
      </c>
      <c r="E58" s="586" t="s">
        <v>1138</v>
      </c>
      <c r="F58" s="586" t="s">
        <v>29</v>
      </c>
      <c r="G58" s="586" t="s">
        <v>1139</v>
      </c>
      <c r="H58" s="586">
        <v>2011</v>
      </c>
      <c r="I58" s="546" t="s">
        <v>576</v>
      </c>
      <c r="J58" s="546" t="s">
        <v>593</v>
      </c>
      <c r="K58" s="39"/>
      <c r="L58" s="587">
        <v>0.45367307891498865</v>
      </c>
      <c r="M58" s="588">
        <v>0.45367307891498865</v>
      </c>
      <c r="N58" s="588">
        <v>0.45367307891498865</v>
      </c>
      <c r="O58" s="588">
        <v>0.45367307891498865</v>
      </c>
      <c r="P58" s="588">
        <v>0.45367307891498865</v>
      </c>
      <c r="Q58" s="588">
        <v>0.42262558180459975</v>
      </c>
      <c r="R58" s="588">
        <v>0.29560538438347467</v>
      </c>
      <c r="S58" s="588">
        <v>0.29492862464119274</v>
      </c>
      <c r="T58" s="588">
        <v>0.29492862464119274</v>
      </c>
      <c r="U58" s="588">
        <v>0.16490612395708465</v>
      </c>
      <c r="V58" s="588">
        <v>2.1798351700156732E-2</v>
      </c>
      <c r="W58" s="588">
        <v>2.1775358563102584E-2</v>
      </c>
      <c r="X58" s="588">
        <v>2.1775358563102584E-2</v>
      </c>
      <c r="Y58" s="588">
        <v>2.1209978564502702E-2</v>
      </c>
      <c r="Z58" s="588">
        <v>2.1209978564502702E-2</v>
      </c>
      <c r="AA58" s="588">
        <v>2.0822060362618706E-2</v>
      </c>
      <c r="AB58" s="588">
        <v>0</v>
      </c>
      <c r="AC58" s="588">
        <v>0</v>
      </c>
      <c r="AD58" s="588">
        <v>0</v>
      </c>
      <c r="AE58" s="588">
        <v>0</v>
      </c>
      <c r="AF58" s="588">
        <v>0</v>
      </c>
      <c r="AG58" s="588">
        <v>0</v>
      </c>
      <c r="AH58" s="588">
        <v>0</v>
      </c>
      <c r="AI58" s="588">
        <v>0</v>
      </c>
      <c r="AJ58" s="588">
        <v>0</v>
      </c>
      <c r="AK58" s="588">
        <v>0</v>
      </c>
      <c r="AL58" s="588">
        <v>0</v>
      </c>
      <c r="AM58" s="588">
        <v>0</v>
      </c>
      <c r="AN58" s="588">
        <v>0</v>
      </c>
      <c r="AO58" s="588">
        <v>0</v>
      </c>
      <c r="AP58" s="39"/>
      <c r="AQ58" s="587">
        <v>7768.0215296967481</v>
      </c>
      <c r="AR58" s="588">
        <v>7768.0215296967481</v>
      </c>
      <c r="AS58" s="588">
        <v>7768.0215296967481</v>
      </c>
      <c r="AT58" s="588">
        <v>7768.0215296967481</v>
      </c>
      <c r="AU58" s="588">
        <v>7768.0215296967481</v>
      </c>
      <c r="AV58" s="588">
        <v>7097.4919621133722</v>
      </c>
      <c r="AW58" s="588">
        <v>4354.249962659489</v>
      </c>
      <c r="AX58" s="588">
        <v>4348.3215473170994</v>
      </c>
      <c r="AY58" s="588">
        <v>4348.3215473170994</v>
      </c>
      <c r="AZ58" s="588">
        <v>1540.2391163938303</v>
      </c>
      <c r="BA58" s="588">
        <v>695.63548486981415</v>
      </c>
      <c r="BB58" s="588">
        <v>506.14573221706229</v>
      </c>
      <c r="BC58" s="588">
        <v>506.14573221706229</v>
      </c>
      <c r="BD58" s="588">
        <v>454.25231569733455</v>
      </c>
      <c r="BE58" s="588">
        <v>454.25231569733455</v>
      </c>
      <c r="BF58" s="588">
        <v>449.69187311623398</v>
      </c>
      <c r="BG58" s="588">
        <v>0</v>
      </c>
      <c r="BH58" s="588">
        <v>0</v>
      </c>
      <c r="BI58" s="588">
        <v>0</v>
      </c>
      <c r="BJ58" s="588">
        <v>0</v>
      </c>
      <c r="BK58" s="588">
        <v>0</v>
      </c>
      <c r="BL58" s="588">
        <v>0</v>
      </c>
      <c r="BM58" s="588">
        <v>0</v>
      </c>
      <c r="BN58" s="588">
        <v>0</v>
      </c>
      <c r="BO58" s="588">
        <v>0</v>
      </c>
      <c r="BP58" s="588">
        <v>0</v>
      </c>
      <c r="BQ58" s="588">
        <v>0</v>
      </c>
      <c r="BR58" s="588">
        <v>0</v>
      </c>
      <c r="BS58" s="588">
        <v>0</v>
      </c>
      <c r="BT58" s="589">
        <v>0</v>
      </c>
    </row>
    <row r="59" spans="2:73">
      <c r="B59" s="586" t="s">
        <v>208</v>
      </c>
      <c r="C59" s="586" t="s">
        <v>1140</v>
      </c>
      <c r="D59" s="586" t="s">
        <v>1149</v>
      </c>
      <c r="E59" s="586" t="s">
        <v>1138</v>
      </c>
      <c r="F59" s="586" t="s">
        <v>1142</v>
      </c>
      <c r="G59" s="586" t="s">
        <v>1139</v>
      </c>
      <c r="H59" s="586">
        <v>2012</v>
      </c>
      <c r="I59" s="546" t="s">
        <v>577</v>
      </c>
      <c r="J59" s="546" t="s">
        <v>593</v>
      </c>
      <c r="K59" s="39"/>
      <c r="L59" s="587">
        <v>0</v>
      </c>
      <c r="M59" s="588">
        <v>5.1771746299999997</v>
      </c>
      <c r="N59" s="588">
        <v>5.1771746299999997</v>
      </c>
      <c r="O59" s="588">
        <v>5.1771746299999997</v>
      </c>
      <c r="P59" s="588">
        <v>5.1771746299999997</v>
      </c>
      <c r="Q59" s="588">
        <v>0</v>
      </c>
      <c r="R59" s="588">
        <v>0</v>
      </c>
      <c r="S59" s="588">
        <v>0</v>
      </c>
      <c r="T59" s="588">
        <v>0</v>
      </c>
      <c r="U59" s="588">
        <v>0</v>
      </c>
      <c r="V59" s="588">
        <v>0</v>
      </c>
      <c r="W59" s="588">
        <v>0</v>
      </c>
      <c r="X59" s="588">
        <v>0</v>
      </c>
      <c r="Y59" s="588">
        <v>0</v>
      </c>
      <c r="Z59" s="588">
        <v>0</v>
      </c>
      <c r="AA59" s="588">
        <v>0</v>
      </c>
      <c r="AB59" s="588">
        <v>0</v>
      </c>
      <c r="AC59" s="588">
        <v>0</v>
      </c>
      <c r="AD59" s="588">
        <v>0</v>
      </c>
      <c r="AE59" s="588">
        <v>0</v>
      </c>
      <c r="AF59" s="588">
        <v>0</v>
      </c>
      <c r="AG59" s="588">
        <v>0</v>
      </c>
      <c r="AH59" s="588">
        <v>0</v>
      </c>
      <c r="AI59" s="588">
        <v>0</v>
      </c>
      <c r="AJ59" s="588">
        <v>0</v>
      </c>
      <c r="AK59" s="588">
        <v>0</v>
      </c>
      <c r="AL59" s="588">
        <v>0</v>
      </c>
      <c r="AM59" s="588">
        <v>0</v>
      </c>
      <c r="AN59" s="588">
        <v>0</v>
      </c>
      <c r="AO59" s="588">
        <v>0</v>
      </c>
      <c r="AP59" s="39"/>
      <c r="AQ59" s="587">
        <v>0</v>
      </c>
      <c r="AR59" s="588">
        <v>25176.254462563</v>
      </c>
      <c r="AS59" s="588">
        <v>25176.254462563</v>
      </c>
      <c r="AT59" s="588">
        <v>25176.254462563</v>
      </c>
      <c r="AU59" s="588">
        <v>25176.254462563</v>
      </c>
      <c r="AV59" s="588">
        <v>0</v>
      </c>
      <c r="AW59" s="588">
        <v>0</v>
      </c>
      <c r="AX59" s="588">
        <v>0</v>
      </c>
      <c r="AY59" s="588">
        <v>0</v>
      </c>
      <c r="AZ59" s="588">
        <v>0</v>
      </c>
      <c r="BA59" s="588">
        <v>0</v>
      </c>
      <c r="BB59" s="588">
        <v>0</v>
      </c>
      <c r="BC59" s="588">
        <v>0</v>
      </c>
      <c r="BD59" s="588">
        <v>0</v>
      </c>
      <c r="BE59" s="588">
        <v>0</v>
      </c>
      <c r="BF59" s="588">
        <v>0</v>
      </c>
      <c r="BG59" s="588">
        <v>0</v>
      </c>
      <c r="BH59" s="588">
        <v>0</v>
      </c>
      <c r="BI59" s="588">
        <v>0</v>
      </c>
      <c r="BJ59" s="588">
        <v>0</v>
      </c>
      <c r="BK59" s="588">
        <v>0</v>
      </c>
      <c r="BL59" s="588">
        <v>0</v>
      </c>
      <c r="BM59" s="588">
        <v>0</v>
      </c>
      <c r="BN59" s="588">
        <v>0</v>
      </c>
      <c r="BO59" s="588">
        <v>0</v>
      </c>
      <c r="BP59" s="588">
        <v>0</v>
      </c>
      <c r="BQ59" s="588">
        <v>0</v>
      </c>
      <c r="BR59" s="588">
        <v>0</v>
      </c>
      <c r="BS59" s="588">
        <v>0</v>
      </c>
      <c r="BT59" s="589">
        <v>0</v>
      </c>
    </row>
    <row r="60" spans="2:73" ht="15.5">
      <c r="B60" s="586" t="s">
        <v>208</v>
      </c>
      <c r="C60" s="586" t="s">
        <v>1140</v>
      </c>
      <c r="D60" s="586" t="s">
        <v>1149</v>
      </c>
      <c r="E60" s="586" t="s">
        <v>1138</v>
      </c>
      <c r="F60" s="586" t="s">
        <v>1142</v>
      </c>
      <c r="G60" s="586" t="s">
        <v>1139</v>
      </c>
      <c r="H60" s="586">
        <v>2013</v>
      </c>
      <c r="I60" s="546" t="s">
        <v>577</v>
      </c>
      <c r="J60" s="546" t="s">
        <v>593</v>
      </c>
      <c r="K60" s="39"/>
      <c r="L60" s="587">
        <v>0</v>
      </c>
      <c r="M60" s="588">
        <v>0</v>
      </c>
      <c r="N60" s="588">
        <v>35.250706491000003</v>
      </c>
      <c r="O60" s="588">
        <v>35.250706491000003</v>
      </c>
      <c r="P60" s="588">
        <v>35.250706491000003</v>
      </c>
      <c r="Q60" s="588">
        <v>35.250706491000003</v>
      </c>
      <c r="R60" s="588">
        <v>0</v>
      </c>
      <c r="S60" s="588">
        <v>0</v>
      </c>
      <c r="T60" s="588">
        <v>0</v>
      </c>
      <c r="U60" s="588">
        <v>0</v>
      </c>
      <c r="V60" s="588">
        <v>0</v>
      </c>
      <c r="W60" s="588">
        <v>0</v>
      </c>
      <c r="X60" s="588">
        <v>0</v>
      </c>
      <c r="Y60" s="588">
        <v>0</v>
      </c>
      <c r="Z60" s="588">
        <v>0</v>
      </c>
      <c r="AA60" s="588">
        <v>0</v>
      </c>
      <c r="AB60" s="588">
        <v>0</v>
      </c>
      <c r="AC60" s="588">
        <v>0</v>
      </c>
      <c r="AD60" s="588">
        <v>0</v>
      </c>
      <c r="AE60" s="588">
        <v>0</v>
      </c>
      <c r="AF60" s="588">
        <v>0</v>
      </c>
      <c r="AG60" s="588">
        <v>0</v>
      </c>
      <c r="AH60" s="588">
        <v>0</v>
      </c>
      <c r="AI60" s="588">
        <v>0</v>
      </c>
      <c r="AJ60" s="588">
        <v>0</v>
      </c>
      <c r="AK60" s="588">
        <v>0</v>
      </c>
      <c r="AL60" s="588">
        <v>0</v>
      </c>
      <c r="AM60" s="588">
        <v>0</v>
      </c>
      <c r="AN60" s="588">
        <v>0</v>
      </c>
      <c r="AO60" s="588">
        <v>0</v>
      </c>
      <c r="AP60" s="39"/>
      <c r="AQ60" s="587">
        <v>0</v>
      </c>
      <c r="AR60" s="588">
        <v>0</v>
      </c>
      <c r="AS60" s="588">
        <v>193803.07118789799</v>
      </c>
      <c r="AT60" s="588">
        <v>193803.07118789799</v>
      </c>
      <c r="AU60" s="588">
        <v>193803.07118789799</v>
      </c>
      <c r="AV60" s="588">
        <v>193803.07118789799</v>
      </c>
      <c r="AW60" s="588">
        <v>0</v>
      </c>
      <c r="AX60" s="588">
        <v>0</v>
      </c>
      <c r="AY60" s="588">
        <v>0</v>
      </c>
      <c r="AZ60" s="588">
        <v>0</v>
      </c>
      <c r="BA60" s="588">
        <v>0</v>
      </c>
      <c r="BB60" s="588">
        <v>0</v>
      </c>
      <c r="BC60" s="588">
        <v>0</v>
      </c>
      <c r="BD60" s="588">
        <v>0</v>
      </c>
      <c r="BE60" s="588">
        <v>0</v>
      </c>
      <c r="BF60" s="588">
        <v>0</v>
      </c>
      <c r="BG60" s="588">
        <v>0</v>
      </c>
      <c r="BH60" s="588">
        <v>0</v>
      </c>
      <c r="BI60" s="588">
        <v>0</v>
      </c>
      <c r="BJ60" s="588">
        <v>0</v>
      </c>
      <c r="BK60" s="588">
        <v>0</v>
      </c>
      <c r="BL60" s="588">
        <v>0</v>
      </c>
      <c r="BM60" s="588">
        <v>0</v>
      </c>
      <c r="BN60" s="588">
        <v>0</v>
      </c>
      <c r="BO60" s="588">
        <v>0</v>
      </c>
      <c r="BP60" s="588">
        <v>0</v>
      </c>
      <c r="BQ60" s="588">
        <v>0</v>
      </c>
      <c r="BR60" s="588">
        <v>0</v>
      </c>
      <c r="BS60" s="588">
        <v>0</v>
      </c>
      <c r="BT60" s="589">
        <v>0</v>
      </c>
      <c r="BU60" s="13"/>
    </row>
    <row r="61" spans="2:73">
      <c r="B61" s="586" t="s">
        <v>208</v>
      </c>
      <c r="C61" s="586" t="s">
        <v>1140</v>
      </c>
      <c r="D61" s="586" t="s">
        <v>1150</v>
      </c>
      <c r="E61" s="586" t="s">
        <v>1138</v>
      </c>
      <c r="F61" s="586" t="s">
        <v>1142</v>
      </c>
      <c r="G61" s="586" t="s">
        <v>1143</v>
      </c>
      <c r="H61" s="586">
        <v>2013</v>
      </c>
      <c r="I61" s="546" t="s">
        <v>577</v>
      </c>
      <c r="J61" s="546" t="s">
        <v>593</v>
      </c>
      <c r="K61" s="39"/>
      <c r="L61" s="587">
        <v>0</v>
      </c>
      <c r="M61" s="588">
        <v>0</v>
      </c>
      <c r="N61" s="588">
        <v>58.632820000000002</v>
      </c>
      <c r="O61" s="588">
        <v>0</v>
      </c>
      <c r="P61" s="588">
        <v>0</v>
      </c>
      <c r="Q61" s="588">
        <v>0</v>
      </c>
      <c r="R61" s="588">
        <v>0</v>
      </c>
      <c r="S61" s="588">
        <v>0</v>
      </c>
      <c r="T61" s="588">
        <v>0</v>
      </c>
      <c r="U61" s="588">
        <v>0</v>
      </c>
      <c r="V61" s="588">
        <v>0</v>
      </c>
      <c r="W61" s="588">
        <v>0</v>
      </c>
      <c r="X61" s="588">
        <v>0</v>
      </c>
      <c r="Y61" s="588">
        <v>0</v>
      </c>
      <c r="Z61" s="588">
        <v>0</v>
      </c>
      <c r="AA61" s="588">
        <v>0</v>
      </c>
      <c r="AB61" s="588">
        <v>0</v>
      </c>
      <c r="AC61" s="588">
        <v>0</v>
      </c>
      <c r="AD61" s="588">
        <v>0</v>
      </c>
      <c r="AE61" s="588">
        <v>0</v>
      </c>
      <c r="AF61" s="588">
        <v>0</v>
      </c>
      <c r="AG61" s="588">
        <v>0</v>
      </c>
      <c r="AH61" s="588">
        <v>0</v>
      </c>
      <c r="AI61" s="588">
        <v>0</v>
      </c>
      <c r="AJ61" s="588">
        <v>0</v>
      </c>
      <c r="AK61" s="588">
        <v>0</v>
      </c>
      <c r="AL61" s="588">
        <v>0</v>
      </c>
      <c r="AM61" s="588">
        <v>0</v>
      </c>
      <c r="AN61" s="588">
        <v>0</v>
      </c>
      <c r="AO61" s="588">
        <v>0</v>
      </c>
      <c r="AP61" s="39"/>
      <c r="AQ61" s="587">
        <v>0</v>
      </c>
      <c r="AR61" s="588">
        <v>0</v>
      </c>
      <c r="AS61" s="588">
        <v>782.91240000000005</v>
      </c>
      <c r="AT61" s="588">
        <v>0</v>
      </c>
      <c r="AU61" s="588">
        <v>0</v>
      </c>
      <c r="AV61" s="588">
        <v>0</v>
      </c>
      <c r="AW61" s="588">
        <v>0</v>
      </c>
      <c r="AX61" s="588">
        <v>0</v>
      </c>
      <c r="AY61" s="588">
        <v>0</v>
      </c>
      <c r="AZ61" s="588">
        <v>0</v>
      </c>
      <c r="BA61" s="588">
        <v>0</v>
      </c>
      <c r="BB61" s="588">
        <v>0</v>
      </c>
      <c r="BC61" s="588">
        <v>0</v>
      </c>
      <c r="BD61" s="588">
        <v>0</v>
      </c>
      <c r="BE61" s="588">
        <v>0</v>
      </c>
      <c r="BF61" s="588">
        <v>0</v>
      </c>
      <c r="BG61" s="588">
        <v>0</v>
      </c>
      <c r="BH61" s="588">
        <v>0</v>
      </c>
      <c r="BI61" s="588">
        <v>0</v>
      </c>
      <c r="BJ61" s="588">
        <v>0</v>
      </c>
      <c r="BK61" s="588">
        <v>0</v>
      </c>
      <c r="BL61" s="588">
        <v>0</v>
      </c>
      <c r="BM61" s="588">
        <v>0</v>
      </c>
      <c r="BN61" s="588">
        <v>0</v>
      </c>
      <c r="BO61" s="588">
        <v>0</v>
      </c>
      <c r="BP61" s="588">
        <v>0</v>
      </c>
      <c r="BQ61" s="588">
        <v>0</v>
      </c>
      <c r="BR61" s="588">
        <v>0</v>
      </c>
      <c r="BS61" s="588">
        <v>0</v>
      </c>
      <c r="BT61" s="589">
        <v>0</v>
      </c>
    </row>
    <row r="62" spans="2:73">
      <c r="B62" s="586" t="s">
        <v>208</v>
      </c>
      <c r="C62" s="586" t="s">
        <v>1140</v>
      </c>
      <c r="D62" s="586" t="s">
        <v>24</v>
      </c>
      <c r="E62" s="586" t="s">
        <v>1138</v>
      </c>
      <c r="F62" s="586" t="s">
        <v>1142</v>
      </c>
      <c r="G62" s="586" t="s">
        <v>1139</v>
      </c>
      <c r="H62" s="586">
        <v>2013</v>
      </c>
      <c r="I62" s="546" t="s">
        <v>577</v>
      </c>
      <c r="J62" s="546" t="s">
        <v>593</v>
      </c>
      <c r="K62" s="39"/>
      <c r="L62" s="587">
        <v>0</v>
      </c>
      <c r="M62" s="588">
        <v>0</v>
      </c>
      <c r="N62" s="588">
        <v>52.38</v>
      </c>
      <c r="O62" s="588">
        <v>52.38</v>
      </c>
      <c r="P62" s="588">
        <v>52.38</v>
      </c>
      <c r="Q62" s="588">
        <v>52.38</v>
      </c>
      <c r="R62" s="588">
        <v>52.38</v>
      </c>
      <c r="S62" s="588">
        <v>52.38</v>
      </c>
      <c r="T62" s="588">
        <v>52.38</v>
      </c>
      <c r="U62" s="588">
        <v>52.38</v>
      </c>
      <c r="V62" s="588">
        <v>52.38</v>
      </c>
      <c r="W62" s="588">
        <v>52.38</v>
      </c>
      <c r="X62" s="588">
        <v>52.38</v>
      </c>
      <c r="Y62" s="588">
        <v>52.38</v>
      </c>
      <c r="Z62" s="588">
        <v>52.38</v>
      </c>
      <c r="AA62" s="588">
        <v>52.38</v>
      </c>
      <c r="AB62" s="588">
        <v>52.38</v>
      </c>
      <c r="AC62" s="588">
        <v>0</v>
      </c>
      <c r="AD62" s="588">
        <v>0</v>
      </c>
      <c r="AE62" s="588">
        <v>0</v>
      </c>
      <c r="AF62" s="588">
        <v>0</v>
      </c>
      <c r="AG62" s="588">
        <v>0</v>
      </c>
      <c r="AH62" s="588">
        <v>0</v>
      </c>
      <c r="AI62" s="588">
        <v>0</v>
      </c>
      <c r="AJ62" s="588">
        <v>0</v>
      </c>
      <c r="AK62" s="588">
        <v>0</v>
      </c>
      <c r="AL62" s="588">
        <v>0</v>
      </c>
      <c r="AM62" s="588">
        <v>0</v>
      </c>
      <c r="AN62" s="588">
        <v>0</v>
      </c>
      <c r="AO62" s="588">
        <v>0</v>
      </c>
      <c r="AP62" s="39"/>
      <c r="AQ62" s="587">
        <v>0</v>
      </c>
      <c r="AR62" s="588">
        <v>0</v>
      </c>
      <c r="AS62" s="588">
        <v>92807.1</v>
      </c>
      <c r="AT62" s="588">
        <v>92807.1</v>
      </c>
      <c r="AU62" s="588">
        <v>92807.1</v>
      </c>
      <c r="AV62" s="588">
        <v>92807.1</v>
      </c>
      <c r="AW62" s="588">
        <v>92807.1</v>
      </c>
      <c r="AX62" s="588">
        <v>92807.1</v>
      </c>
      <c r="AY62" s="588">
        <v>92807.1</v>
      </c>
      <c r="AZ62" s="588">
        <v>92807.1</v>
      </c>
      <c r="BA62" s="588">
        <v>92807.1</v>
      </c>
      <c r="BB62" s="588">
        <v>92807.1</v>
      </c>
      <c r="BC62" s="588">
        <v>92807.1</v>
      </c>
      <c r="BD62" s="588">
        <v>92807.1</v>
      </c>
      <c r="BE62" s="588">
        <v>92807.1</v>
      </c>
      <c r="BF62" s="588">
        <v>92807.1</v>
      </c>
      <c r="BG62" s="588">
        <v>92807.1</v>
      </c>
      <c r="BH62" s="588">
        <v>0</v>
      </c>
      <c r="BI62" s="588">
        <v>0</v>
      </c>
      <c r="BJ62" s="588">
        <v>0</v>
      </c>
      <c r="BK62" s="588">
        <v>0</v>
      </c>
      <c r="BL62" s="588">
        <v>0</v>
      </c>
      <c r="BM62" s="588">
        <v>0</v>
      </c>
      <c r="BN62" s="588">
        <v>0</v>
      </c>
      <c r="BO62" s="588">
        <v>0</v>
      </c>
      <c r="BP62" s="588">
        <v>0</v>
      </c>
      <c r="BQ62" s="588">
        <v>0</v>
      </c>
      <c r="BR62" s="588">
        <v>0</v>
      </c>
      <c r="BS62" s="588">
        <v>0</v>
      </c>
      <c r="BT62" s="589">
        <v>0</v>
      </c>
    </row>
    <row r="63" spans="2:73">
      <c r="B63" s="586" t="s">
        <v>208</v>
      </c>
      <c r="C63" s="586" t="s">
        <v>1140</v>
      </c>
      <c r="D63" s="586" t="s">
        <v>22</v>
      </c>
      <c r="E63" s="586" t="s">
        <v>1138</v>
      </c>
      <c r="F63" s="586" t="s">
        <v>1142</v>
      </c>
      <c r="G63" s="586" t="s">
        <v>1139</v>
      </c>
      <c r="H63" s="586">
        <v>2012</v>
      </c>
      <c r="I63" s="546" t="s">
        <v>577</v>
      </c>
      <c r="J63" s="546" t="s">
        <v>593</v>
      </c>
      <c r="K63" s="39"/>
      <c r="L63" s="587">
        <v>0</v>
      </c>
      <c r="M63" s="588">
        <v>196.38853557799999</v>
      </c>
      <c r="N63" s="588">
        <v>196.38853557799999</v>
      </c>
      <c r="O63" s="588">
        <v>196.38853557799999</v>
      </c>
      <c r="P63" s="588">
        <v>196.38853557799999</v>
      </c>
      <c r="Q63" s="588">
        <v>196.38853557799999</v>
      </c>
      <c r="R63" s="588">
        <v>191.82329603599999</v>
      </c>
      <c r="S63" s="588">
        <v>189.56391359599999</v>
      </c>
      <c r="T63" s="588">
        <v>189.56391359599999</v>
      </c>
      <c r="U63" s="588">
        <v>184.436684007</v>
      </c>
      <c r="V63" s="588">
        <v>170.88819912700001</v>
      </c>
      <c r="W63" s="588">
        <v>141.05650285999999</v>
      </c>
      <c r="X63" s="588">
        <v>140.872357717</v>
      </c>
      <c r="Y63" s="588">
        <v>70.510570195</v>
      </c>
      <c r="Z63" s="588">
        <v>70.510570195</v>
      </c>
      <c r="AA63" s="588">
        <v>70.510570195</v>
      </c>
      <c r="AB63" s="588">
        <v>50.418976215999997</v>
      </c>
      <c r="AC63" s="588">
        <v>0</v>
      </c>
      <c r="AD63" s="588">
        <v>0</v>
      </c>
      <c r="AE63" s="588">
        <v>0</v>
      </c>
      <c r="AF63" s="588">
        <v>0</v>
      </c>
      <c r="AG63" s="588">
        <v>0</v>
      </c>
      <c r="AH63" s="588">
        <v>0</v>
      </c>
      <c r="AI63" s="588">
        <v>0</v>
      </c>
      <c r="AJ63" s="588">
        <v>0</v>
      </c>
      <c r="AK63" s="588">
        <v>0</v>
      </c>
      <c r="AL63" s="588">
        <v>0</v>
      </c>
      <c r="AM63" s="588">
        <v>0</v>
      </c>
      <c r="AN63" s="588">
        <v>0</v>
      </c>
      <c r="AO63" s="588">
        <v>0</v>
      </c>
      <c r="AP63" s="39"/>
      <c r="AQ63" s="587">
        <v>0</v>
      </c>
      <c r="AR63" s="588">
        <v>1243869.5040438899</v>
      </c>
      <c r="AS63" s="588">
        <v>1243869.5040438899</v>
      </c>
      <c r="AT63" s="588">
        <v>1243869.5040438899</v>
      </c>
      <c r="AU63" s="588">
        <v>1243869.5040438899</v>
      </c>
      <c r="AV63" s="588">
        <v>1243869.5040438899</v>
      </c>
      <c r="AW63" s="588">
        <v>1229847.49438377</v>
      </c>
      <c r="AX63" s="588">
        <v>1217773.27796863</v>
      </c>
      <c r="AY63" s="588">
        <v>1217773.27796863</v>
      </c>
      <c r="AZ63" s="588">
        <v>1182207.35587804</v>
      </c>
      <c r="BA63" s="588">
        <v>1102491.2457920201</v>
      </c>
      <c r="BB63" s="588">
        <v>924348.20810337295</v>
      </c>
      <c r="BC63" s="588">
        <v>894881.96966494899</v>
      </c>
      <c r="BD63" s="588">
        <v>495629.25560131698</v>
      </c>
      <c r="BE63" s="588">
        <v>495629.25560131698</v>
      </c>
      <c r="BF63" s="588">
        <v>495629.25560131698</v>
      </c>
      <c r="BG63" s="588">
        <v>354402.46166069998</v>
      </c>
      <c r="BH63" s="588">
        <v>0</v>
      </c>
      <c r="BI63" s="588">
        <v>0</v>
      </c>
      <c r="BJ63" s="588">
        <v>0</v>
      </c>
      <c r="BK63" s="588">
        <v>0</v>
      </c>
      <c r="BL63" s="588">
        <v>0</v>
      </c>
      <c r="BM63" s="588">
        <v>0</v>
      </c>
      <c r="BN63" s="588">
        <v>0</v>
      </c>
      <c r="BO63" s="588">
        <v>0</v>
      </c>
      <c r="BP63" s="588">
        <v>0</v>
      </c>
      <c r="BQ63" s="588">
        <v>0</v>
      </c>
      <c r="BR63" s="588">
        <v>0</v>
      </c>
      <c r="BS63" s="588">
        <v>0</v>
      </c>
      <c r="BT63" s="589">
        <v>0</v>
      </c>
    </row>
    <row r="64" spans="2:73">
      <c r="B64" s="586" t="s">
        <v>208</v>
      </c>
      <c r="C64" s="586" t="s">
        <v>1140</v>
      </c>
      <c r="D64" s="586" t="s">
        <v>22</v>
      </c>
      <c r="E64" s="586" t="s">
        <v>1138</v>
      </c>
      <c r="F64" s="586" t="s">
        <v>1142</v>
      </c>
      <c r="G64" s="586" t="s">
        <v>1139</v>
      </c>
      <c r="H64" s="586">
        <v>2013</v>
      </c>
      <c r="I64" s="546" t="s">
        <v>577</v>
      </c>
      <c r="J64" s="546" t="s">
        <v>593</v>
      </c>
      <c r="K64" s="39"/>
      <c r="L64" s="587">
        <v>0</v>
      </c>
      <c r="M64" s="588">
        <v>0</v>
      </c>
      <c r="N64" s="588">
        <v>2351.3985909449998</v>
      </c>
      <c r="O64" s="588">
        <v>2348.419691009</v>
      </c>
      <c r="P64" s="588">
        <v>2348.1405035759999</v>
      </c>
      <c r="Q64" s="588">
        <v>2337.252601357</v>
      </c>
      <c r="R64" s="588">
        <v>2241.8195641339998</v>
      </c>
      <c r="S64" s="588">
        <v>2190.627300355</v>
      </c>
      <c r="T64" s="588">
        <v>2190.627300355</v>
      </c>
      <c r="U64" s="588">
        <v>2189.2819392719998</v>
      </c>
      <c r="V64" s="588">
        <v>2026.0939303109997</v>
      </c>
      <c r="W64" s="588">
        <v>1653.2897039459999</v>
      </c>
      <c r="X64" s="588">
        <v>1210.0064381239999</v>
      </c>
      <c r="Y64" s="588">
        <v>1198.8514263919999</v>
      </c>
      <c r="Z64" s="588">
        <v>380.41435275200001</v>
      </c>
      <c r="AA64" s="588">
        <v>379.56914936200002</v>
      </c>
      <c r="AB64" s="588">
        <v>379.56914936200002</v>
      </c>
      <c r="AC64" s="588">
        <v>344.18725819500003</v>
      </c>
      <c r="AD64" s="588">
        <v>94.869726444999998</v>
      </c>
      <c r="AE64" s="588">
        <v>69.881777012000001</v>
      </c>
      <c r="AF64" s="588">
        <v>69.881777012000001</v>
      </c>
      <c r="AG64" s="588">
        <v>69.881777012000001</v>
      </c>
      <c r="AH64" s="588">
        <v>0</v>
      </c>
      <c r="AI64" s="588">
        <v>0</v>
      </c>
      <c r="AJ64" s="588">
        <v>0</v>
      </c>
      <c r="AK64" s="588">
        <v>0</v>
      </c>
      <c r="AL64" s="588">
        <v>0</v>
      </c>
      <c r="AM64" s="588">
        <v>0</v>
      </c>
      <c r="AN64" s="588">
        <v>0</v>
      </c>
      <c r="AO64" s="588">
        <v>0</v>
      </c>
      <c r="AP64" s="39"/>
      <c r="AQ64" s="587">
        <v>0</v>
      </c>
      <c r="AR64" s="588">
        <v>0</v>
      </c>
      <c r="AS64" s="588">
        <v>15912521.1501751</v>
      </c>
      <c r="AT64" s="588">
        <v>15903257.9896779</v>
      </c>
      <c r="AU64" s="588">
        <v>15902383.3647008</v>
      </c>
      <c r="AV64" s="588">
        <v>15868525.9244652</v>
      </c>
      <c r="AW64" s="588">
        <v>15570117.084765101</v>
      </c>
      <c r="AX64" s="588">
        <v>15310241.940694001</v>
      </c>
      <c r="AY64" s="588">
        <v>15310241.940694001</v>
      </c>
      <c r="AZ64" s="588">
        <v>15197710.840492399</v>
      </c>
      <c r="BA64" s="588">
        <v>14623036.0422132</v>
      </c>
      <c r="BB64" s="588">
        <v>12729784.0959119</v>
      </c>
      <c r="BC64" s="588">
        <v>9464024.1597192306</v>
      </c>
      <c r="BD64" s="588">
        <v>8530976.6985486895</v>
      </c>
      <c r="BE64" s="588">
        <v>3573603.3539616098</v>
      </c>
      <c r="BF64" s="588">
        <v>3570955.5413849098</v>
      </c>
      <c r="BG64" s="588">
        <v>3570955.5413849098</v>
      </c>
      <c r="BH64" s="588">
        <v>2935556.8986655399</v>
      </c>
      <c r="BI64" s="588">
        <v>218176.59045228199</v>
      </c>
      <c r="BJ64" s="588">
        <v>192365.538023517</v>
      </c>
      <c r="BK64" s="588">
        <v>192365.538023517</v>
      </c>
      <c r="BL64" s="588">
        <v>192365.538023517</v>
      </c>
      <c r="BM64" s="588">
        <v>0</v>
      </c>
      <c r="BN64" s="588">
        <v>0</v>
      </c>
      <c r="BO64" s="588">
        <v>0</v>
      </c>
      <c r="BP64" s="588">
        <v>0</v>
      </c>
      <c r="BQ64" s="588">
        <v>0</v>
      </c>
      <c r="BR64" s="588">
        <v>0</v>
      </c>
      <c r="BS64" s="588">
        <v>0</v>
      </c>
      <c r="BT64" s="589">
        <v>0</v>
      </c>
    </row>
    <row r="65" spans="2:73">
      <c r="B65" s="586" t="s">
        <v>208</v>
      </c>
      <c r="C65" s="586" t="s">
        <v>1140</v>
      </c>
      <c r="D65" s="586" t="s">
        <v>1151</v>
      </c>
      <c r="E65" s="586" t="s">
        <v>1138</v>
      </c>
      <c r="F65" s="586" t="s">
        <v>1142</v>
      </c>
      <c r="G65" s="586" t="s">
        <v>1139</v>
      </c>
      <c r="H65" s="586">
        <v>2013</v>
      </c>
      <c r="I65" s="546" t="s">
        <v>577</v>
      </c>
      <c r="J65" s="546" t="s">
        <v>593</v>
      </c>
      <c r="K65" s="39"/>
      <c r="L65" s="587">
        <v>0</v>
      </c>
      <c r="M65" s="588">
        <v>0</v>
      </c>
      <c r="N65" s="588">
        <v>694.45195067500003</v>
      </c>
      <c r="O65" s="588">
        <v>694.45195067500003</v>
      </c>
      <c r="P65" s="588">
        <v>685.77140338599997</v>
      </c>
      <c r="Q65" s="588">
        <v>606.60496135899996</v>
      </c>
      <c r="R65" s="588">
        <v>276.76029788800003</v>
      </c>
      <c r="S65" s="588">
        <v>276.32383114499999</v>
      </c>
      <c r="T65" s="588">
        <v>276.32383114499999</v>
      </c>
      <c r="U65" s="588">
        <v>268.78542984000001</v>
      </c>
      <c r="V65" s="588">
        <v>268.78542984000001</v>
      </c>
      <c r="W65" s="588">
        <v>268.78542984000001</v>
      </c>
      <c r="X65" s="588">
        <v>261.83151513199999</v>
      </c>
      <c r="Y65" s="588">
        <v>223.19413807399999</v>
      </c>
      <c r="Z65" s="588">
        <v>0</v>
      </c>
      <c r="AA65" s="588">
        <v>0</v>
      </c>
      <c r="AB65" s="588">
        <v>0</v>
      </c>
      <c r="AC65" s="588">
        <v>0</v>
      </c>
      <c r="AD65" s="588">
        <v>0</v>
      </c>
      <c r="AE65" s="588">
        <v>0</v>
      </c>
      <c r="AF65" s="588">
        <v>0</v>
      </c>
      <c r="AG65" s="588">
        <v>0</v>
      </c>
      <c r="AH65" s="588">
        <v>0</v>
      </c>
      <c r="AI65" s="588">
        <v>0</v>
      </c>
      <c r="AJ65" s="588">
        <v>0</v>
      </c>
      <c r="AK65" s="588">
        <v>0</v>
      </c>
      <c r="AL65" s="588">
        <v>0</v>
      </c>
      <c r="AM65" s="588">
        <v>0</v>
      </c>
      <c r="AN65" s="588">
        <v>0</v>
      </c>
      <c r="AO65" s="588">
        <v>0</v>
      </c>
      <c r="AP65" s="39"/>
      <c r="AQ65" s="587">
        <v>0</v>
      </c>
      <c r="AR65" s="588">
        <v>0</v>
      </c>
      <c r="AS65" s="588">
        <v>2383867.23384048</v>
      </c>
      <c r="AT65" s="588">
        <v>2383867.23384048</v>
      </c>
      <c r="AU65" s="588">
        <v>2350252.7035361002</v>
      </c>
      <c r="AV65" s="588">
        <v>2039095.98351864</v>
      </c>
      <c r="AW65" s="588">
        <v>959350.15022725496</v>
      </c>
      <c r="AX65" s="588">
        <v>958719.43892033899</v>
      </c>
      <c r="AY65" s="588">
        <v>958719.43892033899</v>
      </c>
      <c r="AZ65" s="588">
        <v>951186.40994861803</v>
      </c>
      <c r="BA65" s="588">
        <v>951186.40994861803</v>
      </c>
      <c r="BB65" s="588">
        <v>951186.40994861803</v>
      </c>
      <c r="BC65" s="588">
        <v>888101.36571934202</v>
      </c>
      <c r="BD65" s="588">
        <v>738692.82945158298</v>
      </c>
      <c r="BE65" s="588">
        <v>0</v>
      </c>
      <c r="BF65" s="588">
        <v>0</v>
      </c>
      <c r="BG65" s="588">
        <v>0</v>
      </c>
      <c r="BH65" s="588">
        <v>0</v>
      </c>
      <c r="BI65" s="588">
        <v>0</v>
      </c>
      <c r="BJ65" s="588">
        <v>0</v>
      </c>
      <c r="BK65" s="588">
        <v>0</v>
      </c>
      <c r="BL65" s="588">
        <v>0</v>
      </c>
      <c r="BM65" s="588">
        <v>0</v>
      </c>
      <c r="BN65" s="588">
        <v>0</v>
      </c>
      <c r="BO65" s="588">
        <v>0</v>
      </c>
      <c r="BP65" s="588">
        <v>0</v>
      </c>
      <c r="BQ65" s="588">
        <v>0</v>
      </c>
      <c r="BR65" s="588">
        <v>0</v>
      </c>
      <c r="BS65" s="588">
        <v>0</v>
      </c>
      <c r="BT65" s="589">
        <v>0</v>
      </c>
    </row>
    <row r="66" spans="2:73">
      <c r="B66" s="586" t="s">
        <v>208</v>
      </c>
      <c r="C66" s="586" t="s">
        <v>1137</v>
      </c>
      <c r="D66" s="586" t="s">
        <v>1152</v>
      </c>
      <c r="E66" s="586" t="s">
        <v>1138</v>
      </c>
      <c r="F66" s="586" t="s">
        <v>29</v>
      </c>
      <c r="G66" s="586" t="s">
        <v>1139</v>
      </c>
      <c r="H66" s="586">
        <v>2013</v>
      </c>
      <c r="I66" s="546" t="s">
        <v>577</v>
      </c>
      <c r="J66" s="546" t="s">
        <v>593</v>
      </c>
      <c r="K66" s="39"/>
      <c r="L66" s="587">
        <v>0</v>
      </c>
      <c r="M66" s="588">
        <v>0</v>
      </c>
      <c r="N66" s="588">
        <v>14.557500849</v>
      </c>
      <c r="O66" s="588">
        <v>14.557500849</v>
      </c>
      <c r="P66" s="588">
        <v>14.032052713000001</v>
      </c>
      <c r="Q66" s="588">
        <v>12.0289512</v>
      </c>
      <c r="R66" s="588">
        <v>12.0289512</v>
      </c>
      <c r="S66" s="588">
        <v>12.0289512</v>
      </c>
      <c r="T66" s="588">
        <v>12.0289512</v>
      </c>
      <c r="U66" s="588">
        <v>12.01211938</v>
      </c>
      <c r="V66" s="588">
        <v>8.9843696170000005</v>
      </c>
      <c r="W66" s="588">
        <v>8.9843696170000005</v>
      </c>
      <c r="X66" s="588">
        <v>7.2168377059999997</v>
      </c>
      <c r="Y66" s="588">
        <v>7.2166357410000002</v>
      </c>
      <c r="Z66" s="588">
        <v>7.2166357410000002</v>
      </c>
      <c r="AA66" s="588">
        <v>7.2058771300000002</v>
      </c>
      <c r="AB66" s="588">
        <v>7.2058771300000002</v>
      </c>
      <c r="AC66" s="588">
        <v>7.1970637699999997</v>
      </c>
      <c r="AD66" s="588">
        <v>6.9746652329999996</v>
      </c>
      <c r="AE66" s="588">
        <v>4.0939737410000001</v>
      </c>
      <c r="AF66" s="588">
        <v>4.0939737410000001</v>
      </c>
      <c r="AG66" s="588">
        <v>4.0939737410000001</v>
      </c>
      <c r="AH66" s="588">
        <v>0</v>
      </c>
      <c r="AI66" s="588">
        <v>0</v>
      </c>
      <c r="AJ66" s="588">
        <v>0</v>
      </c>
      <c r="AK66" s="588">
        <v>0</v>
      </c>
      <c r="AL66" s="588">
        <v>0</v>
      </c>
      <c r="AM66" s="588">
        <v>0</v>
      </c>
      <c r="AN66" s="588">
        <v>0</v>
      </c>
      <c r="AO66" s="588">
        <v>0</v>
      </c>
      <c r="AP66" s="39"/>
      <c r="AQ66" s="587">
        <v>0</v>
      </c>
      <c r="AR66" s="588">
        <v>0</v>
      </c>
      <c r="AS66" s="588">
        <v>217201.077418959</v>
      </c>
      <c r="AT66" s="588">
        <v>217201.077418959</v>
      </c>
      <c r="AU66" s="588">
        <v>208831.04327977699</v>
      </c>
      <c r="AV66" s="588">
        <v>176922.988241799</v>
      </c>
      <c r="AW66" s="588">
        <v>176922.988241799</v>
      </c>
      <c r="AX66" s="588">
        <v>176922.988241799</v>
      </c>
      <c r="AY66" s="588">
        <v>176922.988241799</v>
      </c>
      <c r="AZ66" s="588">
        <v>176775.541500174</v>
      </c>
      <c r="BA66" s="588">
        <v>128545.53146122799</v>
      </c>
      <c r="BB66" s="588">
        <v>128545.53146122799</v>
      </c>
      <c r="BC66" s="588">
        <v>116879.526406177</v>
      </c>
      <c r="BD66" s="588">
        <v>115215.110541998</v>
      </c>
      <c r="BE66" s="588">
        <v>115215.110541998</v>
      </c>
      <c r="BF66" s="588">
        <v>114741.478683268</v>
      </c>
      <c r="BG66" s="588">
        <v>114741.478683268</v>
      </c>
      <c r="BH66" s="588">
        <v>114644.367927399</v>
      </c>
      <c r="BI66" s="588">
        <v>111101.70936288001</v>
      </c>
      <c r="BJ66" s="588">
        <v>65214.238310918008</v>
      </c>
      <c r="BK66" s="588">
        <v>65214.238310918008</v>
      </c>
      <c r="BL66" s="588">
        <v>65214.238310918008</v>
      </c>
      <c r="BM66" s="588">
        <v>0</v>
      </c>
      <c r="BN66" s="588">
        <v>0</v>
      </c>
      <c r="BO66" s="588">
        <v>0</v>
      </c>
      <c r="BP66" s="588">
        <v>0</v>
      </c>
      <c r="BQ66" s="588">
        <v>0</v>
      </c>
      <c r="BR66" s="588">
        <v>0</v>
      </c>
      <c r="BS66" s="588">
        <v>0</v>
      </c>
      <c r="BT66" s="589">
        <v>0</v>
      </c>
    </row>
    <row r="67" spans="2:73">
      <c r="B67" s="586" t="s">
        <v>208</v>
      </c>
      <c r="C67" s="586" t="s">
        <v>1137</v>
      </c>
      <c r="D67" s="586" t="s">
        <v>2</v>
      </c>
      <c r="E67" s="586" t="s">
        <v>1138</v>
      </c>
      <c r="F67" s="586" t="s">
        <v>29</v>
      </c>
      <c r="G67" s="586" t="s">
        <v>1139</v>
      </c>
      <c r="H67" s="586">
        <v>2013</v>
      </c>
      <c r="I67" s="546" t="s">
        <v>577</v>
      </c>
      <c r="J67" s="546" t="s">
        <v>593</v>
      </c>
      <c r="K67" s="39"/>
      <c r="L67" s="587">
        <v>0</v>
      </c>
      <c r="M67" s="588">
        <v>0</v>
      </c>
      <c r="N67" s="588">
        <v>15.953945630000002</v>
      </c>
      <c r="O67" s="588">
        <v>15.953945630000002</v>
      </c>
      <c r="P67" s="588">
        <v>15.953945630000002</v>
      </c>
      <c r="Q67" s="588">
        <v>15.953945630000002</v>
      </c>
      <c r="R67" s="588">
        <v>0</v>
      </c>
      <c r="S67" s="588">
        <v>0</v>
      </c>
      <c r="T67" s="588">
        <v>0</v>
      </c>
      <c r="U67" s="588">
        <v>0</v>
      </c>
      <c r="V67" s="588">
        <v>0</v>
      </c>
      <c r="W67" s="588">
        <v>0</v>
      </c>
      <c r="X67" s="588">
        <v>0</v>
      </c>
      <c r="Y67" s="588">
        <v>0</v>
      </c>
      <c r="Z67" s="588">
        <v>0</v>
      </c>
      <c r="AA67" s="588">
        <v>0</v>
      </c>
      <c r="AB67" s="588">
        <v>0</v>
      </c>
      <c r="AC67" s="588">
        <v>0</v>
      </c>
      <c r="AD67" s="588">
        <v>0</v>
      </c>
      <c r="AE67" s="588">
        <v>0</v>
      </c>
      <c r="AF67" s="588">
        <v>0</v>
      </c>
      <c r="AG67" s="588">
        <v>0</v>
      </c>
      <c r="AH67" s="588">
        <v>0</v>
      </c>
      <c r="AI67" s="588">
        <v>0</v>
      </c>
      <c r="AJ67" s="588">
        <v>0</v>
      </c>
      <c r="AK67" s="588">
        <v>0</v>
      </c>
      <c r="AL67" s="588">
        <v>0</v>
      </c>
      <c r="AM67" s="588">
        <v>0</v>
      </c>
      <c r="AN67" s="588">
        <v>0</v>
      </c>
      <c r="AO67" s="588">
        <v>0</v>
      </c>
      <c r="AP67" s="39"/>
      <c r="AQ67" s="587">
        <v>0</v>
      </c>
      <c r="AR67" s="588">
        <v>0</v>
      </c>
      <c r="AS67" s="588">
        <v>28446.870599999998</v>
      </c>
      <c r="AT67" s="588">
        <v>28446.870599999998</v>
      </c>
      <c r="AU67" s="588">
        <v>28446.870599999998</v>
      </c>
      <c r="AV67" s="588">
        <v>28446.870599999998</v>
      </c>
      <c r="AW67" s="588">
        <v>0</v>
      </c>
      <c r="AX67" s="588">
        <v>0</v>
      </c>
      <c r="AY67" s="588">
        <v>0</v>
      </c>
      <c r="AZ67" s="588">
        <v>0</v>
      </c>
      <c r="BA67" s="588">
        <v>0</v>
      </c>
      <c r="BB67" s="588">
        <v>0</v>
      </c>
      <c r="BC67" s="588">
        <v>0</v>
      </c>
      <c r="BD67" s="588">
        <v>0</v>
      </c>
      <c r="BE67" s="588">
        <v>0</v>
      </c>
      <c r="BF67" s="588">
        <v>0</v>
      </c>
      <c r="BG67" s="588">
        <v>0</v>
      </c>
      <c r="BH67" s="588">
        <v>0</v>
      </c>
      <c r="BI67" s="588">
        <v>0</v>
      </c>
      <c r="BJ67" s="588">
        <v>0</v>
      </c>
      <c r="BK67" s="588">
        <v>0</v>
      </c>
      <c r="BL67" s="588">
        <v>0</v>
      </c>
      <c r="BM67" s="588">
        <v>0</v>
      </c>
      <c r="BN67" s="588">
        <v>0</v>
      </c>
      <c r="BO67" s="588">
        <v>0</v>
      </c>
      <c r="BP67" s="588">
        <v>0</v>
      </c>
      <c r="BQ67" s="588">
        <v>0</v>
      </c>
      <c r="BR67" s="588">
        <v>0</v>
      </c>
      <c r="BS67" s="588">
        <v>0</v>
      </c>
      <c r="BT67" s="589">
        <v>0</v>
      </c>
    </row>
    <row r="68" spans="2:73">
      <c r="B68" s="586" t="s">
        <v>208</v>
      </c>
      <c r="C68" s="586" t="s">
        <v>1137</v>
      </c>
      <c r="D68" s="586" t="s">
        <v>1</v>
      </c>
      <c r="E68" s="586" t="s">
        <v>1138</v>
      </c>
      <c r="F68" s="586" t="s">
        <v>29</v>
      </c>
      <c r="G68" s="586" t="s">
        <v>1139</v>
      </c>
      <c r="H68" s="586">
        <v>2013</v>
      </c>
      <c r="I68" s="546" t="s">
        <v>577</v>
      </c>
      <c r="J68" s="546" t="s">
        <v>593</v>
      </c>
      <c r="K68" s="39"/>
      <c r="L68" s="587">
        <v>0</v>
      </c>
      <c r="M68" s="588">
        <v>0</v>
      </c>
      <c r="N68" s="588">
        <v>22.936357784999995</v>
      </c>
      <c r="O68" s="588">
        <v>22.936357784999995</v>
      </c>
      <c r="P68" s="588">
        <v>22.936357784999995</v>
      </c>
      <c r="Q68" s="588">
        <v>21.993301517999996</v>
      </c>
      <c r="R68" s="588">
        <v>12.926173027999999</v>
      </c>
      <c r="S68" s="588">
        <v>0</v>
      </c>
      <c r="T68" s="588">
        <v>0</v>
      </c>
      <c r="U68" s="588">
        <v>0</v>
      </c>
      <c r="V68" s="588">
        <v>0</v>
      </c>
      <c r="W68" s="588">
        <v>0</v>
      </c>
      <c r="X68" s="588">
        <v>0</v>
      </c>
      <c r="Y68" s="588">
        <v>0</v>
      </c>
      <c r="Z68" s="588">
        <v>0</v>
      </c>
      <c r="AA68" s="588">
        <v>0</v>
      </c>
      <c r="AB68" s="588">
        <v>0</v>
      </c>
      <c r="AC68" s="588">
        <v>0</v>
      </c>
      <c r="AD68" s="588">
        <v>0</v>
      </c>
      <c r="AE68" s="588">
        <v>0</v>
      </c>
      <c r="AF68" s="588">
        <v>0</v>
      </c>
      <c r="AG68" s="588">
        <v>0</v>
      </c>
      <c r="AH68" s="588">
        <v>0</v>
      </c>
      <c r="AI68" s="588">
        <v>0</v>
      </c>
      <c r="AJ68" s="588">
        <v>0</v>
      </c>
      <c r="AK68" s="588">
        <v>0</v>
      </c>
      <c r="AL68" s="588">
        <v>0</v>
      </c>
      <c r="AM68" s="588">
        <v>0</v>
      </c>
      <c r="AN68" s="588">
        <v>0</v>
      </c>
      <c r="AO68" s="588">
        <v>0</v>
      </c>
      <c r="AP68" s="39"/>
      <c r="AQ68" s="587">
        <v>0</v>
      </c>
      <c r="AR68" s="588">
        <v>0</v>
      </c>
      <c r="AS68" s="588">
        <v>149975.16578104199</v>
      </c>
      <c r="AT68" s="588">
        <v>149975.16578104199</v>
      </c>
      <c r="AU68" s="588">
        <v>149975.16578104199</v>
      </c>
      <c r="AV68" s="588">
        <v>149052.26511604199</v>
      </c>
      <c r="AW68" s="588">
        <v>87951.816908512003</v>
      </c>
      <c r="AX68" s="588">
        <v>0</v>
      </c>
      <c r="AY68" s="588">
        <v>0</v>
      </c>
      <c r="AZ68" s="588">
        <v>0</v>
      </c>
      <c r="BA68" s="588">
        <v>0</v>
      </c>
      <c r="BB68" s="588">
        <v>0</v>
      </c>
      <c r="BC68" s="588">
        <v>0</v>
      </c>
      <c r="BD68" s="588">
        <v>0</v>
      </c>
      <c r="BE68" s="588">
        <v>0</v>
      </c>
      <c r="BF68" s="588">
        <v>0</v>
      </c>
      <c r="BG68" s="588">
        <v>0</v>
      </c>
      <c r="BH68" s="588">
        <v>0</v>
      </c>
      <c r="BI68" s="588">
        <v>0</v>
      </c>
      <c r="BJ68" s="588">
        <v>0</v>
      </c>
      <c r="BK68" s="588">
        <v>0</v>
      </c>
      <c r="BL68" s="588">
        <v>0</v>
      </c>
      <c r="BM68" s="588">
        <v>0</v>
      </c>
      <c r="BN68" s="588">
        <v>0</v>
      </c>
      <c r="BO68" s="588">
        <v>0</v>
      </c>
      <c r="BP68" s="588">
        <v>0</v>
      </c>
      <c r="BQ68" s="588">
        <v>0</v>
      </c>
      <c r="BR68" s="588">
        <v>0</v>
      </c>
      <c r="BS68" s="588">
        <v>0</v>
      </c>
      <c r="BT68" s="589">
        <v>0</v>
      </c>
    </row>
    <row r="69" spans="2:73">
      <c r="B69" s="586" t="s">
        <v>208</v>
      </c>
      <c r="C69" s="586" t="s">
        <v>1137</v>
      </c>
      <c r="D69" s="586" t="s">
        <v>1153</v>
      </c>
      <c r="E69" s="586" t="s">
        <v>1138</v>
      </c>
      <c r="F69" s="586" t="s">
        <v>29</v>
      </c>
      <c r="G69" s="586" t="s">
        <v>1139</v>
      </c>
      <c r="H69" s="586">
        <v>2013</v>
      </c>
      <c r="I69" s="546" t="s">
        <v>577</v>
      </c>
      <c r="J69" s="546" t="s">
        <v>593</v>
      </c>
      <c r="K69" s="39"/>
      <c r="L69" s="587">
        <v>0</v>
      </c>
      <c r="M69" s="588">
        <v>0</v>
      </c>
      <c r="N69" s="588">
        <v>33.355839650999997</v>
      </c>
      <c r="O69" s="588">
        <v>33.355839650999997</v>
      </c>
      <c r="P69" s="588">
        <v>31.524619731000001</v>
      </c>
      <c r="Q69" s="588">
        <v>25.275130964999999</v>
      </c>
      <c r="R69" s="588">
        <v>25.275130964999999</v>
      </c>
      <c r="S69" s="588">
        <v>25.275130964999999</v>
      </c>
      <c r="T69" s="588">
        <v>25.275130964999999</v>
      </c>
      <c r="U69" s="588">
        <v>25.227318838999999</v>
      </c>
      <c r="V69" s="588">
        <v>21.682633538000001</v>
      </c>
      <c r="W69" s="588">
        <v>21.682633538000001</v>
      </c>
      <c r="X69" s="588">
        <v>15.733544475</v>
      </c>
      <c r="Y69" s="588">
        <v>10.16273033</v>
      </c>
      <c r="Z69" s="588">
        <v>10.16273033</v>
      </c>
      <c r="AA69" s="588">
        <v>9.9625317419999995</v>
      </c>
      <c r="AB69" s="588">
        <v>9.9625317419999995</v>
      </c>
      <c r="AC69" s="588">
        <v>9.8598244140000002</v>
      </c>
      <c r="AD69" s="588">
        <v>8.5106851429999999</v>
      </c>
      <c r="AE69" s="588">
        <v>4.9955799770000002</v>
      </c>
      <c r="AF69" s="588">
        <v>4.9955799770000002</v>
      </c>
      <c r="AG69" s="588">
        <v>4.9955799770000002</v>
      </c>
      <c r="AH69" s="588">
        <v>0</v>
      </c>
      <c r="AI69" s="588">
        <v>0</v>
      </c>
      <c r="AJ69" s="588">
        <v>0</v>
      </c>
      <c r="AK69" s="588">
        <v>0</v>
      </c>
      <c r="AL69" s="588">
        <v>0</v>
      </c>
      <c r="AM69" s="588">
        <v>0</v>
      </c>
      <c r="AN69" s="588">
        <v>0</v>
      </c>
      <c r="AO69" s="588">
        <v>0</v>
      </c>
      <c r="AP69" s="39"/>
      <c r="AQ69" s="587">
        <v>0</v>
      </c>
      <c r="AR69" s="588">
        <v>0</v>
      </c>
      <c r="AS69" s="588">
        <v>484131.64446824102</v>
      </c>
      <c r="AT69" s="588">
        <v>484131.64446824102</v>
      </c>
      <c r="AU69" s="588">
        <v>454961.54719735502</v>
      </c>
      <c r="AV69" s="588">
        <v>355411.409476339</v>
      </c>
      <c r="AW69" s="588">
        <v>355411.409476339</v>
      </c>
      <c r="AX69" s="588">
        <v>355411.409476339</v>
      </c>
      <c r="AY69" s="588">
        <v>355411.409476339</v>
      </c>
      <c r="AZ69" s="588">
        <v>354992.57525375002</v>
      </c>
      <c r="BA69" s="588">
        <v>298528.131022716</v>
      </c>
      <c r="BB69" s="588">
        <v>298528.131022716</v>
      </c>
      <c r="BC69" s="588">
        <v>259767.63181322804</v>
      </c>
      <c r="BD69" s="588">
        <v>167005.481716838</v>
      </c>
      <c r="BE69" s="588">
        <v>167005.481716838</v>
      </c>
      <c r="BF69" s="588">
        <v>158192.03706505001</v>
      </c>
      <c r="BG69" s="588">
        <v>158192.03706505001</v>
      </c>
      <c r="BH69" s="588">
        <v>157060.34766822099</v>
      </c>
      <c r="BI69" s="588">
        <v>135569.469731619</v>
      </c>
      <c r="BJ69" s="588">
        <v>79576.217092029998</v>
      </c>
      <c r="BK69" s="588">
        <v>79576.217092029998</v>
      </c>
      <c r="BL69" s="588">
        <v>79576.217092029998</v>
      </c>
      <c r="BM69" s="588">
        <v>0</v>
      </c>
      <c r="BN69" s="588">
        <v>0</v>
      </c>
      <c r="BO69" s="588">
        <v>0</v>
      </c>
      <c r="BP69" s="588">
        <v>0</v>
      </c>
      <c r="BQ69" s="588">
        <v>0</v>
      </c>
      <c r="BR69" s="588">
        <v>0</v>
      </c>
      <c r="BS69" s="588">
        <v>0</v>
      </c>
      <c r="BT69" s="589">
        <v>0</v>
      </c>
    </row>
    <row r="70" spans="2:73">
      <c r="B70" s="586" t="s">
        <v>208</v>
      </c>
      <c r="C70" s="586" t="s">
        <v>1137</v>
      </c>
      <c r="D70" s="586" t="s">
        <v>1154</v>
      </c>
      <c r="E70" s="586" t="s">
        <v>1138</v>
      </c>
      <c r="F70" s="586" t="s">
        <v>29</v>
      </c>
      <c r="G70" s="586" t="s">
        <v>1139</v>
      </c>
      <c r="H70" s="586">
        <v>2013</v>
      </c>
      <c r="I70" s="546" t="s">
        <v>577</v>
      </c>
      <c r="J70" s="546" t="s">
        <v>593</v>
      </c>
      <c r="K70" s="39"/>
      <c r="L70" s="587">
        <v>0</v>
      </c>
      <c r="M70" s="588">
        <v>0</v>
      </c>
      <c r="N70" s="588">
        <v>805.93680856699996</v>
      </c>
      <c r="O70" s="588">
        <v>805.93680856699996</v>
      </c>
      <c r="P70" s="588">
        <v>805.93680856699996</v>
      </c>
      <c r="Q70" s="588">
        <v>805.93680856699996</v>
      </c>
      <c r="R70" s="588">
        <v>805.93680856699996</v>
      </c>
      <c r="S70" s="588">
        <v>805.93680856699996</v>
      </c>
      <c r="T70" s="588">
        <v>805.93680856699996</v>
      </c>
      <c r="U70" s="588">
        <v>805.93680856699996</v>
      </c>
      <c r="V70" s="588">
        <v>805.93680856699996</v>
      </c>
      <c r="W70" s="588">
        <v>805.93680856699996</v>
      </c>
      <c r="X70" s="588">
        <v>805.93680856699996</v>
      </c>
      <c r="Y70" s="588">
        <v>805.93680856699996</v>
      </c>
      <c r="Z70" s="588">
        <v>805.93680856699996</v>
      </c>
      <c r="AA70" s="588">
        <v>805.93680856699996</v>
      </c>
      <c r="AB70" s="588">
        <v>805.93680856699996</v>
      </c>
      <c r="AC70" s="588">
        <v>805.93680856699996</v>
      </c>
      <c r="AD70" s="588">
        <v>805.93680856699996</v>
      </c>
      <c r="AE70" s="588">
        <v>805.93680856699996</v>
      </c>
      <c r="AF70" s="588">
        <v>617.63896172299997</v>
      </c>
      <c r="AG70" s="588">
        <v>0</v>
      </c>
      <c r="AH70" s="588">
        <v>0</v>
      </c>
      <c r="AI70" s="588">
        <v>0</v>
      </c>
      <c r="AJ70" s="588">
        <v>0</v>
      </c>
      <c r="AK70" s="588">
        <v>0</v>
      </c>
      <c r="AL70" s="588">
        <v>0</v>
      </c>
      <c r="AM70" s="588">
        <v>0</v>
      </c>
      <c r="AN70" s="588">
        <v>0</v>
      </c>
      <c r="AO70" s="588">
        <v>0</v>
      </c>
      <c r="AP70" s="39"/>
      <c r="AQ70" s="587">
        <v>0</v>
      </c>
      <c r="AR70" s="588">
        <v>0</v>
      </c>
      <c r="AS70" s="588">
        <v>1367673.5858560719</v>
      </c>
      <c r="AT70" s="588">
        <v>1367673.5858560719</v>
      </c>
      <c r="AU70" s="588">
        <v>1367673.5858560719</v>
      </c>
      <c r="AV70" s="588">
        <v>1367673.5858560719</v>
      </c>
      <c r="AW70" s="588">
        <v>1367673.5858560719</v>
      </c>
      <c r="AX70" s="588">
        <v>1367673.5858560719</v>
      </c>
      <c r="AY70" s="588">
        <v>1367673.5858560719</v>
      </c>
      <c r="AZ70" s="588">
        <v>1367673.5858560719</v>
      </c>
      <c r="BA70" s="588">
        <v>1367673.5858560719</v>
      </c>
      <c r="BB70" s="588">
        <v>1367673.5858560719</v>
      </c>
      <c r="BC70" s="588">
        <v>1367673.5858560719</v>
      </c>
      <c r="BD70" s="588">
        <v>1367673.5858560719</v>
      </c>
      <c r="BE70" s="588">
        <v>1367673.5858560719</v>
      </c>
      <c r="BF70" s="588">
        <v>1367673.5858560719</v>
      </c>
      <c r="BG70" s="588">
        <v>1367673.5858560719</v>
      </c>
      <c r="BH70" s="588">
        <v>1367673.5858560719</v>
      </c>
      <c r="BI70" s="588">
        <v>1367673.5858560719</v>
      </c>
      <c r="BJ70" s="588">
        <v>1367673.5858560719</v>
      </c>
      <c r="BK70" s="588">
        <v>1199287.4039788099</v>
      </c>
      <c r="BL70" s="588">
        <v>0</v>
      </c>
      <c r="BM70" s="588">
        <v>0</v>
      </c>
      <c r="BN70" s="588">
        <v>0</v>
      </c>
      <c r="BO70" s="588">
        <v>0</v>
      </c>
      <c r="BP70" s="588">
        <v>0</v>
      </c>
      <c r="BQ70" s="588">
        <v>0</v>
      </c>
      <c r="BR70" s="588">
        <v>0</v>
      </c>
      <c r="BS70" s="588">
        <v>0</v>
      </c>
      <c r="BT70" s="589">
        <v>0</v>
      </c>
    </row>
    <row r="71" spans="2:73">
      <c r="B71" s="586" t="s">
        <v>208</v>
      </c>
      <c r="C71" s="586" t="s">
        <v>1137</v>
      </c>
      <c r="D71" s="586" t="s">
        <v>1154</v>
      </c>
      <c r="E71" s="586" t="s">
        <v>1138</v>
      </c>
      <c r="F71" s="586" t="s">
        <v>29</v>
      </c>
      <c r="G71" s="586" t="s">
        <v>1139</v>
      </c>
      <c r="H71" s="586">
        <v>2011</v>
      </c>
      <c r="I71" s="546" t="s">
        <v>577</v>
      </c>
      <c r="J71" s="546" t="s">
        <v>593</v>
      </c>
      <c r="K71" s="39"/>
      <c r="L71" s="587">
        <v>0.52716432700000004</v>
      </c>
      <c r="M71" s="588">
        <v>0.52716432700000004</v>
      </c>
      <c r="N71" s="588">
        <v>0.52716432700000004</v>
      </c>
      <c r="O71" s="588">
        <v>0.52716432700000004</v>
      </c>
      <c r="P71" s="588">
        <v>0.52716432700000004</v>
      </c>
      <c r="Q71" s="588">
        <v>0.52716432700000004</v>
      </c>
      <c r="R71" s="588">
        <v>0.52716432700000004</v>
      </c>
      <c r="S71" s="588">
        <v>0.52716432700000004</v>
      </c>
      <c r="T71" s="588">
        <v>0.52716432700000004</v>
      </c>
      <c r="U71" s="588">
        <v>0.52716432700000004</v>
      </c>
      <c r="V71" s="588">
        <v>0.52716432700000004</v>
      </c>
      <c r="W71" s="588">
        <v>0.52716432700000004</v>
      </c>
      <c r="X71" s="588">
        <v>0.52716432700000004</v>
      </c>
      <c r="Y71" s="588">
        <v>0.52716432700000004</v>
      </c>
      <c r="Z71" s="588">
        <v>0.52716432700000004</v>
      </c>
      <c r="AA71" s="588">
        <v>0.52716432700000004</v>
      </c>
      <c r="AB71" s="588">
        <v>0.52716432700000004</v>
      </c>
      <c r="AC71" s="588">
        <v>0.52716432700000004</v>
      </c>
      <c r="AD71" s="588">
        <v>0.36971780100000001</v>
      </c>
      <c r="AE71" s="588">
        <v>0</v>
      </c>
      <c r="AF71" s="588">
        <v>0</v>
      </c>
      <c r="AG71" s="588">
        <v>0</v>
      </c>
      <c r="AH71" s="588">
        <v>0</v>
      </c>
      <c r="AI71" s="588">
        <v>0</v>
      </c>
      <c r="AJ71" s="588">
        <v>0</v>
      </c>
      <c r="AK71" s="588">
        <v>0</v>
      </c>
      <c r="AL71" s="588">
        <v>0</v>
      </c>
      <c r="AM71" s="588">
        <v>0</v>
      </c>
      <c r="AN71" s="588">
        <v>0</v>
      </c>
      <c r="AO71" s="588">
        <v>0</v>
      </c>
      <c r="AP71" s="39"/>
      <c r="AQ71" s="587">
        <v>900.32480314499992</v>
      </c>
      <c r="AR71" s="588">
        <v>900.32480314499992</v>
      </c>
      <c r="AS71" s="588">
        <v>900.32480314499992</v>
      </c>
      <c r="AT71" s="588">
        <v>900.32480314499992</v>
      </c>
      <c r="AU71" s="588">
        <v>900.32480314499992</v>
      </c>
      <c r="AV71" s="588">
        <v>900.32480314499992</v>
      </c>
      <c r="AW71" s="588">
        <v>900.32480314499992</v>
      </c>
      <c r="AX71" s="588">
        <v>900.32480314499992</v>
      </c>
      <c r="AY71" s="588">
        <v>900.32480314499992</v>
      </c>
      <c r="AZ71" s="588">
        <v>900.32480314499992</v>
      </c>
      <c r="BA71" s="588">
        <v>900.32480314499992</v>
      </c>
      <c r="BB71" s="588">
        <v>900.32480314499992</v>
      </c>
      <c r="BC71" s="588">
        <v>900.32480314499992</v>
      </c>
      <c r="BD71" s="588">
        <v>900.32480314499992</v>
      </c>
      <c r="BE71" s="588">
        <v>900.32480314499992</v>
      </c>
      <c r="BF71" s="588">
        <v>900.32480314499992</v>
      </c>
      <c r="BG71" s="588">
        <v>900.32480314499992</v>
      </c>
      <c r="BH71" s="588">
        <v>900.32480314499992</v>
      </c>
      <c r="BI71" s="588">
        <v>759.52755114499996</v>
      </c>
      <c r="BJ71" s="588">
        <v>0</v>
      </c>
      <c r="BK71" s="588">
        <v>0</v>
      </c>
      <c r="BL71" s="588">
        <v>0</v>
      </c>
      <c r="BM71" s="588">
        <v>0</v>
      </c>
      <c r="BN71" s="588">
        <v>0</v>
      </c>
      <c r="BO71" s="588">
        <v>0</v>
      </c>
      <c r="BP71" s="588">
        <v>0</v>
      </c>
      <c r="BQ71" s="588">
        <v>0</v>
      </c>
      <c r="BR71" s="588">
        <v>0</v>
      </c>
      <c r="BS71" s="588">
        <v>0</v>
      </c>
      <c r="BT71" s="589">
        <v>0</v>
      </c>
    </row>
    <row r="72" spans="2:73">
      <c r="B72" s="586" t="s">
        <v>208</v>
      </c>
      <c r="C72" s="586" t="s">
        <v>1137</v>
      </c>
      <c r="D72" s="586" t="s">
        <v>1154</v>
      </c>
      <c r="E72" s="586" t="s">
        <v>1138</v>
      </c>
      <c r="F72" s="586" t="s">
        <v>29</v>
      </c>
      <c r="G72" s="586" t="s">
        <v>1139</v>
      </c>
      <c r="H72" s="586">
        <v>2012</v>
      </c>
      <c r="I72" s="546" t="s">
        <v>577</v>
      </c>
      <c r="J72" s="546" t="s">
        <v>593</v>
      </c>
      <c r="K72" s="39"/>
      <c r="L72" s="587">
        <v>0</v>
      </c>
      <c r="M72" s="588">
        <v>28.962256755999999</v>
      </c>
      <c r="N72" s="588">
        <v>28.962256755999999</v>
      </c>
      <c r="O72" s="588">
        <v>28.962256755999999</v>
      </c>
      <c r="P72" s="588">
        <v>28.962256755999999</v>
      </c>
      <c r="Q72" s="588">
        <v>28.962256755999999</v>
      </c>
      <c r="R72" s="588">
        <v>28.962256755999999</v>
      </c>
      <c r="S72" s="588">
        <v>28.962256755999999</v>
      </c>
      <c r="T72" s="588">
        <v>28.962256755999999</v>
      </c>
      <c r="U72" s="588">
        <v>28.962256755999999</v>
      </c>
      <c r="V72" s="588">
        <v>28.962256755999999</v>
      </c>
      <c r="W72" s="588">
        <v>28.962256755999999</v>
      </c>
      <c r="X72" s="588">
        <v>28.962256755999999</v>
      </c>
      <c r="Y72" s="588">
        <v>28.962256755999999</v>
      </c>
      <c r="Z72" s="588">
        <v>28.962256755999999</v>
      </c>
      <c r="AA72" s="588">
        <v>28.962256755999999</v>
      </c>
      <c r="AB72" s="588">
        <v>28.962256755999999</v>
      </c>
      <c r="AC72" s="588">
        <v>28.962256755999999</v>
      </c>
      <c r="AD72" s="588">
        <v>28.962256755999999</v>
      </c>
      <c r="AE72" s="588">
        <v>28.962256755999999</v>
      </c>
      <c r="AF72" s="588">
        <v>24.561876741999999</v>
      </c>
      <c r="AG72" s="588">
        <v>0</v>
      </c>
      <c r="AH72" s="588">
        <v>0</v>
      </c>
      <c r="AI72" s="588">
        <v>0</v>
      </c>
      <c r="AJ72" s="588">
        <v>0</v>
      </c>
      <c r="AK72" s="588">
        <v>0</v>
      </c>
      <c r="AL72" s="588">
        <v>0</v>
      </c>
      <c r="AM72" s="588">
        <v>0</v>
      </c>
      <c r="AN72" s="588">
        <v>0</v>
      </c>
      <c r="AO72" s="588">
        <v>0</v>
      </c>
      <c r="AP72" s="39"/>
      <c r="AQ72" s="587">
        <v>0</v>
      </c>
      <c r="AR72" s="588">
        <v>58468.267990847002</v>
      </c>
      <c r="AS72" s="588">
        <v>58468.267990847002</v>
      </c>
      <c r="AT72" s="588">
        <v>58468.267990847002</v>
      </c>
      <c r="AU72" s="588">
        <v>58468.267990847002</v>
      </c>
      <c r="AV72" s="588">
        <v>58468.267990847002</v>
      </c>
      <c r="AW72" s="588">
        <v>58468.267990847002</v>
      </c>
      <c r="AX72" s="588">
        <v>58468.267990847002</v>
      </c>
      <c r="AY72" s="588">
        <v>58468.267990847002</v>
      </c>
      <c r="AZ72" s="588">
        <v>58468.267990847002</v>
      </c>
      <c r="BA72" s="588">
        <v>58468.267990847002</v>
      </c>
      <c r="BB72" s="588">
        <v>58468.267990847002</v>
      </c>
      <c r="BC72" s="588">
        <v>58468.267990847002</v>
      </c>
      <c r="BD72" s="588">
        <v>58468.267990847002</v>
      </c>
      <c r="BE72" s="588">
        <v>58468.267990847002</v>
      </c>
      <c r="BF72" s="588">
        <v>58468.267990847002</v>
      </c>
      <c r="BG72" s="588">
        <v>58468.267990847002</v>
      </c>
      <c r="BH72" s="588">
        <v>58468.267990847002</v>
      </c>
      <c r="BI72" s="588">
        <v>58468.267990847002</v>
      </c>
      <c r="BJ72" s="588">
        <v>54075.750705434999</v>
      </c>
      <c r="BK72" s="588">
        <v>0</v>
      </c>
      <c r="BL72" s="588">
        <v>0</v>
      </c>
      <c r="BM72" s="588">
        <v>0</v>
      </c>
      <c r="BN72" s="588">
        <v>0</v>
      </c>
      <c r="BO72" s="588">
        <v>0</v>
      </c>
      <c r="BP72" s="588">
        <v>0</v>
      </c>
      <c r="BQ72" s="588">
        <v>0</v>
      </c>
      <c r="BR72" s="588">
        <v>0</v>
      </c>
      <c r="BS72" s="588">
        <v>0</v>
      </c>
      <c r="BT72" s="589">
        <v>0</v>
      </c>
    </row>
    <row r="73" spans="2:73">
      <c r="B73" s="586" t="s">
        <v>208</v>
      </c>
      <c r="C73" s="586" t="s">
        <v>1137</v>
      </c>
      <c r="D73" s="586" t="s">
        <v>1155</v>
      </c>
      <c r="E73" s="586" t="s">
        <v>1138</v>
      </c>
      <c r="F73" s="586" t="s">
        <v>29</v>
      </c>
      <c r="G73" s="586" t="s">
        <v>1143</v>
      </c>
      <c r="H73" s="586">
        <v>2011</v>
      </c>
      <c r="I73" s="546" t="s">
        <v>577</v>
      </c>
      <c r="J73" s="546" t="s">
        <v>593</v>
      </c>
      <c r="K73" s="39"/>
      <c r="L73" s="587">
        <v>0</v>
      </c>
      <c r="M73" s="588">
        <v>0</v>
      </c>
      <c r="N73" s="588">
        <v>515.82029999999997</v>
      </c>
      <c r="O73" s="588">
        <v>0</v>
      </c>
      <c r="P73" s="588">
        <v>0</v>
      </c>
      <c r="Q73" s="588">
        <v>0</v>
      </c>
      <c r="R73" s="588">
        <v>0</v>
      </c>
      <c r="S73" s="588">
        <v>0</v>
      </c>
      <c r="T73" s="588">
        <v>0</v>
      </c>
      <c r="U73" s="588">
        <v>0</v>
      </c>
      <c r="V73" s="588">
        <v>0</v>
      </c>
      <c r="W73" s="588">
        <v>0</v>
      </c>
      <c r="X73" s="588">
        <v>0</v>
      </c>
      <c r="Y73" s="588">
        <v>0</v>
      </c>
      <c r="Z73" s="588">
        <v>0</v>
      </c>
      <c r="AA73" s="588">
        <v>0</v>
      </c>
      <c r="AB73" s="588">
        <v>0</v>
      </c>
      <c r="AC73" s="588">
        <v>0</v>
      </c>
      <c r="AD73" s="588">
        <v>0</v>
      </c>
      <c r="AE73" s="588">
        <v>0</v>
      </c>
      <c r="AF73" s="588">
        <v>0</v>
      </c>
      <c r="AG73" s="588">
        <v>0</v>
      </c>
      <c r="AH73" s="588">
        <v>0</v>
      </c>
      <c r="AI73" s="588">
        <v>0</v>
      </c>
      <c r="AJ73" s="588">
        <v>0</v>
      </c>
      <c r="AK73" s="588">
        <v>0</v>
      </c>
      <c r="AL73" s="588">
        <v>0</v>
      </c>
      <c r="AM73" s="588">
        <v>0</v>
      </c>
      <c r="AN73" s="588">
        <v>0</v>
      </c>
      <c r="AO73" s="588">
        <v>0</v>
      </c>
      <c r="AP73" s="39"/>
      <c r="AQ73" s="587">
        <v>0</v>
      </c>
      <c r="AR73" s="588">
        <v>0</v>
      </c>
      <c r="AS73" s="588">
        <v>495.2235</v>
      </c>
      <c r="AT73" s="588">
        <v>0</v>
      </c>
      <c r="AU73" s="588">
        <v>0</v>
      </c>
      <c r="AV73" s="588">
        <v>0</v>
      </c>
      <c r="AW73" s="588">
        <v>0</v>
      </c>
      <c r="AX73" s="588">
        <v>0</v>
      </c>
      <c r="AY73" s="588">
        <v>0</v>
      </c>
      <c r="AZ73" s="588">
        <v>0</v>
      </c>
      <c r="BA73" s="588">
        <v>0</v>
      </c>
      <c r="BB73" s="588">
        <v>0</v>
      </c>
      <c r="BC73" s="588">
        <v>0</v>
      </c>
      <c r="BD73" s="588">
        <v>0</v>
      </c>
      <c r="BE73" s="588">
        <v>0</v>
      </c>
      <c r="BF73" s="588">
        <v>0</v>
      </c>
      <c r="BG73" s="588">
        <v>0</v>
      </c>
      <c r="BH73" s="588">
        <v>0</v>
      </c>
      <c r="BI73" s="588">
        <v>0</v>
      </c>
      <c r="BJ73" s="588">
        <v>0</v>
      </c>
      <c r="BK73" s="588">
        <v>0</v>
      </c>
      <c r="BL73" s="588">
        <v>0</v>
      </c>
      <c r="BM73" s="588">
        <v>0</v>
      </c>
      <c r="BN73" s="588">
        <v>0</v>
      </c>
      <c r="BO73" s="588">
        <v>0</v>
      </c>
      <c r="BP73" s="588">
        <v>0</v>
      </c>
      <c r="BQ73" s="588">
        <v>0</v>
      </c>
      <c r="BR73" s="588">
        <v>0</v>
      </c>
      <c r="BS73" s="588">
        <v>0</v>
      </c>
      <c r="BT73" s="589">
        <v>0</v>
      </c>
    </row>
    <row r="74" spans="2:73">
      <c r="B74" s="586" t="s">
        <v>208</v>
      </c>
      <c r="C74" s="586" t="s">
        <v>1144</v>
      </c>
      <c r="D74" s="586" t="s">
        <v>1150</v>
      </c>
      <c r="E74" s="586" t="s">
        <v>1138</v>
      </c>
      <c r="F74" s="586" t="s">
        <v>1144</v>
      </c>
      <c r="G74" s="586" t="s">
        <v>1143</v>
      </c>
      <c r="H74" s="586">
        <v>2013</v>
      </c>
      <c r="I74" s="546" t="s">
        <v>577</v>
      </c>
      <c r="J74" s="546" t="s">
        <v>593</v>
      </c>
      <c r="K74" s="39"/>
      <c r="L74" s="587">
        <v>0</v>
      </c>
      <c r="M74" s="588">
        <v>0</v>
      </c>
      <c r="N74" s="588">
        <v>3757.6860000000001</v>
      </c>
      <c r="O74" s="588">
        <v>0</v>
      </c>
      <c r="P74" s="588">
        <v>0</v>
      </c>
      <c r="Q74" s="588">
        <v>0</v>
      </c>
      <c r="R74" s="588">
        <v>0</v>
      </c>
      <c r="S74" s="588">
        <v>0</v>
      </c>
      <c r="T74" s="588">
        <v>0</v>
      </c>
      <c r="U74" s="588">
        <v>0</v>
      </c>
      <c r="V74" s="588">
        <v>0</v>
      </c>
      <c r="W74" s="588">
        <v>0</v>
      </c>
      <c r="X74" s="588">
        <v>0</v>
      </c>
      <c r="Y74" s="588">
        <v>0</v>
      </c>
      <c r="Z74" s="588">
        <v>0</v>
      </c>
      <c r="AA74" s="588">
        <v>0</v>
      </c>
      <c r="AB74" s="588">
        <v>0</v>
      </c>
      <c r="AC74" s="588">
        <v>0</v>
      </c>
      <c r="AD74" s="588">
        <v>0</v>
      </c>
      <c r="AE74" s="588">
        <v>0</v>
      </c>
      <c r="AF74" s="588">
        <v>0</v>
      </c>
      <c r="AG74" s="588">
        <v>0</v>
      </c>
      <c r="AH74" s="588">
        <v>0</v>
      </c>
      <c r="AI74" s="588">
        <v>0</v>
      </c>
      <c r="AJ74" s="588">
        <v>0</v>
      </c>
      <c r="AK74" s="588">
        <v>0</v>
      </c>
      <c r="AL74" s="588">
        <v>0</v>
      </c>
      <c r="AM74" s="588">
        <v>0</v>
      </c>
      <c r="AN74" s="588">
        <v>0</v>
      </c>
      <c r="AO74" s="588">
        <v>0</v>
      </c>
      <c r="AP74" s="39"/>
      <c r="AQ74" s="587">
        <v>0</v>
      </c>
      <c r="AR74" s="588">
        <v>0</v>
      </c>
      <c r="AS74" s="588">
        <v>103235.7</v>
      </c>
      <c r="AT74" s="588">
        <v>0</v>
      </c>
      <c r="AU74" s="588">
        <v>0</v>
      </c>
      <c r="AV74" s="588">
        <v>0</v>
      </c>
      <c r="AW74" s="588">
        <v>0</v>
      </c>
      <c r="AX74" s="588">
        <v>0</v>
      </c>
      <c r="AY74" s="588">
        <v>0</v>
      </c>
      <c r="AZ74" s="588">
        <v>0</v>
      </c>
      <c r="BA74" s="588">
        <v>0</v>
      </c>
      <c r="BB74" s="588">
        <v>0</v>
      </c>
      <c r="BC74" s="588">
        <v>0</v>
      </c>
      <c r="BD74" s="588">
        <v>0</v>
      </c>
      <c r="BE74" s="588">
        <v>0</v>
      </c>
      <c r="BF74" s="588">
        <v>0</v>
      </c>
      <c r="BG74" s="588">
        <v>0</v>
      </c>
      <c r="BH74" s="588">
        <v>0</v>
      </c>
      <c r="BI74" s="588">
        <v>0</v>
      </c>
      <c r="BJ74" s="588">
        <v>0</v>
      </c>
      <c r="BK74" s="588">
        <v>0</v>
      </c>
      <c r="BL74" s="588">
        <v>0</v>
      </c>
      <c r="BM74" s="588">
        <v>0</v>
      </c>
      <c r="BN74" s="588">
        <v>0</v>
      </c>
      <c r="BO74" s="588">
        <v>0</v>
      </c>
      <c r="BP74" s="588">
        <v>0</v>
      </c>
      <c r="BQ74" s="588">
        <v>0</v>
      </c>
      <c r="BR74" s="588">
        <v>0</v>
      </c>
      <c r="BS74" s="588">
        <v>0</v>
      </c>
      <c r="BT74" s="589">
        <v>0</v>
      </c>
    </row>
    <row r="75" spans="2:73">
      <c r="B75" s="586" t="s">
        <v>208</v>
      </c>
      <c r="C75" s="586" t="s">
        <v>1137</v>
      </c>
      <c r="D75" s="586" t="s">
        <v>1</v>
      </c>
      <c r="E75" s="586" t="s">
        <v>1138</v>
      </c>
      <c r="F75" s="586" t="s">
        <v>29</v>
      </c>
      <c r="G75" s="586" t="s">
        <v>1139</v>
      </c>
      <c r="H75" s="586">
        <v>2013</v>
      </c>
      <c r="I75" s="546" t="s">
        <v>577</v>
      </c>
      <c r="J75" s="546" t="s">
        <v>593</v>
      </c>
      <c r="K75" s="39"/>
      <c r="L75" s="587">
        <v>0</v>
      </c>
      <c r="M75" s="588">
        <v>0</v>
      </c>
      <c r="N75" s="588">
        <v>2.4625832363729318E-2</v>
      </c>
      <c r="O75" s="588">
        <v>2.4625832363729318E-2</v>
      </c>
      <c r="P75" s="588">
        <v>2.4625832363729318E-2</v>
      </c>
      <c r="Q75" s="588">
        <v>2.4625832363729318E-2</v>
      </c>
      <c r="R75" s="588">
        <v>1.3681215391662421E-2</v>
      </c>
      <c r="S75" s="588">
        <v>0</v>
      </c>
      <c r="T75" s="588">
        <v>0</v>
      </c>
      <c r="U75" s="588">
        <v>0</v>
      </c>
      <c r="V75" s="588">
        <v>0</v>
      </c>
      <c r="W75" s="588">
        <v>0</v>
      </c>
      <c r="X75" s="588">
        <v>0</v>
      </c>
      <c r="Y75" s="588">
        <v>0</v>
      </c>
      <c r="Z75" s="588">
        <v>0</v>
      </c>
      <c r="AA75" s="588">
        <v>0</v>
      </c>
      <c r="AB75" s="588">
        <v>0</v>
      </c>
      <c r="AC75" s="588">
        <v>0</v>
      </c>
      <c r="AD75" s="588">
        <v>0</v>
      </c>
      <c r="AE75" s="588">
        <v>0</v>
      </c>
      <c r="AF75" s="588">
        <v>0</v>
      </c>
      <c r="AG75" s="588">
        <v>0</v>
      </c>
      <c r="AH75" s="588">
        <v>0</v>
      </c>
      <c r="AI75" s="588">
        <v>0</v>
      </c>
      <c r="AJ75" s="588">
        <v>0</v>
      </c>
      <c r="AK75" s="588">
        <v>0</v>
      </c>
      <c r="AL75" s="588">
        <v>0</v>
      </c>
      <c r="AM75" s="588">
        <v>0</v>
      </c>
      <c r="AN75" s="588">
        <v>0</v>
      </c>
      <c r="AO75" s="588">
        <v>0</v>
      </c>
      <c r="AP75" s="39"/>
      <c r="AQ75" s="587">
        <v>0</v>
      </c>
      <c r="AR75" s="588">
        <v>0</v>
      </c>
      <c r="AS75" s="588">
        <v>172.33449941907443</v>
      </c>
      <c r="AT75" s="588">
        <v>172.33449941907443</v>
      </c>
      <c r="AU75" s="588">
        <v>172.33449941907443</v>
      </c>
      <c r="AV75" s="588">
        <v>172.33449941907443</v>
      </c>
      <c r="AW75" s="588">
        <v>93.089249854545471</v>
      </c>
      <c r="AX75" s="588">
        <v>0</v>
      </c>
      <c r="AY75" s="588">
        <v>0</v>
      </c>
      <c r="AZ75" s="588">
        <v>0</v>
      </c>
      <c r="BA75" s="588">
        <v>0</v>
      </c>
      <c r="BB75" s="588">
        <v>0</v>
      </c>
      <c r="BC75" s="588">
        <v>0</v>
      </c>
      <c r="BD75" s="588">
        <v>0</v>
      </c>
      <c r="BE75" s="588">
        <v>0</v>
      </c>
      <c r="BF75" s="588">
        <v>0</v>
      </c>
      <c r="BG75" s="588">
        <v>0</v>
      </c>
      <c r="BH75" s="588">
        <v>0</v>
      </c>
      <c r="BI75" s="588">
        <v>0</v>
      </c>
      <c r="BJ75" s="588">
        <v>0</v>
      </c>
      <c r="BK75" s="588">
        <v>0</v>
      </c>
      <c r="BL75" s="588">
        <v>0</v>
      </c>
      <c r="BM75" s="588">
        <v>0</v>
      </c>
      <c r="BN75" s="588">
        <v>0</v>
      </c>
      <c r="BO75" s="588">
        <v>0</v>
      </c>
      <c r="BP75" s="588">
        <v>0</v>
      </c>
      <c r="BQ75" s="588">
        <v>0</v>
      </c>
      <c r="BR75" s="588">
        <v>0</v>
      </c>
      <c r="BS75" s="588">
        <v>0</v>
      </c>
      <c r="BT75" s="589">
        <v>0</v>
      </c>
    </row>
    <row r="76" spans="2:73">
      <c r="B76" s="586" t="s">
        <v>208</v>
      </c>
      <c r="C76" s="586" t="s">
        <v>1137</v>
      </c>
      <c r="D76" s="586" t="s">
        <v>1154</v>
      </c>
      <c r="E76" s="586" t="s">
        <v>1138</v>
      </c>
      <c r="F76" s="586" t="s">
        <v>29</v>
      </c>
      <c r="G76" s="586" t="s">
        <v>1139</v>
      </c>
      <c r="H76" s="586">
        <v>2012</v>
      </c>
      <c r="I76" s="546" t="s">
        <v>577</v>
      </c>
      <c r="J76" s="546" t="s">
        <v>593</v>
      </c>
      <c r="K76" s="39"/>
      <c r="L76" s="587">
        <v>0</v>
      </c>
      <c r="M76" s="588">
        <v>0.11504136832828124</v>
      </c>
      <c r="N76" s="588">
        <v>0.11504136832828124</v>
      </c>
      <c r="O76" s="588">
        <v>0.11504136832828124</v>
      </c>
      <c r="P76" s="588">
        <v>0.11504136832828124</v>
      </c>
      <c r="Q76" s="588">
        <v>0.11504136832828124</v>
      </c>
      <c r="R76" s="588">
        <v>0.11504136832828124</v>
      </c>
      <c r="S76" s="588">
        <v>0.11504136832828124</v>
      </c>
      <c r="T76" s="588">
        <v>0.11504136832828124</v>
      </c>
      <c r="U76" s="588">
        <v>0.11504136832828124</v>
      </c>
      <c r="V76" s="588">
        <v>0.11504136832828124</v>
      </c>
      <c r="W76" s="588">
        <v>0.11504136832828124</v>
      </c>
      <c r="X76" s="588">
        <v>0.11504136832828124</v>
      </c>
      <c r="Y76" s="588">
        <v>0.11504136832828124</v>
      </c>
      <c r="Z76" s="588">
        <v>0.11504136832828124</v>
      </c>
      <c r="AA76" s="588">
        <v>0.11504136832828124</v>
      </c>
      <c r="AB76" s="588">
        <v>0.11504136832828124</v>
      </c>
      <c r="AC76" s="588">
        <v>0.11504136832828124</v>
      </c>
      <c r="AD76" s="588">
        <v>0.11504136832828124</v>
      </c>
      <c r="AE76" s="588">
        <v>0.11504136832828124</v>
      </c>
      <c r="AF76" s="588">
        <v>9.8879859169426862E-2</v>
      </c>
      <c r="AG76" s="588">
        <v>0</v>
      </c>
      <c r="AH76" s="588">
        <v>0</v>
      </c>
      <c r="AI76" s="588">
        <v>0</v>
      </c>
      <c r="AJ76" s="588">
        <v>0</v>
      </c>
      <c r="AK76" s="588">
        <v>0</v>
      </c>
      <c r="AL76" s="588">
        <v>0</v>
      </c>
      <c r="AM76" s="588">
        <v>0</v>
      </c>
      <c r="AN76" s="588">
        <v>0</v>
      </c>
      <c r="AO76" s="588">
        <v>0</v>
      </c>
      <c r="AP76" s="39"/>
      <c r="AQ76" s="587">
        <v>0</v>
      </c>
      <c r="AR76" s="588">
        <v>233.89425020903982</v>
      </c>
      <c r="AS76" s="588">
        <v>233.89425020903982</v>
      </c>
      <c r="AT76" s="588">
        <v>233.89425020903982</v>
      </c>
      <c r="AU76" s="588">
        <v>233.89425020903982</v>
      </c>
      <c r="AV76" s="588">
        <v>233.89425020903982</v>
      </c>
      <c r="AW76" s="588">
        <v>233.89425020903982</v>
      </c>
      <c r="AX76" s="588">
        <v>233.89425020903982</v>
      </c>
      <c r="AY76" s="588">
        <v>233.89425020903982</v>
      </c>
      <c r="AZ76" s="588">
        <v>233.89425020903982</v>
      </c>
      <c r="BA76" s="588">
        <v>233.89425020903982</v>
      </c>
      <c r="BB76" s="588">
        <v>233.89425020903982</v>
      </c>
      <c r="BC76" s="588">
        <v>233.89425020903982</v>
      </c>
      <c r="BD76" s="588">
        <v>233.89425020903982</v>
      </c>
      <c r="BE76" s="588">
        <v>233.89425020903982</v>
      </c>
      <c r="BF76" s="588">
        <v>233.89425020903982</v>
      </c>
      <c r="BG76" s="588">
        <v>233.89425020903982</v>
      </c>
      <c r="BH76" s="588">
        <v>233.89425020903982</v>
      </c>
      <c r="BI76" s="588">
        <v>233.89425020903982</v>
      </c>
      <c r="BJ76" s="588">
        <v>217.69519771420647</v>
      </c>
      <c r="BK76" s="588">
        <v>0</v>
      </c>
      <c r="BL76" s="588">
        <v>0</v>
      </c>
      <c r="BM76" s="588">
        <v>0</v>
      </c>
      <c r="BN76" s="588">
        <v>0</v>
      </c>
      <c r="BO76" s="588">
        <v>0</v>
      </c>
      <c r="BP76" s="588">
        <v>0</v>
      </c>
      <c r="BQ76" s="588">
        <v>0</v>
      </c>
      <c r="BR76" s="588">
        <v>0</v>
      </c>
      <c r="BS76" s="588">
        <v>0</v>
      </c>
      <c r="BT76" s="589">
        <v>0</v>
      </c>
    </row>
    <row r="77" spans="2:73">
      <c r="B77" s="586" t="s">
        <v>208</v>
      </c>
      <c r="C77" s="586" t="s">
        <v>1140</v>
      </c>
      <c r="D77" s="586" t="s">
        <v>21</v>
      </c>
      <c r="E77" s="586" t="s">
        <v>1138</v>
      </c>
      <c r="F77" s="586" t="s">
        <v>1156</v>
      </c>
      <c r="G77" s="586" t="s">
        <v>1139</v>
      </c>
      <c r="H77" s="586">
        <v>2014</v>
      </c>
      <c r="I77" s="546" t="s">
        <v>578</v>
      </c>
      <c r="J77" s="546" t="s">
        <v>593</v>
      </c>
      <c r="K77" s="39"/>
      <c r="L77" s="587">
        <v>0</v>
      </c>
      <c r="M77" s="588">
        <v>0</v>
      </c>
      <c r="N77" s="588">
        <v>0</v>
      </c>
      <c r="O77" s="588">
        <v>482.00670309999998</v>
      </c>
      <c r="P77" s="588">
        <v>477.55900220000001</v>
      </c>
      <c r="Q77" s="588">
        <v>456.92726620000002</v>
      </c>
      <c r="R77" s="588">
        <v>303.47631059999998</v>
      </c>
      <c r="S77" s="588">
        <v>303.47631059999998</v>
      </c>
      <c r="T77" s="588">
        <v>303.47631059999998</v>
      </c>
      <c r="U77" s="588">
        <v>303.47631059999998</v>
      </c>
      <c r="V77" s="588">
        <v>303.47631059999998</v>
      </c>
      <c r="W77" s="588">
        <v>303.47631059999998</v>
      </c>
      <c r="X77" s="588">
        <v>303.47631059999998</v>
      </c>
      <c r="Y77" s="588">
        <v>300.015962</v>
      </c>
      <c r="Z77" s="588">
        <v>79.585054040000003</v>
      </c>
      <c r="AA77" s="588">
        <v>0</v>
      </c>
      <c r="AB77" s="588">
        <v>0</v>
      </c>
      <c r="AC77" s="588">
        <v>0</v>
      </c>
      <c r="AD77" s="588">
        <v>0</v>
      </c>
      <c r="AE77" s="588">
        <v>0</v>
      </c>
      <c r="AF77" s="588">
        <v>0</v>
      </c>
      <c r="AG77" s="588">
        <v>0</v>
      </c>
      <c r="AH77" s="588">
        <v>0</v>
      </c>
      <c r="AI77" s="588">
        <v>0</v>
      </c>
      <c r="AJ77" s="588">
        <v>0</v>
      </c>
      <c r="AK77" s="588">
        <v>0</v>
      </c>
      <c r="AL77" s="588">
        <v>0</v>
      </c>
      <c r="AM77" s="588">
        <v>0</v>
      </c>
      <c r="AN77" s="588">
        <v>0</v>
      </c>
      <c r="AO77" s="588">
        <v>0</v>
      </c>
      <c r="AP77" s="39"/>
      <c r="AQ77" s="587">
        <v>0</v>
      </c>
      <c r="AR77" s="588">
        <v>0</v>
      </c>
      <c r="AS77" s="588">
        <v>0</v>
      </c>
      <c r="AT77" s="588">
        <v>1836501.5179999999</v>
      </c>
      <c r="AU77" s="588">
        <v>1818069.1329999999</v>
      </c>
      <c r="AV77" s="588">
        <v>1729494.0589999999</v>
      </c>
      <c r="AW77" s="588">
        <v>1196542.6040000001</v>
      </c>
      <c r="AX77" s="588">
        <v>1196542.6040000001</v>
      </c>
      <c r="AY77" s="588">
        <v>1196542.6040000001</v>
      </c>
      <c r="AZ77" s="588">
        <v>1196542.6040000001</v>
      </c>
      <c r="BA77" s="588">
        <v>1196542.6040000001</v>
      </c>
      <c r="BB77" s="588">
        <v>1196542.6040000001</v>
      </c>
      <c r="BC77" s="588">
        <v>1196542.6040000001</v>
      </c>
      <c r="BD77" s="588">
        <v>1164634.618</v>
      </c>
      <c r="BE77" s="588">
        <v>274360.25829999999</v>
      </c>
      <c r="BF77" s="588">
        <v>0</v>
      </c>
      <c r="BG77" s="588">
        <v>0</v>
      </c>
      <c r="BH77" s="588">
        <v>0</v>
      </c>
      <c r="BI77" s="588">
        <v>0</v>
      </c>
      <c r="BJ77" s="588">
        <v>0</v>
      </c>
      <c r="BK77" s="588">
        <v>0</v>
      </c>
      <c r="BL77" s="588">
        <v>0</v>
      </c>
      <c r="BM77" s="588">
        <v>0</v>
      </c>
      <c r="BN77" s="588">
        <v>0</v>
      </c>
      <c r="BO77" s="588">
        <v>0</v>
      </c>
      <c r="BP77" s="588">
        <v>0</v>
      </c>
      <c r="BQ77" s="588">
        <v>0</v>
      </c>
      <c r="BR77" s="588">
        <v>0</v>
      </c>
      <c r="BS77" s="588">
        <v>0</v>
      </c>
      <c r="BT77" s="589">
        <v>0</v>
      </c>
    </row>
    <row r="78" spans="2:73">
      <c r="B78" s="586" t="s">
        <v>208</v>
      </c>
      <c r="C78" s="586" t="s">
        <v>1140</v>
      </c>
      <c r="D78" s="586" t="s">
        <v>20</v>
      </c>
      <c r="E78" s="586" t="s">
        <v>1138</v>
      </c>
      <c r="F78" s="586" t="s">
        <v>1156</v>
      </c>
      <c r="G78" s="586" t="s">
        <v>1139</v>
      </c>
      <c r="H78" s="586">
        <v>2011</v>
      </c>
      <c r="I78" s="546" t="s">
        <v>578</v>
      </c>
      <c r="J78" s="546" t="s">
        <v>593</v>
      </c>
      <c r="K78" s="39"/>
      <c r="L78" s="587">
        <v>1.233876127</v>
      </c>
      <c r="M78" s="588">
        <v>1.233876127</v>
      </c>
      <c r="N78" s="588">
        <v>1.233876127</v>
      </c>
      <c r="O78" s="588">
        <v>1.233876127</v>
      </c>
      <c r="P78" s="588">
        <v>0</v>
      </c>
      <c r="Q78" s="588">
        <v>0</v>
      </c>
      <c r="R78" s="588">
        <v>0</v>
      </c>
      <c r="S78" s="588">
        <v>0</v>
      </c>
      <c r="T78" s="588">
        <v>0</v>
      </c>
      <c r="U78" s="588">
        <v>0</v>
      </c>
      <c r="V78" s="588">
        <v>0</v>
      </c>
      <c r="W78" s="588">
        <v>0</v>
      </c>
      <c r="X78" s="588">
        <v>0</v>
      </c>
      <c r="Y78" s="588">
        <v>0</v>
      </c>
      <c r="Z78" s="588">
        <v>0</v>
      </c>
      <c r="AA78" s="588">
        <v>0</v>
      </c>
      <c r="AB78" s="588">
        <v>0</v>
      </c>
      <c r="AC78" s="588">
        <v>0</v>
      </c>
      <c r="AD78" s="588">
        <v>0</v>
      </c>
      <c r="AE78" s="588">
        <v>0</v>
      </c>
      <c r="AF78" s="588">
        <v>0</v>
      </c>
      <c r="AG78" s="588">
        <v>0</v>
      </c>
      <c r="AH78" s="588">
        <v>0</v>
      </c>
      <c r="AI78" s="588">
        <v>0</v>
      </c>
      <c r="AJ78" s="588">
        <v>0</v>
      </c>
      <c r="AK78" s="588">
        <v>0</v>
      </c>
      <c r="AL78" s="588">
        <v>0</v>
      </c>
      <c r="AM78" s="588">
        <v>0</v>
      </c>
      <c r="AN78" s="588">
        <v>0</v>
      </c>
      <c r="AO78" s="588">
        <v>0</v>
      </c>
      <c r="AP78" s="39"/>
      <c r="AQ78" s="587">
        <v>6110.2030949999998</v>
      </c>
      <c r="AR78" s="588">
        <v>6110.2030949999998</v>
      </c>
      <c r="AS78" s="588">
        <v>6110.2030949999998</v>
      </c>
      <c r="AT78" s="588">
        <v>6110.2030949999998</v>
      </c>
      <c r="AU78" s="588">
        <v>0</v>
      </c>
      <c r="AV78" s="588">
        <v>0</v>
      </c>
      <c r="AW78" s="588">
        <v>0</v>
      </c>
      <c r="AX78" s="588">
        <v>0</v>
      </c>
      <c r="AY78" s="588">
        <v>0</v>
      </c>
      <c r="AZ78" s="588">
        <v>0</v>
      </c>
      <c r="BA78" s="588">
        <v>0</v>
      </c>
      <c r="BB78" s="588">
        <v>0</v>
      </c>
      <c r="BC78" s="588">
        <v>0</v>
      </c>
      <c r="BD78" s="588">
        <v>0</v>
      </c>
      <c r="BE78" s="588">
        <v>0</v>
      </c>
      <c r="BF78" s="588">
        <v>0</v>
      </c>
      <c r="BG78" s="588">
        <v>0</v>
      </c>
      <c r="BH78" s="588">
        <v>0</v>
      </c>
      <c r="BI78" s="588">
        <v>0</v>
      </c>
      <c r="BJ78" s="588">
        <v>0</v>
      </c>
      <c r="BK78" s="588">
        <v>0</v>
      </c>
      <c r="BL78" s="588">
        <v>0</v>
      </c>
      <c r="BM78" s="588">
        <v>0</v>
      </c>
      <c r="BN78" s="588">
        <v>0</v>
      </c>
      <c r="BO78" s="588">
        <v>0</v>
      </c>
      <c r="BP78" s="588">
        <v>0</v>
      </c>
      <c r="BQ78" s="588">
        <v>0</v>
      </c>
      <c r="BR78" s="588">
        <v>0</v>
      </c>
      <c r="BS78" s="588">
        <v>0</v>
      </c>
      <c r="BT78" s="589">
        <v>0</v>
      </c>
    </row>
    <row r="79" spans="2:73" ht="15.5">
      <c r="B79" s="586" t="s">
        <v>208</v>
      </c>
      <c r="C79" s="586" t="s">
        <v>1140</v>
      </c>
      <c r="D79" s="586" t="s">
        <v>20</v>
      </c>
      <c r="E79" s="586" t="s">
        <v>1138</v>
      </c>
      <c r="F79" s="586" t="s">
        <v>1156</v>
      </c>
      <c r="G79" s="586" t="s">
        <v>1139</v>
      </c>
      <c r="H79" s="586">
        <v>2012</v>
      </c>
      <c r="I79" s="546" t="s">
        <v>578</v>
      </c>
      <c r="J79" s="546" t="s">
        <v>593</v>
      </c>
      <c r="K79" s="39"/>
      <c r="L79" s="587">
        <v>0</v>
      </c>
      <c r="M79" s="588">
        <v>0.172466273</v>
      </c>
      <c r="N79" s="588">
        <v>0.172466273</v>
      </c>
      <c r="O79" s="588">
        <v>0.172466273</v>
      </c>
      <c r="P79" s="588">
        <v>0.172466273</v>
      </c>
      <c r="Q79" s="588">
        <v>0</v>
      </c>
      <c r="R79" s="588">
        <v>0</v>
      </c>
      <c r="S79" s="588">
        <v>0</v>
      </c>
      <c r="T79" s="588">
        <v>0</v>
      </c>
      <c r="U79" s="588">
        <v>0</v>
      </c>
      <c r="V79" s="588">
        <v>0</v>
      </c>
      <c r="W79" s="588">
        <v>0</v>
      </c>
      <c r="X79" s="588">
        <v>0</v>
      </c>
      <c r="Y79" s="588">
        <v>0</v>
      </c>
      <c r="Z79" s="588">
        <v>0</v>
      </c>
      <c r="AA79" s="588">
        <v>0</v>
      </c>
      <c r="AB79" s="588">
        <v>0</v>
      </c>
      <c r="AC79" s="588">
        <v>0</v>
      </c>
      <c r="AD79" s="588">
        <v>0</v>
      </c>
      <c r="AE79" s="588">
        <v>0</v>
      </c>
      <c r="AF79" s="588">
        <v>0</v>
      </c>
      <c r="AG79" s="588">
        <v>0</v>
      </c>
      <c r="AH79" s="588">
        <v>0</v>
      </c>
      <c r="AI79" s="588">
        <v>0</v>
      </c>
      <c r="AJ79" s="588">
        <v>0</v>
      </c>
      <c r="AK79" s="588">
        <v>0</v>
      </c>
      <c r="AL79" s="588">
        <v>0</v>
      </c>
      <c r="AM79" s="588">
        <v>0</v>
      </c>
      <c r="AN79" s="588">
        <v>0</v>
      </c>
      <c r="AO79" s="588">
        <v>0</v>
      </c>
      <c r="AP79" s="39"/>
      <c r="AQ79" s="587">
        <v>0</v>
      </c>
      <c r="AR79" s="588">
        <v>854.05976269999996</v>
      </c>
      <c r="AS79" s="588">
        <v>854.05976269999996</v>
      </c>
      <c r="AT79" s="588">
        <v>854.05976269999996</v>
      </c>
      <c r="AU79" s="588">
        <v>854.05976269999996</v>
      </c>
      <c r="AV79" s="588">
        <v>0</v>
      </c>
      <c r="AW79" s="588">
        <v>0</v>
      </c>
      <c r="AX79" s="588">
        <v>0</v>
      </c>
      <c r="AY79" s="588">
        <v>0</v>
      </c>
      <c r="AZ79" s="588">
        <v>0</v>
      </c>
      <c r="BA79" s="588">
        <v>0</v>
      </c>
      <c r="BB79" s="588">
        <v>0</v>
      </c>
      <c r="BC79" s="588">
        <v>0</v>
      </c>
      <c r="BD79" s="588">
        <v>0</v>
      </c>
      <c r="BE79" s="588">
        <v>0</v>
      </c>
      <c r="BF79" s="588">
        <v>0</v>
      </c>
      <c r="BG79" s="588">
        <v>0</v>
      </c>
      <c r="BH79" s="588">
        <v>0</v>
      </c>
      <c r="BI79" s="588">
        <v>0</v>
      </c>
      <c r="BJ79" s="588">
        <v>0</v>
      </c>
      <c r="BK79" s="588">
        <v>0</v>
      </c>
      <c r="BL79" s="588">
        <v>0</v>
      </c>
      <c r="BM79" s="588">
        <v>0</v>
      </c>
      <c r="BN79" s="588">
        <v>0</v>
      </c>
      <c r="BO79" s="588">
        <v>0</v>
      </c>
      <c r="BP79" s="588">
        <v>0</v>
      </c>
      <c r="BQ79" s="588">
        <v>0</v>
      </c>
      <c r="BR79" s="588">
        <v>0</v>
      </c>
      <c r="BS79" s="588">
        <v>0</v>
      </c>
      <c r="BT79" s="589">
        <v>0</v>
      </c>
      <c r="BU79" s="13"/>
    </row>
    <row r="80" spans="2:73" ht="15.5">
      <c r="B80" s="586" t="s">
        <v>208</v>
      </c>
      <c r="C80" s="586" t="s">
        <v>1140</v>
      </c>
      <c r="D80" s="586" t="s">
        <v>20</v>
      </c>
      <c r="E80" s="586" t="s">
        <v>1138</v>
      </c>
      <c r="F80" s="586" t="s">
        <v>1156</v>
      </c>
      <c r="G80" s="586" t="s">
        <v>1139</v>
      </c>
      <c r="H80" s="586">
        <v>2012</v>
      </c>
      <c r="I80" s="546" t="s">
        <v>578</v>
      </c>
      <c r="J80" s="546" t="s">
        <v>593</v>
      </c>
      <c r="K80" s="39"/>
      <c r="L80" s="587">
        <v>0</v>
      </c>
      <c r="M80" s="588">
        <v>0.51739881799999998</v>
      </c>
      <c r="N80" s="588">
        <v>0.51739881799999998</v>
      </c>
      <c r="O80" s="588">
        <v>0.51739881799999998</v>
      </c>
      <c r="P80" s="588">
        <v>0.51739881799999998</v>
      </c>
      <c r="Q80" s="588">
        <v>0</v>
      </c>
      <c r="R80" s="588">
        <v>0</v>
      </c>
      <c r="S80" s="588">
        <v>0</v>
      </c>
      <c r="T80" s="588">
        <v>0</v>
      </c>
      <c r="U80" s="588">
        <v>0</v>
      </c>
      <c r="V80" s="588">
        <v>0</v>
      </c>
      <c r="W80" s="588">
        <v>0</v>
      </c>
      <c r="X80" s="588">
        <v>0</v>
      </c>
      <c r="Y80" s="588">
        <v>0</v>
      </c>
      <c r="Z80" s="588">
        <v>0</v>
      </c>
      <c r="AA80" s="588">
        <v>0</v>
      </c>
      <c r="AB80" s="588">
        <v>0</v>
      </c>
      <c r="AC80" s="588">
        <v>0</v>
      </c>
      <c r="AD80" s="588">
        <v>0</v>
      </c>
      <c r="AE80" s="588">
        <v>0</v>
      </c>
      <c r="AF80" s="588">
        <v>0</v>
      </c>
      <c r="AG80" s="588">
        <v>0</v>
      </c>
      <c r="AH80" s="588">
        <v>0</v>
      </c>
      <c r="AI80" s="588">
        <v>0</v>
      </c>
      <c r="AJ80" s="588">
        <v>0</v>
      </c>
      <c r="AK80" s="588">
        <v>0</v>
      </c>
      <c r="AL80" s="588">
        <v>0</v>
      </c>
      <c r="AM80" s="588">
        <v>0</v>
      </c>
      <c r="AN80" s="588">
        <v>0</v>
      </c>
      <c r="AO80" s="588">
        <v>0</v>
      </c>
      <c r="AP80" s="39"/>
      <c r="AQ80" s="587">
        <v>0</v>
      </c>
      <c r="AR80" s="588">
        <v>2562.1792879999998</v>
      </c>
      <c r="AS80" s="588">
        <v>2562.1792879999998</v>
      </c>
      <c r="AT80" s="588">
        <v>2562.1792879999998</v>
      </c>
      <c r="AU80" s="588">
        <v>2562.1792879999998</v>
      </c>
      <c r="AV80" s="588">
        <v>0</v>
      </c>
      <c r="AW80" s="588">
        <v>0</v>
      </c>
      <c r="AX80" s="588">
        <v>0</v>
      </c>
      <c r="AY80" s="588">
        <v>0</v>
      </c>
      <c r="AZ80" s="588">
        <v>0</v>
      </c>
      <c r="BA80" s="588">
        <v>0</v>
      </c>
      <c r="BB80" s="588">
        <v>0</v>
      </c>
      <c r="BC80" s="588">
        <v>0</v>
      </c>
      <c r="BD80" s="588">
        <v>0</v>
      </c>
      <c r="BE80" s="588">
        <v>0</v>
      </c>
      <c r="BF80" s="588">
        <v>0</v>
      </c>
      <c r="BG80" s="588">
        <v>0</v>
      </c>
      <c r="BH80" s="588">
        <v>0</v>
      </c>
      <c r="BI80" s="588">
        <v>0</v>
      </c>
      <c r="BJ80" s="588">
        <v>0</v>
      </c>
      <c r="BK80" s="588">
        <v>0</v>
      </c>
      <c r="BL80" s="588">
        <v>0</v>
      </c>
      <c r="BM80" s="588">
        <v>0</v>
      </c>
      <c r="BN80" s="588">
        <v>0</v>
      </c>
      <c r="BO80" s="588">
        <v>0</v>
      </c>
      <c r="BP80" s="588">
        <v>0</v>
      </c>
      <c r="BQ80" s="588">
        <v>0</v>
      </c>
      <c r="BR80" s="588">
        <v>0</v>
      </c>
      <c r="BS80" s="588">
        <v>0</v>
      </c>
      <c r="BT80" s="589">
        <v>0</v>
      </c>
      <c r="BU80" s="13"/>
    </row>
    <row r="81" spans="2:73">
      <c r="B81" s="586" t="s">
        <v>208</v>
      </c>
      <c r="C81" s="586" t="s">
        <v>1140</v>
      </c>
      <c r="D81" s="586" t="s">
        <v>20</v>
      </c>
      <c r="E81" s="586" t="s">
        <v>1138</v>
      </c>
      <c r="F81" s="586" t="s">
        <v>1156</v>
      </c>
      <c r="G81" s="586" t="s">
        <v>1139</v>
      </c>
      <c r="H81" s="586">
        <v>2013</v>
      </c>
      <c r="I81" s="546" t="s">
        <v>578</v>
      </c>
      <c r="J81" s="546" t="s">
        <v>593</v>
      </c>
      <c r="K81" s="39"/>
      <c r="L81" s="587">
        <v>0</v>
      </c>
      <c r="M81" s="588">
        <v>0</v>
      </c>
      <c r="N81" s="588">
        <v>2.3380121E-2</v>
      </c>
      <c r="O81" s="588">
        <v>2.3380121E-2</v>
      </c>
      <c r="P81" s="588">
        <v>2.3380121E-2</v>
      </c>
      <c r="Q81" s="588">
        <v>2.3380121E-2</v>
      </c>
      <c r="R81" s="588">
        <v>0</v>
      </c>
      <c r="S81" s="588">
        <v>0</v>
      </c>
      <c r="T81" s="588">
        <v>0</v>
      </c>
      <c r="U81" s="588">
        <v>0</v>
      </c>
      <c r="V81" s="588">
        <v>0</v>
      </c>
      <c r="W81" s="588">
        <v>0</v>
      </c>
      <c r="X81" s="588">
        <v>0</v>
      </c>
      <c r="Y81" s="588">
        <v>0</v>
      </c>
      <c r="Z81" s="588">
        <v>0</v>
      </c>
      <c r="AA81" s="588">
        <v>0</v>
      </c>
      <c r="AB81" s="588">
        <v>0</v>
      </c>
      <c r="AC81" s="588">
        <v>0</v>
      </c>
      <c r="AD81" s="588">
        <v>0</v>
      </c>
      <c r="AE81" s="588">
        <v>0</v>
      </c>
      <c r="AF81" s="588">
        <v>0</v>
      </c>
      <c r="AG81" s="588">
        <v>0</v>
      </c>
      <c r="AH81" s="588">
        <v>0</v>
      </c>
      <c r="AI81" s="588">
        <v>0</v>
      </c>
      <c r="AJ81" s="588">
        <v>0</v>
      </c>
      <c r="AK81" s="588">
        <v>0</v>
      </c>
      <c r="AL81" s="588">
        <v>0</v>
      </c>
      <c r="AM81" s="588">
        <v>0</v>
      </c>
      <c r="AN81" s="588">
        <v>0</v>
      </c>
      <c r="AO81" s="588">
        <v>0</v>
      </c>
      <c r="AP81" s="39"/>
      <c r="AQ81" s="587">
        <v>0</v>
      </c>
      <c r="AR81" s="588">
        <v>0</v>
      </c>
      <c r="AS81" s="588">
        <v>128.54037959999999</v>
      </c>
      <c r="AT81" s="588">
        <v>128.54037959999999</v>
      </c>
      <c r="AU81" s="588">
        <v>128.54037959999999</v>
      </c>
      <c r="AV81" s="588">
        <v>128.54037959999999</v>
      </c>
      <c r="AW81" s="588">
        <v>0</v>
      </c>
      <c r="AX81" s="588">
        <v>0</v>
      </c>
      <c r="AY81" s="588">
        <v>0</v>
      </c>
      <c r="AZ81" s="588">
        <v>0</v>
      </c>
      <c r="BA81" s="588">
        <v>0</v>
      </c>
      <c r="BB81" s="588">
        <v>0</v>
      </c>
      <c r="BC81" s="588">
        <v>0</v>
      </c>
      <c r="BD81" s="588">
        <v>0</v>
      </c>
      <c r="BE81" s="588">
        <v>0</v>
      </c>
      <c r="BF81" s="588">
        <v>0</v>
      </c>
      <c r="BG81" s="588">
        <v>0</v>
      </c>
      <c r="BH81" s="588">
        <v>0</v>
      </c>
      <c r="BI81" s="588">
        <v>0</v>
      </c>
      <c r="BJ81" s="588">
        <v>0</v>
      </c>
      <c r="BK81" s="588">
        <v>0</v>
      </c>
      <c r="BL81" s="588">
        <v>0</v>
      </c>
      <c r="BM81" s="588">
        <v>0</v>
      </c>
      <c r="BN81" s="588">
        <v>0</v>
      </c>
      <c r="BO81" s="588">
        <v>0</v>
      </c>
      <c r="BP81" s="588">
        <v>0</v>
      </c>
      <c r="BQ81" s="588">
        <v>0</v>
      </c>
      <c r="BR81" s="588">
        <v>0</v>
      </c>
      <c r="BS81" s="588">
        <v>0</v>
      </c>
      <c r="BT81" s="589">
        <v>0</v>
      </c>
    </row>
    <row r="82" spans="2:73" ht="15.5">
      <c r="B82" s="586" t="s">
        <v>208</v>
      </c>
      <c r="C82" s="586" t="s">
        <v>1140</v>
      </c>
      <c r="D82" s="586" t="s">
        <v>20</v>
      </c>
      <c r="E82" s="586" t="s">
        <v>1138</v>
      </c>
      <c r="F82" s="586" t="s">
        <v>1156</v>
      </c>
      <c r="G82" s="586" t="s">
        <v>1139</v>
      </c>
      <c r="H82" s="586">
        <v>2014</v>
      </c>
      <c r="I82" s="546" t="s">
        <v>578</v>
      </c>
      <c r="J82" s="546" t="s">
        <v>593</v>
      </c>
      <c r="K82" s="39"/>
      <c r="L82" s="587">
        <v>0</v>
      </c>
      <c r="M82" s="588">
        <v>0</v>
      </c>
      <c r="N82" s="588">
        <v>0</v>
      </c>
      <c r="O82" s="588">
        <v>133.6693052</v>
      </c>
      <c r="P82" s="588">
        <v>133.6693052</v>
      </c>
      <c r="Q82" s="588">
        <v>133.6693052</v>
      </c>
      <c r="R82" s="588">
        <v>133.6693052</v>
      </c>
      <c r="S82" s="588">
        <v>0</v>
      </c>
      <c r="T82" s="588">
        <v>0</v>
      </c>
      <c r="U82" s="588">
        <v>0</v>
      </c>
      <c r="V82" s="588">
        <v>0</v>
      </c>
      <c r="W82" s="588">
        <v>0</v>
      </c>
      <c r="X82" s="588">
        <v>0</v>
      </c>
      <c r="Y82" s="588">
        <v>0</v>
      </c>
      <c r="Z82" s="588">
        <v>0</v>
      </c>
      <c r="AA82" s="588">
        <v>0</v>
      </c>
      <c r="AB82" s="588">
        <v>0</v>
      </c>
      <c r="AC82" s="588">
        <v>0</v>
      </c>
      <c r="AD82" s="588">
        <v>0</v>
      </c>
      <c r="AE82" s="588">
        <v>0</v>
      </c>
      <c r="AF82" s="588">
        <v>0</v>
      </c>
      <c r="AG82" s="588">
        <v>0</v>
      </c>
      <c r="AH82" s="588">
        <v>0</v>
      </c>
      <c r="AI82" s="588">
        <v>0</v>
      </c>
      <c r="AJ82" s="588">
        <v>0</v>
      </c>
      <c r="AK82" s="588">
        <v>0</v>
      </c>
      <c r="AL82" s="588">
        <v>0</v>
      </c>
      <c r="AM82" s="588">
        <v>0</v>
      </c>
      <c r="AN82" s="588">
        <v>0</v>
      </c>
      <c r="AO82" s="588">
        <v>0</v>
      </c>
      <c r="AP82" s="39"/>
      <c r="AQ82" s="587">
        <v>0</v>
      </c>
      <c r="AR82" s="588">
        <v>0</v>
      </c>
      <c r="AS82" s="588">
        <v>0</v>
      </c>
      <c r="AT82" s="588">
        <v>652735.70059999998</v>
      </c>
      <c r="AU82" s="588">
        <v>652735.70059999998</v>
      </c>
      <c r="AV82" s="588">
        <v>652735.70059999998</v>
      </c>
      <c r="AW82" s="588">
        <v>652735.70059999998</v>
      </c>
      <c r="AX82" s="588">
        <v>0</v>
      </c>
      <c r="AY82" s="588">
        <v>0</v>
      </c>
      <c r="AZ82" s="588">
        <v>0</v>
      </c>
      <c r="BA82" s="588">
        <v>0</v>
      </c>
      <c r="BB82" s="588">
        <v>0</v>
      </c>
      <c r="BC82" s="588">
        <v>0</v>
      </c>
      <c r="BD82" s="588">
        <v>0</v>
      </c>
      <c r="BE82" s="588">
        <v>0</v>
      </c>
      <c r="BF82" s="588">
        <v>0</v>
      </c>
      <c r="BG82" s="588">
        <v>0</v>
      </c>
      <c r="BH82" s="588">
        <v>0</v>
      </c>
      <c r="BI82" s="588">
        <v>0</v>
      </c>
      <c r="BJ82" s="588">
        <v>0</v>
      </c>
      <c r="BK82" s="588">
        <v>0</v>
      </c>
      <c r="BL82" s="588">
        <v>0</v>
      </c>
      <c r="BM82" s="588">
        <v>0</v>
      </c>
      <c r="BN82" s="588">
        <v>0</v>
      </c>
      <c r="BO82" s="588">
        <v>0</v>
      </c>
      <c r="BP82" s="588">
        <v>0</v>
      </c>
      <c r="BQ82" s="588">
        <v>0</v>
      </c>
      <c r="BR82" s="588">
        <v>0</v>
      </c>
      <c r="BS82" s="588">
        <v>0</v>
      </c>
      <c r="BT82" s="589">
        <v>0</v>
      </c>
      <c r="BU82" s="13"/>
    </row>
    <row r="83" spans="2:73" ht="15.5">
      <c r="B83" s="586" t="s">
        <v>208</v>
      </c>
      <c r="C83" s="586" t="s">
        <v>1140</v>
      </c>
      <c r="D83" s="586" t="s">
        <v>17</v>
      </c>
      <c r="E83" s="586" t="s">
        <v>1138</v>
      </c>
      <c r="F83" s="586" t="s">
        <v>1156</v>
      </c>
      <c r="G83" s="586" t="s">
        <v>1139</v>
      </c>
      <c r="H83" s="586">
        <v>2013</v>
      </c>
      <c r="I83" s="546" t="s">
        <v>578</v>
      </c>
      <c r="J83" s="546" t="s">
        <v>593</v>
      </c>
      <c r="K83" s="39"/>
      <c r="L83" s="587">
        <v>0</v>
      </c>
      <c r="M83" s="588">
        <v>0</v>
      </c>
      <c r="N83" s="588">
        <v>30.91488369</v>
      </c>
      <c r="O83" s="588">
        <v>30.91488369</v>
      </c>
      <c r="P83" s="588">
        <v>30.91488369</v>
      </c>
      <c r="Q83" s="588">
        <v>30.91488369</v>
      </c>
      <c r="R83" s="588">
        <v>30.91488369</v>
      </c>
      <c r="S83" s="588">
        <v>30.91488369</v>
      </c>
      <c r="T83" s="588">
        <v>30.91488369</v>
      </c>
      <c r="U83" s="588">
        <v>30.91488369</v>
      </c>
      <c r="V83" s="588">
        <v>30.91488369</v>
      </c>
      <c r="W83" s="588">
        <v>30.91488369</v>
      </c>
      <c r="X83" s="588">
        <v>30.91488369</v>
      </c>
      <c r="Y83" s="588">
        <v>30.91488369</v>
      </c>
      <c r="Z83" s="588">
        <v>30.066459930000001</v>
      </c>
      <c r="AA83" s="588">
        <v>30.066459930000001</v>
      </c>
      <c r="AB83" s="588">
        <v>30.066459930000001</v>
      </c>
      <c r="AC83" s="588">
        <v>0.42045992700000001</v>
      </c>
      <c r="AD83" s="588">
        <v>0.42045992700000001</v>
      </c>
      <c r="AE83" s="588">
        <v>0</v>
      </c>
      <c r="AF83" s="588">
        <v>0</v>
      </c>
      <c r="AG83" s="588">
        <v>0</v>
      </c>
      <c r="AH83" s="588">
        <v>0</v>
      </c>
      <c r="AI83" s="588">
        <v>0</v>
      </c>
      <c r="AJ83" s="588">
        <v>0</v>
      </c>
      <c r="AK83" s="588">
        <v>0</v>
      </c>
      <c r="AL83" s="588">
        <v>0</v>
      </c>
      <c r="AM83" s="588">
        <v>0</v>
      </c>
      <c r="AN83" s="588">
        <v>0</v>
      </c>
      <c r="AO83" s="588">
        <v>0</v>
      </c>
      <c r="AP83" s="39"/>
      <c r="AQ83" s="587">
        <v>0</v>
      </c>
      <c r="AR83" s="588">
        <v>0</v>
      </c>
      <c r="AS83" s="588">
        <v>36769.080600000001</v>
      </c>
      <c r="AT83" s="588">
        <v>36769.080600000001</v>
      </c>
      <c r="AU83" s="588">
        <v>36769.080600000001</v>
      </c>
      <c r="AV83" s="588">
        <v>36769.080600000001</v>
      </c>
      <c r="AW83" s="588">
        <v>36769.080600000001</v>
      </c>
      <c r="AX83" s="588">
        <v>36769.080600000001</v>
      </c>
      <c r="AY83" s="588">
        <v>36769.080600000001</v>
      </c>
      <c r="AZ83" s="588">
        <v>36769.080600000001</v>
      </c>
      <c r="BA83" s="588">
        <v>36769.080600000001</v>
      </c>
      <c r="BB83" s="588">
        <v>36769.080600000001</v>
      </c>
      <c r="BC83" s="588">
        <v>36769.080600000001</v>
      </c>
      <c r="BD83" s="588">
        <v>36769.080600000001</v>
      </c>
      <c r="BE83" s="588">
        <v>31489.02</v>
      </c>
      <c r="BF83" s="588">
        <v>31489.02</v>
      </c>
      <c r="BG83" s="588">
        <v>31489.02</v>
      </c>
      <c r="BH83" s="588">
        <v>3196.8</v>
      </c>
      <c r="BI83" s="588">
        <v>3196.8</v>
      </c>
      <c r="BJ83" s="588">
        <v>0</v>
      </c>
      <c r="BK83" s="588">
        <v>0</v>
      </c>
      <c r="BL83" s="588">
        <v>0</v>
      </c>
      <c r="BM83" s="588">
        <v>0</v>
      </c>
      <c r="BN83" s="588">
        <v>0</v>
      </c>
      <c r="BO83" s="588">
        <v>0</v>
      </c>
      <c r="BP83" s="588">
        <v>0</v>
      </c>
      <c r="BQ83" s="588">
        <v>0</v>
      </c>
      <c r="BR83" s="588">
        <v>0</v>
      </c>
      <c r="BS83" s="588">
        <v>0</v>
      </c>
      <c r="BT83" s="589">
        <v>0</v>
      </c>
      <c r="BU83" s="13"/>
    </row>
    <row r="84" spans="2:73" ht="15.5">
      <c r="B84" s="586" t="s">
        <v>208</v>
      </c>
      <c r="C84" s="586" t="s">
        <v>1140</v>
      </c>
      <c r="D84" s="586" t="s">
        <v>17</v>
      </c>
      <c r="E84" s="586" t="s">
        <v>1138</v>
      </c>
      <c r="F84" s="586" t="s">
        <v>1156</v>
      </c>
      <c r="G84" s="586" t="s">
        <v>1139</v>
      </c>
      <c r="H84" s="586">
        <v>2014</v>
      </c>
      <c r="I84" s="546" t="s">
        <v>578</v>
      </c>
      <c r="J84" s="546" t="s">
        <v>593</v>
      </c>
      <c r="K84" s="39"/>
      <c r="L84" s="587">
        <v>0</v>
      </c>
      <c r="M84" s="588">
        <v>0</v>
      </c>
      <c r="N84" s="588">
        <v>0</v>
      </c>
      <c r="O84" s="588">
        <v>144.0798528</v>
      </c>
      <c r="P84" s="588">
        <v>144.0798528</v>
      </c>
      <c r="Q84" s="588">
        <v>144.0798528</v>
      </c>
      <c r="R84" s="588">
        <v>144.0798528</v>
      </c>
      <c r="S84" s="588">
        <v>144.0798528</v>
      </c>
      <c r="T84" s="588">
        <v>144.0798528</v>
      </c>
      <c r="U84" s="588">
        <v>144.0798528</v>
      </c>
      <c r="V84" s="588">
        <v>144.0798528</v>
      </c>
      <c r="W84" s="588">
        <v>135.17341680000001</v>
      </c>
      <c r="X84" s="588">
        <v>135.17341680000001</v>
      </c>
      <c r="Y84" s="588">
        <v>135.17341680000001</v>
      </c>
      <c r="Z84" s="588">
        <v>134.1023376</v>
      </c>
      <c r="AA84" s="588">
        <v>134.1023376</v>
      </c>
      <c r="AB84" s="588">
        <v>134.1023376</v>
      </c>
      <c r="AC84" s="588">
        <v>134.1023376</v>
      </c>
      <c r="AD84" s="588">
        <v>1.723885702</v>
      </c>
      <c r="AE84" s="588">
        <v>1.723885702</v>
      </c>
      <c r="AF84" s="588">
        <v>0</v>
      </c>
      <c r="AG84" s="588">
        <v>0</v>
      </c>
      <c r="AH84" s="588">
        <v>0</v>
      </c>
      <c r="AI84" s="588">
        <v>0</v>
      </c>
      <c r="AJ84" s="588">
        <v>0</v>
      </c>
      <c r="AK84" s="588">
        <v>0</v>
      </c>
      <c r="AL84" s="588">
        <v>0</v>
      </c>
      <c r="AM84" s="588">
        <v>0</v>
      </c>
      <c r="AN84" s="588">
        <v>0</v>
      </c>
      <c r="AO84" s="588">
        <v>0</v>
      </c>
      <c r="AP84" s="39"/>
      <c r="AQ84" s="587">
        <v>0</v>
      </c>
      <c r="AR84" s="588">
        <v>0</v>
      </c>
      <c r="AS84" s="588">
        <v>0</v>
      </c>
      <c r="AT84" s="588">
        <v>481102.86580000003</v>
      </c>
      <c r="AU84" s="588">
        <v>481102.86580000003</v>
      </c>
      <c r="AV84" s="588">
        <v>481102.86580000003</v>
      </c>
      <c r="AW84" s="588">
        <v>481102.86580000003</v>
      </c>
      <c r="AX84" s="588">
        <v>481102.86580000003</v>
      </c>
      <c r="AY84" s="588">
        <v>481102.86580000003</v>
      </c>
      <c r="AZ84" s="588">
        <v>481102.86580000003</v>
      </c>
      <c r="BA84" s="588">
        <v>481102.86580000003</v>
      </c>
      <c r="BB84" s="588">
        <v>451665.35979999998</v>
      </c>
      <c r="BC84" s="588">
        <v>451665.35979999998</v>
      </c>
      <c r="BD84" s="588">
        <v>451665.35979999998</v>
      </c>
      <c r="BE84" s="588">
        <v>449802.35979999998</v>
      </c>
      <c r="BF84" s="588">
        <v>449802.35979999998</v>
      </c>
      <c r="BG84" s="588">
        <v>449802.35979999998</v>
      </c>
      <c r="BH84" s="588">
        <v>449802.35979999998</v>
      </c>
      <c r="BI84" s="588">
        <v>13106.88</v>
      </c>
      <c r="BJ84" s="588">
        <v>13106.88</v>
      </c>
      <c r="BK84" s="588">
        <v>0</v>
      </c>
      <c r="BL84" s="588">
        <v>0</v>
      </c>
      <c r="BM84" s="588">
        <v>0</v>
      </c>
      <c r="BN84" s="588">
        <v>0</v>
      </c>
      <c r="BO84" s="588">
        <v>0</v>
      </c>
      <c r="BP84" s="588">
        <v>0</v>
      </c>
      <c r="BQ84" s="588">
        <v>0</v>
      </c>
      <c r="BR84" s="588">
        <v>0</v>
      </c>
      <c r="BS84" s="588">
        <v>0</v>
      </c>
      <c r="BT84" s="589">
        <v>0</v>
      </c>
      <c r="BU84" s="13"/>
    </row>
    <row r="85" spans="2:73">
      <c r="B85" s="586" t="s">
        <v>208</v>
      </c>
      <c r="C85" s="586" t="s">
        <v>1140</v>
      </c>
      <c r="D85" s="586" t="s">
        <v>22</v>
      </c>
      <c r="E85" s="586" t="s">
        <v>1138</v>
      </c>
      <c r="F85" s="586" t="s">
        <v>1156</v>
      </c>
      <c r="G85" s="586" t="s">
        <v>1139</v>
      </c>
      <c r="H85" s="586">
        <v>2012</v>
      </c>
      <c r="I85" s="546" t="s">
        <v>578</v>
      </c>
      <c r="J85" s="546" t="s">
        <v>593</v>
      </c>
      <c r="K85" s="39"/>
      <c r="L85" s="587">
        <v>0</v>
      </c>
      <c r="M85" s="588">
        <v>102.73</v>
      </c>
      <c r="N85" s="588">
        <v>102.73</v>
      </c>
      <c r="O85" s="588">
        <v>102.73</v>
      </c>
      <c r="P85" s="588">
        <v>83.16</v>
      </c>
      <c r="Q85" s="588">
        <v>83.16</v>
      </c>
      <c r="R85" s="588">
        <v>83.16</v>
      </c>
      <c r="S85" s="588">
        <v>83.16</v>
      </c>
      <c r="T85" s="588">
        <v>83.16</v>
      </c>
      <c r="U85" s="588">
        <v>78.290000000000006</v>
      </c>
      <c r="V85" s="588">
        <v>76.44</v>
      </c>
      <c r="W85" s="588">
        <v>71.7</v>
      </c>
      <c r="X85" s="588">
        <v>64.5</v>
      </c>
      <c r="Y85" s="588">
        <v>63.16</v>
      </c>
      <c r="Z85" s="588">
        <v>63.16</v>
      </c>
      <c r="AA85" s="588">
        <v>63.16</v>
      </c>
      <c r="AB85" s="588">
        <v>45.17</v>
      </c>
      <c r="AC85" s="588">
        <v>0</v>
      </c>
      <c r="AD85" s="588">
        <v>0</v>
      </c>
      <c r="AE85" s="588">
        <v>0</v>
      </c>
      <c r="AF85" s="588">
        <v>0</v>
      </c>
      <c r="AG85" s="588">
        <v>0</v>
      </c>
      <c r="AH85" s="588">
        <v>0</v>
      </c>
      <c r="AI85" s="588">
        <v>0</v>
      </c>
      <c r="AJ85" s="588">
        <v>0</v>
      </c>
      <c r="AK85" s="588">
        <v>0</v>
      </c>
      <c r="AL85" s="588">
        <v>0</v>
      </c>
      <c r="AM85" s="588">
        <v>0</v>
      </c>
      <c r="AN85" s="588">
        <v>0</v>
      </c>
      <c r="AO85" s="588">
        <v>0</v>
      </c>
      <c r="AP85" s="39"/>
      <c r="AQ85" s="587">
        <v>0</v>
      </c>
      <c r="AR85" s="588">
        <v>255250</v>
      </c>
      <c r="AS85" s="588">
        <v>255250</v>
      </c>
      <c r="AT85" s="588">
        <v>255250</v>
      </c>
      <c r="AU85" s="588">
        <v>195122</v>
      </c>
      <c r="AV85" s="588">
        <v>195122</v>
      </c>
      <c r="AW85" s="588">
        <v>195122</v>
      </c>
      <c r="AX85" s="588">
        <v>195122</v>
      </c>
      <c r="AY85" s="588">
        <v>195122</v>
      </c>
      <c r="AZ85" s="588">
        <v>156573</v>
      </c>
      <c r="BA85" s="588">
        <v>141914</v>
      </c>
      <c r="BB85" s="588">
        <v>104385</v>
      </c>
      <c r="BC85" s="588">
        <v>47290</v>
      </c>
      <c r="BD85" s="588">
        <v>38391</v>
      </c>
      <c r="BE85" s="588">
        <v>38391</v>
      </c>
      <c r="BF85" s="588">
        <v>38391</v>
      </c>
      <c r="BG85" s="588">
        <v>27452</v>
      </c>
      <c r="BH85" s="588">
        <v>0</v>
      </c>
      <c r="BI85" s="588">
        <v>0</v>
      </c>
      <c r="BJ85" s="588">
        <v>0</v>
      </c>
      <c r="BK85" s="588">
        <v>0</v>
      </c>
      <c r="BL85" s="588">
        <v>0</v>
      </c>
      <c r="BM85" s="588">
        <v>0</v>
      </c>
      <c r="BN85" s="588">
        <v>0</v>
      </c>
      <c r="BO85" s="588">
        <v>0</v>
      </c>
      <c r="BP85" s="588">
        <v>0</v>
      </c>
      <c r="BQ85" s="588">
        <v>0</v>
      </c>
      <c r="BR85" s="588">
        <v>0</v>
      </c>
      <c r="BS85" s="588">
        <v>0</v>
      </c>
      <c r="BT85" s="589">
        <v>0</v>
      </c>
    </row>
    <row r="86" spans="2:73">
      <c r="B86" s="586" t="s">
        <v>208</v>
      </c>
      <c r="C86" s="586" t="s">
        <v>1140</v>
      </c>
      <c r="D86" s="586" t="s">
        <v>22</v>
      </c>
      <c r="E86" s="586" t="s">
        <v>1138</v>
      </c>
      <c r="F86" s="586" t="s">
        <v>1156</v>
      </c>
      <c r="G86" s="586" t="s">
        <v>1139</v>
      </c>
      <c r="H86" s="586">
        <v>2013</v>
      </c>
      <c r="I86" s="546" t="s">
        <v>578</v>
      </c>
      <c r="J86" s="546" t="s">
        <v>593</v>
      </c>
      <c r="K86" s="39"/>
      <c r="L86" s="587">
        <v>0</v>
      </c>
      <c r="M86" s="588">
        <v>0</v>
      </c>
      <c r="N86" s="588">
        <v>3035.5850260000002</v>
      </c>
      <c r="O86" s="588">
        <v>3033.8973970000002</v>
      </c>
      <c r="P86" s="588">
        <v>3033.7419679999998</v>
      </c>
      <c r="Q86" s="588">
        <v>3033.7419679999998</v>
      </c>
      <c r="R86" s="588">
        <v>3031.4516229999999</v>
      </c>
      <c r="S86" s="588">
        <v>3028.0782340000001</v>
      </c>
      <c r="T86" s="588">
        <v>3028.0782340000001</v>
      </c>
      <c r="U86" s="588">
        <v>3028.0782340000001</v>
      </c>
      <c r="V86" s="588">
        <v>3015.4958069999998</v>
      </c>
      <c r="W86" s="588">
        <v>2990.9046210000001</v>
      </c>
      <c r="X86" s="588">
        <v>2959.2132419999998</v>
      </c>
      <c r="Y86" s="588">
        <v>2959.2132419999998</v>
      </c>
      <c r="Z86" s="588">
        <v>2871.7623039999999</v>
      </c>
      <c r="AA86" s="588">
        <v>2865.461217</v>
      </c>
      <c r="AB86" s="588">
        <v>2865.461217</v>
      </c>
      <c r="AC86" s="588">
        <v>2336.2377270000002</v>
      </c>
      <c r="AD86" s="588">
        <v>79.982166100000001</v>
      </c>
      <c r="AE86" s="588">
        <v>60.17840253</v>
      </c>
      <c r="AF86" s="588">
        <v>60.17840253</v>
      </c>
      <c r="AG86" s="588">
        <v>60.17840253</v>
      </c>
      <c r="AH86" s="588">
        <v>0</v>
      </c>
      <c r="AI86" s="588">
        <v>0</v>
      </c>
      <c r="AJ86" s="588">
        <v>0</v>
      </c>
      <c r="AK86" s="588">
        <v>0</v>
      </c>
      <c r="AL86" s="588">
        <v>0</v>
      </c>
      <c r="AM86" s="588">
        <v>0</v>
      </c>
      <c r="AN86" s="588">
        <v>0</v>
      </c>
      <c r="AO86" s="588">
        <v>0</v>
      </c>
      <c r="AP86" s="39"/>
      <c r="AQ86" s="587">
        <v>0</v>
      </c>
      <c r="AR86" s="588">
        <v>0</v>
      </c>
      <c r="AS86" s="588">
        <v>25374976.73</v>
      </c>
      <c r="AT86" s="588">
        <v>25368147.739999998</v>
      </c>
      <c r="AU86" s="588">
        <v>25367606.309999999</v>
      </c>
      <c r="AV86" s="588">
        <v>25367606.309999999</v>
      </c>
      <c r="AW86" s="588">
        <v>25359590.550000001</v>
      </c>
      <c r="AX86" s="588">
        <v>25338319.609999999</v>
      </c>
      <c r="AY86" s="588">
        <v>25338319.609999999</v>
      </c>
      <c r="AZ86" s="588">
        <v>25316657.280000001</v>
      </c>
      <c r="BA86" s="588">
        <v>25254448.649999999</v>
      </c>
      <c r="BB86" s="588">
        <v>25099388.719999999</v>
      </c>
      <c r="BC86" s="588">
        <v>24669735.539999999</v>
      </c>
      <c r="BD86" s="588">
        <v>24490123.140000001</v>
      </c>
      <c r="BE86" s="588">
        <v>23864202.579999998</v>
      </c>
      <c r="BF86" s="588">
        <v>23839777.620000001</v>
      </c>
      <c r="BG86" s="588">
        <v>23839777.620000001</v>
      </c>
      <c r="BH86" s="588">
        <v>19205424.600000001</v>
      </c>
      <c r="BI86" s="588">
        <v>69041.061669999996</v>
      </c>
      <c r="BJ86" s="588">
        <v>44950.7088</v>
      </c>
      <c r="BK86" s="588">
        <v>44950.7088</v>
      </c>
      <c r="BL86" s="588">
        <v>44950.7088</v>
      </c>
      <c r="BM86" s="588">
        <v>0</v>
      </c>
      <c r="BN86" s="588">
        <v>0</v>
      </c>
      <c r="BO86" s="588">
        <v>0</v>
      </c>
      <c r="BP86" s="588">
        <v>0</v>
      </c>
      <c r="BQ86" s="588">
        <v>0</v>
      </c>
      <c r="BR86" s="588">
        <v>0</v>
      </c>
      <c r="BS86" s="588">
        <v>0</v>
      </c>
      <c r="BT86" s="589">
        <v>0</v>
      </c>
    </row>
    <row r="87" spans="2:73">
      <c r="B87" s="586" t="s">
        <v>208</v>
      </c>
      <c r="C87" s="586" t="s">
        <v>1140</v>
      </c>
      <c r="D87" s="586" t="s">
        <v>22</v>
      </c>
      <c r="E87" s="586" t="s">
        <v>1138</v>
      </c>
      <c r="F87" s="586" t="s">
        <v>1156</v>
      </c>
      <c r="G87" s="586" t="s">
        <v>1139</v>
      </c>
      <c r="H87" s="586">
        <v>2014</v>
      </c>
      <c r="I87" s="546" t="s">
        <v>578</v>
      </c>
      <c r="J87" s="546" t="s">
        <v>593</v>
      </c>
      <c r="K87" s="39"/>
      <c r="L87" s="587">
        <v>0</v>
      </c>
      <c r="M87" s="588">
        <v>0</v>
      </c>
      <c r="N87" s="588">
        <v>0</v>
      </c>
      <c r="O87" s="588">
        <v>2336.3047929999998</v>
      </c>
      <c r="P87" s="588">
        <v>2336.3047929999998</v>
      </c>
      <c r="Q87" s="588">
        <v>2336.3047929999998</v>
      </c>
      <c r="R87" s="588">
        <v>2293.7515429999999</v>
      </c>
      <c r="S87" s="588">
        <v>2293.7515429999999</v>
      </c>
      <c r="T87" s="588">
        <v>2289.9777730000001</v>
      </c>
      <c r="U87" s="588">
        <v>2185.3506120000002</v>
      </c>
      <c r="V87" s="588">
        <v>2185.3506120000002</v>
      </c>
      <c r="W87" s="588">
        <v>1942.9468220000001</v>
      </c>
      <c r="X87" s="588">
        <v>1499.6953559999999</v>
      </c>
      <c r="Y87" s="588">
        <v>1038.85411</v>
      </c>
      <c r="Z87" s="588">
        <v>1007.8854200000001</v>
      </c>
      <c r="AA87" s="588">
        <v>284.20075209999999</v>
      </c>
      <c r="AB87" s="588">
        <v>282.14193569999998</v>
      </c>
      <c r="AC87" s="588">
        <v>282.14193569999998</v>
      </c>
      <c r="AD87" s="588">
        <v>239.44474980000001</v>
      </c>
      <c r="AE87" s="588">
        <v>117.8623503</v>
      </c>
      <c r="AF87" s="588">
        <v>117.8623503</v>
      </c>
      <c r="AG87" s="588">
        <v>117.8623503</v>
      </c>
      <c r="AH87" s="588">
        <v>117.8623503</v>
      </c>
      <c r="AI87" s="588">
        <v>0</v>
      </c>
      <c r="AJ87" s="588">
        <v>0</v>
      </c>
      <c r="AK87" s="588">
        <v>0</v>
      </c>
      <c r="AL87" s="588">
        <v>0</v>
      </c>
      <c r="AM87" s="588">
        <v>0</v>
      </c>
      <c r="AN87" s="588">
        <v>0</v>
      </c>
      <c r="AO87" s="588">
        <v>0</v>
      </c>
      <c r="AP87" s="39"/>
      <c r="AQ87" s="587">
        <v>0</v>
      </c>
      <c r="AR87" s="588">
        <v>0</v>
      </c>
      <c r="AS87" s="588">
        <v>0</v>
      </c>
      <c r="AT87" s="588">
        <v>18550920.370000001</v>
      </c>
      <c r="AU87" s="588">
        <v>18550920.370000001</v>
      </c>
      <c r="AV87" s="588">
        <v>18550920.370000001</v>
      </c>
      <c r="AW87" s="588">
        <v>18402083.149999999</v>
      </c>
      <c r="AX87" s="588">
        <v>18402083.149999999</v>
      </c>
      <c r="AY87" s="588">
        <v>18388937.27</v>
      </c>
      <c r="AZ87" s="588">
        <v>17585928.18</v>
      </c>
      <c r="BA87" s="588">
        <v>17585928.18</v>
      </c>
      <c r="BB87" s="588">
        <v>15995921.48</v>
      </c>
      <c r="BC87" s="588">
        <v>12374714.289999999</v>
      </c>
      <c r="BD87" s="588">
        <v>8422695.4030000009</v>
      </c>
      <c r="BE87" s="588">
        <v>7653057.608</v>
      </c>
      <c r="BF87" s="588">
        <v>2506162.1839999999</v>
      </c>
      <c r="BG87" s="588">
        <v>2498990.321</v>
      </c>
      <c r="BH87" s="588">
        <v>2498990.321</v>
      </c>
      <c r="BI87" s="588">
        <v>1978420.0249999999</v>
      </c>
      <c r="BJ87" s="588">
        <v>205447.64799999999</v>
      </c>
      <c r="BK87" s="588">
        <v>205447.64799999999</v>
      </c>
      <c r="BL87" s="588">
        <v>205447.64799999999</v>
      </c>
      <c r="BM87" s="588">
        <v>205447.64799999999</v>
      </c>
      <c r="BN87" s="588">
        <v>0</v>
      </c>
      <c r="BO87" s="588">
        <v>0</v>
      </c>
      <c r="BP87" s="588">
        <v>0</v>
      </c>
      <c r="BQ87" s="588">
        <v>0</v>
      </c>
      <c r="BR87" s="588">
        <v>0</v>
      </c>
      <c r="BS87" s="588">
        <v>0</v>
      </c>
      <c r="BT87" s="589">
        <v>0</v>
      </c>
    </row>
    <row r="88" spans="2:73">
      <c r="B88" s="586" t="s">
        <v>208</v>
      </c>
      <c r="C88" s="586" t="s">
        <v>1137</v>
      </c>
      <c r="D88" s="586" t="s">
        <v>2</v>
      </c>
      <c r="E88" s="586" t="s">
        <v>1138</v>
      </c>
      <c r="F88" s="586" t="s">
        <v>29</v>
      </c>
      <c r="G88" s="586" t="s">
        <v>1139</v>
      </c>
      <c r="H88" s="586">
        <v>2014</v>
      </c>
      <c r="I88" s="546" t="s">
        <v>578</v>
      </c>
      <c r="J88" s="546" t="s">
        <v>593</v>
      </c>
      <c r="K88" s="39"/>
      <c r="L88" s="587">
        <v>0</v>
      </c>
      <c r="M88" s="588">
        <v>0</v>
      </c>
      <c r="N88" s="588">
        <v>0</v>
      </c>
      <c r="O88" s="588">
        <v>16.575527919999999</v>
      </c>
      <c r="P88" s="588">
        <v>16.575527919999999</v>
      </c>
      <c r="Q88" s="588">
        <v>16.575527919999999</v>
      </c>
      <c r="R88" s="588">
        <v>16.575527919999999</v>
      </c>
      <c r="S88" s="588">
        <v>0</v>
      </c>
      <c r="T88" s="588">
        <v>0</v>
      </c>
      <c r="U88" s="588">
        <v>0</v>
      </c>
      <c r="V88" s="588">
        <v>0</v>
      </c>
      <c r="W88" s="588">
        <v>0</v>
      </c>
      <c r="X88" s="588">
        <v>0</v>
      </c>
      <c r="Y88" s="588">
        <v>0</v>
      </c>
      <c r="Z88" s="588">
        <v>0</v>
      </c>
      <c r="AA88" s="588">
        <v>0</v>
      </c>
      <c r="AB88" s="588">
        <v>0</v>
      </c>
      <c r="AC88" s="588">
        <v>0</v>
      </c>
      <c r="AD88" s="588">
        <v>0</v>
      </c>
      <c r="AE88" s="588">
        <v>0</v>
      </c>
      <c r="AF88" s="588">
        <v>0</v>
      </c>
      <c r="AG88" s="588">
        <v>0</v>
      </c>
      <c r="AH88" s="588">
        <v>0</v>
      </c>
      <c r="AI88" s="588">
        <v>0</v>
      </c>
      <c r="AJ88" s="588">
        <v>0</v>
      </c>
      <c r="AK88" s="588">
        <v>0</v>
      </c>
      <c r="AL88" s="588">
        <v>0</v>
      </c>
      <c r="AM88" s="588">
        <v>0</v>
      </c>
      <c r="AN88" s="588">
        <v>0</v>
      </c>
      <c r="AO88" s="588">
        <v>0</v>
      </c>
      <c r="AP88" s="39"/>
      <c r="AQ88" s="587">
        <v>0</v>
      </c>
      <c r="AR88" s="588">
        <v>0</v>
      </c>
      <c r="AS88" s="588">
        <v>0</v>
      </c>
      <c r="AT88" s="588">
        <v>29555.19024</v>
      </c>
      <c r="AU88" s="588">
        <v>29555.19024</v>
      </c>
      <c r="AV88" s="588">
        <v>29555.19024</v>
      </c>
      <c r="AW88" s="588">
        <v>29555.19024</v>
      </c>
      <c r="AX88" s="588">
        <v>0</v>
      </c>
      <c r="AY88" s="588">
        <v>0</v>
      </c>
      <c r="AZ88" s="588">
        <v>0</v>
      </c>
      <c r="BA88" s="588">
        <v>0</v>
      </c>
      <c r="BB88" s="588">
        <v>0</v>
      </c>
      <c r="BC88" s="588">
        <v>0</v>
      </c>
      <c r="BD88" s="588">
        <v>0</v>
      </c>
      <c r="BE88" s="588">
        <v>0</v>
      </c>
      <c r="BF88" s="588">
        <v>0</v>
      </c>
      <c r="BG88" s="588">
        <v>0</v>
      </c>
      <c r="BH88" s="588">
        <v>0</v>
      </c>
      <c r="BI88" s="588">
        <v>0</v>
      </c>
      <c r="BJ88" s="588">
        <v>0</v>
      </c>
      <c r="BK88" s="588">
        <v>0</v>
      </c>
      <c r="BL88" s="588">
        <v>0</v>
      </c>
      <c r="BM88" s="588">
        <v>0</v>
      </c>
      <c r="BN88" s="588">
        <v>0</v>
      </c>
      <c r="BO88" s="588">
        <v>0</v>
      </c>
      <c r="BP88" s="588">
        <v>0</v>
      </c>
      <c r="BQ88" s="588">
        <v>0</v>
      </c>
      <c r="BR88" s="588">
        <v>0</v>
      </c>
      <c r="BS88" s="588">
        <v>0</v>
      </c>
      <c r="BT88" s="589">
        <v>0</v>
      </c>
    </row>
    <row r="89" spans="2:73">
      <c r="B89" s="586" t="s">
        <v>208</v>
      </c>
      <c r="C89" s="586" t="s">
        <v>1137</v>
      </c>
      <c r="D89" s="586" t="s">
        <v>1</v>
      </c>
      <c r="E89" s="586" t="s">
        <v>1138</v>
      </c>
      <c r="F89" s="586" t="s">
        <v>29</v>
      </c>
      <c r="G89" s="586" t="s">
        <v>1139</v>
      </c>
      <c r="H89" s="586">
        <v>2014</v>
      </c>
      <c r="I89" s="546" t="s">
        <v>578</v>
      </c>
      <c r="J89" s="546" t="s">
        <v>593</v>
      </c>
      <c r="K89" s="39"/>
      <c r="L89" s="587">
        <v>0</v>
      </c>
      <c r="M89" s="588">
        <v>0</v>
      </c>
      <c r="N89" s="588">
        <v>0</v>
      </c>
      <c r="O89" s="588">
        <v>0.93403438000000005</v>
      </c>
      <c r="P89" s="588">
        <v>0.93403438000000005</v>
      </c>
      <c r="Q89" s="588">
        <v>0.93403438000000005</v>
      </c>
      <c r="R89" s="588">
        <v>0</v>
      </c>
      <c r="S89" s="588">
        <v>0</v>
      </c>
      <c r="T89" s="588">
        <v>0</v>
      </c>
      <c r="U89" s="588">
        <v>0</v>
      </c>
      <c r="V89" s="588">
        <v>0</v>
      </c>
      <c r="W89" s="588">
        <v>0</v>
      </c>
      <c r="X89" s="588">
        <v>0</v>
      </c>
      <c r="Y89" s="588">
        <v>0</v>
      </c>
      <c r="Z89" s="588">
        <v>0</v>
      </c>
      <c r="AA89" s="588">
        <v>0</v>
      </c>
      <c r="AB89" s="588">
        <v>0</v>
      </c>
      <c r="AC89" s="588">
        <v>0</v>
      </c>
      <c r="AD89" s="588">
        <v>0</v>
      </c>
      <c r="AE89" s="588">
        <v>0</v>
      </c>
      <c r="AF89" s="588">
        <v>0</v>
      </c>
      <c r="AG89" s="588">
        <v>0</v>
      </c>
      <c r="AH89" s="588">
        <v>0</v>
      </c>
      <c r="AI89" s="588">
        <v>0</v>
      </c>
      <c r="AJ89" s="588">
        <v>0</v>
      </c>
      <c r="AK89" s="588">
        <v>0</v>
      </c>
      <c r="AL89" s="588">
        <v>0</v>
      </c>
      <c r="AM89" s="588">
        <v>0</v>
      </c>
      <c r="AN89" s="588">
        <v>0</v>
      </c>
      <c r="AO89" s="588">
        <v>0</v>
      </c>
      <c r="AP89" s="39"/>
      <c r="AQ89" s="587">
        <v>0</v>
      </c>
      <c r="AR89" s="588">
        <v>0</v>
      </c>
      <c r="AS89" s="588">
        <v>0</v>
      </c>
      <c r="AT89" s="588">
        <v>835.26437290000001</v>
      </c>
      <c r="AU89" s="588">
        <v>835.26437290000001</v>
      </c>
      <c r="AV89" s="588">
        <v>835.26437290000001</v>
      </c>
      <c r="AW89" s="588">
        <v>0</v>
      </c>
      <c r="AX89" s="588">
        <v>0</v>
      </c>
      <c r="AY89" s="588">
        <v>0</v>
      </c>
      <c r="AZ89" s="588">
        <v>0</v>
      </c>
      <c r="BA89" s="588">
        <v>0</v>
      </c>
      <c r="BB89" s="588">
        <v>0</v>
      </c>
      <c r="BC89" s="588">
        <v>0</v>
      </c>
      <c r="BD89" s="588">
        <v>0</v>
      </c>
      <c r="BE89" s="588">
        <v>0</v>
      </c>
      <c r="BF89" s="588">
        <v>0</v>
      </c>
      <c r="BG89" s="588">
        <v>0</v>
      </c>
      <c r="BH89" s="588">
        <v>0</v>
      </c>
      <c r="BI89" s="588">
        <v>0</v>
      </c>
      <c r="BJ89" s="588">
        <v>0</v>
      </c>
      <c r="BK89" s="588">
        <v>0</v>
      </c>
      <c r="BL89" s="588">
        <v>0</v>
      </c>
      <c r="BM89" s="588">
        <v>0</v>
      </c>
      <c r="BN89" s="588">
        <v>0</v>
      </c>
      <c r="BO89" s="588">
        <v>0</v>
      </c>
      <c r="BP89" s="588">
        <v>0</v>
      </c>
      <c r="BQ89" s="588">
        <v>0</v>
      </c>
      <c r="BR89" s="588">
        <v>0</v>
      </c>
      <c r="BS89" s="588">
        <v>0</v>
      </c>
      <c r="BT89" s="589">
        <v>0</v>
      </c>
    </row>
    <row r="90" spans="2:73">
      <c r="B90" s="586" t="s">
        <v>208</v>
      </c>
      <c r="C90" s="586" t="s">
        <v>1137</v>
      </c>
      <c r="D90" s="586" t="s">
        <v>1</v>
      </c>
      <c r="E90" s="586" t="s">
        <v>1138</v>
      </c>
      <c r="F90" s="586" t="s">
        <v>29</v>
      </c>
      <c r="G90" s="586" t="s">
        <v>1139</v>
      </c>
      <c r="H90" s="586">
        <v>2014</v>
      </c>
      <c r="I90" s="546" t="s">
        <v>578</v>
      </c>
      <c r="J90" s="546" t="s">
        <v>593</v>
      </c>
      <c r="K90" s="39"/>
      <c r="L90" s="587">
        <v>0</v>
      </c>
      <c r="M90" s="588">
        <v>0</v>
      </c>
      <c r="N90" s="588">
        <v>0</v>
      </c>
      <c r="O90" s="588">
        <v>0.353979669</v>
      </c>
      <c r="P90" s="588">
        <v>0.353979669</v>
      </c>
      <c r="Q90" s="588">
        <v>0.353979669</v>
      </c>
      <c r="R90" s="588">
        <v>0.353979669</v>
      </c>
      <c r="S90" s="588">
        <v>0</v>
      </c>
      <c r="T90" s="588">
        <v>0</v>
      </c>
      <c r="U90" s="588">
        <v>0</v>
      </c>
      <c r="V90" s="588">
        <v>0</v>
      </c>
      <c r="W90" s="588">
        <v>0</v>
      </c>
      <c r="X90" s="588">
        <v>0</v>
      </c>
      <c r="Y90" s="588">
        <v>0</v>
      </c>
      <c r="Z90" s="588">
        <v>0</v>
      </c>
      <c r="AA90" s="588">
        <v>0</v>
      </c>
      <c r="AB90" s="588">
        <v>0</v>
      </c>
      <c r="AC90" s="588">
        <v>0</v>
      </c>
      <c r="AD90" s="588">
        <v>0</v>
      </c>
      <c r="AE90" s="588">
        <v>0</v>
      </c>
      <c r="AF90" s="588">
        <v>0</v>
      </c>
      <c r="AG90" s="588">
        <v>0</v>
      </c>
      <c r="AH90" s="588">
        <v>0</v>
      </c>
      <c r="AI90" s="588">
        <v>0</v>
      </c>
      <c r="AJ90" s="588">
        <v>0</v>
      </c>
      <c r="AK90" s="588">
        <v>0</v>
      </c>
      <c r="AL90" s="588">
        <v>0</v>
      </c>
      <c r="AM90" s="588">
        <v>0</v>
      </c>
      <c r="AN90" s="588">
        <v>0</v>
      </c>
      <c r="AO90" s="588">
        <v>0</v>
      </c>
      <c r="AP90" s="39"/>
      <c r="AQ90" s="587">
        <v>0</v>
      </c>
      <c r="AR90" s="588">
        <v>0</v>
      </c>
      <c r="AS90" s="588">
        <v>0</v>
      </c>
      <c r="AT90" s="588">
        <v>631.16761640000004</v>
      </c>
      <c r="AU90" s="588">
        <v>631.16761640000004</v>
      </c>
      <c r="AV90" s="588">
        <v>631.16761640000004</v>
      </c>
      <c r="AW90" s="588">
        <v>631.16761640000004</v>
      </c>
      <c r="AX90" s="588">
        <v>0</v>
      </c>
      <c r="AY90" s="588">
        <v>0</v>
      </c>
      <c r="AZ90" s="588">
        <v>0</v>
      </c>
      <c r="BA90" s="588">
        <v>0</v>
      </c>
      <c r="BB90" s="588">
        <v>0</v>
      </c>
      <c r="BC90" s="588">
        <v>0</v>
      </c>
      <c r="BD90" s="588">
        <v>0</v>
      </c>
      <c r="BE90" s="588">
        <v>0</v>
      </c>
      <c r="BF90" s="588">
        <v>0</v>
      </c>
      <c r="BG90" s="588">
        <v>0</v>
      </c>
      <c r="BH90" s="588">
        <v>0</v>
      </c>
      <c r="BI90" s="588">
        <v>0</v>
      </c>
      <c r="BJ90" s="588">
        <v>0</v>
      </c>
      <c r="BK90" s="588">
        <v>0</v>
      </c>
      <c r="BL90" s="588">
        <v>0</v>
      </c>
      <c r="BM90" s="588">
        <v>0</v>
      </c>
      <c r="BN90" s="588">
        <v>0</v>
      </c>
      <c r="BO90" s="588">
        <v>0</v>
      </c>
      <c r="BP90" s="588">
        <v>0</v>
      </c>
      <c r="BQ90" s="588">
        <v>0</v>
      </c>
      <c r="BR90" s="588">
        <v>0</v>
      </c>
      <c r="BS90" s="588">
        <v>0</v>
      </c>
      <c r="BT90" s="589">
        <v>0</v>
      </c>
    </row>
    <row r="91" spans="2:73">
      <c r="B91" s="586" t="s">
        <v>208</v>
      </c>
      <c r="C91" s="586" t="s">
        <v>1137</v>
      </c>
      <c r="D91" s="586" t="s">
        <v>1</v>
      </c>
      <c r="E91" s="586" t="s">
        <v>1138</v>
      </c>
      <c r="F91" s="586" t="s">
        <v>29</v>
      </c>
      <c r="G91" s="586" t="s">
        <v>1139</v>
      </c>
      <c r="H91" s="586">
        <v>2014</v>
      </c>
      <c r="I91" s="546" t="s">
        <v>578</v>
      </c>
      <c r="J91" s="546" t="s">
        <v>593</v>
      </c>
      <c r="K91" s="39"/>
      <c r="L91" s="587">
        <v>0</v>
      </c>
      <c r="M91" s="588">
        <v>0</v>
      </c>
      <c r="N91" s="588">
        <v>0</v>
      </c>
      <c r="O91" s="588">
        <v>7.3197732385669836</v>
      </c>
      <c r="P91" s="588">
        <v>7.3197732385669836</v>
      </c>
      <c r="Q91" s="588">
        <v>7.3197732385669836</v>
      </c>
      <c r="R91" s="588">
        <v>7.3197732385669836</v>
      </c>
      <c r="S91" s="588">
        <v>0</v>
      </c>
      <c r="T91" s="588">
        <v>0</v>
      </c>
      <c r="U91" s="588">
        <v>0</v>
      </c>
      <c r="V91" s="588">
        <v>0</v>
      </c>
      <c r="W91" s="588">
        <v>0</v>
      </c>
      <c r="X91" s="588">
        <v>0</v>
      </c>
      <c r="Y91" s="588">
        <v>0</v>
      </c>
      <c r="Z91" s="588">
        <v>0</v>
      </c>
      <c r="AA91" s="588">
        <v>0</v>
      </c>
      <c r="AB91" s="588">
        <v>0</v>
      </c>
      <c r="AC91" s="588">
        <v>0</v>
      </c>
      <c r="AD91" s="588">
        <v>0</v>
      </c>
      <c r="AE91" s="588">
        <v>0</v>
      </c>
      <c r="AF91" s="588">
        <v>0</v>
      </c>
      <c r="AG91" s="588">
        <v>0</v>
      </c>
      <c r="AH91" s="588">
        <v>0</v>
      </c>
      <c r="AI91" s="588">
        <v>0</v>
      </c>
      <c r="AJ91" s="588">
        <v>0</v>
      </c>
      <c r="AK91" s="588">
        <v>0</v>
      </c>
      <c r="AL91" s="588">
        <v>0</v>
      </c>
      <c r="AM91" s="588">
        <v>0</v>
      </c>
      <c r="AN91" s="588">
        <v>0</v>
      </c>
      <c r="AO91" s="588">
        <v>0</v>
      </c>
      <c r="AP91" s="39"/>
      <c r="AQ91" s="587">
        <v>0</v>
      </c>
      <c r="AR91" s="588">
        <v>0</v>
      </c>
      <c r="AS91" s="588">
        <v>0</v>
      </c>
      <c r="AT91" s="588">
        <v>52999.320015179437</v>
      </c>
      <c r="AU91" s="588">
        <v>52999.320015179437</v>
      </c>
      <c r="AV91" s="588">
        <v>52999.320015179437</v>
      </c>
      <c r="AW91" s="588">
        <v>52999.320015179437</v>
      </c>
      <c r="AX91" s="588">
        <v>0</v>
      </c>
      <c r="AY91" s="588">
        <v>0</v>
      </c>
      <c r="AZ91" s="588">
        <v>0</v>
      </c>
      <c r="BA91" s="588">
        <v>0</v>
      </c>
      <c r="BB91" s="588">
        <v>0</v>
      </c>
      <c r="BC91" s="588">
        <v>0</v>
      </c>
      <c r="BD91" s="588">
        <v>0</v>
      </c>
      <c r="BE91" s="588">
        <v>0</v>
      </c>
      <c r="BF91" s="588">
        <v>0</v>
      </c>
      <c r="BG91" s="588">
        <v>0</v>
      </c>
      <c r="BH91" s="588">
        <v>0</v>
      </c>
      <c r="BI91" s="588">
        <v>0</v>
      </c>
      <c r="BJ91" s="588">
        <v>0</v>
      </c>
      <c r="BK91" s="588">
        <v>0</v>
      </c>
      <c r="BL91" s="588">
        <v>0</v>
      </c>
      <c r="BM91" s="588">
        <v>0</v>
      </c>
      <c r="BN91" s="588">
        <v>0</v>
      </c>
      <c r="BO91" s="588">
        <v>0</v>
      </c>
      <c r="BP91" s="588">
        <v>0</v>
      </c>
      <c r="BQ91" s="588">
        <v>0</v>
      </c>
      <c r="BR91" s="588">
        <v>0</v>
      </c>
      <c r="BS91" s="588">
        <v>0</v>
      </c>
      <c r="BT91" s="589">
        <v>0</v>
      </c>
    </row>
    <row r="92" spans="2:73">
      <c r="B92" s="586" t="s">
        <v>208</v>
      </c>
      <c r="C92" s="586" t="s">
        <v>1137</v>
      </c>
      <c r="D92" s="586" t="s">
        <v>1</v>
      </c>
      <c r="E92" s="586" t="s">
        <v>1138</v>
      </c>
      <c r="F92" s="586" t="s">
        <v>29</v>
      </c>
      <c r="G92" s="586" t="s">
        <v>1139</v>
      </c>
      <c r="H92" s="586">
        <v>2014</v>
      </c>
      <c r="I92" s="546" t="s">
        <v>578</v>
      </c>
      <c r="J92" s="546" t="s">
        <v>593</v>
      </c>
      <c r="K92" s="39"/>
      <c r="L92" s="587">
        <v>0</v>
      </c>
      <c r="M92" s="588">
        <v>0</v>
      </c>
      <c r="N92" s="588">
        <v>0</v>
      </c>
      <c r="O92" s="588">
        <v>10.455434126770971</v>
      </c>
      <c r="P92" s="588">
        <v>10.455434126770971</v>
      </c>
      <c r="Q92" s="588">
        <v>10.455434126770971</v>
      </c>
      <c r="R92" s="588">
        <v>10.455434126770971</v>
      </c>
      <c r="S92" s="588">
        <v>10.455434126770971</v>
      </c>
      <c r="T92" s="588">
        <v>0</v>
      </c>
      <c r="U92" s="588">
        <v>0</v>
      </c>
      <c r="V92" s="588">
        <v>0</v>
      </c>
      <c r="W92" s="588">
        <v>0</v>
      </c>
      <c r="X92" s="588">
        <v>0</v>
      </c>
      <c r="Y92" s="588">
        <v>0</v>
      </c>
      <c r="Z92" s="588">
        <v>0</v>
      </c>
      <c r="AA92" s="588">
        <v>0</v>
      </c>
      <c r="AB92" s="588">
        <v>0</v>
      </c>
      <c r="AC92" s="588">
        <v>0</v>
      </c>
      <c r="AD92" s="588">
        <v>0</v>
      </c>
      <c r="AE92" s="588">
        <v>0</v>
      </c>
      <c r="AF92" s="588">
        <v>0</v>
      </c>
      <c r="AG92" s="588">
        <v>0</v>
      </c>
      <c r="AH92" s="588">
        <v>0</v>
      </c>
      <c r="AI92" s="588">
        <v>0</v>
      </c>
      <c r="AJ92" s="588">
        <v>0</v>
      </c>
      <c r="AK92" s="588">
        <v>0</v>
      </c>
      <c r="AL92" s="588">
        <v>0</v>
      </c>
      <c r="AM92" s="588">
        <v>0</v>
      </c>
      <c r="AN92" s="588">
        <v>0</v>
      </c>
      <c r="AO92" s="588">
        <v>0</v>
      </c>
      <c r="AP92" s="39"/>
      <c r="AQ92" s="587">
        <v>0</v>
      </c>
      <c r="AR92" s="588">
        <v>0</v>
      </c>
      <c r="AS92" s="588">
        <v>0</v>
      </c>
      <c r="AT92" s="588">
        <v>71142.751122124479</v>
      </c>
      <c r="AU92" s="588">
        <v>71142.751122124479</v>
      </c>
      <c r="AV92" s="588">
        <v>71142.751122124479</v>
      </c>
      <c r="AW92" s="588">
        <v>71142.751122124479</v>
      </c>
      <c r="AX92" s="588">
        <v>71142.751122124479</v>
      </c>
      <c r="AY92" s="588">
        <v>0</v>
      </c>
      <c r="AZ92" s="588">
        <v>0</v>
      </c>
      <c r="BA92" s="588">
        <v>0</v>
      </c>
      <c r="BB92" s="588">
        <v>0</v>
      </c>
      <c r="BC92" s="588">
        <v>0</v>
      </c>
      <c r="BD92" s="588">
        <v>0</v>
      </c>
      <c r="BE92" s="588">
        <v>0</v>
      </c>
      <c r="BF92" s="588">
        <v>0</v>
      </c>
      <c r="BG92" s="588">
        <v>0</v>
      </c>
      <c r="BH92" s="588">
        <v>0</v>
      </c>
      <c r="BI92" s="588">
        <v>0</v>
      </c>
      <c r="BJ92" s="588">
        <v>0</v>
      </c>
      <c r="BK92" s="588">
        <v>0</v>
      </c>
      <c r="BL92" s="588">
        <v>0</v>
      </c>
      <c r="BM92" s="588">
        <v>0</v>
      </c>
      <c r="BN92" s="588">
        <v>0</v>
      </c>
      <c r="BO92" s="588">
        <v>0</v>
      </c>
      <c r="BP92" s="588">
        <v>0</v>
      </c>
      <c r="BQ92" s="588">
        <v>0</v>
      </c>
      <c r="BR92" s="588">
        <v>0</v>
      </c>
      <c r="BS92" s="588">
        <v>0</v>
      </c>
      <c r="BT92" s="589">
        <v>0</v>
      </c>
    </row>
    <row r="93" spans="2:73">
      <c r="B93" s="586" t="s">
        <v>208</v>
      </c>
      <c r="C93" s="586" t="s">
        <v>1137</v>
      </c>
      <c r="D93" s="586" t="s">
        <v>5</v>
      </c>
      <c r="E93" s="586" t="s">
        <v>1138</v>
      </c>
      <c r="F93" s="586" t="s">
        <v>29</v>
      </c>
      <c r="G93" s="586" t="s">
        <v>1139</v>
      </c>
      <c r="H93" s="586">
        <v>2014</v>
      </c>
      <c r="I93" s="546" t="s">
        <v>578</v>
      </c>
      <c r="J93" s="546" t="s">
        <v>593</v>
      </c>
      <c r="K93" s="39"/>
      <c r="L93" s="587">
        <v>0</v>
      </c>
      <c r="M93" s="588">
        <v>0</v>
      </c>
      <c r="N93" s="588">
        <v>0</v>
      </c>
      <c r="O93" s="588">
        <v>226.66498089999999</v>
      </c>
      <c r="P93" s="588">
        <v>197.85392820000001</v>
      </c>
      <c r="Q93" s="588">
        <v>182.83920280000001</v>
      </c>
      <c r="R93" s="588">
        <v>182.83920280000001</v>
      </c>
      <c r="S93" s="588">
        <v>182.83920280000001</v>
      </c>
      <c r="T93" s="588">
        <v>182.83920280000001</v>
      </c>
      <c r="U93" s="588">
        <v>182.83920280000001</v>
      </c>
      <c r="V93" s="588">
        <v>182.70245729999999</v>
      </c>
      <c r="W93" s="588">
        <v>182.70245729999999</v>
      </c>
      <c r="X93" s="588">
        <v>170.56544600000001</v>
      </c>
      <c r="Y93" s="588">
        <v>155.2250306</v>
      </c>
      <c r="Z93" s="588">
        <v>131.48991319999999</v>
      </c>
      <c r="AA93" s="588">
        <v>131.48991319999999</v>
      </c>
      <c r="AB93" s="588">
        <v>130.85718650000001</v>
      </c>
      <c r="AC93" s="588">
        <v>130.85718650000001</v>
      </c>
      <c r="AD93" s="588">
        <v>130.58990159999999</v>
      </c>
      <c r="AE93" s="588">
        <v>106.1610105</v>
      </c>
      <c r="AF93" s="588">
        <v>106.1610105</v>
      </c>
      <c r="AG93" s="588">
        <v>106.1610105</v>
      </c>
      <c r="AH93" s="588">
        <v>106.1610105</v>
      </c>
      <c r="AI93" s="588">
        <v>0</v>
      </c>
      <c r="AJ93" s="588">
        <v>0</v>
      </c>
      <c r="AK93" s="588">
        <v>0</v>
      </c>
      <c r="AL93" s="588">
        <v>0</v>
      </c>
      <c r="AM93" s="588">
        <v>0</v>
      </c>
      <c r="AN93" s="588">
        <v>0</v>
      </c>
      <c r="AO93" s="588">
        <v>0</v>
      </c>
      <c r="AP93" s="39"/>
      <c r="AQ93" s="587">
        <v>0</v>
      </c>
      <c r="AR93" s="588">
        <v>0</v>
      </c>
      <c r="AS93" s="588">
        <v>0</v>
      </c>
      <c r="AT93" s="588">
        <v>3463426.6910000001</v>
      </c>
      <c r="AU93" s="588">
        <v>3004486.0690000001</v>
      </c>
      <c r="AV93" s="588">
        <v>2765311.628</v>
      </c>
      <c r="AW93" s="588">
        <v>2765311.628</v>
      </c>
      <c r="AX93" s="588">
        <v>2765311.628</v>
      </c>
      <c r="AY93" s="588">
        <v>2765311.628</v>
      </c>
      <c r="AZ93" s="588">
        <v>2765311.628</v>
      </c>
      <c r="BA93" s="588">
        <v>2764113.7370000002</v>
      </c>
      <c r="BB93" s="588">
        <v>2764113.7370000002</v>
      </c>
      <c r="BC93" s="588">
        <v>2570779.341</v>
      </c>
      <c r="BD93" s="588">
        <v>2499287.0809999998</v>
      </c>
      <c r="BE93" s="588">
        <v>2113418.0520000001</v>
      </c>
      <c r="BF93" s="588">
        <v>2113418.0520000001</v>
      </c>
      <c r="BG93" s="588">
        <v>2083154.0869999998</v>
      </c>
      <c r="BH93" s="588">
        <v>2083154.0869999998</v>
      </c>
      <c r="BI93" s="588">
        <v>2080208.986</v>
      </c>
      <c r="BJ93" s="588">
        <v>1691073.2390000001</v>
      </c>
      <c r="BK93" s="588">
        <v>1691073.2390000001</v>
      </c>
      <c r="BL93" s="588">
        <v>1691073.2390000001</v>
      </c>
      <c r="BM93" s="588">
        <v>1691073.2390000001</v>
      </c>
      <c r="BN93" s="588">
        <v>0</v>
      </c>
      <c r="BO93" s="588">
        <v>0</v>
      </c>
      <c r="BP93" s="588">
        <v>0</v>
      </c>
      <c r="BQ93" s="588">
        <v>0</v>
      </c>
      <c r="BR93" s="588">
        <v>0</v>
      </c>
      <c r="BS93" s="588">
        <v>0</v>
      </c>
      <c r="BT93" s="589">
        <v>0</v>
      </c>
    </row>
    <row r="94" spans="2:73">
      <c r="B94" s="586" t="s">
        <v>208</v>
      </c>
      <c r="C94" s="586" t="s">
        <v>1137</v>
      </c>
      <c r="D94" s="586" t="s">
        <v>4</v>
      </c>
      <c r="E94" s="586" t="s">
        <v>1138</v>
      </c>
      <c r="F94" s="586" t="s">
        <v>29</v>
      </c>
      <c r="G94" s="586" t="s">
        <v>1139</v>
      </c>
      <c r="H94" s="586">
        <v>2013</v>
      </c>
      <c r="I94" s="546" t="s">
        <v>578</v>
      </c>
      <c r="J94" s="546" t="s">
        <v>593</v>
      </c>
      <c r="K94" s="39"/>
      <c r="L94" s="587">
        <v>0</v>
      </c>
      <c r="M94" s="588">
        <v>0</v>
      </c>
      <c r="N94" s="588">
        <v>4.7E-2</v>
      </c>
      <c r="O94" s="588">
        <v>4.7E-2</v>
      </c>
      <c r="P94" s="588">
        <v>4.4999999999999998E-2</v>
      </c>
      <c r="Q94" s="588">
        <v>0.04</v>
      </c>
      <c r="R94" s="588">
        <v>0.04</v>
      </c>
      <c r="S94" s="588">
        <v>0.04</v>
      </c>
      <c r="T94" s="588">
        <v>0.04</v>
      </c>
      <c r="U94" s="588">
        <v>0.04</v>
      </c>
      <c r="V94" s="588">
        <v>3.4000000000000002E-2</v>
      </c>
      <c r="W94" s="588">
        <v>3.4000000000000002E-2</v>
      </c>
      <c r="X94" s="588">
        <v>2.7E-2</v>
      </c>
      <c r="Y94" s="588">
        <v>2.7E-2</v>
      </c>
      <c r="Z94" s="588">
        <v>2.7E-2</v>
      </c>
      <c r="AA94" s="588">
        <v>2.7E-2</v>
      </c>
      <c r="AB94" s="588">
        <v>2.7E-2</v>
      </c>
      <c r="AC94" s="588">
        <v>2.7E-2</v>
      </c>
      <c r="AD94" s="588">
        <v>1.4E-2</v>
      </c>
      <c r="AE94" s="588">
        <v>1.4E-2</v>
      </c>
      <c r="AF94" s="588">
        <v>1.4E-2</v>
      </c>
      <c r="AG94" s="588">
        <v>1.4E-2</v>
      </c>
      <c r="AH94" s="588">
        <v>0</v>
      </c>
      <c r="AI94" s="588">
        <v>0</v>
      </c>
      <c r="AJ94" s="588">
        <v>0</v>
      </c>
      <c r="AK94" s="588">
        <v>0</v>
      </c>
      <c r="AL94" s="588">
        <v>0</v>
      </c>
      <c r="AM94" s="588">
        <v>0</v>
      </c>
      <c r="AN94" s="588">
        <v>0</v>
      </c>
      <c r="AO94" s="588">
        <v>0</v>
      </c>
      <c r="AP94" s="39"/>
      <c r="AQ94" s="587">
        <v>0</v>
      </c>
      <c r="AR94" s="588">
        <v>0</v>
      </c>
      <c r="AS94" s="588">
        <v>664</v>
      </c>
      <c r="AT94" s="588">
        <v>664</v>
      </c>
      <c r="AU94" s="588">
        <v>632</v>
      </c>
      <c r="AV94" s="588">
        <v>546</v>
      </c>
      <c r="AW94" s="588">
        <v>546</v>
      </c>
      <c r="AX94" s="588">
        <v>546</v>
      </c>
      <c r="AY94" s="588">
        <v>546</v>
      </c>
      <c r="AZ94" s="588">
        <v>546</v>
      </c>
      <c r="BA94" s="588">
        <v>459</v>
      </c>
      <c r="BB94" s="588">
        <v>459</v>
      </c>
      <c r="BC94" s="588">
        <v>435</v>
      </c>
      <c r="BD94" s="588">
        <v>435</v>
      </c>
      <c r="BE94" s="588">
        <v>435</v>
      </c>
      <c r="BF94" s="588">
        <v>435</v>
      </c>
      <c r="BG94" s="588">
        <v>435</v>
      </c>
      <c r="BH94" s="588">
        <v>435</v>
      </c>
      <c r="BI94" s="588">
        <v>229</v>
      </c>
      <c r="BJ94" s="588">
        <v>229</v>
      </c>
      <c r="BK94" s="588">
        <v>229</v>
      </c>
      <c r="BL94" s="588">
        <v>229</v>
      </c>
      <c r="BM94" s="588">
        <v>0</v>
      </c>
      <c r="BN94" s="588">
        <v>0</v>
      </c>
      <c r="BO94" s="588">
        <v>0</v>
      </c>
      <c r="BP94" s="588">
        <v>0</v>
      </c>
      <c r="BQ94" s="588">
        <v>0</v>
      </c>
      <c r="BR94" s="588">
        <v>0</v>
      </c>
      <c r="BS94" s="588">
        <v>0</v>
      </c>
      <c r="BT94" s="589">
        <v>0</v>
      </c>
    </row>
    <row r="95" spans="2:73">
      <c r="B95" s="586" t="s">
        <v>208</v>
      </c>
      <c r="C95" s="586" t="s">
        <v>1137</v>
      </c>
      <c r="D95" s="586" t="s">
        <v>4</v>
      </c>
      <c r="E95" s="586" t="s">
        <v>1138</v>
      </c>
      <c r="F95" s="586" t="s">
        <v>29</v>
      </c>
      <c r="G95" s="586" t="s">
        <v>1139</v>
      </c>
      <c r="H95" s="586">
        <v>2014</v>
      </c>
      <c r="I95" s="546" t="s">
        <v>578</v>
      </c>
      <c r="J95" s="546" t="s">
        <v>593</v>
      </c>
      <c r="K95" s="39"/>
      <c r="L95" s="587">
        <v>0</v>
      </c>
      <c r="M95" s="588">
        <v>0</v>
      </c>
      <c r="N95" s="588">
        <v>0</v>
      </c>
      <c r="O95" s="588">
        <v>59.960801410000002</v>
      </c>
      <c r="P95" s="588">
        <v>56.47623737</v>
      </c>
      <c r="Q95" s="588">
        <v>54.794306679999998</v>
      </c>
      <c r="R95" s="588">
        <v>54.794306679999998</v>
      </c>
      <c r="S95" s="588">
        <v>54.794306679999998</v>
      </c>
      <c r="T95" s="588">
        <v>54.794306679999998</v>
      </c>
      <c r="U95" s="588">
        <v>54.794306679999998</v>
      </c>
      <c r="V95" s="588">
        <v>54.636194639999999</v>
      </c>
      <c r="W95" s="588">
        <v>54.636194639999999</v>
      </c>
      <c r="X95" s="588">
        <v>48.152426149999997</v>
      </c>
      <c r="Y95" s="588">
        <v>35.214634940000003</v>
      </c>
      <c r="Z95" s="588">
        <v>35.213778750000003</v>
      </c>
      <c r="AA95" s="588">
        <v>35.213778750000003</v>
      </c>
      <c r="AB95" s="588">
        <v>35.145109499999997</v>
      </c>
      <c r="AC95" s="588">
        <v>35.145109499999997</v>
      </c>
      <c r="AD95" s="588">
        <v>34.872764680000003</v>
      </c>
      <c r="AE95" s="588">
        <v>15.858176479999999</v>
      </c>
      <c r="AF95" s="588">
        <v>15.858176479999999</v>
      </c>
      <c r="AG95" s="588">
        <v>15.858176479999999</v>
      </c>
      <c r="AH95" s="588">
        <v>15.858176479999999</v>
      </c>
      <c r="AI95" s="588">
        <v>0</v>
      </c>
      <c r="AJ95" s="588">
        <v>0</v>
      </c>
      <c r="AK95" s="588">
        <v>0</v>
      </c>
      <c r="AL95" s="588">
        <v>0</v>
      </c>
      <c r="AM95" s="588">
        <v>0</v>
      </c>
      <c r="AN95" s="588">
        <v>0</v>
      </c>
      <c r="AO95" s="588">
        <v>0</v>
      </c>
      <c r="AP95" s="39"/>
      <c r="AQ95" s="587">
        <v>0</v>
      </c>
      <c r="AR95" s="588">
        <v>0</v>
      </c>
      <c r="AS95" s="588">
        <v>0</v>
      </c>
      <c r="AT95" s="588">
        <v>802994.7513</v>
      </c>
      <c r="AU95" s="588">
        <v>747485.70129999996</v>
      </c>
      <c r="AV95" s="588">
        <v>720691.38379999995</v>
      </c>
      <c r="AW95" s="588">
        <v>720691.38379999995</v>
      </c>
      <c r="AX95" s="588">
        <v>720691.38379999995</v>
      </c>
      <c r="AY95" s="588">
        <v>720691.38379999995</v>
      </c>
      <c r="AZ95" s="588">
        <v>720691.38379999995</v>
      </c>
      <c r="BA95" s="588">
        <v>719306.3223</v>
      </c>
      <c r="BB95" s="588">
        <v>719306.3223</v>
      </c>
      <c r="BC95" s="588">
        <v>616024.26659999997</v>
      </c>
      <c r="BD95" s="588">
        <v>569934.54989999998</v>
      </c>
      <c r="BE95" s="588">
        <v>562878.59479999996</v>
      </c>
      <c r="BF95" s="588">
        <v>562878.59479999996</v>
      </c>
      <c r="BG95" s="588">
        <v>559553.17000000004</v>
      </c>
      <c r="BH95" s="588">
        <v>559553.17000000004</v>
      </c>
      <c r="BI95" s="588">
        <v>555508.69290000002</v>
      </c>
      <c r="BJ95" s="588">
        <v>252610.0472</v>
      </c>
      <c r="BK95" s="588">
        <v>252610.0472</v>
      </c>
      <c r="BL95" s="588">
        <v>252610.0472</v>
      </c>
      <c r="BM95" s="588">
        <v>252610.0472</v>
      </c>
      <c r="BN95" s="588">
        <v>0</v>
      </c>
      <c r="BO95" s="588">
        <v>0</v>
      </c>
      <c r="BP95" s="588">
        <v>0</v>
      </c>
      <c r="BQ95" s="588">
        <v>0</v>
      </c>
      <c r="BR95" s="588">
        <v>0</v>
      </c>
      <c r="BS95" s="588">
        <v>0</v>
      </c>
      <c r="BT95" s="589">
        <v>0</v>
      </c>
    </row>
    <row r="96" spans="2:73">
      <c r="B96" s="586" t="s">
        <v>208</v>
      </c>
      <c r="C96" s="586" t="s">
        <v>1157</v>
      </c>
      <c r="D96" s="586" t="s">
        <v>14</v>
      </c>
      <c r="E96" s="586" t="s">
        <v>1138</v>
      </c>
      <c r="F96" s="586" t="s">
        <v>29</v>
      </c>
      <c r="G96" s="586" t="s">
        <v>1139</v>
      </c>
      <c r="H96" s="586">
        <v>2012</v>
      </c>
      <c r="I96" s="546" t="s">
        <v>578</v>
      </c>
      <c r="J96" s="546" t="s">
        <v>593</v>
      </c>
      <c r="K96" s="39"/>
      <c r="L96" s="587">
        <v>0</v>
      </c>
      <c r="M96" s="588">
        <v>0.35549999399999999</v>
      </c>
      <c r="N96" s="588">
        <v>0.35549999399999999</v>
      </c>
      <c r="O96" s="588">
        <v>0.35391837199999998</v>
      </c>
      <c r="P96" s="588">
        <v>0.35377458899999997</v>
      </c>
      <c r="Q96" s="588">
        <v>0.34481155400000002</v>
      </c>
      <c r="R96" s="588">
        <v>0.34090516900000001</v>
      </c>
      <c r="S96" s="588">
        <v>0.33699878500000002</v>
      </c>
      <c r="T96" s="588">
        <v>0.33699878500000002</v>
      </c>
      <c r="U96" s="588">
        <v>0.33699878500000002</v>
      </c>
      <c r="V96" s="588">
        <v>0.28169999299999998</v>
      </c>
      <c r="W96" s="588">
        <v>0.28169999299999998</v>
      </c>
      <c r="X96" s="588">
        <v>0.28169999299999998</v>
      </c>
      <c r="Y96" s="588">
        <v>0.28169999299999998</v>
      </c>
      <c r="Z96" s="588">
        <v>8.2099996999999994E-2</v>
      </c>
      <c r="AA96" s="588">
        <v>8.2099996999999994E-2</v>
      </c>
      <c r="AB96" s="588">
        <v>0</v>
      </c>
      <c r="AC96" s="588">
        <v>0</v>
      </c>
      <c r="AD96" s="588">
        <v>0</v>
      </c>
      <c r="AE96" s="588">
        <v>0</v>
      </c>
      <c r="AF96" s="588">
        <v>0</v>
      </c>
      <c r="AG96" s="588">
        <v>0</v>
      </c>
      <c r="AH96" s="588">
        <v>0</v>
      </c>
      <c r="AI96" s="588">
        <v>0</v>
      </c>
      <c r="AJ96" s="588">
        <v>0</v>
      </c>
      <c r="AK96" s="588">
        <v>0</v>
      </c>
      <c r="AL96" s="588">
        <v>0</v>
      </c>
      <c r="AM96" s="588">
        <v>0</v>
      </c>
      <c r="AN96" s="588">
        <v>0</v>
      </c>
      <c r="AO96" s="588">
        <v>0</v>
      </c>
      <c r="AP96" s="39"/>
      <c r="AQ96" s="587">
        <v>2755</v>
      </c>
      <c r="AR96" s="588">
        <v>2755</v>
      </c>
      <c r="AS96" s="588">
        <v>2755</v>
      </c>
      <c r="AT96" s="588">
        <v>2724.1999970000002</v>
      </c>
      <c r="AU96" s="588">
        <v>2721.4000019999999</v>
      </c>
      <c r="AV96" s="588">
        <v>2549.25531</v>
      </c>
      <c r="AW96" s="588">
        <v>2474.3829959999998</v>
      </c>
      <c r="AX96" s="588">
        <v>2399.51062</v>
      </c>
      <c r="AY96" s="588">
        <v>2399.51062</v>
      </c>
      <c r="AZ96" s="588">
        <v>2399.51062</v>
      </c>
      <c r="BA96" s="588">
        <v>1339</v>
      </c>
      <c r="BB96" s="588">
        <v>1339</v>
      </c>
      <c r="BC96" s="588">
        <v>1339</v>
      </c>
      <c r="BD96" s="588">
        <v>1339</v>
      </c>
      <c r="BE96" s="588">
        <v>675</v>
      </c>
      <c r="BF96" s="588">
        <v>675</v>
      </c>
      <c r="BG96" s="588">
        <v>0</v>
      </c>
      <c r="BH96" s="588">
        <v>0</v>
      </c>
      <c r="BI96" s="588">
        <v>0</v>
      </c>
      <c r="BJ96" s="588">
        <v>0</v>
      </c>
      <c r="BK96" s="588">
        <v>0</v>
      </c>
      <c r="BL96" s="588">
        <v>0</v>
      </c>
      <c r="BM96" s="588">
        <v>0</v>
      </c>
      <c r="BN96" s="588">
        <v>0</v>
      </c>
      <c r="BO96" s="588">
        <v>0</v>
      </c>
      <c r="BP96" s="588">
        <v>0</v>
      </c>
      <c r="BQ96" s="588">
        <v>0</v>
      </c>
      <c r="BR96" s="588">
        <v>0</v>
      </c>
      <c r="BS96" s="588">
        <v>0</v>
      </c>
      <c r="BT96" s="589">
        <v>0</v>
      </c>
    </row>
    <row r="97" spans="2:73">
      <c r="B97" s="586" t="s">
        <v>208</v>
      </c>
      <c r="C97" s="586" t="s">
        <v>1157</v>
      </c>
      <c r="D97" s="586" t="s">
        <v>14</v>
      </c>
      <c r="E97" s="586" t="s">
        <v>1138</v>
      </c>
      <c r="F97" s="586" t="s">
        <v>29</v>
      </c>
      <c r="G97" s="586" t="s">
        <v>1139</v>
      </c>
      <c r="H97" s="586">
        <v>2014</v>
      </c>
      <c r="I97" s="546" t="s">
        <v>578</v>
      </c>
      <c r="J97" s="546" t="s">
        <v>593</v>
      </c>
      <c r="K97" s="39"/>
      <c r="L97" s="587">
        <v>0</v>
      </c>
      <c r="M97" s="588">
        <v>0</v>
      </c>
      <c r="N97" s="588">
        <v>0</v>
      </c>
      <c r="O97" s="588">
        <v>22.70998166</v>
      </c>
      <c r="P97" s="588">
        <v>22.651342020000001</v>
      </c>
      <c r="Q97" s="588">
        <v>21.322625559999999</v>
      </c>
      <c r="R97" s="588">
        <v>20.892825930000001</v>
      </c>
      <c r="S97" s="588">
        <v>20.4410448</v>
      </c>
      <c r="T97" s="588">
        <v>20.4410448</v>
      </c>
      <c r="U97" s="588">
        <v>20.347834760000001</v>
      </c>
      <c r="V97" s="588">
        <v>20.347834760000001</v>
      </c>
      <c r="W97" s="588">
        <v>14.640204600000001</v>
      </c>
      <c r="X97" s="588">
        <v>14.640204600000001</v>
      </c>
      <c r="Y97" s="588">
        <v>14.624434920000001</v>
      </c>
      <c r="Z97" s="588">
        <v>14.624434920000001</v>
      </c>
      <c r="AA97" s="588">
        <v>14.48135802</v>
      </c>
      <c r="AB97" s="588">
        <v>14.48135802</v>
      </c>
      <c r="AC97" s="588">
        <v>1.7817583079999999</v>
      </c>
      <c r="AD97" s="588">
        <v>1.7817583079999999</v>
      </c>
      <c r="AE97" s="588">
        <v>1.7817583079999999</v>
      </c>
      <c r="AF97" s="588">
        <v>1.7817583079999999</v>
      </c>
      <c r="AG97" s="588">
        <v>1.7817583079999999</v>
      </c>
      <c r="AH97" s="588">
        <v>1.7817583079999999</v>
      </c>
      <c r="AI97" s="588">
        <v>0.17180000200000001</v>
      </c>
      <c r="AJ97" s="588">
        <v>0</v>
      </c>
      <c r="AK97" s="588">
        <v>0</v>
      </c>
      <c r="AL97" s="588">
        <v>0</v>
      </c>
      <c r="AM97" s="588">
        <v>0</v>
      </c>
      <c r="AN97" s="588">
        <v>0</v>
      </c>
      <c r="AO97" s="588">
        <v>0</v>
      </c>
      <c r="AP97" s="39"/>
      <c r="AQ97" s="587">
        <v>0</v>
      </c>
      <c r="AR97" s="588">
        <v>0</v>
      </c>
      <c r="AS97" s="588">
        <v>0</v>
      </c>
      <c r="AT97" s="588">
        <v>266839.61430000002</v>
      </c>
      <c r="AU97" s="588">
        <v>265697.68410000001</v>
      </c>
      <c r="AV97" s="588">
        <v>240086.58989999999</v>
      </c>
      <c r="AW97" s="588">
        <v>231848.76550000001</v>
      </c>
      <c r="AX97" s="588">
        <v>223036.03719999999</v>
      </c>
      <c r="AY97" s="588">
        <v>223036.03719999999</v>
      </c>
      <c r="AZ97" s="588">
        <v>221247.92619999999</v>
      </c>
      <c r="BA97" s="588">
        <v>220465.89189999999</v>
      </c>
      <c r="BB97" s="588">
        <v>110505.1712</v>
      </c>
      <c r="BC97" s="588">
        <v>110505.1712</v>
      </c>
      <c r="BD97" s="588">
        <v>110235.71739999999</v>
      </c>
      <c r="BE97" s="588">
        <v>110235.71739999999</v>
      </c>
      <c r="BF97" s="588">
        <v>109760.102</v>
      </c>
      <c r="BG97" s="588">
        <v>109760.102</v>
      </c>
      <c r="BH97" s="588">
        <v>5340.1019900000001</v>
      </c>
      <c r="BI97" s="588">
        <v>5340.1019900000001</v>
      </c>
      <c r="BJ97" s="588">
        <v>5340.1019900000001</v>
      </c>
      <c r="BK97" s="588">
        <v>5340.1019900000001</v>
      </c>
      <c r="BL97" s="588">
        <v>5340.1019900000001</v>
      </c>
      <c r="BM97" s="588">
        <v>5340.1019900000001</v>
      </c>
      <c r="BN97" s="588">
        <v>1266</v>
      </c>
      <c r="BO97" s="588">
        <v>0</v>
      </c>
      <c r="BP97" s="588">
        <v>0</v>
      </c>
      <c r="BQ97" s="588">
        <v>0</v>
      </c>
      <c r="BR97" s="588">
        <v>0</v>
      </c>
      <c r="BS97" s="588">
        <v>0</v>
      </c>
      <c r="BT97" s="589">
        <v>0</v>
      </c>
    </row>
    <row r="98" spans="2:73" ht="15.5">
      <c r="B98" s="586" t="s">
        <v>208</v>
      </c>
      <c r="C98" s="586" t="s">
        <v>1137</v>
      </c>
      <c r="D98" s="586" t="s">
        <v>3</v>
      </c>
      <c r="E98" s="586" t="s">
        <v>1138</v>
      </c>
      <c r="F98" s="586" t="s">
        <v>29</v>
      </c>
      <c r="G98" s="586" t="s">
        <v>1143</v>
      </c>
      <c r="H98" s="586">
        <v>2013</v>
      </c>
      <c r="I98" s="546" t="s">
        <v>578</v>
      </c>
      <c r="J98" s="546" t="s">
        <v>593</v>
      </c>
      <c r="K98" s="39"/>
      <c r="L98" s="587">
        <v>0</v>
      </c>
      <c r="M98" s="588">
        <v>0</v>
      </c>
      <c r="N98" s="588">
        <v>49.077025599999999</v>
      </c>
      <c r="O98" s="588">
        <v>49.077025599999999</v>
      </c>
      <c r="P98" s="588">
        <v>49.077025599999999</v>
      </c>
      <c r="Q98" s="588">
        <v>49.077025599999999</v>
      </c>
      <c r="R98" s="588">
        <v>49.077025599999999</v>
      </c>
      <c r="S98" s="588">
        <v>49.077025599999999</v>
      </c>
      <c r="T98" s="588">
        <v>49.077025599999999</v>
      </c>
      <c r="U98" s="588">
        <v>49.077025599999999</v>
      </c>
      <c r="V98" s="588">
        <v>49.077025599999999</v>
      </c>
      <c r="W98" s="588">
        <v>49.077025599999999</v>
      </c>
      <c r="X98" s="588">
        <v>49.077025599999999</v>
      </c>
      <c r="Y98" s="588">
        <v>49.077025599999999</v>
      </c>
      <c r="Z98" s="588">
        <v>49.077025599999999</v>
      </c>
      <c r="AA98" s="588">
        <v>49.077025599999999</v>
      </c>
      <c r="AB98" s="588">
        <v>49.077025599999999</v>
      </c>
      <c r="AC98" s="588">
        <v>49.077025599999999</v>
      </c>
      <c r="AD98" s="588">
        <v>49.077025599999999</v>
      </c>
      <c r="AE98" s="588">
        <v>49.077025599999999</v>
      </c>
      <c r="AF98" s="588">
        <v>40.492294635999997</v>
      </c>
      <c r="AG98" s="588">
        <v>0</v>
      </c>
      <c r="AH98" s="588">
        <v>0</v>
      </c>
      <c r="AI98" s="588">
        <v>0</v>
      </c>
      <c r="AJ98" s="588">
        <v>0</v>
      </c>
      <c r="AK98" s="588">
        <v>0</v>
      </c>
      <c r="AL98" s="588">
        <v>0</v>
      </c>
      <c r="AM98" s="588">
        <v>0</v>
      </c>
      <c r="AN98" s="588">
        <v>0</v>
      </c>
      <c r="AO98" s="588">
        <v>0</v>
      </c>
      <c r="AP98" s="39"/>
      <c r="AQ98" s="587">
        <v>0</v>
      </c>
      <c r="AR98" s="588">
        <v>0</v>
      </c>
      <c r="AS98" s="588">
        <v>86301.991175999996</v>
      </c>
      <c r="AT98" s="588">
        <v>86301.991175999996</v>
      </c>
      <c r="AU98" s="588">
        <v>86301.991175999996</v>
      </c>
      <c r="AV98" s="588">
        <v>86301.991175999996</v>
      </c>
      <c r="AW98" s="588">
        <v>86301.991175999996</v>
      </c>
      <c r="AX98" s="588">
        <v>86301.991175999996</v>
      </c>
      <c r="AY98" s="588">
        <v>86301.991175999996</v>
      </c>
      <c r="AZ98" s="588">
        <v>86301.991175999996</v>
      </c>
      <c r="BA98" s="588">
        <v>86301.991175999996</v>
      </c>
      <c r="BB98" s="588">
        <v>86301.991175999996</v>
      </c>
      <c r="BC98" s="588">
        <v>86301.991175999996</v>
      </c>
      <c r="BD98" s="588">
        <v>86301.991175999996</v>
      </c>
      <c r="BE98" s="588">
        <v>86301.991175999996</v>
      </c>
      <c r="BF98" s="588">
        <v>86301.991175999996</v>
      </c>
      <c r="BG98" s="588">
        <v>86301.991175999996</v>
      </c>
      <c r="BH98" s="588">
        <v>86301.991175999996</v>
      </c>
      <c r="BI98" s="588">
        <v>86301.991175999996</v>
      </c>
      <c r="BJ98" s="588">
        <v>86301.991175999996</v>
      </c>
      <c r="BK98" s="588">
        <v>78625.057564000002</v>
      </c>
      <c r="BL98" s="588">
        <v>0</v>
      </c>
      <c r="BM98" s="588">
        <v>0</v>
      </c>
      <c r="BN98" s="588">
        <v>0</v>
      </c>
      <c r="BO98" s="588">
        <v>0</v>
      </c>
      <c r="BP98" s="588">
        <v>0</v>
      </c>
      <c r="BQ98" s="588">
        <v>0</v>
      </c>
      <c r="BR98" s="588">
        <v>0</v>
      </c>
      <c r="BS98" s="588">
        <v>0</v>
      </c>
      <c r="BT98" s="589">
        <v>0</v>
      </c>
      <c r="BU98" s="13"/>
    </row>
    <row r="99" spans="2:73" ht="15.5">
      <c r="B99" s="586" t="s">
        <v>208</v>
      </c>
      <c r="C99" s="586" t="s">
        <v>1137</v>
      </c>
      <c r="D99" s="586" t="s">
        <v>3</v>
      </c>
      <c r="E99" s="586" t="s">
        <v>1138</v>
      </c>
      <c r="F99" s="586" t="s">
        <v>29</v>
      </c>
      <c r="G99" s="586" t="s">
        <v>1139</v>
      </c>
      <c r="H99" s="586">
        <v>2012</v>
      </c>
      <c r="I99" s="546" t="s">
        <v>578</v>
      </c>
      <c r="J99" s="546" t="s">
        <v>593</v>
      </c>
      <c r="K99" s="39"/>
      <c r="L99" s="587">
        <v>0</v>
      </c>
      <c r="M99" s="588">
        <v>1.6211459450000001</v>
      </c>
      <c r="N99" s="588">
        <v>1.6211459450000001</v>
      </c>
      <c r="O99" s="588">
        <v>1.6211459450000001</v>
      </c>
      <c r="P99" s="588">
        <v>1.6211459450000001</v>
      </c>
      <c r="Q99" s="588">
        <v>1.6211459450000001</v>
      </c>
      <c r="R99" s="588">
        <v>1.6211459450000001</v>
      </c>
      <c r="S99" s="588">
        <v>1.6211459450000001</v>
      </c>
      <c r="T99" s="588">
        <v>1.6211459450000001</v>
      </c>
      <c r="U99" s="588">
        <v>1.6211459450000001</v>
      </c>
      <c r="V99" s="588">
        <v>1.6211459450000001</v>
      </c>
      <c r="W99" s="588">
        <v>1.6211459450000001</v>
      </c>
      <c r="X99" s="588">
        <v>1.6211459450000001</v>
      </c>
      <c r="Y99" s="588">
        <v>1.6211459450000001</v>
      </c>
      <c r="Z99" s="588">
        <v>1.6211459450000001</v>
      </c>
      <c r="AA99" s="588">
        <v>1.6211459450000001</v>
      </c>
      <c r="AB99" s="588">
        <v>1.6211459450000001</v>
      </c>
      <c r="AC99" s="588">
        <v>1.6211459450000001</v>
      </c>
      <c r="AD99" s="588">
        <v>1.6211459450000001</v>
      </c>
      <c r="AE99" s="588">
        <v>1.137762825</v>
      </c>
      <c r="AF99" s="588">
        <v>0</v>
      </c>
      <c r="AG99" s="588">
        <v>0</v>
      </c>
      <c r="AH99" s="588">
        <v>0</v>
      </c>
      <c r="AI99" s="588">
        <v>0</v>
      </c>
      <c r="AJ99" s="588">
        <v>0</v>
      </c>
      <c r="AK99" s="588">
        <v>0</v>
      </c>
      <c r="AL99" s="588">
        <v>0</v>
      </c>
      <c r="AM99" s="588">
        <v>0</v>
      </c>
      <c r="AN99" s="588">
        <v>0</v>
      </c>
      <c r="AO99" s="588">
        <v>0</v>
      </c>
      <c r="AP99" s="39"/>
      <c r="AQ99" s="587">
        <v>0</v>
      </c>
      <c r="AR99" s="588">
        <v>2637.297063</v>
      </c>
      <c r="AS99" s="588">
        <v>2637.297063</v>
      </c>
      <c r="AT99" s="588">
        <v>2637.297063</v>
      </c>
      <c r="AU99" s="588">
        <v>2637.297063</v>
      </c>
      <c r="AV99" s="588">
        <v>2637.297063</v>
      </c>
      <c r="AW99" s="588">
        <v>2637.297063</v>
      </c>
      <c r="AX99" s="588">
        <v>2637.297063</v>
      </c>
      <c r="AY99" s="588">
        <v>2637.297063</v>
      </c>
      <c r="AZ99" s="588">
        <v>2637.297063</v>
      </c>
      <c r="BA99" s="588">
        <v>2637.297063</v>
      </c>
      <c r="BB99" s="588">
        <v>2637.297063</v>
      </c>
      <c r="BC99" s="588">
        <v>2637.297063</v>
      </c>
      <c r="BD99" s="588">
        <v>2637.297063</v>
      </c>
      <c r="BE99" s="588">
        <v>2637.297063</v>
      </c>
      <c r="BF99" s="588">
        <v>2637.297063</v>
      </c>
      <c r="BG99" s="588">
        <v>2637.297063</v>
      </c>
      <c r="BH99" s="588">
        <v>2637.297063</v>
      </c>
      <c r="BI99" s="588">
        <v>2637.297063</v>
      </c>
      <c r="BJ99" s="588">
        <v>2205.029571</v>
      </c>
      <c r="BK99" s="588">
        <v>0</v>
      </c>
      <c r="BL99" s="588">
        <v>0</v>
      </c>
      <c r="BM99" s="588">
        <v>0</v>
      </c>
      <c r="BN99" s="588">
        <v>0</v>
      </c>
      <c r="BO99" s="588">
        <v>0</v>
      </c>
      <c r="BP99" s="588">
        <v>0</v>
      </c>
      <c r="BQ99" s="588">
        <v>0</v>
      </c>
      <c r="BR99" s="588">
        <v>0</v>
      </c>
      <c r="BS99" s="588">
        <v>0</v>
      </c>
      <c r="BT99" s="589">
        <v>0</v>
      </c>
      <c r="BU99" s="13"/>
    </row>
    <row r="100" spans="2:73" ht="15.5">
      <c r="B100" s="586" t="s">
        <v>208</v>
      </c>
      <c r="C100" s="586" t="s">
        <v>1137</v>
      </c>
      <c r="D100" s="586" t="s">
        <v>3</v>
      </c>
      <c r="E100" s="586" t="s">
        <v>1138</v>
      </c>
      <c r="F100" s="586" t="s">
        <v>29</v>
      </c>
      <c r="G100" s="586" t="s">
        <v>1139</v>
      </c>
      <c r="H100" s="586">
        <v>2014</v>
      </c>
      <c r="I100" s="546" t="s">
        <v>578</v>
      </c>
      <c r="J100" s="546" t="s">
        <v>593</v>
      </c>
      <c r="K100" s="39"/>
      <c r="L100" s="587">
        <v>0</v>
      </c>
      <c r="M100" s="588">
        <v>0</v>
      </c>
      <c r="N100" s="588">
        <v>0</v>
      </c>
      <c r="O100" s="588">
        <v>911.7459614899999</v>
      </c>
      <c r="P100" s="588">
        <v>911.7459614899999</v>
      </c>
      <c r="Q100" s="588">
        <v>911.7459614899999</v>
      </c>
      <c r="R100" s="588">
        <v>911.7459614899999</v>
      </c>
      <c r="S100" s="588">
        <v>911.7459614899999</v>
      </c>
      <c r="T100" s="588">
        <v>911.7459614899999</v>
      </c>
      <c r="U100" s="588">
        <v>911.7459614899999</v>
      </c>
      <c r="V100" s="588">
        <v>911.7459614899999</v>
      </c>
      <c r="W100" s="588">
        <v>911.7459614899999</v>
      </c>
      <c r="X100" s="588">
        <v>911.7459614899999</v>
      </c>
      <c r="Y100" s="588">
        <v>911.7459614899999</v>
      </c>
      <c r="Z100" s="588">
        <v>911.7459614899999</v>
      </c>
      <c r="AA100" s="588">
        <v>911.7459614899999</v>
      </c>
      <c r="AB100" s="588">
        <v>911.7459614899999</v>
      </c>
      <c r="AC100" s="588">
        <v>911.7459614899999</v>
      </c>
      <c r="AD100" s="588">
        <v>911.7459614899999</v>
      </c>
      <c r="AE100" s="588">
        <v>911.7459614899999</v>
      </c>
      <c r="AF100" s="588">
        <v>911.7459614899999</v>
      </c>
      <c r="AG100" s="588">
        <v>794.14463439999997</v>
      </c>
      <c r="AH100" s="588">
        <v>0</v>
      </c>
      <c r="AI100" s="588">
        <v>0</v>
      </c>
      <c r="AJ100" s="588">
        <v>0</v>
      </c>
      <c r="AK100" s="588">
        <v>0</v>
      </c>
      <c r="AL100" s="588">
        <v>0</v>
      </c>
      <c r="AM100" s="588">
        <v>0</v>
      </c>
      <c r="AN100" s="588">
        <v>0</v>
      </c>
      <c r="AO100" s="588">
        <v>0</v>
      </c>
      <c r="AP100" s="39"/>
      <c r="AQ100" s="587">
        <v>0</v>
      </c>
      <c r="AR100" s="588">
        <v>0</v>
      </c>
      <c r="AS100" s="588">
        <v>0</v>
      </c>
      <c r="AT100" s="588">
        <v>1657748.17362</v>
      </c>
      <c r="AU100" s="588">
        <v>1657748.17362</v>
      </c>
      <c r="AV100" s="588">
        <v>1657748.17362</v>
      </c>
      <c r="AW100" s="588">
        <v>1657748.17362</v>
      </c>
      <c r="AX100" s="588">
        <v>1657748.17362</v>
      </c>
      <c r="AY100" s="588">
        <v>1657748.17362</v>
      </c>
      <c r="AZ100" s="588">
        <v>1657748.17362</v>
      </c>
      <c r="BA100" s="588">
        <v>1657748.17362</v>
      </c>
      <c r="BB100" s="588">
        <v>1657748.17362</v>
      </c>
      <c r="BC100" s="588">
        <v>1657748.17362</v>
      </c>
      <c r="BD100" s="588">
        <v>1657748.17362</v>
      </c>
      <c r="BE100" s="588">
        <v>1657748.17362</v>
      </c>
      <c r="BF100" s="588">
        <v>1657748.17362</v>
      </c>
      <c r="BG100" s="588">
        <v>1657748.17362</v>
      </c>
      <c r="BH100" s="588">
        <v>1657748.17362</v>
      </c>
      <c r="BI100" s="588">
        <v>1657748.17362</v>
      </c>
      <c r="BJ100" s="588">
        <v>1657748.17362</v>
      </c>
      <c r="BK100" s="588">
        <v>1657748.17362</v>
      </c>
      <c r="BL100" s="588">
        <v>1552582.6669999999</v>
      </c>
      <c r="BM100" s="588">
        <v>0</v>
      </c>
      <c r="BN100" s="588">
        <v>0</v>
      </c>
      <c r="BO100" s="588">
        <v>0</v>
      </c>
      <c r="BP100" s="588">
        <v>0</v>
      </c>
      <c r="BQ100" s="588">
        <v>0</v>
      </c>
      <c r="BR100" s="588">
        <v>0</v>
      </c>
      <c r="BS100" s="588">
        <v>0</v>
      </c>
      <c r="BT100" s="589">
        <v>0</v>
      </c>
      <c r="BU100" s="13"/>
    </row>
    <row r="101" spans="2:73">
      <c r="B101" s="586" t="s">
        <v>208</v>
      </c>
      <c r="C101" s="586" t="s">
        <v>1137</v>
      </c>
      <c r="D101" s="586" t="s">
        <v>7</v>
      </c>
      <c r="E101" s="586" t="s">
        <v>1138</v>
      </c>
      <c r="F101" s="586" t="s">
        <v>29</v>
      </c>
      <c r="G101" s="586" t="s">
        <v>1139</v>
      </c>
      <c r="H101" s="586">
        <v>2014</v>
      </c>
      <c r="I101" s="546" t="s">
        <v>578</v>
      </c>
      <c r="J101" s="546" t="s">
        <v>593</v>
      </c>
      <c r="K101" s="39"/>
      <c r="L101" s="587">
        <v>0</v>
      </c>
      <c r="M101" s="588">
        <v>0</v>
      </c>
      <c r="N101" s="588">
        <v>0</v>
      </c>
      <c r="O101" s="588">
        <v>9.7437030930000006</v>
      </c>
      <c r="P101" s="588">
        <v>9.7437030930000006</v>
      </c>
      <c r="Q101" s="588">
        <v>9.7437030930000006</v>
      </c>
      <c r="R101" s="588">
        <v>9.7437030930000006</v>
      </c>
      <c r="S101" s="588">
        <v>9.7437030930000006</v>
      </c>
      <c r="T101" s="588">
        <v>9.7437030930000006</v>
      </c>
      <c r="U101" s="588">
        <v>9.7437030930000006</v>
      </c>
      <c r="V101" s="588">
        <v>9.7437030930000006</v>
      </c>
      <c r="W101" s="588">
        <v>9.7437030930000006</v>
      </c>
      <c r="X101" s="588">
        <v>9.7437030930000006</v>
      </c>
      <c r="Y101" s="588">
        <v>9.7437030930000006</v>
      </c>
      <c r="Z101" s="588">
        <v>9.7437030930000006</v>
      </c>
      <c r="AA101" s="588">
        <v>9.239073093</v>
      </c>
      <c r="AB101" s="588">
        <v>8.7344430929999994</v>
      </c>
      <c r="AC101" s="588">
        <v>8.7344430929999994</v>
      </c>
      <c r="AD101" s="588">
        <v>8.7344430929999994</v>
      </c>
      <c r="AE101" s="588">
        <v>8.7344430929999994</v>
      </c>
      <c r="AF101" s="588">
        <v>8.7344430929999994</v>
      </c>
      <c r="AG101" s="588">
        <v>2.2990987349999998</v>
      </c>
      <c r="AH101" s="588">
        <v>2.2990987349999998</v>
      </c>
      <c r="AI101" s="588">
        <v>0</v>
      </c>
      <c r="AJ101" s="588">
        <v>0</v>
      </c>
      <c r="AK101" s="588">
        <v>0</v>
      </c>
      <c r="AL101" s="588">
        <v>0</v>
      </c>
      <c r="AM101" s="588">
        <v>0</v>
      </c>
      <c r="AN101" s="588">
        <v>0</v>
      </c>
      <c r="AO101" s="588">
        <v>0</v>
      </c>
      <c r="AP101" s="39"/>
      <c r="AQ101" s="587">
        <v>0</v>
      </c>
      <c r="AR101" s="588">
        <v>0</v>
      </c>
      <c r="AS101" s="588">
        <v>0</v>
      </c>
      <c r="AT101" s="588">
        <v>66702.672600000005</v>
      </c>
      <c r="AU101" s="588">
        <v>66702.672600000005</v>
      </c>
      <c r="AV101" s="588">
        <v>66702.672600000005</v>
      </c>
      <c r="AW101" s="588">
        <v>66702.672600000005</v>
      </c>
      <c r="AX101" s="588">
        <v>66702.672600000005</v>
      </c>
      <c r="AY101" s="588">
        <v>66702.672600000005</v>
      </c>
      <c r="AZ101" s="588">
        <v>66702.672600000005</v>
      </c>
      <c r="BA101" s="588">
        <v>66702.672600000005</v>
      </c>
      <c r="BB101" s="588">
        <v>66702.672600000005</v>
      </c>
      <c r="BC101" s="588">
        <v>66702.672600000005</v>
      </c>
      <c r="BD101" s="588">
        <v>66702.672600000005</v>
      </c>
      <c r="BE101" s="588">
        <v>66702.672600000005</v>
      </c>
      <c r="BF101" s="588">
        <v>56014.722600000001</v>
      </c>
      <c r="BG101" s="588">
        <v>45326.772599999997</v>
      </c>
      <c r="BH101" s="588">
        <v>45326.772599999997</v>
      </c>
      <c r="BI101" s="588">
        <v>45326.772599999997</v>
      </c>
      <c r="BJ101" s="588">
        <v>45326.772599999997</v>
      </c>
      <c r="BK101" s="588">
        <v>45326.772599999997</v>
      </c>
      <c r="BL101" s="588">
        <v>34312.32</v>
      </c>
      <c r="BM101" s="588">
        <v>34312.32</v>
      </c>
      <c r="BN101" s="588">
        <v>0</v>
      </c>
      <c r="BO101" s="588">
        <v>0</v>
      </c>
      <c r="BP101" s="588">
        <v>0</v>
      </c>
      <c r="BQ101" s="588">
        <v>0</v>
      </c>
      <c r="BR101" s="588">
        <v>0</v>
      </c>
      <c r="BS101" s="588">
        <v>0</v>
      </c>
      <c r="BT101" s="589">
        <v>0</v>
      </c>
    </row>
    <row r="102" spans="2:73" ht="15.5">
      <c r="B102" s="586" t="s">
        <v>208</v>
      </c>
      <c r="C102" s="586" t="s">
        <v>1144</v>
      </c>
      <c r="D102" s="586" t="s">
        <v>1158</v>
      </c>
      <c r="E102" s="586" t="s">
        <v>1138</v>
      </c>
      <c r="F102" s="586" t="s">
        <v>1144</v>
      </c>
      <c r="G102" s="586" t="s">
        <v>1139</v>
      </c>
      <c r="H102" s="586">
        <v>2013</v>
      </c>
      <c r="I102" s="546" t="s">
        <v>578</v>
      </c>
      <c r="J102" s="546" t="s">
        <v>593</v>
      </c>
      <c r="K102" s="39"/>
      <c r="L102" s="587">
        <v>0</v>
      </c>
      <c r="M102" s="588">
        <v>0</v>
      </c>
      <c r="N102" s="588">
        <v>345.072</v>
      </c>
      <c r="O102" s="588">
        <v>345.072</v>
      </c>
      <c r="P102" s="588">
        <v>345.072</v>
      </c>
      <c r="Q102" s="588">
        <v>345.072</v>
      </c>
      <c r="R102" s="588">
        <v>345.072</v>
      </c>
      <c r="S102" s="588">
        <v>345.072</v>
      </c>
      <c r="T102" s="588">
        <v>345.072</v>
      </c>
      <c r="U102" s="588">
        <v>345.072</v>
      </c>
      <c r="V102" s="588">
        <v>345.072</v>
      </c>
      <c r="W102" s="588">
        <v>345.072</v>
      </c>
      <c r="X102" s="588">
        <v>0</v>
      </c>
      <c r="Y102" s="588">
        <v>0</v>
      </c>
      <c r="Z102" s="588">
        <v>0</v>
      </c>
      <c r="AA102" s="588">
        <v>0</v>
      </c>
      <c r="AB102" s="588">
        <v>0</v>
      </c>
      <c r="AC102" s="588">
        <v>0</v>
      </c>
      <c r="AD102" s="588">
        <v>0</v>
      </c>
      <c r="AE102" s="588">
        <v>0</v>
      </c>
      <c r="AF102" s="588">
        <v>0</v>
      </c>
      <c r="AG102" s="588">
        <v>0</v>
      </c>
      <c r="AH102" s="588">
        <v>0</v>
      </c>
      <c r="AI102" s="588">
        <v>0</v>
      </c>
      <c r="AJ102" s="588">
        <v>0</v>
      </c>
      <c r="AK102" s="588">
        <v>0</v>
      </c>
      <c r="AL102" s="588">
        <v>0</v>
      </c>
      <c r="AM102" s="588">
        <v>0</v>
      </c>
      <c r="AN102" s="588">
        <v>0</v>
      </c>
      <c r="AO102" s="588">
        <v>0</v>
      </c>
      <c r="AP102" s="39"/>
      <c r="AQ102" s="587">
        <v>0</v>
      </c>
      <c r="AR102" s="588">
        <v>0</v>
      </c>
      <c r="AS102" s="588">
        <v>1035720</v>
      </c>
      <c r="AT102" s="588">
        <v>1035720</v>
      </c>
      <c r="AU102" s="588">
        <v>1035720</v>
      </c>
      <c r="AV102" s="588">
        <v>1035720</v>
      </c>
      <c r="AW102" s="588">
        <v>1035720</v>
      </c>
      <c r="AX102" s="588">
        <v>1035720</v>
      </c>
      <c r="AY102" s="588">
        <v>1035720</v>
      </c>
      <c r="AZ102" s="588">
        <v>1035720</v>
      </c>
      <c r="BA102" s="588">
        <v>1035720</v>
      </c>
      <c r="BB102" s="588">
        <v>1035720</v>
      </c>
      <c r="BC102" s="588">
        <v>0</v>
      </c>
      <c r="BD102" s="588">
        <v>0</v>
      </c>
      <c r="BE102" s="588">
        <v>0</v>
      </c>
      <c r="BF102" s="588">
        <v>0</v>
      </c>
      <c r="BG102" s="588">
        <v>0</v>
      </c>
      <c r="BH102" s="588">
        <v>0</v>
      </c>
      <c r="BI102" s="588">
        <v>0</v>
      </c>
      <c r="BJ102" s="588">
        <v>0</v>
      </c>
      <c r="BK102" s="588">
        <v>0</v>
      </c>
      <c r="BL102" s="588">
        <v>0</v>
      </c>
      <c r="BM102" s="588">
        <v>0</v>
      </c>
      <c r="BN102" s="588">
        <v>0</v>
      </c>
      <c r="BO102" s="588">
        <v>0</v>
      </c>
      <c r="BP102" s="588">
        <v>0</v>
      </c>
      <c r="BQ102" s="588">
        <v>0</v>
      </c>
      <c r="BR102" s="588">
        <v>0</v>
      </c>
      <c r="BS102" s="588">
        <v>0</v>
      </c>
      <c r="BT102" s="589">
        <v>0</v>
      </c>
      <c r="BU102" s="13"/>
    </row>
    <row r="103" spans="2:73" ht="15.5">
      <c r="B103" s="586" t="s">
        <v>208</v>
      </c>
      <c r="C103" s="586" t="s">
        <v>1159</v>
      </c>
      <c r="D103" s="586" t="s">
        <v>1160</v>
      </c>
      <c r="E103" s="586" t="s">
        <v>1138</v>
      </c>
      <c r="F103" s="586" t="s">
        <v>487</v>
      </c>
      <c r="G103" s="586" t="s">
        <v>1139</v>
      </c>
      <c r="H103" s="586">
        <v>2014</v>
      </c>
      <c r="I103" s="546" t="s">
        <v>578</v>
      </c>
      <c r="J103" s="546" t="s">
        <v>593</v>
      </c>
      <c r="K103" s="39"/>
      <c r="L103" s="587">
        <v>0</v>
      </c>
      <c r="M103" s="588">
        <v>0</v>
      </c>
      <c r="N103" s="588">
        <v>0</v>
      </c>
      <c r="O103" s="588">
        <v>361.26900000000001</v>
      </c>
      <c r="P103" s="588">
        <v>361.26900000000001</v>
      </c>
      <c r="Q103" s="588">
        <v>361.26900000000001</v>
      </c>
      <c r="R103" s="588">
        <v>361.26900000000001</v>
      </c>
      <c r="S103" s="588">
        <v>361.26900000000001</v>
      </c>
      <c r="T103" s="588">
        <v>265.23899999999998</v>
      </c>
      <c r="U103" s="588">
        <v>265.23899999999998</v>
      </c>
      <c r="V103" s="588">
        <v>265.23899999999998</v>
      </c>
      <c r="W103" s="588">
        <v>265.23899999999998</v>
      </c>
      <c r="X103" s="588">
        <v>265.23899999999998</v>
      </c>
      <c r="Y103" s="588">
        <v>0</v>
      </c>
      <c r="Z103" s="588">
        <v>0</v>
      </c>
      <c r="AA103" s="588">
        <v>0</v>
      </c>
      <c r="AB103" s="588">
        <v>0</v>
      </c>
      <c r="AC103" s="588">
        <v>0</v>
      </c>
      <c r="AD103" s="588">
        <v>0</v>
      </c>
      <c r="AE103" s="588">
        <v>0</v>
      </c>
      <c r="AF103" s="588">
        <v>0</v>
      </c>
      <c r="AG103" s="588">
        <v>0</v>
      </c>
      <c r="AH103" s="588">
        <v>0</v>
      </c>
      <c r="AI103" s="588">
        <v>0</v>
      </c>
      <c r="AJ103" s="588">
        <v>0</v>
      </c>
      <c r="AK103" s="588">
        <v>0</v>
      </c>
      <c r="AL103" s="588">
        <v>0</v>
      </c>
      <c r="AM103" s="588">
        <v>0</v>
      </c>
      <c r="AN103" s="588">
        <v>0</v>
      </c>
      <c r="AO103" s="588">
        <v>0</v>
      </c>
      <c r="AP103" s="39"/>
      <c r="AQ103" s="587">
        <v>0</v>
      </c>
      <c r="AR103" s="588">
        <v>0</v>
      </c>
      <c r="AS103" s="588">
        <v>0</v>
      </c>
      <c r="AT103" s="588">
        <v>2330503.46</v>
      </c>
      <c r="AU103" s="588">
        <v>2330503.46</v>
      </c>
      <c r="AV103" s="588">
        <v>2330503.46</v>
      </c>
      <c r="AW103" s="588">
        <v>2330503.46</v>
      </c>
      <c r="AX103" s="588">
        <v>2330503.46</v>
      </c>
      <c r="AY103" s="588">
        <v>1745146.66</v>
      </c>
      <c r="AZ103" s="588">
        <v>1745146.66</v>
      </c>
      <c r="BA103" s="588">
        <v>1745146.66</v>
      </c>
      <c r="BB103" s="588">
        <v>1745146.66</v>
      </c>
      <c r="BC103" s="588">
        <v>1745146.66</v>
      </c>
      <c r="BD103" s="588">
        <v>0</v>
      </c>
      <c r="BE103" s="588">
        <v>0</v>
      </c>
      <c r="BF103" s="588">
        <v>0</v>
      </c>
      <c r="BG103" s="588">
        <v>0</v>
      </c>
      <c r="BH103" s="588">
        <v>0</v>
      </c>
      <c r="BI103" s="588">
        <v>0</v>
      </c>
      <c r="BJ103" s="588">
        <v>0</v>
      </c>
      <c r="BK103" s="588">
        <v>0</v>
      </c>
      <c r="BL103" s="588">
        <v>0</v>
      </c>
      <c r="BM103" s="588">
        <v>0</v>
      </c>
      <c r="BN103" s="588">
        <v>0</v>
      </c>
      <c r="BO103" s="588">
        <v>0</v>
      </c>
      <c r="BP103" s="588">
        <v>0</v>
      </c>
      <c r="BQ103" s="588">
        <v>0</v>
      </c>
      <c r="BR103" s="588">
        <v>0</v>
      </c>
      <c r="BS103" s="588">
        <v>0</v>
      </c>
      <c r="BT103" s="589">
        <v>0</v>
      </c>
      <c r="BU103" s="13"/>
    </row>
    <row r="104" spans="2:73" ht="15.5">
      <c r="B104" s="586" t="s">
        <v>208</v>
      </c>
      <c r="C104" s="586" t="s">
        <v>487</v>
      </c>
      <c r="D104" s="586" t="s">
        <v>1161</v>
      </c>
      <c r="E104" s="586" t="s">
        <v>1138</v>
      </c>
      <c r="F104" s="586" t="s">
        <v>487</v>
      </c>
      <c r="G104" s="586" t="s">
        <v>1143</v>
      </c>
      <c r="H104" s="586">
        <v>2014</v>
      </c>
      <c r="I104" s="546" t="s">
        <v>578</v>
      </c>
      <c r="J104" s="546" t="s">
        <v>593</v>
      </c>
      <c r="K104" s="39"/>
      <c r="L104" s="587">
        <v>0</v>
      </c>
      <c r="M104" s="588">
        <v>0</v>
      </c>
      <c r="N104" s="588">
        <v>0</v>
      </c>
      <c r="O104" s="588">
        <v>1879.055482</v>
      </c>
      <c r="P104" s="588">
        <v>0</v>
      </c>
      <c r="Q104" s="588">
        <v>0</v>
      </c>
      <c r="R104" s="588">
        <v>0</v>
      </c>
      <c r="S104" s="588">
        <v>0</v>
      </c>
      <c r="T104" s="588">
        <v>0</v>
      </c>
      <c r="U104" s="588">
        <v>0</v>
      </c>
      <c r="V104" s="588">
        <v>0</v>
      </c>
      <c r="W104" s="588">
        <v>0</v>
      </c>
      <c r="X104" s="588">
        <v>0</v>
      </c>
      <c r="Y104" s="588">
        <v>0</v>
      </c>
      <c r="Z104" s="588">
        <v>0</v>
      </c>
      <c r="AA104" s="588">
        <v>0</v>
      </c>
      <c r="AB104" s="588">
        <v>0</v>
      </c>
      <c r="AC104" s="588">
        <v>0</v>
      </c>
      <c r="AD104" s="588">
        <v>0</v>
      </c>
      <c r="AE104" s="588">
        <v>0</v>
      </c>
      <c r="AF104" s="588">
        <v>0</v>
      </c>
      <c r="AG104" s="588">
        <v>0</v>
      </c>
      <c r="AH104" s="588">
        <v>0</v>
      </c>
      <c r="AI104" s="588">
        <v>0</v>
      </c>
      <c r="AJ104" s="588">
        <v>0</v>
      </c>
      <c r="AK104" s="588">
        <v>0</v>
      </c>
      <c r="AL104" s="588">
        <v>0</v>
      </c>
      <c r="AM104" s="588">
        <v>0</v>
      </c>
      <c r="AN104" s="588">
        <v>0</v>
      </c>
      <c r="AO104" s="588">
        <v>0</v>
      </c>
      <c r="AP104" s="39"/>
      <c r="AQ104" s="587">
        <v>0</v>
      </c>
      <c r="AR104" s="588">
        <v>0</v>
      </c>
      <c r="AS104" s="588">
        <v>0</v>
      </c>
      <c r="AT104" s="588">
        <v>0</v>
      </c>
      <c r="AU104" s="588">
        <v>0</v>
      </c>
      <c r="AV104" s="588">
        <v>0</v>
      </c>
      <c r="AW104" s="588">
        <v>0</v>
      </c>
      <c r="AX104" s="588">
        <v>0</v>
      </c>
      <c r="AY104" s="588">
        <v>0</v>
      </c>
      <c r="AZ104" s="588">
        <v>0</v>
      </c>
      <c r="BA104" s="588">
        <v>0</v>
      </c>
      <c r="BB104" s="588">
        <v>0</v>
      </c>
      <c r="BC104" s="588">
        <v>0</v>
      </c>
      <c r="BD104" s="588">
        <v>0</v>
      </c>
      <c r="BE104" s="588">
        <v>0</v>
      </c>
      <c r="BF104" s="588">
        <v>0</v>
      </c>
      <c r="BG104" s="588">
        <v>0</v>
      </c>
      <c r="BH104" s="588">
        <v>0</v>
      </c>
      <c r="BI104" s="588">
        <v>0</v>
      </c>
      <c r="BJ104" s="588">
        <v>0</v>
      </c>
      <c r="BK104" s="588">
        <v>0</v>
      </c>
      <c r="BL104" s="588">
        <v>0</v>
      </c>
      <c r="BM104" s="588">
        <v>0</v>
      </c>
      <c r="BN104" s="588">
        <v>0</v>
      </c>
      <c r="BO104" s="588">
        <v>0</v>
      </c>
      <c r="BP104" s="588">
        <v>0</v>
      </c>
      <c r="BQ104" s="588">
        <v>0</v>
      </c>
      <c r="BR104" s="588">
        <v>0</v>
      </c>
      <c r="BS104" s="588">
        <v>0</v>
      </c>
      <c r="BT104" s="589">
        <v>0</v>
      </c>
      <c r="BU104" s="13"/>
    </row>
    <row r="105" spans="2:73" ht="15.5">
      <c r="B105" s="586" t="s">
        <v>1136</v>
      </c>
      <c r="C105" s="586" t="s">
        <v>1140</v>
      </c>
      <c r="D105" s="586" t="s">
        <v>1162</v>
      </c>
      <c r="E105" s="586" t="s">
        <v>1138</v>
      </c>
      <c r="F105" s="586" t="s">
        <v>1156</v>
      </c>
      <c r="G105" s="586" t="s">
        <v>1143</v>
      </c>
      <c r="H105" s="586">
        <v>2014</v>
      </c>
      <c r="I105" s="546" t="s">
        <v>578</v>
      </c>
      <c r="J105" s="546" t="s">
        <v>593</v>
      </c>
      <c r="K105" s="39"/>
      <c r="L105" s="587">
        <v>0</v>
      </c>
      <c r="M105" s="588">
        <v>0</v>
      </c>
      <c r="N105" s="588">
        <v>0</v>
      </c>
      <c r="O105" s="588">
        <v>398.87619999999998</v>
      </c>
      <c r="P105" s="588">
        <v>0</v>
      </c>
      <c r="Q105" s="588">
        <v>0</v>
      </c>
      <c r="R105" s="588">
        <v>0</v>
      </c>
      <c r="S105" s="588">
        <v>0</v>
      </c>
      <c r="T105" s="588">
        <v>0</v>
      </c>
      <c r="U105" s="588">
        <v>0</v>
      </c>
      <c r="V105" s="588">
        <v>0</v>
      </c>
      <c r="W105" s="588">
        <v>0</v>
      </c>
      <c r="X105" s="588">
        <v>0</v>
      </c>
      <c r="Y105" s="588">
        <v>0</v>
      </c>
      <c r="Z105" s="588">
        <v>0</v>
      </c>
      <c r="AA105" s="588">
        <v>0</v>
      </c>
      <c r="AB105" s="588">
        <v>0</v>
      </c>
      <c r="AC105" s="588">
        <v>0</v>
      </c>
      <c r="AD105" s="588">
        <v>0</v>
      </c>
      <c r="AE105" s="588">
        <v>0</v>
      </c>
      <c r="AF105" s="588">
        <v>0</v>
      </c>
      <c r="AG105" s="588">
        <v>0</v>
      </c>
      <c r="AH105" s="588">
        <v>0</v>
      </c>
      <c r="AI105" s="588">
        <v>0</v>
      </c>
      <c r="AJ105" s="588">
        <v>0</v>
      </c>
      <c r="AK105" s="588">
        <v>0</v>
      </c>
      <c r="AL105" s="588">
        <v>0</v>
      </c>
      <c r="AM105" s="588">
        <v>0</v>
      </c>
      <c r="AN105" s="588">
        <v>0</v>
      </c>
      <c r="AO105" s="588">
        <v>0</v>
      </c>
      <c r="AP105" s="39"/>
      <c r="AQ105" s="587">
        <v>0</v>
      </c>
      <c r="AR105" s="588">
        <v>0</v>
      </c>
      <c r="AS105" s="588">
        <v>0</v>
      </c>
      <c r="AT105" s="588">
        <v>0</v>
      </c>
      <c r="AU105" s="588">
        <v>0</v>
      </c>
      <c r="AV105" s="588">
        <v>0</v>
      </c>
      <c r="AW105" s="588">
        <v>0</v>
      </c>
      <c r="AX105" s="588">
        <v>0</v>
      </c>
      <c r="AY105" s="588">
        <v>0</v>
      </c>
      <c r="AZ105" s="588">
        <v>0</v>
      </c>
      <c r="BA105" s="588">
        <v>0</v>
      </c>
      <c r="BB105" s="588">
        <v>0</v>
      </c>
      <c r="BC105" s="588">
        <v>0</v>
      </c>
      <c r="BD105" s="588">
        <v>0</v>
      </c>
      <c r="BE105" s="588">
        <v>0</v>
      </c>
      <c r="BF105" s="588">
        <v>0</v>
      </c>
      <c r="BG105" s="588">
        <v>0</v>
      </c>
      <c r="BH105" s="588">
        <v>0</v>
      </c>
      <c r="BI105" s="588">
        <v>0</v>
      </c>
      <c r="BJ105" s="588">
        <v>0</v>
      </c>
      <c r="BK105" s="588">
        <v>0</v>
      </c>
      <c r="BL105" s="588">
        <v>0</v>
      </c>
      <c r="BM105" s="588">
        <v>0</v>
      </c>
      <c r="BN105" s="588">
        <v>0</v>
      </c>
      <c r="BO105" s="588">
        <v>0</v>
      </c>
      <c r="BP105" s="588">
        <v>0</v>
      </c>
      <c r="BQ105" s="588">
        <v>0</v>
      </c>
      <c r="BR105" s="588">
        <v>0</v>
      </c>
      <c r="BS105" s="588">
        <v>0</v>
      </c>
      <c r="BT105" s="589">
        <v>0</v>
      </c>
      <c r="BU105" s="13"/>
    </row>
    <row r="106" spans="2:73" ht="15.5">
      <c r="B106" s="586" t="s">
        <v>1136</v>
      </c>
      <c r="C106" s="586" t="s">
        <v>1140</v>
      </c>
      <c r="D106" s="586" t="s">
        <v>1163</v>
      </c>
      <c r="E106" s="586" t="s">
        <v>1138</v>
      </c>
      <c r="F106" s="586" t="s">
        <v>1156</v>
      </c>
      <c r="G106" s="586" t="s">
        <v>1143</v>
      </c>
      <c r="H106" s="586">
        <v>2013</v>
      </c>
      <c r="I106" s="546" t="s">
        <v>578</v>
      </c>
      <c r="J106" s="546" t="s">
        <v>593</v>
      </c>
      <c r="K106" s="39"/>
      <c r="L106" s="587">
        <v>0</v>
      </c>
      <c r="M106" s="588">
        <v>0</v>
      </c>
      <c r="N106" s="588">
        <v>0</v>
      </c>
      <c r="O106" s="588">
        <v>3.9296829999999998</v>
      </c>
      <c r="P106" s="588">
        <v>0</v>
      </c>
      <c r="Q106" s="588">
        <v>0</v>
      </c>
      <c r="R106" s="588">
        <v>0</v>
      </c>
      <c r="S106" s="588">
        <v>0</v>
      </c>
      <c r="T106" s="588">
        <v>0</v>
      </c>
      <c r="U106" s="588">
        <v>0</v>
      </c>
      <c r="V106" s="588">
        <v>0</v>
      </c>
      <c r="W106" s="588">
        <v>0</v>
      </c>
      <c r="X106" s="588">
        <v>0</v>
      </c>
      <c r="Y106" s="588">
        <v>0</v>
      </c>
      <c r="Z106" s="588">
        <v>0</v>
      </c>
      <c r="AA106" s="588">
        <v>0</v>
      </c>
      <c r="AB106" s="588">
        <v>0</v>
      </c>
      <c r="AC106" s="588">
        <v>0</v>
      </c>
      <c r="AD106" s="588">
        <v>0</v>
      </c>
      <c r="AE106" s="588">
        <v>0</v>
      </c>
      <c r="AF106" s="588">
        <v>0</v>
      </c>
      <c r="AG106" s="588">
        <v>0</v>
      </c>
      <c r="AH106" s="588">
        <v>0</v>
      </c>
      <c r="AI106" s="588">
        <v>0</v>
      </c>
      <c r="AJ106" s="588">
        <v>0</v>
      </c>
      <c r="AK106" s="588">
        <v>0</v>
      </c>
      <c r="AL106" s="588">
        <v>0</v>
      </c>
      <c r="AM106" s="588">
        <v>0</v>
      </c>
      <c r="AN106" s="588">
        <v>0</v>
      </c>
      <c r="AO106" s="588">
        <v>0</v>
      </c>
      <c r="AP106" s="39"/>
      <c r="AQ106" s="587">
        <v>0</v>
      </c>
      <c r="AR106" s="588">
        <v>0</v>
      </c>
      <c r="AS106" s="588">
        <v>0</v>
      </c>
      <c r="AT106" s="588">
        <v>0</v>
      </c>
      <c r="AU106" s="588">
        <v>0</v>
      </c>
      <c r="AV106" s="588">
        <v>0</v>
      </c>
      <c r="AW106" s="588">
        <v>0</v>
      </c>
      <c r="AX106" s="588">
        <v>0</v>
      </c>
      <c r="AY106" s="588">
        <v>0</v>
      </c>
      <c r="AZ106" s="588">
        <v>0</v>
      </c>
      <c r="BA106" s="588">
        <v>0</v>
      </c>
      <c r="BB106" s="588">
        <v>0</v>
      </c>
      <c r="BC106" s="588">
        <v>0</v>
      </c>
      <c r="BD106" s="588">
        <v>0</v>
      </c>
      <c r="BE106" s="588">
        <v>0</v>
      </c>
      <c r="BF106" s="588">
        <v>0</v>
      </c>
      <c r="BG106" s="588">
        <v>0</v>
      </c>
      <c r="BH106" s="588">
        <v>0</v>
      </c>
      <c r="BI106" s="588">
        <v>0</v>
      </c>
      <c r="BJ106" s="588">
        <v>0</v>
      </c>
      <c r="BK106" s="588">
        <v>0</v>
      </c>
      <c r="BL106" s="588">
        <v>0</v>
      </c>
      <c r="BM106" s="588">
        <v>0</v>
      </c>
      <c r="BN106" s="588">
        <v>0</v>
      </c>
      <c r="BO106" s="588">
        <v>0</v>
      </c>
      <c r="BP106" s="588">
        <v>0</v>
      </c>
      <c r="BQ106" s="588">
        <v>0</v>
      </c>
      <c r="BR106" s="588">
        <v>0</v>
      </c>
      <c r="BS106" s="588">
        <v>0</v>
      </c>
      <c r="BT106" s="589">
        <v>0</v>
      </c>
      <c r="BU106" s="13"/>
    </row>
    <row r="107" spans="2:73" ht="15.5">
      <c r="B107" s="586" t="s">
        <v>1136</v>
      </c>
      <c r="C107" s="586" t="s">
        <v>1140</v>
      </c>
      <c r="D107" s="586" t="s">
        <v>1163</v>
      </c>
      <c r="E107" s="586" t="s">
        <v>1138</v>
      </c>
      <c r="F107" s="586" t="s">
        <v>1156</v>
      </c>
      <c r="G107" s="586" t="s">
        <v>1143</v>
      </c>
      <c r="H107" s="586">
        <v>2014</v>
      </c>
      <c r="I107" s="546" t="s">
        <v>578</v>
      </c>
      <c r="J107" s="546" t="s">
        <v>593</v>
      </c>
      <c r="K107" s="39"/>
      <c r="L107" s="587">
        <v>0</v>
      </c>
      <c r="M107" s="588">
        <v>0</v>
      </c>
      <c r="N107" s="588">
        <v>0</v>
      </c>
      <c r="O107" s="588">
        <v>6.2962809999999996</v>
      </c>
      <c r="P107" s="588">
        <v>0</v>
      </c>
      <c r="Q107" s="588">
        <v>0</v>
      </c>
      <c r="R107" s="588">
        <v>0</v>
      </c>
      <c r="S107" s="588">
        <v>0</v>
      </c>
      <c r="T107" s="588">
        <v>0</v>
      </c>
      <c r="U107" s="588">
        <v>0</v>
      </c>
      <c r="V107" s="588">
        <v>0</v>
      </c>
      <c r="W107" s="588">
        <v>0</v>
      </c>
      <c r="X107" s="588">
        <v>0</v>
      </c>
      <c r="Y107" s="588">
        <v>0</v>
      </c>
      <c r="Z107" s="588">
        <v>0</v>
      </c>
      <c r="AA107" s="588">
        <v>0</v>
      </c>
      <c r="AB107" s="588">
        <v>0</v>
      </c>
      <c r="AC107" s="588">
        <v>0</v>
      </c>
      <c r="AD107" s="588">
        <v>0</v>
      </c>
      <c r="AE107" s="588">
        <v>0</v>
      </c>
      <c r="AF107" s="588">
        <v>0</v>
      </c>
      <c r="AG107" s="588">
        <v>0</v>
      </c>
      <c r="AH107" s="588">
        <v>0</v>
      </c>
      <c r="AI107" s="588">
        <v>0</v>
      </c>
      <c r="AJ107" s="588">
        <v>0</v>
      </c>
      <c r="AK107" s="588">
        <v>0</v>
      </c>
      <c r="AL107" s="588">
        <v>0</v>
      </c>
      <c r="AM107" s="588">
        <v>0</v>
      </c>
      <c r="AN107" s="588">
        <v>0</v>
      </c>
      <c r="AO107" s="588">
        <v>0</v>
      </c>
      <c r="AP107" s="39"/>
      <c r="AQ107" s="587">
        <v>0</v>
      </c>
      <c r="AR107" s="588">
        <v>0</v>
      </c>
      <c r="AS107" s="588">
        <v>0</v>
      </c>
      <c r="AT107" s="588">
        <v>0</v>
      </c>
      <c r="AU107" s="588">
        <v>0</v>
      </c>
      <c r="AV107" s="588">
        <v>0</v>
      </c>
      <c r="AW107" s="588">
        <v>0</v>
      </c>
      <c r="AX107" s="588">
        <v>0</v>
      </c>
      <c r="AY107" s="588">
        <v>0</v>
      </c>
      <c r="AZ107" s="588">
        <v>0</v>
      </c>
      <c r="BA107" s="588">
        <v>0</v>
      </c>
      <c r="BB107" s="588">
        <v>0</v>
      </c>
      <c r="BC107" s="588">
        <v>0</v>
      </c>
      <c r="BD107" s="588">
        <v>0</v>
      </c>
      <c r="BE107" s="588">
        <v>0</v>
      </c>
      <c r="BF107" s="588">
        <v>0</v>
      </c>
      <c r="BG107" s="588">
        <v>0</v>
      </c>
      <c r="BH107" s="588">
        <v>0</v>
      </c>
      <c r="BI107" s="588">
        <v>0</v>
      </c>
      <c r="BJ107" s="588">
        <v>0</v>
      </c>
      <c r="BK107" s="588">
        <v>0</v>
      </c>
      <c r="BL107" s="588">
        <v>0</v>
      </c>
      <c r="BM107" s="588">
        <v>0</v>
      </c>
      <c r="BN107" s="588">
        <v>0</v>
      </c>
      <c r="BO107" s="588">
        <v>0</v>
      </c>
      <c r="BP107" s="588">
        <v>0</v>
      </c>
      <c r="BQ107" s="588">
        <v>0</v>
      </c>
      <c r="BR107" s="588">
        <v>0</v>
      </c>
      <c r="BS107" s="588">
        <v>0</v>
      </c>
      <c r="BT107" s="589">
        <v>0</v>
      </c>
      <c r="BU107" s="13"/>
    </row>
    <row r="108" spans="2:73" ht="15.5">
      <c r="B108" s="586" t="s">
        <v>1136</v>
      </c>
      <c r="C108" s="586" t="s">
        <v>1137</v>
      </c>
      <c r="D108" s="586" t="s">
        <v>42</v>
      </c>
      <c r="E108" s="586" t="s">
        <v>1138</v>
      </c>
      <c r="F108" s="586" t="s">
        <v>29</v>
      </c>
      <c r="G108" s="586" t="s">
        <v>1143</v>
      </c>
      <c r="H108" s="586">
        <v>2007</v>
      </c>
      <c r="I108" s="546" t="s">
        <v>578</v>
      </c>
      <c r="J108" s="546" t="s">
        <v>593</v>
      </c>
      <c r="K108" s="39"/>
      <c r="L108" s="587">
        <v>0</v>
      </c>
      <c r="M108" s="588">
        <v>0</v>
      </c>
      <c r="N108" s="588">
        <v>0</v>
      </c>
      <c r="O108" s="588">
        <v>3.1011069999999998</v>
      </c>
      <c r="P108" s="588">
        <v>0</v>
      </c>
      <c r="Q108" s="588">
        <v>0</v>
      </c>
      <c r="R108" s="588">
        <v>0</v>
      </c>
      <c r="S108" s="588">
        <v>0</v>
      </c>
      <c r="T108" s="588">
        <v>0</v>
      </c>
      <c r="U108" s="588">
        <v>0</v>
      </c>
      <c r="V108" s="588">
        <v>0</v>
      </c>
      <c r="W108" s="588">
        <v>0</v>
      </c>
      <c r="X108" s="588">
        <v>0</v>
      </c>
      <c r="Y108" s="588">
        <v>0</v>
      </c>
      <c r="Z108" s="588">
        <v>0</v>
      </c>
      <c r="AA108" s="588">
        <v>0</v>
      </c>
      <c r="AB108" s="588">
        <v>0</v>
      </c>
      <c r="AC108" s="588">
        <v>0</v>
      </c>
      <c r="AD108" s="588">
        <v>0</v>
      </c>
      <c r="AE108" s="588">
        <v>0</v>
      </c>
      <c r="AF108" s="588">
        <v>0</v>
      </c>
      <c r="AG108" s="588">
        <v>0</v>
      </c>
      <c r="AH108" s="588">
        <v>0</v>
      </c>
      <c r="AI108" s="588">
        <v>0</v>
      </c>
      <c r="AJ108" s="588">
        <v>0</v>
      </c>
      <c r="AK108" s="588">
        <v>0</v>
      </c>
      <c r="AL108" s="588">
        <v>0</v>
      </c>
      <c r="AM108" s="588">
        <v>0</v>
      </c>
      <c r="AN108" s="588">
        <v>0</v>
      </c>
      <c r="AO108" s="588">
        <v>0</v>
      </c>
      <c r="AP108" s="39"/>
      <c r="AQ108" s="587">
        <v>0</v>
      </c>
      <c r="AR108" s="588">
        <v>0</v>
      </c>
      <c r="AS108" s="588">
        <v>0</v>
      </c>
      <c r="AT108" s="588">
        <v>0</v>
      </c>
      <c r="AU108" s="588">
        <v>0</v>
      </c>
      <c r="AV108" s="588">
        <v>0</v>
      </c>
      <c r="AW108" s="588">
        <v>0</v>
      </c>
      <c r="AX108" s="588">
        <v>0</v>
      </c>
      <c r="AY108" s="588">
        <v>0</v>
      </c>
      <c r="AZ108" s="588">
        <v>0</v>
      </c>
      <c r="BA108" s="588">
        <v>0</v>
      </c>
      <c r="BB108" s="588">
        <v>0</v>
      </c>
      <c r="BC108" s="588">
        <v>0</v>
      </c>
      <c r="BD108" s="588">
        <v>0</v>
      </c>
      <c r="BE108" s="588">
        <v>0</v>
      </c>
      <c r="BF108" s="588">
        <v>0</v>
      </c>
      <c r="BG108" s="588">
        <v>0</v>
      </c>
      <c r="BH108" s="588">
        <v>0</v>
      </c>
      <c r="BI108" s="588">
        <v>0</v>
      </c>
      <c r="BJ108" s="588">
        <v>0</v>
      </c>
      <c r="BK108" s="588">
        <v>0</v>
      </c>
      <c r="BL108" s="588">
        <v>0</v>
      </c>
      <c r="BM108" s="588">
        <v>0</v>
      </c>
      <c r="BN108" s="588">
        <v>0</v>
      </c>
      <c r="BO108" s="588">
        <v>0</v>
      </c>
      <c r="BP108" s="588">
        <v>0</v>
      </c>
      <c r="BQ108" s="588">
        <v>0</v>
      </c>
      <c r="BR108" s="588">
        <v>0</v>
      </c>
      <c r="BS108" s="588">
        <v>0</v>
      </c>
      <c r="BT108" s="589">
        <v>0</v>
      </c>
      <c r="BU108" s="13"/>
    </row>
    <row r="109" spans="2:73" ht="15.5">
      <c r="B109" s="586" t="s">
        <v>1136</v>
      </c>
      <c r="C109" s="586" t="s">
        <v>1137</v>
      </c>
      <c r="D109" s="586" t="s">
        <v>42</v>
      </c>
      <c r="E109" s="586" t="s">
        <v>1138</v>
      </c>
      <c r="F109" s="586" t="s">
        <v>29</v>
      </c>
      <c r="G109" s="586" t="s">
        <v>1143</v>
      </c>
      <c r="H109" s="586">
        <v>2008</v>
      </c>
      <c r="I109" s="546" t="s">
        <v>578</v>
      </c>
      <c r="J109" s="546" t="s">
        <v>593</v>
      </c>
      <c r="K109" s="39"/>
      <c r="L109" s="587">
        <v>0</v>
      </c>
      <c r="M109" s="588">
        <v>0</v>
      </c>
      <c r="N109" s="588">
        <v>0</v>
      </c>
      <c r="O109" s="588">
        <v>5.6853629999999997</v>
      </c>
      <c r="P109" s="588">
        <v>0</v>
      </c>
      <c r="Q109" s="588">
        <v>0</v>
      </c>
      <c r="R109" s="588">
        <v>0</v>
      </c>
      <c r="S109" s="588">
        <v>0</v>
      </c>
      <c r="T109" s="588">
        <v>0</v>
      </c>
      <c r="U109" s="588">
        <v>0</v>
      </c>
      <c r="V109" s="588">
        <v>0</v>
      </c>
      <c r="W109" s="588">
        <v>0</v>
      </c>
      <c r="X109" s="588">
        <v>0</v>
      </c>
      <c r="Y109" s="588">
        <v>0</v>
      </c>
      <c r="Z109" s="588">
        <v>0</v>
      </c>
      <c r="AA109" s="588">
        <v>0</v>
      </c>
      <c r="AB109" s="588">
        <v>0</v>
      </c>
      <c r="AC109" s="588">
        <v>0</v>
      </c>
      <c r="AD109" s="588">
        <v>0</v>
      </c>
      <c r="AE109" s="588">
        <v>0</v>
      </c>
      <c r="AF109" s="588">
        <v>0</v>
      </c>
      <c r="AG109" s="588">
        <v>0</v>
      </c>
      <c r="AH109" s="588">
        <v>0</v>
      </c>
      <c r="AI109" s="588">
        <v>0</v>
      </c>
      <c r="AJ109" s="588">
        <v>0</v>
      </c>
      <c r="AK109" s="588">
        <v>0</v>
      </c>
      <c r="AL109" s="588">
        <v>0</v>
      </c>
      <c r="AM109" s="588">
        <v>0</v>
      </c>
      <c r="AN109" s="588">
        <v>0</v>
      </c>
      <c r="AO109" s="588">
        <v>0</v>
      </c>
      <c r="AP109" s="39"/>
      <c r="AQ109" s="587">
        <v>0</v>
      </c>
      <c r="AR109" s="588">
        <v>0</v>
      </c>
      <c r="AS109" s="588">
        <v>0</v>
      </c>
      <c r="AT109" s="588">
        <v>0</v>
      </c>
      <c r="AU109" s="588">
        <v>0</v>
      </c>
      <c r="AV109" s="588">
        <v>0</v>
      </c>
      <c r="AW109" s="588">
        <v>0</v>
      </c>
      <c r="AX109" s="588">
        <v>0</v>
      </c>
      <c r="AY109" s="588">
        <v>0</v>
      </c>
      <c r="AZ109" s="588">
        <v>0</v>
      </c>
      <c r="BA109" s="588">
        <v>0</v>
      </c>
      <c r="BB109" s="588">
        <v>0</v>
      </c>
      <c r="BC109" s="588">
        <v>0</v>
      </c>
      <c r="BD109" s="588">
        <v>0</v>
      </c>
      <c r="BE109" s="588">
        <v>0</v>
      </c>
      <c r="BF109" s="588">
        <v>0</v>
      </c>
      <c r="BG109" s="588">
        <v>0</v>
      </c>
      <c r="BH109" s="588">
        <v>0</v>
      </c>
      <c r="BI109" s="588">
        <v>0</v>
      </c>
      <c r="BJ109" s="588">
        <v>0</v>
      </c>
      <c r="BK109" s="588">
        <v>0</v>
      </c>
      <c r="BL109" s="588">
        <v>0</v>
      </c>
      <c r="BM109" s="588">
        <v>0</v>
      </c>
      <c r="BN109" s="588">
        <v>0</v>
      </c>
      <c r="BO109" s="588">
        <v>0</v>
      </c>
      <c r="BP109" s="588">
        <v>0</v>
      </c>
      <c r="BQ109" s="588">
        <v>0</v>
      </c>
      <c r="BR109" s="588">
        <v>0</v>
      </c>
      <c r="BS109" s="588">
        <v>0</v>
      </c>
      <c r="BT109" s="589">
        <v>0</v>
      </c>
      <c r="BU109" s="13"/>
    </row>
    <row r="110" spans="2:73" ht="15.5">
      <c r="B110" s="586" t="s">
        <v>1136</v>
      </c>
      <c r="C110" s="586" t="s">
        <v>1137</v>
      </c>
      <c r="D110" s="586" t="s">
        <v>42</v>
      </c>
      <c r="E110" s="586" t="s">
        <v>1138</v>
      </c>
      <c r="F110" s="586" t="s">
        <v>29</v>
      </c>
      <c r="G110" s="586" t="s">
        <v>1143</v>
      </c>
      <c r="H110" s="586">
        <v>2009</v>
      </c>
      <c r="I110" s="546" t="s">
        <v>578</v>
      </c>
      <c r="J110" s="546" t="s">
        <v>593</v>
      </c>
      <c r="K110" s="39"/>
      <c r="L110" s="587">
        <v>0</v>
      </c>
      <c r="M110" s="588">
        <v>0</v>
      </c>
      <c r="N110" s="588">
        <v>0</v>
      </c>
      <c r="O110" s="588">
        <v>3.1011069999999998</v>
      </c>
      <c r="P110" s="588">
        <v>0</v>
      </c>
      <c r="Q110" s="588">
        <v>0</v>
      </c>
      <c r="R110" s="588">
        <v>0</v>
      </c>
      <c r="S110" s="588">
        <v>0</v>
      </c>
      <c r="T110" s="588">
        <v>0</v>
      </c>
      <c r="U110" s="588">
        <v>0</v>
      </c>
      <c r="V110" s="588">
        <v>0</v>
      </c>
      <c r="W110" s="588">
        <v>0</v>
      </c>
      <c r="X110" s="588">
        <v>0</v>
      </c>
      <c r="Y110" s="588">
        <v>0</v>
      </c>
      <c r="Z110" s="588">
        <v>0</v>
      </c>
      <c r="AA110" s="588">
        <v>0</v>
      </c>
      <c r="AB110" s="588">
        <v>0</v>
      </c>
      <c r="AC110" s="588">
        <v>0</v>
      </c>
      <c r="AD110" s="588">
        <v>0</v>
      </c>
      <c r="AE110" s="588">
        <v>0</v>
      </c>
      <c r="AF110" s="588">
        <v>0</v>
      </c>
      <c r="AG110" s="588">
        <v>0</v>
      </c>
      <c r="AH110" s="588">
        <v>0</v>
      </c>
      <c r="AI110" s="588">
        <v>0</v>
      </c>
      <c r="AJ110" s="588">
        <v>0</v>
      </c>
      <c r="AK110" s="588">
        <v>0</v>
      </c>
      <c r="AL110" s="588">
        <v>0</v>
      </c>
      <c r="AM110" s="588">
        <v>0</v>
      </c>
      <c r="AN110" s="588">
        <v>0</v>
      </c>
      <c r="AO110" s="588">
        <v>0</v>
      </c>
      <c r="AP110" s="39"/>
      <c r="AQ110" s="587">
        <v>0</v>
      </c>
      <c r="AR110" s="588">
        <v>0</v>
      </c>
      <c r="AS110" s="588">
        <v>0</v>
      </c>
      <c r="AT110" s="588">
        <v>0</v>
      </c>
      <c r="AU110" s="588">
        <v>0</v>
      </c>
      <c r="AV110" s="588">
        <v>0</v>
      </c>
      <c r="AW110" s="588">
        <v>0</v>
      </c>
      <c r="AX110" s="588">
        <v>0</v>
      </c>
      <c r="AY110" s="588">
        <v>0</v>
      </c>
      <c r="AZ110" s="588">
        <v>0</v>
      </c>
      <c r="BA110" s="588">
        <v>0</v>
      </c>
      <c r="BB110" s="588">
        <v>0</v>
      </c>
      <c r="BC110" s="588">
        <v>0</v>
      </c>
      <c r="BD110" s="588">
        <v>0</v>
      </c>
      <c r="BE110" s="588">
        <v>0</v>
      </c>
      <c r="BF110" s="588">
        <v>0</v>
      </c>
      <c r="BG110" s="588">
        <v>0</v>
      </c>
      <c r="BH110" s="588">
        <v>0</v>
      </c>
      <c r="BI110" s="588">
        <v>0</v>
      </c>
      <c r="BJ110" s="588">
        <v>0</v>
      </c>
      <c r="BK110" s="588">
        <v>0</v>
      </c>
      <c r="BL110" s="588">
        <v>0</v>
      </c>
      <c r="BM110" s="588">
        <v>0</v>
      </c>
      <c r="BN110" s="588">
        <v>0</v>
      </c>
      <c r="BO110" s="588">
        <v>0</v>
      </c>
      <c r="BP110" s="588">
        <v>0</v>
      </c>
      <c r="BQ110" s="588">
        <v>0</v>
      </c>
      <c r="BR110" s="588">
        <v>0</v>
      </c>
      <c r="BS110" s="588">
        <v>0</v>
      </c>
      <c r="BT110" s="589">
        <v>0</v>
      </c>
      <c r="BU110" s="13"/>
    </row>
    <row r="111" spans="2:73" ht="15.5">
      <c r="B111" s="586" t="s">
        <v>1136</v>
      </c>
      <c r="C111" s="586" t="s">
        <v>1137</v>
      </c>
      <c r="D111" s="586" t="s">
        <v>42</v>
      </c>
      <c r="E111" s="586" t="s">
        <v>1138</v>
      </c>
      <c r="F111" s="586" t="s">
        <v>29</v>
      </c>
      <c r="G111" s="586" t="s">
        <v>1143</v>
      </c>
      <c r="H111" s="586">
        <v>2010</v>
      </c>
      <c r="I111" s="546" t="s">
        <v>578</v>
      </c>
      <c r="J111" s="546" t="s">
        <v>593</v>
      </c>
      <c r="K111" s="39"/>
      <c r="L111" s="587">
        <v>0</v>
      </c>
      <c r="M111" s="588">
        <v>0</v>
      </c>
      <c r="N111" s="588">
        <v>0</v>
      </c>
      <c r="O111" s="588">
        <v>4.1348089999999997</v>
      </c>
      <c r="P111" s="588">
        <v>0</v>
      </c>
      <c r="Q111" s="588">
        <v>0</v>
      </c>
      <c r="R111" s="588">
        <v>0</v>
      </c>
      <c r="S111" s="588">
        <v>0</v>
      </c>
      <c r="T111" s="588">
        <v>0</v>
      </c>
      <c r="U111" s="588">
        <v>0</v>
      </c>
      <c r="V111" s="588">
        <v>0</v>
      </c>
      <c r="W111" s="588">
        <v>0</v>
      </c>
      <c r="X111" s="588">
        <v>0</v>
      </c>
      <c r="Y111" s="588">
        <v>0</v>
      </c>
      <c r="Z111" s="588">
        <v>0</v>
      </c>
      <c r="AA111" s="588">
        <v>0</v>
      </c>
      <c r="AB111" s="588">
        <v>0</v>
      </c>
      <c r="AC111" s="588">
        <v>0</v>
      </c>
      <c r="AD111" s="588">
        <v>0</v>
      </c>
      <c r="AE111" s="588">
        <v>0</v>
      </c>
      <c r="AF111" s="588">
        <v>0</v>
      </c>
      <c r="AG111" s="588">
        <v>0</v>
      </c>
      <c r="AH111" s="588">
        <v>0</v>
      </c>
      <c r="AI111" s="588">
        <v>0</v>
      </c>
      <c r="AJ111" s="588">
        <v>0</v>
      </c>
      <c r="AK111" s="588">
        <v>0</v>
      </c>
      <c r="AL111" s="588">
        <v>0</v>
      </c>
      <c r="AM111" s="588">
        <v>0</v>
      </c>
      <c r="AN111" s="588">
        <v>0</v>
      </c>
      <c r="AO111" s="588">
        <v>0</v>
      </c>
      <c r="AP111" s="39"/>
      <c r="AQ111" s="587">
        <v>0</v>
      </c>
      <c r="AR111" s="588">
        <v>0</v>
      </c>
      <c r="AS111" s="588">
        <v>0</v>
      </c>
      <c r="AT111" s="588">
        <v>0</v>
      </c>
      <c r="AU111" s="588">
        <v>0</v>
      </c>
      <c r="AV111" s="588">
        <v>0</v>
      </c>
      <c r="AW111" s="588">
        <v>0</v>
      </c>
      <c r="AX111" s="588">
        <v>0</v>
      </c>
      <c r="AY111" s="588">
        <v>0</v>
      </c>
      <c r="AZ111" s="588">
        <v>0</v>
      </c>
      <c r="BA111" s="588">
        <v>0</v>
      </c>
      <c r="BB111" s="588">
        <v>0</v>
      </c>
      <c r="BC111" s="588">
        <v>0</v>
      </c>
      <c r="BD111" s="588">
        <v>0</v>
      </c>
      <c r="BE111" s="588">
        <v>0</v>
      </c>
      <c r="BF111" s="588">
        <v>0</v>
      </c>
      <c r="BG111" s="588">
        <v>0</v>
      </c>
      <c r="BH111" s="588">
        <v>0</v>
      </c>
      <c r="BI111" s="588">
        <v>0</v>
      </c>
      <c r="BJ111" s="588">
        <v>0</v>
      </c>
      <c r="BK111" s="588">
        <v>0</v>
      </c>
      <c r="BL111" s="588">
        <v>0</v>
      </c>
      <c r="BM111" s="588">
        <v>0</v>
      </c>
      <c r="BN111" s="588">
        <v>0</v>
      </c>
      <c r="BO111" s="588">
        <v>0</v>
      </c>
      <c r="BP111" s="588">
        <v>0</v>
      </c>
      <c r="BQ111" s="588">
        <v>0</v>
      </c>
      <c r="BR111" s="588">
        <v>0</v>
      </c>
      <c r="BS111" s="588">
        <v>0</v>
      </c>
      <c r="BT111" s="589">
        <v>0</v>
      </c>
      <c r="BU111" s="13"/>
    </row>
    <row r="112" spans="2:73">
      <c r="B112" s="586" t="s">
        <v>1136</v>
      </c>
      <c r="C112" s="586" t="s">
        <v>1137</v>
      </c>
      <c r="D112" s="586" t="s">
        <v>42</v>
      </c>
      <c r="E112" s="586" t="s">
        <v>1138</v>
      </c>
      <c r="F112" s="586" t="s">
        <v>29</v>
      </c>
      <c r="G112" s="586" t="s">
        <v>1143</v>
      </c>
      <c r="H112" s="586">
        <v>2011</v>
      </c>
      <c r="I112" s="546" t="s">
        <v>578</v>
      </c>
      <c r="J112" s="546" t="s">
        <v>593</v>
      </c>
      <c r="K112" s="39"/>
      <c r="L112" s="587">
        <v>0</v>
      </c>
      <c r="M112" s="588">
        <v>0</v>
      </c>
      <c r="N112" s="588">
        <v>0</v>
      </c>
      <c r="O112" s="588">
        <v>468.78399999999999</v>
      </c>
      <c r="P112" s="588">
        <v>0</v>
      </c>
      <c r="Q112" s="588">
        <v>0</v>
      </c>
      <c r="R112" s="588">
        <v>0</v>
      </c>
      <c r="S112" s="588">
        <v>0</v>
      </c>
      <c r="T112" s="588">
        <v>0</v>
      </c>
      <c r="U112" s="588">
        <v>0</v>
      </c>
      <c r="V112" s="588">
        <v>0</v>
      </c>
      <c r="W112" s="588">
        <v>0</v>
      </c>
      <c r="X112" s="588">
        <v>0</v>
      </c>
      <c r="Y112" s="588">
        <v>0</v>
      </c>
      <c r="Z112" s="588">
        <v>0</v>
      </c>
      <c r="AA112" s="588">
        <v>0</v>
      </c>
      <c r="AB112" s="588">
        <v>0</v>
      </c>
      <c r="AC112" s="588">
        <v>0</v>
      </c>
      <c r="AD112" s="588">
        <v>0</v>
      </c>
      <c r="AE112" s="588">
        <v>0</v>
      </c>
      <c r="AF112" s="588">
        <v>0</v>
      </c>
      <c r="AG112" s="588">
        <v>0</v>
      </c>
      <c r="AH112" s="588">
        <v>0</v>
      </c>
      <c r="AI112" s="588">
        <v>0</v>
      </c>
      <c r="AJ112" s="588">
        <v>0</v>
      </c>
      <c r="AK112" s="588">
        <v>0</v>
      </c>
      <c r="AL112" s="588">
        <v>0</v>
      </c>
      <c r="AM112" s="588">
        <v>0</v>
      </c>
      <c r="AN112" s="588">
        <v>0</v>
      </c>
      <c r="AO112" s="588">
        <v>0</v>
      </c>
      <c r="AP112" s="39"/>
      <c r="AQ112" s="587">
        <v>0</v>
      </c>
      <c r="AR112" s="588">
        <v>0</v>
      </c>
      <c r="AS112" s="588">
        <v>0</v>
      </c>
      <c r="AT112" s="588">
        <v>0</v>
      </c>
      <c r="AU112" s="588">
        <v>0</v>
      </c>
      <c r="AV112" s="588">
        <v>0</v>
      </c>
      <c r="AW112" s="588">
        <v>0</v>
      </c>
      <c r="AX112" s="588">
        <v>0</v>
      </c>
      <c r="AY112" s="588">
        <v>0</v>
      </c>
      <c r="AZ112" s="588">
        <v>0</v>
      </c>
      <c r="BA112" s="588">
        <v>0</v>
      </c>
      <c r="BB112" s="588">
        <v>0</v>
      </c>
      <c r="BC112" s="588">
        <v>0</v>
      </c>
      <c r="BD112" s="588">
        <v>0</v>
      </c>
      <c r="BE112" s="588">
        <v>0</v>
      </c>
      <c r="BF112" s="588">
        <v>0</v>
      </c>
      <c r="BG112" s="588">
        <v>0</v>
      </c>
      <c r="BH112" s="588">
        <v>0</v>
      </c>
      <c r="BI112" s="588">
        <v>0</v>
      </c>
      <c r="BJ112" s="588">
        <v>0</v>
      </c>
      <c r="BK112" s="588">
        <v>0</v>
      </c>
      <c r="BL112" s="588">
        <v>0</v>
      </c>
      <c r="BM112" s="588">
        <v>0</v>
      </c>
      <c r="BN112" s="588">
        <v>0</v>
      </c>
      <c r="BO112" s="588">
        <v>0</v>
      </c>
      <c r="BP112" s="588">
        <v>0</v>
      </c>
      <c r="BQ112" s="588">
        <v>0</v>
      </c>
      <c r="BR112" s="588">
        <v>0</v>
      </c>
      <c r="BS112" s="588">
        <v>0</v>
      </c>
      <c r="BT112" s="589">
        <v>0</v>
      </c>
    </row>
    <row r="113" spans="2:73">
      <c r="B113" s="586" t="s">
        <v>1136</v>
      </c>
      <c r="C113" s="586" t="s">
        <v>1137</v>
      </c>
      <c r="D113" s="586" t="s">
        <v>42</v>
      </c>
      <c r="E113" s="586" t="s">
        <v>1138</v>
      </c>
      <c r="F113" s="586" t="s">
        <v>29</v>
      </c>
      <c r="G113" s="586" t="s">
        <v>1143</v>
      </c>
      <c r="H113" s="586">
        <v>2012</v>
      </c>
      <c r="I113" s="546" t="s">
        <v>578</v>
      </c>
      <c r="J113" s="546" t="s">
        <v>593</v>
      </c>
      <c r="K113" s="39"/>
      <c r="L113" s="587">
        <v>0</v>
      </c>
      <c r="M113" s="588">
        <v>0</v>
      </c>
      <c r="N113" s="588">
        <v>0</v>
      </c>
      <c r="O113" s="588">
        <v>2.0674049999999999</v>
      </c>
      <c r="P113" s="588">
        <v>0</v>
      </c>
      <c r="Q113" s="588">
        <v>0</v>
      </c>
      <c r="R113" s="588">
        <v>0</v>
      </c>
      <c r="S113" s="588">
        <v>0</v>
      </c>
      <c r="T113" s="588">
        <v>0</v>
      </c>
      <c r="U113" s="588">
        <v>0</v>
      </c>
      <c r="V113" s="588">
        <v>0</v>
      </c>
      <c r="W113" s="588">
        <v>0</v>
      </c>
      <c r="X113" s="588">
        <v>0</v>
      </c>
      <c r="Y113" s="588">
        <v>0</v>
      </c>
      <c r="Z113" s="588">
        <v>0</v>
      </c>
      <c r="AA113" s="588">
        <v>0</v>
      </c>
      <c r="AB113" s="588">
        <v>0</v>
      </c>
      <c r="AC113" s="588">
        <v>0</v>
      </c>
      <c r="AD113" s="588">
        <v>0</v>
      </c>
      <c r="AE113" s="588">
        <v>0</v>
      </c>
      <c r="AF113" s="588">
        <v>0</v>
      </c>
      <c r="AG113" s="588">
        <v>0</v>
      </c>
      <c r="AH113" s="588">
        <v>0</v>
      </c>
      <c r="AI113" s="588">
        <v>0</v>
      </c>
      <c r="AJ113" s="588">
        <v>0</v>
      </c>
      <c r="AK113" s="588">
        <v>0</v>
      </c>
      <c r="AL113" s="588">
        <v>0</v>
      </c>
      <c r="AM113" s="588">
        <v>0</v>
      </c>
      <c r="AN113" s="588">
        <v>0</v>
      </c>
      <c r="AO113" s="588">
        <v>0</v>
      </c>
      <c r="AP113" s="39"/>
      <c r="AQ113" s="587">
        <v>0</v>
      </c>
      <c r="AR113" s="588">
        <v>0</v>
      </c>
      <c r="AS113" s="588">
        <v>0</v>
      </c>
      <c r="AT113" s="588">
        <v>0</v>
      </c>
      <c r="AU113" s="588">
        <v>0</v>
      </c>
      <c r="AV113" s="588">
        <v>0</v>
      </c>
      <c r="AW113" s="588">
        <v>0</v>
      </c>
      <c r="AX113" s="588">
        <v>0</v>
      </c>
      <c r="AY113" s="588">
        <v>0</v>
      </c>
      <c r="AZ113" s="588">
        <v>0</v>
      </c>
      <c r="BA113" s="588">
        <v>0</v>
      </c>
      <c r="BB113" s="588">
        <v>0</v>
      </c>
      <c r="BC113" s="588">
        <v>0</v>
      </c>
      <c r="BD113" s="588">
        <v>0</v>
      </c>
      <c r="BE113" s="588">
        <v>0</v>
      </c>
      <c r="BF113" s="588">
        <v>0</v>
      </c>
      <c r="BG113" s="588">
        <v>0</v>
      </c>
      <c r="BH113" s="588">
        <v>0</v>
      </c>
      <c r="BI113" s="588">
        <v>0</v>
      </c>
      <c r="BJ113" s="588">
        <v>0</v>
      </c>
      <c r="BK113" s="588">
        <v>0</v>
      </c>
      <c r="BL113" s="588">
        <v>0</v>
      </c>
      <c r="BM113" s="588">
        <v>0</v>
      </c>
      <c r="BN113" s="588">
        <v>0</v>
      </c>
      <c r="BO113" s="588">
        <v>0</v>
      </c>
      <c r="BP113" s="588">
        <v>0</v>
      </c>
      <c r="BQ113" s="588">
        <v>0</v>
      </c>
      <c r="BR113" s="588">
        <v>0</v>
      </c>
      <c r="BS113" s="588">
        <v>0</v>
      </c>
      <c r="BT113" s="589">
        <v>0</v>
      </c>
    </row>
    <row r="114" spans="2:73">
      <c r="B114" s="586" t="s">
        <v>1136</v>
      </c>
      <c r="C114" s="586" t="s">
        <v>1137</v>
      </c>
      <c r="D114" s="586" t="s">
        <v>42</v>
      </c>
      <c r="E114" s="586" t="s">
        <v>1138</v>
      </c>
      <c r="F114" s="586" t="s">
        <v>29</v>
      </c>
      <c r="G114" s="586" t="s">
        <v>1143</v>
      </c>
      <c r="H114" s="586">
        <v>2013</v>
      </c>
      <c r="I114" s="546" t="s">
        <v>578</v>
      </c>
      <c r="J114" s="546" t="s">
        <v>593</v>
      </c>
      <c r="K114" s="39"/>
      <c r="L114" s="587">
        <v>0</v>
      </c>
      <c r="M114" s="588">
        <v>0</v>
      </c>
      <c r="N114" s="588">
        <v>0</v>
      </c>
      <c r="O114" s="588">
        <v>314.76240000000001</v>
      </c>
      <c r="P114" s="588">
        <v>0</v>
      </c>
      <c r="Q114" s="588">
        <v>0</v>
      </c>
      <c r="R114" s="588">
        <v>0</v>
      </c>
      <c r="S114" s="588">
        <v>0</v>
      </c>
      <c r="T114" s="588">
        <v>0</v>
      </c>
      <c r="U114" s="588">
        <v>0</v>
      </c>
      <c r="V114" s="588">
        <v>0</v>
      </c>
      <c r="W114" s="588">
        <v>0</v>
      </c>
      <c r="X114" s="588">
        <v>0</v>
      </c>
      <c r="Y114" s="588">
        <v>0</v>
      </c>
      <c r="Z114" s="588">
        <v>0</v>
      </c>
      <c r="AA114" s="588">
        <v>0</v>
      </c>
      <c r="AB114" s="588">
        <v>0</v>
      </c>
      <c r="AC114" s="588">
        <v>0</v>
      </c>
      <c r="AD114" s="588">
        <v>0</v>
      </c>
      <c r="AE114" s="588">
        <v>0</v>
      </c>
      <c r="AF114" s="588">
        <v>0</v>
      </c>
      <c r="AG114" s="588">
        <v>0</v>
      </c>
      <c r="AH114" s="588">
        <v>0</v>
      </c>
      <c r="AI114" s="588">
        <v>0</v>
      </c>
      <c r="AJ114" s="588">
        <v>0</v>
      </c>
      <c r="AK114" s="588">
        <v>0</v>
      </c>
      <c r="AL114" s="588">
        <v>0</v>
      </c>
      <c r="AM114" s="588">
        <v>0</v>
      </c>
      <c r="AN114" s="588">
        <v>0</v>
      </c>
      <c r="AO114" s="588">
        <v>0</v>
      </c>
      <c r="AP114" s="39"/>
      <c r="AQ114" s="587">
        <v>0</v>
      </c>
      <c r="AR114" s="588">
        <v>0</v>
      </c>
      <c r="AS114" s="588">
        <v>0</v>
      </c>
      <c r="AT114" s="588">
        <v>0</v>
      </c>
      <c r="AU114" s="588">
        <v>0</v>
      </c>
      <c r="AV114" s="588">
        <v>0</v>
      </c>
      <c r="AW114" s="588">
        <v>0</v>
      </c>
      <c r="AX114" s="588">
        <v>0</v>
      </c>
      <c r="AY114" s="588">
        <v>0</v>
      </c>
      <c r="AZ114" s="588">
        <v>0</v>
      </c>
      <c r="BA114" s="588">
        <v>0</v>
      </c>
      <c r="BB114" s="588">
        <v>0</v>
      </c>
      <c r="BC114" s="588">
        <v>0</v>
      </c>
      <c r="BD114" s="588">
        <v>0</v>
      </c>
      <c r="BE114" s="588">
        <v>0</v>
      </c>
      <c r="BF114" s="588">
        <v>0</v>
      </c>
      <c r="BG114" s="588">
        <v>0</v>
      </c>
      <c r="BH114" s="588">
        <v>0</v>
      </c>
      <c r="BI114" s="588">
        <v>0</v>
      </c>
      <c r="BJ114" s="588">
        <v>0</v>
      </c>
      <c r="BK114" s="588">
        <v>0</v>
      </c>
      <c r="BL114" s="588">
        <v>0</v>
      </c>
      <c r="BM114" s="588">
        <v>0</v>
      </c>
      <c r="BN114" s="588">
        <v>0</v>
      </c>
      <c r="BO114" s="588">
        <v>0</v>
      </c>
      <c r="BP114" s="588">
        <v>0</v>
      </c>
      <c r="BQ114" s="588">
        <v>0</v>
      </c>
      <c r="BR114" s="588">
        <v>0</v>
      </c>
      <c r="BS114" s="588">
        <v>0</v>
      </c>
      <c r="BT114" s="589">
        <v>0</v>
      </c>
    </row>
    <row r="115" spans="2:73" ht="15.5">
      <c r="B115" s="586" t="s">
        <v>1136</v>
      </c>
      <c r="C115" s="586" t="s">
        <v>1137</v>
      </c>
      <c r="D115" s="586" t="s">
        <v>42</v>
      </c>
      <c r="E115" s="586" t="s">
        <v>1138</v>
      </c>
      <c r="F115" s="586" t="s">
        <v>29</v>
      </c>
      <c r="G115" s="586" t="s">
        <v>1143</v>
      </c>
      <c r="H115" s="586">
        <v>2014</v>
      </c>
      <c r="I115" s="546" t="s">
        <v>578</v>
      </c>
      <c r="J115" s="546" t="s">
        <v>593</v>
      </c>
      <c r="K115" s="39"/>
      <c r="L115" s="587">
        <v>0</v>
      </c>
      <c r="M115" s="588">
        <v>0</v>
      </c>
      <c r="N115" s="588">
        <v>0</v>
      </c>
      <c r="O115" s="588">
        <v>454.03809999999999</v>
      </c>
      <c r="P115" s="588">
        <v>0</v>
      </c>
      <c r="Q115" s="588">
        <v>0</v>
      </c>
      <c r="R115" s="588">
        <v>0</v>
      </c>
      <c r="S115" s="588">
        <v>0</v>
      </c>
      <c r="T115" s="588">
        <v>0</v>
      </c>
      <c r="U115" s="588">
        <v>0</v>
      </c>
      <c r="V115" s="588">
        <v>0</v>
      </c>
      <c r="W115" s="588">
        <v>0</v>
      </c>
      <c r="X115" s="588">
        <v>0</v>
      </c>
      <c r="Y115" s="588">
        <v>0</v>
      </c>
      <c r="Z115" s="588">
        <v>0</v>
      </c>
      <c r="AA115" s="588">
        <v>0</v>
      </c>
      <c r="AB115" s="588">
        <v>0</v>
      </c>
      <c r="AC115" s="588">
        <v>0</v>
      </c>
      <c r="AD115" s="588">
        <v>0</v>
      </c>
      <c r="AE115" s="588">
        <v>0</v>
      </c>
      <c r="AF115" s="588">
        <v>0</v>
      </c>
      <c r="AG115" s="588">
        <v>0</v>
      </c>
      <c r="AH115" s="588">
        <v>0</v>
      </c>
      <c r="AI115" s="588">
        <v>0</v>
      </c>
      <c r="AJ115" s="588">
        <v>0</v>
      </c>
      <c r="AK115" s="588">
        <v>0</v>
      </c>
      <c r="AL115" s="588">
        <v>0</v>
      </c>
      <c r="AM115" s="588">
        <v>0</v>
      </c>
      <c r="AN115" s="588">
        <v>0</v>
      </c>
      <c r="AO115" s="588">
        <v>0</v>
      </c>
      <c r="AP115" s="39"/>
      <c r="AQ115" s="587">
        <v>0</v>
      </c>
      <c r="AR115" s="588">
        <v>0</v>
      </c>
      <c r="AS115" s="588">
        <v>0</v>
      </c>
      <c r="AT115" s="588">
        <v>0</v>
      </c>
      <c r="AU115" s="588">
        <v>0</v>
      </c>
      <c r="AV115" s="588">
        <v>0</v>
      </c>
      <c r="AW115" s="588">
        <v>0</v>
      </c>
      <c r="AX115" s="588">
        <v>0</v>
      </c>
      <c r="AY115" s="588">
        <v>0</v>
      </c>
      <c r="AZ115" s="588">
        <v>0</v>
      </c>
      <c r="BA115" s="588">
        <v>0</v>
      </c>
      <c r="BB115" s="588">
        <v>0</v>
      </c>
      <c r="BC115" s="588">
        <v>0</v>
      </c>
      <c r="BD115" s="588">
        <v>0</v>
      </c>
      <c r="BE115" s="588">
        <v>0</v>
      </c>
      <c r="BF115" s="588">
        <v>0</v>
      </c>
      <c r="BG115" s="588">
        <v>0</v>
      </c>
      <c r="BH115" s="588">
        <v>0</v>
      </c>
      <c r="BI115" s="588">
        <v>0</v>
      </c>
      <c r="BJ115" s="588">
        <v>0</v>
      </c>
      <c r="BK115" s="588">
        <v>0</v>
      </c>
      <c r="BL115" s="588">
        <v>0</v>
      </c>
      <c r="BM115" s="588">
        <v>0</v>
      </c>
      <c r="BN115" s="588">
        <v>0</v>
      </c>
      <c r="BO115" s="588">
        <v>0</v>
      </c>
      <c r="BP115" s="588">
        <v>0</v>
      </c>
      <c r="BQ115" s="588">
        <v>0</v>
      </c>
      <c r="BR115" s="588">
        <v>0</v>
      </c>
      <c r="BS115" s="588">
        <v>0</v>
      </c>
      <c r="BT115" s="589">
        <v>0</v>
      </c>
      <c r="BU115" s="13"/>
    </row>
    <row r="116" spans="2:73" ht="15.5">
      <c r="B116" s="586" t="s">
        <v>1136</v>
      </c>
      <c r="C116" s="586" t="s">
        <v>1144</v>
      </c>
      <c r="D116" s="586" t="s">
        <v>9</v>
      </c>
      <c r="E116" s="586" t="s">
        <v>1138</v>
      </c>
      <c r="F116" s="586" t="s">
        <v>1144</v>
      </c>
      <c r="G116" s="586" t="s">
        <v>1143</v>
      </c>
      <c r="H116" s="586">
        <v>2014</v>
      </c>
      <c r="I116" s="546" t="s">
        <v>578</v>
      </c>
      <c r="J116" s="546" t="s">
        <v>593</v>
      </c>
      <c r="K116" s="39"/>
      <c r="L116" s="587">
        <v>0</v>
      </c>
      <c r="M116" s="588">
        <v>0</v>
      </c>
      <c r="N116" s="588">
        <v>0</v>
      </c>
      <c r="O116" s="588">
        <v>5240.8789999999999</v>
      </c>
      <c r="P116" s="588">
        <v>0</v>
      </c>
      <c r="Q116" s="588">
        <v>0</v>
      </c>
      <c r="R116" s="588">
        <v>0</v>
      </c>
      <c r="S116" s="588">
        <v>0</v>
      </c>
      <c r="T116" s="588">
        <v>0</v>
      </c>
      <c r="U116" s="588">
        <v>0</v>
      </c>
      <c r="V116" s="588">
        <v>0</v>
      </c>
      <c r="W116" s="588">
        <v>0</v>
      </c>
      <c r="X116" s="588">
        <v>0</v>
      </c>
      <c r="Y116" s="588">
        <v>0</v>
      </c>
      <c r="Z116" s="588">
        <v>0</v>
      </c>
      <c r="AA116" s="588">
        <v>0</v>
      </c>
      <c r="AB116" s="588">
        <v>0</v>
      </c>
      <c r="AC116" s="588">
        <v>0</v>
      </c>
      <c r="AD116" s="588">
        <v>0</v>
      </c>
      <c r="AE116" s="588">
        <v>0</v>
      </c>
      <c r="AF116" s="588">
        <v>0</v>
      </c>
      <c r="AG116" s="588">
        <v>0</v>
      </c>
      <c r="AH116" s="588">
        <v>0</v>
      </c>
      <c r="AI116" s="588">
        <v>0</v>
      </c>
      <c r="AJ116" s="588">
        <v>0</v>
      </c>
      <c r="AK116" s="588">
        <v>0</v>
      </c>
      <c r="AL116" s="588">
        <v>0</v>
      </c>
      <c r="AM116" s="588">
        <v>0</v>
      </c>
      <c r="AN116" s="588">
        <v>0</v>
      </c>
      <c r="AO116" s="588">
        <v>0</v>
      </c>
      <c r="AP116" s="39"/>
      <c r="AQ116" s="587">
        <v>0</v>
      </c>
      <c r="AR116" s="588">
        <v>0</v>
      </c>
      <c r="AS116" s="588">
        <v>0</v>
      </c>
      <c r="AT116" s="588">
        <v>0</v>
      </c>
      <c r="AU116" s="588">
        <v>0</v>
      </c>
      <c r="AV116" s="588">
        <v>0</v>
      </c>
      <c r="AW116" s="588">
        <v>0</v>
      </c>
      <c r="AX116" s="588">
        <v>0</v>
      </c>
      <c r="AY116" s="588">
        <v>0</v>
      </c>
      <c r="AZ116" s="588">
        <v>0</v>
      </c>
      <c r="BA116" s="588">
        <v>0</v>
      </c>
      <c r="BB116" s="588">
        <v>0</v>
      </c>
      <c r="BC116" s="588">
        <v>0</v>
      </c>
      <c r="BD116" s="588">
        <v>0</v>
      </c>
      <c r="BE116" s="588">
        <v>0</v>
      </c>
      <c r="BF116" s="588">
        <v>0</v>
      </c>
      <c r="BG116" s="588">
        <v>0</v>
      </c>
      <c r="BH116" s="588">
        <v>0</v>
      </c>
      <c r="BI116" s="588">
        <v>0</v>
      </c>
      <c r="BJ116" s="588">
        <v>0</v>
      </c>
      <c r="BK116" s="588">
        <v>0</v>
      </c>
      <c r="BL116" s="588">
        <v>0</v>
      </c>
      <c r="BM116" s="588">
        <v>0</v>
      </c>
      <c r="BN116" s="588">
        <v>0</v>
      </c>
      <c r="BO116" s="588">
        <v>0</v>
      </c>
      <c r="BP116" s="588">
        <v>0</v>
      </c>
      <c r="BQ116" s="588">
        <v>0</v>
      </c>
      <c r="BR116" s="588">
        <v>0</v>
      </c>
      <c r="BS116" s="588">
        <v>0</v>
      </c>
      <c r="BT116" s="589">
        <v>0</v>
      </c>
      <c r="BU116" s="13"/>
    </row>
    <row r="117" spans="2:73" ht="15.5">
      <c r="B117" s="586" t="s">
        <v>1136</v>
      </c>
      <c r="C117" s="586" t="s">
        <v>1144</v>
      </c>
      <c r="D117" s="586" t="s">
        <v>1164</v>
      </c>
      <c r="E117" s="586" t="s">
        <v>1138</v>
      </c>
      <c r="F117" s="586" t="s">
        <v>1144</v>
      </c>
      <c r="G117" s="586" t="s">
        <v>1139</v>
      </c>
      <c r="H117" s="586">
        <v>2012</v>
      </c>
      <c r="I117" s="546" t="s">
        <v>578</v>
      </c>
      <c r="J117" s="546" t="s">
        <v>593</v>
      </c>
      <c r="K117" s="39"/>
      <c r="L117" s="587">
        <v>0</v>
      </c>
      <c r="M117" s="588">
        <v>0</v>
      </c>
      <c r="N117" s="588">
        <v>0</v>
      </c>
      <c r="O117" s="588">
        <v>0</v>
      </c>
      <c r="P117" s="588">
        <v>0</v>
      </c>
      <c r="Q117" s="588">
        <v>0</v>
      </c>
      <c r="R117" s="588">
        <v>0</v>
      </c>
      <c r="S117" s="588">
        <v>0</v>
      </c>
      <c r="T117" s="588">
        <v>0</v>
      </c>
      <c r="U117" s="588">
        <v>0</v>
      </c>
      <c r="V117" s="588">
        <v>0</v>
      </c>
      <c r="W117" s="588">
        <v>0</v>
      </c>
      <c r="X117" s="588">
        <v>0</v>
      </c>
      <c r="Y117" s="588">
        <v>0</v>
      </c>
      <c r="Z117" s="588">
        <v>0</v>
      </c>
      <c r="AA117" s="588">
        <v>0</v>
      </c>
      <c r="AB117" s="588">
        <v>0</v>
      </c>
      <c r="AC117" s="588">
        <v>0</v>
      </c>
      <c r="AD117" s="588">
        <v>0</v>
      </c>
      <c r="AE117" s="588">
        <v>0</v>
      </c>
      <c r="AF117" s="588">
        <v>0</v>
      </c>
      <c r="AG117" s="588">
        <v>0</v>
      </c>
      <c r="AH117" s="588">
        <v>0</v>
      </c>
      <c r="AI117" s="588">
        <v>0</v>
      </c>
      <c r="AJ117" s="588">
        <v>0</v>
      </c>
      <c r="AK117" s="588">
        <v>0</v>
      </c>
      <c r="AL117" s="588">
        <v>0</v>
      </c>
      <c r="AM117" s="588">
        <v>0</v>
      </c>
      <c r="AN117" s="588">
        <v>0</v>
      </c>
      <c r="AO117" s="588">
        <v>0</v>
      </c>
      <c r="AP117" s="39"/>
      <c r="AQ117" s="587">
        <v>0</v>
      </c>
      <c r="AR117" s="588">
        <v>0</v>
      </c>
      <c r="AS117" s="588">
        <v>0</v>
      </c>
      <c r="AT117" s="588">
        <v>0</v>
      </c>
      <c r="AU117" s="588">
        <v>0</v>
      </c>
      <c r="AV117" s="588">
        <v>0</v>
      </c>
      <c r="AW117" s="588">
        <v>0</v>
      </c>
      <c r="AX117" s="588">
        <v>0</v>
      </c>
      <c r="AY117" s="588">
        <v>0</v>
      </c>
      <c r="AZ117" s="588">
        <v>0</v>
      </c>
      <c r="BA117" s="588">
        <v>0</v>
      </c>
      <c r="BB117" s="588">
        <v>0</v>
      </c>
      <c r="BC117" s="588">
        <v>0</v>
      </c>
      <c r="BD117" s="588">
        <v>0</v>
      </c>
      <c r="BE117" s="588">
        <v>0</v>
      </c>
      <c r="BF117" s="588">
        <v>0</v>
      </c>
      <c r="BG117" s="588">
        <v>0</v>
      </c>
      <c r="BH117" s="588">
        <v>0</v>
      </c>
      <c r="BI117" s="588">
        <v>0</v>
      </c>
      <c r="BJ117" s="588">
        <v>0</v>
      </c>
      <c r="BK117" s="588">
        <v>0</v>
      </c>
      <c r="BL117" s="588">
        <v>0</v>
      </c>
      <c r="BM117" s="588">
        <v>0</v>
      </c>
      <c r="BN117" s="588">
        <v>0</v>
      </c>
      <c r="BO117" s="588">
        <v>0</v>
      </c>
      <c r="BP117" s="588">
        <v>0</v>
      </c>
      <c r="BQ117" s="588">
        <v>0</v>
      </c>
      <c r="BR117" s="588">
        <v>0</v>
      </c>
      <c r="BS117" s="588">
        <v>0</v>
      </c>
      <c r="BT117" s="589">
        <v>0</v>
      </c>
      <c r="BU117" s="13"/>
    </row>
    <row r="118" spans="2:73" ht="15.5">
      <c r="B118" s="586" t="s">
        <v>1136</v>
      </c>
      <c r="C118" s="586" t="s">
        <v>1144</v>
      </c>
      <c r="D118" s="586" t="s">
        <v>1164</v>
      </c>
      <c r="E118" s="586" t="s">
        <v>1138</v>
      </c>
      <c r="F118" s="586" t="s">
        <v>1144</v>
      </c>
      <c r="G118" s="586" t="s">
        <v>1139</v>
      </c>
      <c r="H118" s="586">
        <v>2013</v>
      </c>
      <c r="I118" s="546" t="s">
        <v>578</v>
      </c>
      <c r="J118" s="546" t="s">
        <v>593</v>
      </c>
      <c r="K118" s="39"/>
      <c r="L118" s="587">
        <v>0</v>
      </c>
      <c r="M118" s="588">
        <v>0</v>
      </c>
      <c r="N118" s="588">
        <v>459.99</v>
      </c>
      <c r="O118" s="588">
        <v>459.99</v>
      </c>
      <c r="P118" s="588">
        <v>459.99</v>
      </c>
      <c r="Q118" s="588">
        <v>459.99</v>
      </c>
      <c r="R118" s="588">
        <v>459.99</v>
      </c>
      <c r="S118" s="588">
        <v>459.99</v>
      </c>
      <c r="T118" s="588">
        <v>459.99</v>
      </c>
      <c r="U118" s="588">
        <v>459.99</v>
      </c>
      <c r="V118" s="588">
        <v>459.99</v>
      </c>
      <c r="W118" s="588">
        <v>459.99</v>
      </c>
      <c r="X118" s="588">
        <v>459.99</v>
      </c>
      <c r="Y118" s="588">
        <v>459.99</v>
      </c>
      <c r="Z118" s="588">
        <v>0</v>
      </c>
      <c r="AA118" s="588">
        <v>0</v>
      </c>
      <c r="AB118" s="588">
        <v>0</v>
      </c>
      <c r="AC118" s="588">
        <v>0</v>
      </c>
      <c r="AD118" s="588">
        <v>0</v>
      </c>
      <c r="AE118" s="588">
        <v>0</v>
      </c>
      <c r="AF118" s="588">
        <v>0</v>
      </c>
      <c r="AG118" s="588">
        <v>0</v>
      </c>
      <c r="AH118" s="588">
        <v>0</v>
      </c>
      <c r="AI118" s="588">
        <v>0</v>
      </c>
      <c r="AJ118" s="588">
        <v>0</v>
      </c>
      <c r="AK118" s="588">
        <v>0</v>
      </c>
      <c r="AL118" s="588">
        <v>0</v>
      </c>
      <c r="AM118" s="588">
        <v>0</v>
      </c>
      <c r="AN118" s="588">
        <v>0</v>
      </c>
      <c r="AO118" s="588">
        <v>0</v>
      </c>
      <c r="AP118" s="39"/>
      <c r="AQ118" s="587">
        <v>0</v>
      </c>
      <c r="AR118" s="588">
        <v>0</v>
      </c>
      <c r="AS118" s="588">
        <v>4243500</v>
      </c>
      <c r="AT118" s="588">
        <v>4243500</v>
      </c>
      <c r="AU118" s="588">
        <v>4243500</v>
      </c>
      <c r="AV118" s="588">
        <v>4243500</v>
      </c>
      <c r="AW118" s="588">
        <v>4243500</v>
      </c>
      <c r="AX118" s="588">
        <v>4243500</v>
      </c>
      <c r="AY118" s="588">
        <v>4243500</v>
      </c>
      <c r="AZ118" s="588">
        <v>4243500</v>
      </c>
      <c r="BA118" s="588">
        <v>4243500</v>
      </c>
      <c r="BB118" s="588">
        <v>4243500</v>
      </c>
      <c r="BC118" s="588">
        <v>4243500</v>
      </c>
      <c r="BD118" s="588">
        <v>4243500</v>
      </c>
      <c r="BE118" s="588">
        <v>0</v>
      </c>
      <c r="BF118" s="588">
        <v>0</v>
      </c>
      <c r="BG118" s="588">
        <v>0</v>
      </c>
      <c r="BH118" s="588">
        <v>0</v>
      </c>
      <c r="BI118" s="588">
        <v>0</v>
      </c>
      <c r="BJ118" s="588">
        <v>0</v>
      </c>
      <c r="BK118" s="588">
        <v>0</v>
      </c>
      <c r="BL118" s="588">
        <v>0</v>
      </c>
      <c r="BM118" s="588">
        <v>0</v>
      </c>
      <c r="BN118" s="588">
        <v>0</v>
      </c>
      <c r="BO118" s="588">
        <v>0</v>
      </c>
      <c r="BP118" s="588">
        <v>0</v>
      </c>
      <c r="BQ118" s="588">
        <v>0</v>
      </c>
      <c r="BR118" s="588">
        <v>0</v>
      </c>
      <c r="BS118" s="588">
        <v>0</v>
      </c>
      <c r="BT118" s="589">
        <v>0</v>
      </c>
      <c r="BU118" s="13"/>
    </row>
    <row r="119" spans="2:73" ht="15.5">
      <c r="B119" s="586" t="s">
        <v>1136</v>
      </c>
      <c r="C119" s="586" t="s">
        <v>1144</v>
      </c>
      <c r="D119" s="586" t="s">
        <v>1164</v>
      </c>
      <c r="E119" s="586" t="s">
        <v>1138</v>
      </c>
      <c r="F119" s="586" t="s">
        <v>1144</v>
      </c>
      <c r="G119" s="586" t="s">
        <v>1139</v>
      </c>
      <c r="H119" s="586">
        <v>2014</v>
      </c>
      <c r="I119" s="546" t="s">
        <v>578</v>
      </c>
      <c r="J119" s="546" t="s">
        <v>593</v>
      </c>
      <c r="K119" s="39"/>
      <c r="L119" s="587">
        <v>0</v>
      </c>
      <c r="M119" s="588">
        <v>0</v>
      </c>
      <c r="N119" s="588">
        <v>0</v>
      </c>
      <c r="O119" s="588">
        <v>40.622399999999999</v>
      </c>
      <c r="P119" s="588">
        <v>0.4914</v>
      </c>
      <c r="Q119" s="588">
        <v>0.4914</v>
      </c>
      <c r="R119" s="588">
        <v>0.4914</v>
      </c>
      <c r="S119" s="588">
        <v>0.4914</v>
      </c>
      <c r="T119" s="588">
        <v>0.4914</v>
      </c>
      <c r="U119" s="588">
        <v>0.4914</v>
      </c>
      <c r="V119" s="588">
        <v>0.4914</v>
      </c>
      <c r="W119" s="588">
        <v>0.4914</v>
      </c>
      <c r="X119" s="588">
        <v>0.4914</v>
      </c>
      <c r="Y119" s="588">
        <v>0.4914</v>
      </c>
      <c r="Z119" s="588">
        <v>0</v>
      </c>
      <c r="AA119" s="588">
        <v>0</v>
      </c>
      <c r="AB119" s="588">
        <v>0</v>
      </c>
      <c r="AC119" s="588">
        <v>0</v>
      </c>
      <c r="AD119" s="588">
        <v>0</v>
      </c>
      <c r="AE119" s="588">
        <v>0</v>
      </c>
      <c r="AF119" s="588">
        <v>0</v>
      </c>
      <c r="AG119" s="588">
        <v>0</v>
      </c>
      <c r="AH119" s="588">
        <v>0</v>
      </c>
      <c r="AI119" s="588">
        <v>0</v>
      </c>
      <c r="AJ119" s="588">
        <v>0</v>
      </c>
      <c r="AK119" s="588">
        <v>0</v>
      </c>
      <c r="AL119" s="588">
        <v>0</v>
      </c>
      <c r="AM119" s="588">
        <v>0</v>
      </c>
      <c r="AN119" s="588">
        <v>0</v>
      </c>
      <c r="AO119" s="588">
        <v>0</v>
      </c>
      <c r="AP119" s="39"/>
      <c r="AQ119" s="587">
        <v>0</v>
      </c>
      <c r="AR119" s="588">
        <v>0</v>
      </c>
      <c r="AS119" s="588">
        <v>0</v>
      </c>
      <c r="AT119" s="588">
        <v>142416.576</v>
      </c>
      <c r="AU119" s="588">
        <v>3312.576</v>
      </c>
      <c r="AV119" s="588">
        <v>3312.576</v>
      </c>
      <c r="AW119" s="588">
        <v>3312.576</v>
      </c>
      <c r="AX119" s="588">
        <v>3312.576</v>
      </c>
      <c r="AY119" s="588">
        <v>3312.576</v>
      </c>
      <c r="AZ119" s="588">
        <v>3312.576</v>
      </c>
      <c r="BA119" s="588">
        <v>3312.576</v>
      </c>
      <c r="BB119" s="588">
        <v>3312.576</v>
      </c>
      <c r="BC119" s="588">
        <v>3312.576</v>
      </c>
      <c r="BD119" s="588">
        <v>3312.576</v>
      </c>
      <c r="BE119" s="588">
        <v>0</v>
      </c>
      <c r="BF119" s="588">
        <v>0</v>
      </c>
      <c r="BG119" s="588">
        <v>0</v>
      </c>
      <c r="BH119" s="588">
        <v>0</v>
      </c>
      <c r="BI119" s="588">
        <v>0</v>
      </c>
      <c r="BJ119" s="588">
        <v>0</v>
      </c>
      <c r="BK119" s="588">
        <v>0</v>
      </c>
      <c r="BL119" s="588">
        <v>0</v>
      </c>
      <c r="BM119" s="588">
        <v>0</v>
      </c>
      <c r="BN119" s="588">
        <v>0</v>
      </c>
      <c r="BO119" s="588">
        <v>0</v>
      </c>
      <c r="BP119" s="588">
        <v>0</v>
      </c>
      <c r="BQ119" s="588">
        <v>0</v>
      </c>
      <c r="BR119" s="588">
        <v>0</v>
      </c>
      <c r="BS119" s="588">
        <v>0</v>
      </c>
      <c r="BT119" s="589">
        <v>0</v>
      </c>
      <c r="BU119" s="13"/>
    </row>
    <row r="120" spans="2:73">
      <c r="B120" s="586"/>
      <c r="C120" s="586"/>
      <c r="D120" s="586" t="s">
        <v>95</v>
      </c>
      <c r="E120" s="586" t="s">
        <v>1138</v>
      </c>
      <c r="F120" s="586"/>
      <c r="G120" s="586"/>
      <c r="H120" s="586">
        <v>2015</v>
      </c>
      <c r="I120" s="546" t="s">
        <v>579</v>
      </c>
      <c r="J120" s="546" t="s">
        <v>593</v>
      </c>
      <c r="K120" s="39"/>
      <c r="L120" s="587"/>
      <c r="M120" s="588"/>
      <c r="N120" s="588"/>
      <c r="O120" s="588"/>
      <c r="P120" s="588">
        <v>100</v>
      </c>
      <c r="Q120" s="588">
        <v>99</v>
      </c>
      <c r="R120" s="588">
        <v>99</v>
      </c>
      <c r="S120" s="588">
        <v>99</v>
      </c>
      <c r="T120" s="588">
        <v>99</v>
      </c>
      <c r="U120" s="588">
        <v>99</v>
      </c>
      <c r="V120" s="588">
        <v>99</v>
      </c>
      <c r="W120" s="588">
        <v>99</v>
      </c>
      <c r="X120" s="588">
        <v>99</v>
      </c>
      <c r="Y120" s="588">
        <v>99</v>
      </c>
      <c r="Z120" s="588">
        <v>88</v>
      </c>
      <c r="AA120" s="588">
        <v>88</v>
      </c>
      <c r="AB120" s="588">
        <v>88</v>
      </c>
      <c r="AC120" s="588">
        <v>88</v>
      </c>
      <c r="AD120" s="588">
        <v>88</v>
      </c>
      <c r="AE120" s="588">
        <v>88</v>
      </c>
      <c r="AF120" s="588">
        <v>32</v>
      </c>
      <c r="AG120" s="588">
        <v>32</v>
      </c>
      <c r="AH120" s="588">
        <v>32</v>
      </c>
      <c r="AI120" s="588">
        <v>32</v>
      </c>
      <c r="AJ120" s="588">
        <v>0</v>
      </c>
      <c r="AK120" s="588">
        <v>0</v>
      </c>
      <c r="AL120" s="588">
        <v>0</v>
      </c>
      <c r="AM120" s="588">
        <v>0</v>
      </c>
      <c r="AN120" s="588">
        <v>0</v>
      </c>
      <c r="AO120" s="588">
        <v>0</v>
      </c>
      <c r="AP120" s="39"/>
      <c r="AQ120" s="587"/>
      <c r="AR120" s="588"/>
      <c r="AS120" s="588"/>
      <c r="AT120" s="588"/>
      <c r="AU120" s="588">
        <v>1538773</v>
      </c>
      <c r="AV120" s="588">
        <v>1525016</v>
      </c>
      <c r="AW120" s="588">
        <v>1525016</v>
      </c>
      <c r="AX120" s="588">
        <v>1525016</v>
      </c>
      <c r="AY120" s="588">
        <v>1525016</v>
      </c>
      <c r="AZ120" s="588">
        <v>1525016</v>
      </c>
      <c r="BA120" s="588">
        <v>1525016</v>
      </c>
      <c r="BB120" s="588">
        <v>1524693</v>
      </c>
      <c r="BC120" s="588">
        <v>1524693</v>
      </c>
      <c r="BD120" s="588">
        <v>1524693</v>
      </c>
      <c r="BE120" s="588">
        <v>1407118</v>
      </c>
      <c r="BF120" s="588">
        <v>1400500</v>
      </c>
      <c r="BG120" s="588">
        <v>1400500</v>
      </c>
      <c r="BH120" s="588">
        <v>1395581</v>
      </c>
      <c r="BI120" s="588">
        <v>1395581</v>
      </c>
      <c r="BJ120" s="588">
        <v>1394922</v>
      </c>
      <c r="BK120" s="588">
        <v>513510</v>
      </c>
      <c r="BL120" s="588">
        <v>513510</v>
      </c>
      <c r="BM120" s="588">
        <v>513510</v>
      </c>
      <c r="BN120" s="588">
        <v>513510</v>
      </c>
      <c r="BO120" s="588">
        <v>0</v>
      </c>
      <c r="BP120" s="588">
        <v>0</v>
      </c>
      <c r="BQ120" s="588">
        <v>0</v>
      </c>
      <c r="BR120" s="588">
        <v>0</v>
      </c>
      <c r="BS120" s="588">
        <v>0</v>
      </c>
      <c r="BT120" s="589">
        <v>0</v>
      </c>
    </row>
    <row r="121" spans="2:73" ht="15.5">
      <c r="B121" s="586"/>
      <c r="C121" s="586"/>
      <c r="D121" s="586" t="s">
        <v>96</v>
      </c>
      <c r="E121" s="586" t="s">
        <v>1138</v>
      </c>
      <c r="F121" s="586"/>
      <c r="G121" s="586"/>
      <c r="H121" s="586">
        <v>2015</v>
      </c>
      <c r="I121" s="546" t="s">
        <v>579</v>
      </c>
      <c r="J121" s="546" t="s">
        <v>593</v>
      </c>
      <c r="K121" s="39"/>
      <c r="L121" s="587"/>
      <c r="M121" s="588"/>
      <c r="N121" s="588"/>
      <c r="O121" s="588"/>
      <c r="P121" s="588">
        <v>187</v>
      </c>
      <c r="Q121" s="588">
        <v>184</v>
      </c>
      <c r="R121" s="588">
        <v>184</v>
      </c>
      <c r="S121" s="588">
        <v>184</v>
      </c>
      <c r="T121" s="588">
        <v>184</v>
      </c>
      <c r="U121" s="588">
        <v>184</v>
      </c>
      <c r="V121" s="588">
        <v>184</v>
      </c>
      <c r="W121" s="588">
        <v>183</v>
      </c>
      <c r="X121" s="588">
        <v>183</v>
      </c>
      <c r="Y121" s="588">
        <v>183</v>
      </c>
      <c r="Z121" s="588">
        <v>155</v>
      </c>
      <c r="AA121" s="588">
        <v>147</v>
      </c>
      <c r="AB121" s="588">
        <v>147</v>
      </c>
      <c r="AC121" s="588">
        <v>146</v>
      </c>
      <c r="AD121" s="588">
        <v>146</v>
      </c>
      <c r="AE121" s="588">
        <v>146</v>
      </c>
      <c r="AF121" s="588">
        <v>54</v>
      </c>
      <c r="AG121" s="588">
        <v>54</v>
      </c>
      <c r="AH121" s="588">
        <v>54</v>
      </c>
      <c r="AI121" s="588">
        <v>54</v>
      </c>
      <c r="AJ121" s="588">
        <v>0</v>
      </c>
      <c r="AK121" s="588">
        <v>0</v>
      </c>
      <c r="AL121" s="588">
        <v>0</v>
      </c>
      <c r="AM121" s="588">
        <v>0</v>
      </c>
      <c r="AN121" s="588">
        <v>0</v>
      </c>
      <c r="AO121" s="588">
        <v>0</v>
      </c>
      <c r="AP121" s="39"/>
      <c r="AQ121" s="587"/>
      <c r="AR121" s="588"/>
      <c r="AS121" s="588"/>
      <c r="AT121" s="588"/>
      <c r="AU121" s="588">
        <v>2765359</v>
      </c>
      <c r="AV121" s="588">
        <v>2716212</v>
      </c>
      <c r="AW121" s="588">
        <v>2716212</v>
      </c>
      <c r="AX121" s="588">
        <v>2716212</v>
      </c>
      <c r="AY121" s="588">
        <v>2716212</v>
      </c>
      <c r="AZ121" s="588">
        <v>2716212</v>
      </c>
      <c r="BA121" s="588">
        <v>2716212</v>
      </c>
      <c r="BB121" s="588">
        <v>2714790</v>
      </c>
      <c r="BC121" s="588">
        <v>2714790</v>
      </c>
      <c r="BD121" s="588">
        <v>2714790</v>
      </c>
      <c r="BE121" s="588">
        <v>2503426</v>
      </c>
      <c r="BF121" s="588">
        <v>2374525</v>
      </c>
      <c r="BG121" s="588">
        <v>2374525</v>
      </c>
      <c r="BH121" s="588">
        <v>2323451</v>
      </c>
      <c r="BI121" s="588">
        <v>2323451</v>
      </c>
      <c r="BJ121" s="588">
        <v>2318034</v>
      </c>
      <c r="BK121" s="588">
        <v>858746</v>
      </c>
      <c r="BL121" s="588">
        <v>858746</v>
      </c>
      <c r="BM121" s="588">
        <v>858746</v>
      </c>
      <c r="BN121" s="588">
        <v>858746</v>
      </c>
      <c r="BO121" s="588">
        <v>0</v>
      </c>
      <c r="BP121" s="588">
        <v>0</v>
      </c>
      <c r="BQ121" s="588">
        <v>0</v>
      </c>
      <c r="BR121" s="588">
        <v>0</v>
      </c>
      <c r="BS121" s="588">
        <v>0</v>
      </c>
      <c r="BT121" s="589">
        <v>0</v>
      </c>
      <c r="BU121" s="13"/>
    </row>
    <row r="122" spans="2:73" ht="15.5">
      <c r="B122" s="586"/>
      <c r="C122" s="586"/>
      <c r="D122" s="586" t="s">
        <v>97</v>
      </c>
      <c r="E122" s="586" t="s">
        <v>1138</v>
      </c>
      <c r="F122" s="586"/>
      <c r="G122" s="586"/>
      <c r="H122" s="586">
        <v>2015</v>
      </c>
      <c r="I122" s="546" t="s">
        <v>579</v>
      </c>
      <c r="J122" s="546" t="s">
        <v>593</v>
      </c>
      <c r="K122" s="39"/>
      <c r="L122" s="587"/>
      <c r="M122" s="588"/>
      <c r="N122" s="588"/>
      <c r="O122" s="588"/>
      <c r="P122" s="588">
        <v>5</v>
      </c>
      <c r="Q122" s="588">
        <v>5</v>
      </c>
      <c r="R122" s="588">
        <v>5</v>
      </c>
      <c r="S122" s="588">
        <v>5</v>
      </c>
      <c r="T122" s="588">
        <v>2</v>
      </c>
      <c r="U122" s="588">
        <v>0</v>
      </c>
      <c r="V122" s="588">
        <v>0</v>
      </c>
      <c r="W122" s="588">
        <v>0</v>
      </c>
      <c r="X122" s="588">
        <v>0</v>
      </c>
      <c r="Y122" s="588">
        <v>0</v>
      </c>
      <c r="Z122" s="588">
        <v>0</v>
      </c>
      <c r="AA122" s="588">
        <v>0</v>
      </c>
      <c r="AB122" s="588">
        <v>0</v>
      </c>
      <c r="AC122" s="588">
        <v>0</v>
      </c>
      <c r="AD122" s="588">
        <v>0</v>
      </c>
      <c r="AE122" s="588">
        <v>0</v>
      </c>
      <c r="AF122" s="588">
        <v>0</v>
      </c>
      <c r="AG122" s="588">
        <v>0</v>
      </c>
      <c r="AH122" s="588">
        <v>0</v>
      </c>
      <c r="AI122" s="588">
        <v>0</v>
      </c>
      <c r="AJ122" s="588">
        <v>0</v>
      </c>
      <c r="AK122" s="588">
        <v>0</v>
      </c>
      <c r="AL122" s="588">
        <v>0</v>
      </c>
      <c r="AM122" s="588">
        <v>0</v>
      </c>
      <c r="AN122" s="588">
        <v>0</v>
      </c>
      <c r="AO122" s="588">
        <v>0</v>
      </c>
      <c r="AP122" s="39"/>
      <c r="AQ122" s="587"/>
      <c r="AR122" s="588"/>
      <c r="AS122" s="588"/>
      <c r="AT122" s="588"/>
      <c r="AU122" s="588">
        <v>34312</v>
      </c>
      <c r="AV122" s="588">
        <v>34312</v>
      </c>
      <c r="AW122" s="588">
        <v>34312</v>
      </c>
      <c r="AX122" s="588">
        <v>34312</v>
      </c>
      <c r="AY122" s="588">
        <v>16686</v>
      </c>
      <c r="AZ122" s="588">
        <v>0</v>
      </c>
      <c r="BA122" s="588">
        <v>0</v>
      </c>
      <c r="BB122" s="588">
        <v>0</v>
      </c>
      <c r="BC122" s="588">
        <v>0</v>
      </c>
      <c r="BD122" s="588">
        <v>0</v>
      </c>
      <c r="BE122" s="588">
        <v>0</v>
      </c>
      <c r="BF122" s="588">
        <v>0</v>
      </c>
      <c r="BG122" s="588">
        <v>0</v>
      </c>
      <c r="BH122" s="588">
        <v>0</v>
      </c>
      <c r="BI122" s="588">
        <v>0</v>
      </c>
      <c r="BJ122" s="588">
        <v>0</v>
      </c>
      <c r="BK122" s="588">
        <v>0</v>
      </c>
      <c r="BL122" s="588">
        <v>0</v>
      </c>
      <c r="BM122" s="588">
        <v>0</v>
      </c>
      <c r="BN122" s="588">
        <v>0</v>
      </c>
      <c r="BO122" s="588">
        <v>0</v>
      </c>
      <c r="BP122" s="588">
        <v>0</v>
      </c>
      <c r="BQ122" s="588">
        <v>0</v>
      </c>
      <c r="BR122" s="588">
        <v>0</v>
      </c>
      <c r="BS122" s="588">
        <v>0</v>
      </c>
      <c r="BT122" s="589">
        <v>0</v>
      </c>
      <c r="BU122" s="13"/>
    </row>
    <row r="123" spans="2:73">
      <c r="B123" s="586"/>
      <c r="C123" s="586"/>
      <c r="D123" s="586" t="s">
        <v>665</v>
      </c>
      <c r="E123" s="586" t="s">
        <v>1138</v>
      </c>
      <c r="F123" s="586"/>
      <c r="G123" s="586"/>
      <c r="H123" s="586">
        <v>2015</v>
      </c>
      <c r="I123" s="546" t="s">
        <v>579</v>
      </c>
      <c r="J123" s="546" t="s">
        <v>593</v>
      </c>
      <c r="K123" s="39"/>
      <c r="L123" s="587"/>
      <c r="M123" s="588"/>
      <c r="N123" s="588"/>
      <c r="O123" s="588"/>
      <c r="P123" s="588">
        <v>1408</v>
      </c>
      <c r="Q123" s="588">
        <v>1408</v>
      </c>
      <c r="R123" s="588">
        <v>1408</v>
      </c>
      <c r="S123" s="588">
        <v>1408</v>
      </c>
      <c r="T123" s="588">
        <v>1408</v>
      </c>
      <c r="U123" s="588">
        <v>1408</v>
      </c>
      <c r="V123" s="588">
        <v>1408</v>
      </c>
      <c r="W123" s="588">
        <v>1408</v>
      </c>
      <c r="X123" s="588">
        <v>1408</v>
      </c>
      <c r="Y123" s="588">
        <v>1408</v>
      </c>
      <c r="Z123" s="588">
        <v>1408</v>
      </c>
      <c r="AA123" s="588">
        <v>1408</v>
      </c>
      <c r="AB123" s="588">
        <v>1408</v>
      </c>
      <c r="AC123" s="588">
        <v>1408</v>
      </c>
      <c r="AD123" s="588">
        <v>1408</v>
      </c>
      <c r="AE123" s="588">
        <v>1408</v>
      </c>
      <c r="AF123" s="588">
        <v>1408</v>
      </c>
      <c r="AG123" s="588">
        <v>1408</v>
      </c>
      <c r="AH123" s="588">
        <v>1226</v>
      </c>
      <c r="AI123" s="588">
        <v>0</v>
      </c>
      <c r="AJ123" s="588">
        <v>0</v>
      </c>
      <c r="AK123" s="588">
        <v>0</v>
      </c>
      <c r="AL123" s="588">
        <v>0</v>
      </c>
      <c r="AM123" s="588">
        <v>0</v>
      </c>
      <c r="AN123" s="588">
        <v>0</v>
      </c>
      <c r="AO123" s="588">
        <v>0</v>
      </c>
      <c r="AP123" s="39"/>
      <c r="AQ123" s="587"/>
      <c r="AR123" s="588"/>
      <c r="AS123" s="588"/>
      <c r="AT123" s="588"/>
      <c r="AU123" s="588">
        <v>2627013</v>
      </c>
      <c r="AV123" s="588">
        <v>2627013</v>
      </c>
      <c r="AW123" s="588">
        <v>2627013</v>
      </c>
      <c r="AX123" s="588">
        <v>2627013</v>
      </c>
      <c r="AY123" s="588">
        <v>2627013</v>
      </c>
      <c r="AZ123" s="588">
        <v>2627013</v>
      </c>
      <c r="BA123" s="588">
        <v>2627013</v>
      </c>
      <c r="BB123" s="588">
        <v>2627013</v>
      </c>
      <c r="BC123" s="588">
        <v>2627013</v>
      </c>
      <c r="BD123" s="588">
        <v>2627013</v>
      </c>
      <c r="BE123" s="588">
        <v>2627013</v>
      </c>
      <c r="BF123" s="588">
        <v>2627013</v>
      </c>
      <c r="BG123" s="588">
        <v>2627013</v>
      </c>
      <c r="BH123" s="588">
        <v>2627013</v>
      </c>
      <c r="BI123" s="588">
        <v>2627013</v>
      </c>
      <c r="BJ123" s="588">
        <v>2627013</v>
      </c>
      <c r="BK123" s="588">
        <v>2627013</v>
      </c>
      <c r="BL123" s="588">
        <v>2627013</v>
      </c>
      <c r="BM123" s="588">
        <v>2464111</v>
      </c>
      <c r="BN123" s="588">
        <v>0</v>
      </c>
      <c r="BO123" s="588">
        <v>0</v>
      </c>
      <c r="BP123" s="588">
        <v>0</v>
      </c>
      <c r="BQ123" s="588">
        <v>0</v>
      </c>
      <c r="BR123" s="588">
        <v>0</v>
      </c>
      <c r="BS123" s="588">
        <v>0</v>
      </c>
      <c r="BT123" s="589">
        <v>0</v>
      </c>
    </row>
    <row r="124" spans="2:73">
      <c r="B124" s="586"/>
      <c r="C124" s="586"/>
      <c r="D124" s="586" t="s">
        <v>98</v>
      </c>
      <c r="E124" s="586" t="s">
        <v>1138</v>
      </c>
      <c r="F124" s="586"/>
      <c r="G124" s="586"/>
      <c r="H124" s="586">
        <v>2015</v>
      </c>
      <c r="I124" s="546" t="s">
        <v>579</v>
      </c>
      <c r="J124" s="546" t="s">
        <v>593</v>
      </c>
      <c r="K124" s="39"/>
      <c r="L124" s="587"/>
      <c r="M124" s="588"/>
      <c r="N124" s="588"/>
      <c r="O124" s="588"/>
      <c r="P124" s="588">
        <v>365</v>
      </c>
      <c r="Q124" s="588">
        <v>365</v>
      </c>
      <c r="R124" s="588">
        <v>365</v>
      </c>
      <c r="S124" s="588">
        <v>365</v>
      </c>
      <c r="T124" s="588">
        <v>365</v>
      </c>
      <c r="U124" s="588">
        <v>365</v>
      </c>
      <c r="V124" s="588">
        <v>365</v>
      </c>
      <c r="W124" s="588">
        <v>365</v>
      </c>
      <c r="X124" s="588">
        <v>365</v>
      </c>
      <c r="Y124" s="588">
        <v>365</v>
      </c>
      <c r="Z124" s="588">
        <v>365</v>
      </c>
      <c r="AA124" s="588">
        <v>365</v>
      </c>
      <c r="AB124" s="588">
        <v>365</v>
      </c>
      <c r="AC124" s="588">
        <v>365</v>
      </c>
      <c r="AD124" s="588">
        <v>365</v>
      </c>
      <c r="AE124" s="588">
        <v>365</v>
      </c>
      <c r="AF124" s="588">
        <v>365</v>
      </c>
      <c r="AG124" s="588">
        <v>365</v>
      </c>
      <c r="AH124" s="588">
        <v>365</v>
      </c>
      <c r="AI124" s="588">
        <v>365</v>
      </c>
      <c r="AJ124" s="588">
        <v>296</v>
      </c>
      <c r="AK124" s="588">
        <v>296</v>
      </c>
      <c r="AL124" s="588">
        <v>296</v>
      </c>
      <c r="AM124" s="588">
        <v>0</v>
      </c>
      <c r="AN124" s="588">
        <v>0</v>
      </c>
      <c r="AO124" s="588">
        <v>0</v>
      </c>
      <c r="AP124" s="39"/>
      <c r="AQ124" s="587"/>
      <c r="AR124" s="588"/>
      <c r="AS124" s="588"/>
      <c r="AT124" s="588"/>
      <c r="AU124" s="588">
        <v>1775510</v>
      </c>
      <c r="AV124" s="588">
        <v>1775510</v>
      </c>
      <c r="AW124" s="588">
        <v>1775510</v>
      </c>
      <c r="AX124" s="588">
        <v>1775510</v>
      </c>
      <c r="AY124" s="588">
        <v>1775510</v>
      </c>
      <c r="AZ124" s="588">
        <v>1775510</v>
      </c>
      <c r="BA124" s="588">
        <v>1775510</v>
      </c>
      <c r="BB124" s="588">
        <v>1775510</v>
      </c>
      <c r="BC124" s="588">
        <v>1775510</v>
      </c>
      <c r="BD124" s="588">
        <v>1775510</v>
      </c>
      <c r="BE124" s="588">
        <v>1775226</v>
      </c>
      <c r="BF124" s="588">
        <v>1775226</v>
      </c>
      <c r="BG124" s="588">
        <v>1775226</v>
      </c>
      <c r="BH124" s="588">
        <v>1775226</v>
      </c>
      <c r="BI124" s="588">
        <v>1775226</v>
      </c>
      <c r="BJ124" s="588">
        <v>1775226</v>
      </c>
      <c r="BK124" s="588">
        <v>1775226</v>
      </c>
      <c r="BL124" s="588">
        <v>1775226</v>
      </c>
      <c r="BM124" s="588">
        <v>1775226</v>
      </c>
      <c r="BN124" s="588">
        <v>1775226</v>
      </c>
      <c r="BO124" s="588">
        <v>731307</v>
      </c>
      <c r="BP124" s="588">
        <v>731307</v>
      </c>
      <c r="BQ124" s="588">
        <v>731307</v>
      </c>
      <c r="BR124" s="588">
        <v>0</v>
      </c>
      <c r="BS124" s="588">
        <v>0</v>
      </c>
      <c r="BT124" s="589">
        <v>0</v>
      </c>
    </row>
    <row r="125" spans="2:73">
      <c r="B125" s="586"/>
      <c r="C125" s="586"/>
      <c r="D125" s="586" t="s">
        <v>99</v>
      </c>
      <c r="E125" s="586" t="s">
        <v>1138</v>
      </c>
      <c r="F125" s="586"/>
      <c r="G125" s="586"/>
      <c r="H125" s="586">
        <v>2015</v>
      </c>
      <c r="I125" s="546" t="s">
        <v>579</v>
      </c>
      <c r="J125" s="546" t="s">
        <v>593</v>
      </c>
      <c r="K125" s="39"/>
      <c r="L125" s="587"/>
      <c r="M125" s="588"/>
      <c r="N125" s="588"/>
      <c r="O125" s="588"/>
      <c r="P125" s="588">
        <v>171</v>
      </c>
      <c r="Q125" s="588">
        <v>171</v>
      </c>
      <c r="R125" s="588">
        <v>171</v>
      </c>
      <c r="S125" s="588">
        <v>171</v>
      </c>
      <c r="T125" s="588">
        <v>0</v>
      </c>
      <c r="U125" s="588">
        <v>0</v>
      </c>
      <c r="V125" s="588">
        <v>0</v>
      </c>
      <c r="W125" s="588">
        <v>0</v>
      </c>
      <c r="X125" s="588">
        <v>0</v>
      </c>
      <c r="Y125" s="588">
        <v>0</v>
      </c>
      <c r="Z125" s="588">
        <v>0</v>
      </c>
      <c r="AA125" s="588">
        <v>0</v>
      </c>
      <c r="AB125" s="588">
        <v>0</v>
      </c>
      <c r="AC125" s="588">
        <v>0</v>
      </c>
      <c r="AD125" s="588">
        <v>0</v>
      </c>
      <c r="AE125" s="588">
        <v>0</v>
      </c>
      <c r="AF125" s="588">
        <v>0</v>
      </c>
      <c r="AG125" s="588">
        <v>0</v>
      </c>
      <c r="AH125" s="588">
        <v>0</v>
      </c>
      <c r="AI125" s="588">
        <v>0</v>
      </c>
      <c r="AJ125" s="588">
        <v>0</v>
      </c>
      <c r="AK125" s="588">
        <v>0</v>
      </c>
      <c r="AL125" s="588">
        <v>0</v>
      </c>
      <c r="AM125" s="588">
        <v>0</v>
      </c>
      <c r="AN125" s="588">
        <v>0</v>
      </c>
      <c r="AO125" s="588">
        <v>0</v>
      </c>
      <c r="AP125" s="39"/>
      <c r="AQ125" s="587"/>
      <c r="AR125" s="588"/>
      <c r="AS125" s="588"/>
      <c r="AT125" s="588"/>
      <c r="AU125" s="588">
        <v>802189</v>
      </c>
      <c r="AV125" s="588">
        <v>802189</v>
      </c>
      <c r="AW125" s="588">
        <v>802189</v>
      </c>
      <c r="AX125" s="588">
        <v>802189</v>
      </c>
      <c r="AY125" s="588">
        <v>0</v>
      </c>
      <c r="AZ125" s="588">
        <v>0</v>
      </c>
      <c r="BA125" s="588">
        <v>0</v>
      </c>
      <c r="BB125" s="588">
        <v>0</v>
      </c>
      <c r="BC125" s="588">
        <v>0</v>
      </c>
      <c r="BD125" s="588">
        <v>0</v>
      </c>
      <c r="BE125" s="588">
        <v>0</v>
      </c>
      <c r="BF125" s="588">
        <v>0</v>
      </c>
      <c r="BG125" s="588">
        <v>0</v>
      </c>
      <c r="BH125" s="588">
        <v>0</v>
      </c>
      <c r="BI125" s="588">
        <v>0</v>
      </c>
      <c r="BJ125" s="588">
        <v>0</v>
      </c>
      <c r="BK125" s="588">
        <v>0</v>
      </c>
      <c r="BL125" s="588">
        <v>0</v>
      </c>
      <c r="BM125" s="588">
        <v>0</v>
      </c>
      <c r="BN125" s="588">
        <v>0</v>
      </c>
      <c r="BO125" s="588">
        <v>0</v>
      </c>
      <c r="BP125" s="588">
        <v>0</v>
      </c>
      <c r="BQ125" s="588">
        <v>0</v>
      </c>
      <c r="BR125" s="588">
        <v>0</v>
      </c>
      <c r="BS125" s="588">
        <v>0</v>
      </c>
      <c r="BT125" s="589">
        <v>0</v>
      </c>
    </row>
    <row r="126" spans="2:73">
      <c r="B126" s="586"/>
      <c r="C126" s="586"/>
      <c r="D126" s="586" t="s">
        <v>100</v>
      </c>
      <c r="E126" s="586" t="s">
        <v>1138</v>
      </c>
      <c r="F126" s="586"/>
      <c r="G126" s="586"/>
      <c r="H126" s="586">
        <v>2015</v>
      </c>
      <c r="I126" s="546" t="s">
        <v>579</v>
      </c>
      <c r="J126" s="546" t="s">
        <v>593</v>
      </c>
      <c r="K126" s="39"/>
      <c r="L126" s="587"/>
      <c r="M126" s="588"/>
      <c r="N126" s="588"/>
      <c r="O126" s="588"/>
      <c r="P126" s="588">
        <v>2674</v>
      </c>
      <c r="Q126" s="588">
        <v>2674</v>
      </c>
      <c r="R126" s="588">
        <v>2659</v>
      </c>
      <c r="S126" s="588">
        <v>2659</v>
      </c>
      <c r="T126" s="588">
        <v>2659</v>
      </c>
      <c r="U126" s="588">
        <v>2659</v>
      </c>
      <c r="V126" s="588">
        <v>2516</v>
      </c>
      <c r="W126" s="588">
        <v>2516</v>
      </c>
      <c r="X126" s="588">
        <v>2381</v>
      </c>
      <c r="Y126" s="588">
        <v>1915</v>
      </c>
      <c r="Z126" s="588">
        <v>740</v>
      </c>
      <c r="AA126" s="588">
        <v>704</v>
      </c>
      <c r="AB126" s="588">
        <v>260</v>
      </c>
      <c r="AC126" s="588">
        <v>235</v>
      </c>
      <c r="AD126" s="588">
        <v>235</v>
      </c>
      <c r="AE126" s="588">
        <v>190</v>
      </c>
      <c r="AF126" s="588">
        <v>102</v>
      </c>
      <c r="AG126" s="588">
        <v>102</v>
      </c>
      <c r="AH126" s="588">
        <v>102</v>
      </c>
      <c r="AI126" s="588">
        <v>102</v>
      </c>
      <c r="AJ126" s="588">
        <v>0</v>
      </c>
      <c r="AK126" s="588">
        <v>0</v>
      </c>
      <c r="AL126" s="588">
        <v>0</v>
      </c>
      <c r="AM126" s="588">
        <v>0</v>
      </c>
      <c r="AN126" s="588">
        <v>0</v>
      </c>
      <c r="AO126" s="588">
        <v>0</v>
      </c>
      <c r="AP126" s="39"/>
      <c r="AQ126" s="587"/>
      <c r="AR126" s="588"/>
      <c r="AS126" s="588"/>
      <c r="AT126" s="588"/>
      <c r="AU126" s="588">
        <v>18648972</v>
      </c>
      <c r="AV126" s="588">
        <v>18648972</v>
      </c>
      <c r="AW126" s="588">
        <v>18602122</v>
      </c>
      <c r="AX126" s="588">
        <v>18602122</v>
      </c>
      <c r="AY126" s="588">
        <v>18602122</v>
      </c>
      <c r="AZ126" s="588">
        <v>18600471</v>
      </c>
      <c r="BA126" s="588">
        <v>17652851</v>
      </c>
      <c r="BB126" s="588">
        <v>17652851</v>
      </c>
      <c r="BC126" s="588">
        <v>17112620</v>
      </c>
      <c r="BD126" s="588">
        <v>13961803</v>
      </c>
      <c r="BE126" s="588">
        <v>5862165</v>
      </c>
      <c r="BF126" s="588">
        <v>5429621</v>
      </c>
      <c r="BG126" s="588">
        <v>1872375</v>
      </c>
      <c r="BH126" s="588">
        <v>1793712</v>
      </c>
      <c r="BI126" s="588">
        <v>1793712</v>
      </c>
      <c r="BJ126" s="588">
        <v>1291649</v>
      </c>
      <c r="BK126" s="588">
        <v>274319</v>
      </c>
      <c r="BL126" s="588">
        <v>274319</v>
      </c>
      <c r="BM126" s="588">
        <v>274319</v>
      </c>
      <c r="BN126" s="588">
        <v>274319</v>
      </c>
      <c r="BO126" s="588">
        <v>0</v>
      </c>
      <c r="BP126" s="588">
        <v>0</v>
      </c>
      <c r="BQ126" s="588">
        <v>0</v>
      </c>
      <c r="BR126" s="588">
        <v>0</v>
      </c>
      <c r="BS126" s="588">
        <v>0</v>
      </c>
      <c r="BT126" s="589">
        <v>0</v>
      </c>
    </row>
    <row r="127" spans="2:73">
      <c r="B127" s="586"/>
      <c r="C127" s="586"/>
      <c r="D127" s="586" t="s">
        <v>101</v>
      </c>
      <c r="E127" s="586" t="s">
        <v>1138</v>
      </c>
      <c r="F127" s="586"/>
      <c r="G127" s="586"/>
      <c r="H127" s="586">
        <v>2015</v>
      </c>
      <c r="I127" s="546" t="s">
        <v>579</v>
      </c>
      <c r="J127" s="546" t="s">
        <v>593</v>
      </c>
      <c r="K127" s="39"/>
      <c r="L127" s="587"/>
      <c r="M127" s="588"/>
      <c r="N127" s="588"/>
      <c r="O127" s="588"/>
      <c r="P127" s="588">
        <v>339</v>
      </c>
      <c r="Q127" s="588">
        <v>315</v>
      </c>
      <c r="R127" s="588">
        <v>205</v>
      </c>
      <c r="S127" s="588">
        <v>201</v>
      </c>
      <c r="T127" s="588">
        <v>201</v>
      </c>
      <c r="U127" s="588">
        <v>201</v>
      </c>
      <c r="V127" s="588">
        <v>201</v>
      </c>
      <c r="W127" s="588">
        <v>201</v>
      </c>
      <c r="X127" s="588">
        <v>201</v>
      </c>
      <c r="Y127" s="588">
        <v>201</v>
      </c>
      <c r="Z127" s="588">
        <v>198</v>
      </c>
      <c r="AA127" s="588">
        <v>81</v>
      </c>
      <c r="AB127" s="588">
        <v>0</v>
      </c>
      <c r="AC127" s="588">
        <v>0</v>
      </c>
      <c r="AD127" s="588">
        <v>0</v>
      </c>
      <c r="AE127" s="588">
        <v>0</v>
      </c>
      <c r="AF127" s="588">
        <v>0</v>
      </c>
      <c r="AG127" s="588">
        <v>0</v>
      </c>
      <c r="AH127" s="588">
        <v>0</v>
      </c>
      <c r="AI127" s="588">
        <v>0</v>
      </c>
      <c r="AJ127" s="588">
        <v>0</v>
      </c>
      <c r="AK127" s="588">
        <v>0</v>
      </c>
      <c r="AL127" s="588">
        <v>0</v>
      </c>
      <c r="AM127" s="588">
        <v>0</v>
      </c>
      <c r="AN127" s="588">
        <v>0</v>
      </c>
      <c r="AO127" s="588">
        <v>0</v>
      </c>
      <c r="AP127" s="39"/>
      <c r="AQ127" s="587"/>
      <c r="AR127" s="588"/>
      <c r="AS127" s="588"/>
      <c r="AT127" s="588"/>
      <c r="AU127" s="588">
        <v>1497164</v>
      </c>
      <c r="AV127" s="588">
        <v>1376361</v>
      </c>
      <c r="AW127" s="588">
        <v>935568</v>
      </c>
      <c r="AX127" s="588">
        <v>920965</v>
      </c>
      <c r="AY127" s="588">
        <v>920965</v>
      </c>
      <c r="AZ127" s="588">
        <v>920965</v>
      </c>
      <c r="BA127" s="588">
        <v>920965</v>
      </c>
      <c r="BB127" s="588">
        <v>920965</v>
      </c>
      <c r="BC127" s="588">
        <v>920965</v>
      </c>
      <c r="BD127" s="588">
        <v>920965</v>
      </c>
      <c r="BE127" s="588">
        <v>888548</v>
      </c>
      <c r="BF127" s="588">
        <v>322850</v>
      </c>
      <c r="BG127" s="588">
        <v>0</v>
      </c>
      <c r="BH127" s="588">
        <v>0</v>
      </c>
      <c r="BI127" s="588">
        <v>0</v>
      </c>
      <c r="BJ127" s="588">
        <v>0</v>
      </c>
      <c r="BK127" s="588">
        <v>0</v>
      </c>
      <c r="BL127" s="588">
        <v>0</v>
      </c>
      <c r="BM127" s="588">
        <v>0</v>
      </c>
      <c r="BN127" s="588">
        <v>0</v>
      </c>
      <c r="BO127" s="588">
        <v>0</v>
      </c>
      <c r="BP127" s="588">
        <v>0</v>
      </c>
      <c r="BQ127" s="588">
        <v>0</v>
      </c>
      <c r="BR127" s="588">
        <v>0</v>
      </c>
      <c r="BS127" s="588">
        <v>0</v>
      </c>
      <c r="BT127" s="589">
        <v>0</v>
      </c>
    </row>
    <row r="128" spans="2:73">
      <c r="B128" s="586"/>
      <c r="C128" s="586"/>
      <c r="D128" s="586" t="s">
        <v>102</v>
      </c>
      <c r="E128" s="586" t="s">
        <v>1138</v>
      </c>
      <c r="F128" s="586"/>
      <c r="G128" s="586"/>
      <c r="H128" s="586">
        <v>2015</v>
      </c>
      <c r="I128" s="546" t="s">
        <v>579</v>
      </c>
      <c r="J128" s="546" t="s">
        <v>593</v>
      </c>
      <c r="K128" s="39"/>
      <c r="L128" s="587"/>
      <c r="M128" s="588"/>
      <c r="N128" s="588"/>
      <c r="O128" s="588"/>
      <c r="P128" s="588">
        <v>105</v>
      </c>
      <c r="Q128" s="588">
        <v>105</v>
      </c>
      <c r="R128" s="588">
        <v>105</v>
      </c>
      <c r="S128" s="588">
        <v>105</v>
      </c>
      <c r="T128" s="588">
        <v>105</v>
      </c>
      <c r="U128" s="588">
        <v>105</v>
      </c>
      <c r="V128" s="588">
        <v>105</v>
      </c>
      <c r="W128" s="588">
        <v>105</v>
      </c>
      <c r="X128" s="588">
        <v>101</v>
      </c>
      <c r="Y128" s="588">
        <v>101</v>
      </c>
      <c r="Z128" s="588">
        <v>67</v>
      </c>
      <c r="AA128" s="588">
        <v>67</v>
      </c>
      <c r="AB128" s="588">
        <v>67</v>
      </c>
      <c r="AC128" s="588">
        <v>67</v>
      </c>
      <c r="AD128" s="588">
        <v>57</v>
      </c>
      <c r="AE128" s="588">
        <v>0</v>
      </c>
      <c r="AF128" s="588">
        <v>0</v>
      </c>
      <c r="AG128" s="588">
        <v>0</v>
      </c>
      <c r="AH128" s="588">
        <v>0</v>
      </c>
      <c r="AI128" s="588">
        <v>0</v>
      </c>
      <c r="AJ128" s="588">
        <v>0</v>
      </c>
      <c r="AK128" s="588">
        <v>0</v>
      </c>
      <c r="AL128" s="588">
        <v>0</v>
      </c>
      <c r="AM128" s="588">
        <v>0</v>
      </c>
      <c r="AN128" s="588">
        <v>0</v>
      </c>
      <c r="AO128" s="588">
        <v>0</v>
      </c>
      <c r="AP128" s="39"/>
      <c r="AQ128" s="587"/>
      <c r="AR128" s="588"/>
      <c r="AS128" s="588"/>
      <c r="AT128" s="588"/>
      <c r="AU128" s="588">
        <v>699864</v>
      </c>
      <c r="AV128" s="588">
        <v>699864</v>
      </c>
      <c r="AW128" s="588">
        <v>699864</v>
      </c>
      <c r="AX128" s="588">
        <v>699864</v>
      </c>
      <c r="AY128" s="588">
        <v>699864</v>
      </c>
      <c r="AZ128" s="588">
        <v>699864</v>
      </c>
      <c r="BA128" s="588">
        <v>699864</v>
      </c>
      <c r="BB128" s="588">
        <v>699864</v>
      </c>
      <c r="BC128" s="588">
        <v>686121</v>
      </c>
      <c r="BD128" s="588">
        <v>686121</v>
      </c>
      <c r="BE128" s="588">
        <v>474876</v>
      </c>
      <c r="BF128" s="588">
        <v>474876</v>
      </c>
      <c r="BG128" s="588">
        <v>474876</v>
      </c>
      <c r="BH128" s="588">
        <v>474876</v>
      </c>
      <c r="BI128" s="588">
        <v>437085</v>
      </c>
      <c r="BJ128" s="588">
        <v>0</v>
      </c>
      <c r="BK128" s="588">
        <v>0</v>
      </c>
      <c r="BL128" s="588">
        <v>0</v>
      </c>
      <c r="BM128" s="588">
        <v>0</v>
      </c>
      <c r="BN128" s="588">
        <v>0</v>
      </c>
      <c r="BO128" s="588">
        <v>0</v>
      </c>
      <c r="BP128" s="588">
        <v>0</v>
      </c>
      <c r="BQ128" s="588">
        <v>0</v>
      </c>
      <c r="BR128" s="588">
        <v>0</v>
      </c>
      <c r="BS128" s="588">
        <v>0</v>
      </c>
      <c r="BT128" s="589">
        <v>0</v>
      </c>
    </row>
    <row r="129" spans="2:72">
      <c r="B129" s="586"/>
      <c r="C129" s="586"/>
      <c r="D129" s="586" t="s">
        <v>103</v>
      </c>
      <c r="E129" s="586" t="s">
        <v>1138</v>
      </c>
      <c r="F129" s="586"/>
      <c r="G129" s="586"/>
      <c r="H129" s="586">
        <v>2015</v>
      </c>
      <c r="I129" s="546" t="s">
        <v>579</v>
      </c>
      <c r="J129" s="546" t="s">
        <v>593</v>
      </c>
      <c r="K129" s="39"/>
      <c r="L129" s="587"/>
      <c r="M129" s="588"/>
      <c r="N129" s="588"/>
      <c r="O129" s="588"/>
      <c r="P129" s="588">
        <v>0</v>
      </c>
      <c r="Q129" s="588">
        <v>0</v>
      </c>
      <c r="R129" s="588">
        <v>0</v>
      </c>
      <c r="S129" s="588">
        <v>0</v>
      </c>
      <c r="T129" s="588">
        <v>0</v>
      </c>
      <c r="U129" s="588">
        <v>0</v>
      </c>
      <c r="V129" s="588">
        <v>0</v>
      </c>
      <c r="W129" s="588">
        <v>0</v>
      </c>
      <c r="X129" s="588">
        <v>0</v>
      </c>
      <c r="Y129" s="588">
        <v>0</v>
      </c>
      <c r="Z129" s="588">
        <v>0</v>
      </c>
      <c r="AA129" s="588">
        <v>0</v>
      </c>
      <c r="AB129" s="588">
        <v>0</v>
      </c>
      <c r="AC129" s="588">
        <v>0</v>
      </c>
      <c r="AD129" s="588">
        <v>0</v>
      </c>
      <c r="AE129" s="588">
        <v>0</v>
      </c>
      <c r="AF129" s="588">
        <v>0</v>
      </c>
      <c r="AG129" s="588">
        <v>0</v>
      </c>
      <c r="AH129" s="588">
        <v>0</v>
      </c>
      <c r="AI129" s="588">
        <v>0</v>
      </c>
      <c r="AJ129" s="588">
        <v>0</v>
      </c>
      <c r="AK129" s="588">
        <v>0</v>
      </c>
      <c r="AL129" s="588">
        <v>0</v>
      </c>
      <c r="AM129" s="588">
        <v>0</v>
      </c>
      <c r="AN129" s="588">
        <v>0</v>
      </c>
      <c r="AO129" s="588">
        <v>0</v>
      </c>
      <c r="AP129" s="39"/>
      <c r="AQ129" s="587"/>
      <c r="AR129" s="588"/>
      <c r="AS129" s="588"/>
      <c r="AT129" s="588"/>
      <c r="AU129" s="588">
        <v>0</v>
      </c>
      <c r="AV129" s="588">
        <v>0</v>
      </c>
      <c r="AW129" s="588">
        <v>0</v>
      </c>
      <c r="AX129" s="588">
        <v>0</v>
      </c>
      <c r="AY129" s="588">
        <v>0</v>
      </c>
      <c r="AZ129" s="588">
        <v>0</v>
      </c>
      <c r="BA129" s="588">
        <v>0</v>
      </c>
      <c r="BB129" s="588">
        <v>0</v>
      </c>
      <c r="BC129" s="588">
        <v>0</v>
      </c>
      <c r="BD129" s="588">
        <v>0</v>
      </c>
      <c r="BE129" s="588">
        <v>0</v>
      </c>
      <c r="BF129" s="588">
        <v>0</v>
      </c>
      <c r="BG129" s="588">
        <v>0</v>
      </c>
      <c r="BH129" s="588">
        <v>0</v>
      </c>
      <c r="BI129" s="588">
        <v>0</v>
      </c>
      <c r="BJ129" s="588">
        <v>0</v>
      </c>
      <c r="BK129" s="588">
        <v>0</v>
      </c>
      <c r="BL129" s="588">
        <v>0</v>
      </c>
      <c r="BM129" s="588">
        <v>0</v>
      </c>
      <c r="BN129" s="588">
        <v>0</v>
      </c>
      <c r="BO129" s="588">
        <v>0</v>
      </c>
      <c r="BP129" s="588">
        <v>0</v>
      </c>
      <c r="BQ129" s="588">
        <v>0</v>
      </c>
      <c r="BR129" s="588">
        <v>0</v>
      </c>
      <c r="BS129" s="588">
        <v>0</v>
      </c>
      <c r="BT129" s="589">
        <v>0</v>
      </c>
    </row>
    <row r="130" spans="2:72">
      <c r="B130" s="586"/>
      <c r="C130" s="586"/>
      <c r="D130" s="586" t="s">
        <v>104</v>
      </c>
      <c r="E130" s="586" t="s">
        <v>1138</v>
      </c>
      <c r="F130" s="586"/>
      <c r="G130" s="586"/>
      <c r="H130" s="586">
        <v>2015</v>
      </c>
      <c r="I130" s="546" t="s">
        <v>579</v>
      </c>
      <c r="J130" s="546" t="s">
        <v>593</v>
      </c>
      <c r="K130" s="39"/>
      <c r="L130" s="587"/>
      <c r="M130" s="588"/>
      <c r="N130" s="588"/>
      <c r="O130" s="588"/>
      <c r="P130" s="588">
        <v>0</v>
      </c>
      <c r="Q130" s="588">
        <v>0</v>
      </c>
      <c r="R130" s="588">
        <v>0</v>
      </c>
      <c r="S130" s="588">
        <v>0</v>
      </c>
      <c r="T130" s="588">
        <v>0</v>
      </c>
      <c r="U130" s="588">
        <v>0</v>
      </c>
      <c r="V130" s="588">
        <v>0</v>
      </c>
      <c r="W130" s="588">
        <v>0</v>
      </c>
      <c r="X130" s="588">
        <v>0</v>
      </c>
      <c r="Y130" s="588">
        <v>0</v>
      </c>
      <c r="Z130" s="588">
        <v>0</v>
      </c>
      <c r="AA130" s="588">
        <v>0</v>
      </c>
      <c r="AB130" s="588">
        <v>0</v>
      </c>
      <c r="AC130" s="588">
        <v>0</v>
      </c>
      <c r="AD130" s="588">
        <v>0</v>
      </c>
      <c r="AE130" s="588">
        <v>0</v>
      </c>
      <c r="AF130" s="588">
        <v>0</v>
      </c>
      <c r="AG130" s="588">
        <v>0</v>
      </c>
      <c r="AH130" s="588">
        <v>0</v>
      </c>
      <c r="AI130" s="588">
        <v>0</v>
      </c>
      <c r="AJ130" s="588">
        <v>0</v>
      </c>
      <c r="AK130" s="588">
        <v>0</v>
      </c>
      <c r="AL130" s="588">
        <v>0</v>
      </c>
      <c r="AM130" s="588">
        <v>0</v>
      </c>
      <c r="AN130" s="588">
        <v>0</v>
      </c>
      <c r="AO130" s="588">
        <v>0</v>
      </c>
      <c r="AP130" s="39"/>
      <c r="AQ130" s="587"/>
      <c r="AR130" s="588"/>
      <c r="AS130" s="588"/>
      <c r="AT130" s="588"/>
      <c r="AU130" s="588">
        <v>0</v>
      </c>
      <c r="AV130" s="588">
        <v>0</v>
      </c>
      <c r="AW130" s="588">
        <v>0</v>
      </c>
      <c r="AX130" s="588">
        <v>0</v>
      </c>
      <c r="AY130" s="588">
        <v>0</v>
      </c>
      <c r="AZ130" s="588">
        <v>0</v>
      </c>
      <c r="BA130" s="588">
        <v>0</v>
      </c>
      <c r="BB130" s="588">
        <v>0</v>
      </c>
      <c r="BC130" s="588">
        <v>0</v>
      </c>
      <c r="BD130" s="588">
        <v>0</v>
      </c>
      <c r="BE130" s="588">
        <v>0</v>
      </c>
      <c r="BF130" s="588">
        <v>0</v>
      </c>
      <c r="BG130" s="588">
        <v>0</v>
      </c>
      <c r="BH130" s="588">
        <v>0</v>
      </c>
      <c r="BI130" s="588">
        <v>0</v>
      </c>
      <c r="BJ130" s="588">
        <v>0</v>
      </c>
      <c r="BK130" s="588">
        <v>0</v>
      </c>
      <c r="BL130" s="588">
        <v>0</v>
      </c>
      <c r="BM130" s="588">
        <v>0</v>
      </c>
      <c r="BN130" s="588">
        <v>0</v>
      </c>
      <c r="BO130" s="588">
        <v>0</v>
      </c>
      <c r="BP130" s="588">
        <v>0</v>
      </c>
      <c r="BQ130" s="588">
        <v>0</v>
      </c>
      <c r="BR130" s="588">
        <v>0</v>
      </c>
      <c r="BS130" s="588">
        <v>0</v>
      </c>
      <c r="BT130" s="589">
        <v>0</v>
      </c>
    </row>
    <row r="131" spans="2:72">
      <c r="B131" s="586"/>
      <c r="C131" s="586"/>
      <c r="D131" s="586" t="s">
        <v>106</v>
      </c>
      <c r="E131" s="586" t="s">
        <v>1138</v>
      </c>
      <c r="F131" s="586"/>
      <c r="G131" s="586"/>
      <c r="H131" s="586">
        <v>2015</v>
      </c>
      <c r="I131" s="546" t="s">
        <v>579</v>
      </c>
      <c r="J131" s="546" t="s">
        <v>593</v>
      </c>
      <c r="K131" s="39"/>
      <c r="L131" s="587"/>
      <c r="M131" s="588"/>
      <c r="N131" s="588"/>
      <c r="O131" s="588"/>
      <c r="P131" s="588">
        <v>17</v>
      </c>
      <c r="Q131" s="588">
        <v>17</v>
      </c>
      <c r="R131" s="588">
        <v>17</v>
      </c>
      <c r="S131" s="588">
        <v>17</v>
      </c>
      <c r="T131" s="588">
        <v>17</v>
      </c>
      <c r="U131" s="588">
        <v>17</v>
      </c>
      <c r="V131" s="588">
        <v>17</v>
      </c>
      <c r="W131" s="588">
        <v>17</v>
      </c>
      <c r="X131" s="588">
        <v>17</v>
      </c>
      <c r="Y131" s="588">
        <v>17</v>
      </c>
      <c r="Z131" s="588">
        <v>0</v>
      </c>
      <c r="AA131" s="588">
        <v>0</v>
      </c>
      <c r="AB131" s="588">
        <v>0</v>
      </c>
      <c r="AC131" s="588">
        <v>0</v>
      </c>
      <c r="AD131" s="588">
        <v>0</v>
      </c>
      <c r="AE131" s="588">
        <v>0</v>
      </c>
      <c r="AF131" s="588">
        <v>0</v>
      </c>
      <c r="AG131" s="588">
        <v>0</v>
      </c>
      <c r="AH131" s="588">
        <v>0</v>
      </c>
      <c r="AI131" s="588">
        <v>0</v>
      </c>
      <c r="AJ131" s="588">
        <v>0</v>
      </c>
      <c r="AK131" s="588">
        <v>0</v>
      </c>
      <c r="AL131" s="588">
        <v>0</v>
      </c>
      <c r="AM131" s="588">
        <v>0</v>
      </c>
      <c r="AN131" s="588">
        <v>0</v>
      </c>
      <c r="AO131" s="588">
        <v>0</v>
      </c>
      <c r="AP131" s="39"/>
      <c r="AQ131" s="587"/>
      <c r="AR131" s="588"/>
      <c r="AS131" s="588"/>
      <c r="AT131" s="588"/>
      <c r="AU131" s="588">
        <v>59246</v>
      </c>
      <c r="AV131" s="588">
        <v>59246</v>
      </c>
      <c r="AW131" s="588">
        <v>59246</v>
      </c>
      <c r="AX131" s="588">
        <v>59246</v>
      </c>
      <c r="AY131" s="588">
        <v>59246</v>
      </c>
      <c r="AZ131" s="588">
        <v>59246</v>
      </c>
      <c r="BA131" s="588">
        <v>59246</v>
      </c>
      <c r="BB131" s="588">
        <v>59246</v>
      </c>
      <c r="BC131" s="588">
        <v>59246</v>
      </c>
      <c r="BD131" s="588">
        <v>59246</v>
      </c>
      <c r="BE131" s="588">
        <v>0</v>
      </c>
      <c r="BF131" s="588">
        <v>0</v>
      </c>
      <c r="BG131" s="588">
        <v>0</v>
      </c>
      <c r="BH131" s="588">
        <v>0</v>
      </c>
      <c r="BI131" s="588">
        <v>0</v>
      </c>
      <c r="BJ131" s="588">
        <v>0</v>
      </c>
      <c r="BK131" s="588">
        <v>0</v>
      </c>
      <c r="BL131" s="588">
        <v>0</v>
      </c>
      <c r="BM131" s="588">
        <v>0</v>
      </c>
      <c r="BN131" s="588">
        <v>0</v>
      </c>
      <c r="BO131" s="588">
        <v>0</v>
      </c>
      <c r="BP131" s="588">
        <v>0</v>
      </c>
      <c r="BQ131" s="588">
        <v>0</v>
      </c>
      <c r="BR131" s="588">
        <v>0</v>
      </c>
      <c r="BS131" s="588">
        <v>0</v>
      </c>
      <c r="BT131" s="589">
        <v>0</v>
      </c>
    </row>
    <row r="132" spans="2:72">
      <c r="B132" s="586"/>
      <c r="C132" s="586"/>
      <c r="D132" s="586" t="s">
        <v>105</v>
      </c>
      <c r="E132" s="586" t="s">
        <v>1138</v>
      </c>
      <c r="F132" s="586"/>
      <c r="G132" s="586"/>
      <c r="H132" s="586">
        <v>2015</v>
      </c>
      <c r="I132" s="546" t="s">
        <v>579</v>
      </c>
      <c r="J132" s="546" t="s">
        <v>593</v>
      </c>
      <c r="K132" s="39"/>
      <c r="L132" s="587"/>
      <c r="M132" s="588"/>
      <c r="N132" s="588"/>
      <c r="O132" s="588"/>
      <c r="P132" s="588">
        <v>0</v>
      </c>
      <c r="Q132" s="588">
        <v>0</v>
      </c>
      <c r="R132" s="588">
        <v>0</v>
      </c>
      <c r="S132" s="588">
        <v>0</v>
      </c>
      <c r="T132" s="588">
        <v>0</v>
      </c>
      <c r="U132" s="588">
        <v>0</v>
      </c>
      <c r="V132" s="588">
        <v>0</v>
      </c>
      <c r="W132" s="588">
        <v>0</v>
      </c>
      <c r="X132" s="588">
        <v>0</v>
      </c>
      <c r="Y132" s="588">
        <v>0</v>
      </c>
      <c r="Z132" s="588">
        <v>0</v>
      </c>
      <c r="AA132" s="588">
        <v>0</v>
      </c>
      <c r="AB132" s="588">
        <v>0</v>
      </c>
      <c r="AC132" s="588">
        <v>0</v>
      </c>
      <c r="AD132" s="588">
        <v>0</v>
      </c>
      <c r="AE132" s="588">
        <v>0</v>
      </c>
      <c r="AF132" s="588">
        <v>0</v>
      </c>
      <c r="AG132" s="588">
        <v>0</v>
      </c>
      <c r="AH132" s="588">
        <v>0</v>
      </c>
      <c r="AI132" s="588">
        <v>0</v>
      </c>
      <c r="AJ132" s="588">
        <v>0</v>
      </c>
      <c r="AK132" s="588">
        <v>0</v>
      </c>
      <c r="AL132" s="588">
        <v>0</v>
      </c>
      <c r="AM132" s="588">
        <v>0</v>
      </c>
      <c r="AN132" s="588">
        <v>0</v>
      </c>
      <c r="AO132" s="588">
        <v>0</v>
      </c>
      <c r="AP132" s="39"/>
      <c r="AQ132" s="587"/>
      <c r="AR132" s="588"/>
      <c r="AS132" s="588"/>
      <c r="AT132" s="588"/>
      <c r="AU132" s="588">
        <v>0</v>
      </c>
      <c r="AV132" s="588">
        <v>0</v>
      </c>
      <c r="AW132" s="588">
        <v>0</v>
      </c>
      <c r="AX132" s="588">
        <v>0</v>
      </c>
      <c r="AY132" s="588">
        <v>0</v>
      </c>
      <c r="AZ132" s="588">
        <v>0</v>
      </c>
      <c r="BA132" s="588">
        <v>0</v>
      </c>
      <c r="BB132" s="588">
        <v>0</v>
      </c>
      <c r="BC132" s="588">
        <v>0</v>
      </c>
      <c r="BD132" s="588">
        <v>0</v>
      </c>
      <c r="BE132" s="588">
        <v>0</v>
      </c>
      <c r="BF132" s="588">
        <v>0</v>
      </c>
      <c r="BG132" s="588">
        <v>0</v>
      </c>
      <c r="BH132" s="588">
        <v>0</v>
      </c>
      <c r="BI132" s="588">
        <v>0</v>
      </c>
      <c r="BJ132" s="588">
        <v>0</v>
      </c>
      <c r="BK132" s="588">
        <v>0</v>
      </c>
      <c r="BL132" s="588">
        <v>0</v>
      </c>
      <c r="BM132" s="588">
        <v>0</v>
      </c>
      <c r="BN132" s="588">
        <v>0</v>
      </c>
      <c r="BO132" s="588">
        <v>0</v>
      </c>
      <c r="BP132" s="588">
        <v>0</v>
      </c>
      <c r="BQ132" s="588">
        <v>0</v>
      </c>
      <c r="BR132" s="588">
        <v>0</v>
      </c>
      <c r="BS132" s="588">
        <v>0</v>
      </c>
      <c r="BT132" s="589">
        <v>0</v>
      </c>
    </row>
    <row r="133" spans="2:72">
      <c r="B133" s="586"/>
      <c r="C133" s="586"/>
      <c r="D133" s="586" t="s">
        <v>108</v>
      </c>
      <c r="E133" s="586" t="s">
        <v>1138</v>
      </c>
      <c r="F133" s="586"/>
      <c r="G133" s="586"/>
      <c r="H133" s="586">
        <v>2015</v>
      </c>
      <c r="I133" s="546" t="s">
        <v>579</v>
      </c>
      <c r="J133" s="546" t="s">
        <v>593</v>
      </c>
      <c r="K133" s="39"/>
      <c r="L133" s="587"/>
      <c r="M133" s="588"/>
      <c r="N133" s="588"/>
      <c r="O133" s="588"/>
      <c r="P133" s="588">
        <v>18</v>
      </c>
      <c r="Q133" s="588">
        <v>16</v>
      </c>
      <c r="R133" s="588">
        <v>16</v>
      </c>
      <c r="S133" s="588">
        <v>15</v>
      </c>
      <c r="T133" s="588">
        <v>15</v>
      </c>
      <c r="U133" s="588">
        <v>15</v>
      </c>
      <c r="V133" s="588">
        <v>15</v>
      </c>
      <c r="W133" s="588">
        <v>15</v>
      </c>
      <c r="X133" s="588">
        <v>11</v>
      </c>
      <c r="Y133" s="588">
        <v>11</v>
      </c>
      <c r="Z133" s="588">
        <v>11</v>
      </c>
      <c r="AA133" s="588">
        <v>11</v>
      </c>
      <c r="AB133" s="588">
        <v>11</v>
      </c>
      <c r="AC133" s="588">
        <v>11</v>
      </c>
      <c r="AD133" s="588">
        <v>2</v>
      </c>
      <c r="AE133" s="588">
        <v>2</v>
      </c>
      <c r="AF133" s="588">
        <v>2</v>
      </c>
      <c r="AG133" s="588">
        <v>2</v>
      </c>
      <c r="AH133" s="588">
        <v>2</v>
      </c>
      <c r="AI133" s="588">
        <v>2</v>
      </c>
      <c r="AJ133" s="588">
        <v>0</v>
      </c>
      <c r="AK133" s="588">
        <v>0</v>
      </c>
      <c r="AL133" s="588">
        <v>0</v>
      </c>
      <c r="AM133" s="588">
        <v>0</v>
      </c>
      <c r="AN133" s="588">
        <v>0</v>
      </c>
      <c r="AO133" s="588">
        <v>0</v>
      </c>
      <c r="AP133" s="39"/>
      <c r="AQ133" s="587"/>
      <c r="AR133" s="588"/>
      <c r="AS133" s="588"/>
      <c r="AT133" s="588"/>
      <c r="AU133" s="588">
        <v>212140</v>
      </c>
      <c r="AV133" s="588">
        <v>166694</v>
      </c>
      <c r="AW133" s="588">
        <v>159948</v>
      </c>
      <c r="AX133" s="588">
        <v>153202</v>
      </c>
      <c r="AY133" s="588">
        <v>152285</v>
      </c>
      <c r="AZ133" s="588">
        <v>152285</v>
      </c>
      <c r="BA133" s="588">
        <v>150088</v>
      </c>
      <c r="BB133" s="588">
        <v>149688</v>
      </c>
      <c r="BC133" s="588">
        <v>79287</v>
      </c>
      <c r="BD133" s="588">
        <v>79071</v>
      </c>
      <c r="BE133" s="588">
        <v>78777</v>
      </c>
      <c r="BF133" s="588">
        <v>78777</v>
      </c>
      <c r="BG133" s="588">
        <v>77893</v>
      </c>
      <c r="BH133" s="588">
        <v>77893</v>
      </c>
      <c r="BI133" s="588">
        <v>5930</v>
      </c>
      <c r="BJ133" s="588">
        <v>5409</v>
      </c>
      <c r="BK133" s="588">
        <v>5409</v>
      </c>
      <c r="BL133" s="588">
        <v>5409</v>
      </c>
      <c r="BM133" s="588">
        <v>5409</v>
      </c>
      <c r="BN133" s="588">
        <v>5409</v>
      </c>
      <c r="BO133" s="588">
        <v>2141</v>
      </c>
      <c r="BP133" s="588">
        <v>0</v>
      </c>
      <c r="BQ133" s="588">
        <v>0</v>
      </c>
      <c r="BR133" s="588">
        <v>0</v>
      </c>
      <c r="BS133" s="588">
        <v>0</v>
      </c>
      <c r="BT133" s="589">
        <v>0</v>
      </c>
    </row>
    <row r="134" spans="2:72">
      <c r="B134" s="586"/>
      <c r="C134" s="586"/>
      <c r="D134" s="586" t="s">
        <v>109</v>
      </c>
      <c r="E134" s="586" t="s">
        <v>1138</v>
      </c>
      <c r="F134" s="586"/>
      <c r="G134" s="586"/>
      <c r="H134" s="586">
        <v>2015</v>
      </c>
      <c r="I134" s="546" t="s">
        <v>579</v>
      </c>
      <c r="J134" s="546" t="s">
        <v>593</v>
      </c>
      <c r="K134" s="39"/>
      <c r="L134" s="587"/>
      <c r="M134" s="588"/>
      <c r="N134" s="588"/>
      <c r="O134" s="588"/>
      <c r="P134" s="588">
        <v>0</v>
      </c>
      <c r="Q134" s="588">
        <v>0</v>
      </c>
      <c r="R134" s="588">
        <v>0</v>
      </c>
      <c r="S134" s="588">
        <v>0</v>
      </c>
      <c r="T134" s="588">
        <v>0</v>
      </c>
      <c r="U134" s="588">
        <v>0</v>
      </c>
      <c r="V134" s="588">
        <v>0</v>
      </c>
      <c r="W134" s="588">
        <v>0</v>
      </c>
      <c r="X134" s="588">
        <v>0</v>
      </c>
      <c r="Y134" s="588">
        <v>0</v>
      </c>
      <c r="Z134" s="588">
        <v>0</v>
      </c>
      <c r="AA134" s="588">
        <v>0</v>
      </c>
      <c r="AB134" s="588">
        <v>0</v>
      </c>
      <c r="AC134" s="588">
        <v>0</v>
      </c>
      <c r="AD134" s="588">
        <v>0</v>
      </c>
      <c r="AE134" s="588">
        <v>0</v>
      </c>
      <c r="AF134" s="588">
        <v>0</v>
      </c>
      <c r="AG134" s="588">
        <v>0</v>
      </c>
      <c r="AH134" s="588">
        <v>0</v>
      </c>
      <c r="AI134" s="588">
        <v>0</v>
      </c>
      <c r="AJ134" s="588">
        <v>0</v>
      </c>
      <c r="AK134" s="588">
        <v>0</v>
      </c>
      <c r="AL134" s="588">
        <v>0</v>
      </c>
      <c r="AM134" s="588">
        <v>0</v>
      </c>
      <c r="AN134" s="588">
        <v>0</v>
      </c>
      <c r="AO134" s="588">
        <v>0</v>
      </c>
      <c r="AP134" s="39"/>
      <c r="AQ134" s="587"/>
      <c r="AR134" s="588"/>
      <c r="AS134" s="588"/>
      <c r="AT134" s="588"/>
      <c r="AU134" s="588">
        <v>0</v>
      </c>
      <c r="AV134" s="588">
        <v>0</v>
      </c>
      <c r="AW134" s="588">
        <v>0</v>
      </c>
      <c r="AX134" s="588">
        <v>0</v>
      </c>
      <c r="AY134" s="588">
        <v>0</v>
      </c>
      <c r="AZ134" s="588">
        <v>0</v>
      </c>
      <c r="BA134" s="588">
        <v>0</v>
      </c>
      <c r="BB134" s="588">
        <v>0</v>
      </c>
      <c r="BC134" s="588">
        <v>0</v>
      </c>
      <c r="BD134" s="588">
        <v>0</v>
      </c>
      <c r="BE134" s="588">
        <v>0</v>
      </c>
      <c r="BF134" s="588">
        <v>0</v>
      </c>
      <c r="BG134" s="588">
        <v>0</v>
      </c>
      <c r="BH134" s="588">
        <v>0</v>
      </c>
      <c r="BI134" s="588">
        <v>0</v>
      </c>
      <c r="BJ134" s="588">
        <v>0</v>
      </c>
      <c r="BK134" s="588">
        <v>0</v>
      </c>
      <c r="BL134" s="588">
        <v>0</v>
      </c>
      <c r="BM134" s="588">
        <v>0</v>
      </c>
      <c r="BN134" s="588">
        <v>0</v>
      </c>
      <c r="BO134" s="588">
        <v>0</v>
      </c>
      <c r="BP134" s="588">
        <v>0</v>
      </c>
      <c r="BQ134" s="588">
        <v>0</v>
      </c>
      <c r="BR134" s="588">
        <v>0</v>
      </c>
      <c r="BS134" s="588">
        <v>0</v>
      </c>
      <c r="BT134" s="589">
        <v>0</v>
      </c>
    </row>
    <row r="135" spans="2:72">
      <c r="B135" s="586"/>
      <c r="C135" s="586"/>
      <c r="D135" s="586" t="s">
        <v>110</v>
      </c>
      <c r="E135" s="586" t="s">
        <v>1138</v>
      </c>
      <c r="F135" s="586"/>
      <c r="G135" s="586"/>
      <c r="H135" s="586">
        <v>2015</v>
      </c>
      <c r="I135" s="546" t="s">
        <v>579</v>
      </c>
      <c r="J135" s="546" t="s">
        <v>593</v>
      </c>
      <c r="K135" s="39"/>
      <c r="L135" s="587"/>
      <c r="M135" s="588"/>
      <c r="N135" s="588"/>
      <c r="O135" s="588"/>
      <c r="P135" s="588">
        <v>0</v>
      </c>
      <c r="Q135" s="588">
        <v>0</v>
      </c>
      <c r="R135" s="588">
        <v>0</v>
      </c>
      <c r="S135" s="588">
        <v>0</v>
      </c>
      <c r="T135" s="588">
        <v>0</v>
      </c>
      <c r="U135" s="588">
        <v>0</v>
      </c>
      <c r="V135" s="588">
        <v>0</v>
      </c>
      <c r="W135" s="588">
        <v>0</v>
      </c>
      <c r="X135" s="588">
        <v>0</v>
      </c>
      <c r="Y135" s="588">
        <v>0</v>
      </c>
      <c r="Z135" s="588">
        <v>0</v>
      </c>
      <c r="AA135" s="588">
        <v>0</v>
      </c>
      <c r="AB135" s="588">
        <v>0</v>
      </c>
      <c r="AC135" s="588">
        <v>0</v>
      </c>
      <c r="AD135" s="588">
        <v>0</v>
      </c>
      <c r="AE135" s="588">
        <v>0</v>
      </c>
      <c r="AF135" s="588">
        <v>0</v>
      </c>
      <c r="AG135" s="588">
        <v>0</v>
      </c>
      <c r="AH135" s="588">
        <v>0</v>
      </c>
      <c r="AI135" s="588">
        <v>0</v>
      </c>
      <c r="AJ135" s="588">
        <v>0</v>
      </c>
      <c r="AK135" s="588">
        <v>0</v>
      </c>
      <c r="AL135" s="588">
        <v>0</v>
      </c>
      <c r="AM135" s="588">
        <v>0</v>
      </c>
      <c r="AN135" s="588">
        <v>0</v>
      </c>
      <c r="AO135" s="588">
        <v>0</v>
      </c>
      <c r="AP135" s="39"/>
      <c r="AQ135" s="587"/>
      <c r="AR135" s="588"/>
      <c r="AS135" s="588"/>
      <c r="AT135" s="588"/>
      <c r="AU135" s="588">
        <v>0</v>
      </c>
      <c r="AV135" s="588">
        <v>0</v>
      </c>
      <c r="AW135" s="588">
        <v>0</v>
      </c>
      <c r="AX135" s="588">
        <v>0</v>
      </c>
      <c r="AY135" s="588">
        <v>0</v>
      </c>
      <c r="AZ135" s="588">
        <v>0</v>
      </c>
      <c r="BA135" s="588">
        <v>0</v>
      </c>
      <c r="BB135" s="588">
        <v>0</v>
      </c>
      <c r="BC135" s="588">
        <v>0</v>
      </c>
      <c r="BD135" s="588">
        <v>0</v>
      </c>
      <c r="BE135" s="588">
        <v>0</v>
      </c>
      <c r="BF135" s="588">
        <v>0</v>
      </c>
      <c r="BG135" s="588">
        <v>0</v>
      </c>
      <c r="BH135" s="588">
        <v>0</v>
      </c>
      <c r="BI135" s="588">
        <v>0</v>
      </c>
      <c r="BJ135" s="588">
        <v>0</v>
      </c>
      <c r="BK135" s="588">
        <v>0</v>
      </c>
      <c r="BL135" s="588">
        <v>0</v>
      </c>
      <c r="BM135" s="588">
        <v>0</v>
      </c>
      <c r="BN135" s="588">
        <v>0</v>
      </c>
      <c r="BO135" s="588">
        <v>0</v>
      </c>
      <c r="BP135" s="588">
        <v>0</v>
      </c>
      <c r="BQ135" s="588">
        <v>0</v>
      </c>
      <c r="BR135" s="588">
        <v>0</v>
      </c>
      <c r="BS135" s="588">
        <v>0</v>
      </c>
      <c r="BT135" s="589">
        <v>0</v>
      </c>
    </row>
    <row r="136" spans="2:72">
      <c r="B136" s="586"/>
      <c r="C136" s="586"/>
      <c r="D136" s="586" t="s">
        <v>111</v>
      </c>
      <c r="E136" s="586" t="s">
        <v>1138</v>
      </c>
      <c r="F136" s="586"/>
      <c r="G136" s="586"/>
      <c r="H136" s="586">
        <v>2015</v>
      </c>
      <c r="I136" s="546" t="s">
        <v>579</v>
      </c>
      <c r="J136" s="546" t="s">
        <v>593</v>
      </c>
      <c r="K136" s="39"/>
      <c r="L136" s="587"/>
      <c r="M136" s="588"/>
      <c r="N136" s="588"/>
      <c r="O136" s="588"/>
      <c r="P136" s="588">
        <v>262</v>
      </c>
      <c r="Q136" s="588">
        <v>0</v>
      </c>
      <c r="R136" s="588">
        <v>0</v>
      </c>
      <c r="S136" s="588">
        <v>0</v>
      </c>
      <c r="T136" s="588">
        <v>0</v>
      </c>
      <c r="U136" s="588">
        <v>0</v>
      </c>
      <c r="V136" s="588">
        <v>0</v>
      </c>
      <c r="W136" s="588">
        <v>0</v>
      </c>
      <c r="X136" s="588">
        <v>0</v>
      </c>
      <c r="Y136" s="588">
        <v>0</v>
      </c>
      <c r="Z136" s="588">
        <v>0</v>
      </c>
      <c r="AA136" s="588">
        <v>0</v>
      </c>
      <c r="AB136" s="588">
        <v>0</v>
      </c>
      <c r="AC136" s="588">
        <v>0</v>
      </c>
      <c r="AD136" s="588">
        <v>0</v>
      </c>
      <c r="AE136" s="588">
        <v>0</v>
      </c>
      <c r="AF136" s="588">
        <v>0</v>
      </c>
      <c r="AG136" s="588">
        <v>0</v>
      </c>
      <c r="AH136" s="588">
        <v>0</v>
      </c>
      <c r="AI136" s="588">
        <v>0</v>
      </c>
      <c r="AJ136" s="588">
        <v>0</v>
      </c>
      <c r="AK136" s="588">
        <v>0</v>
      </c>
      <c r="AL136" s="588">
        <v>0</v>
      </c>
      <c r="AM136" s="588">
        <v>0</v>
      </c>
      <c r="AN136" s="588">
        <v>0</v>
      </c>
      <c r="AO136" s="588">
        <v>0</v>
      </c>
      <c r="AP136" s="39"/>
      <c r="AQ136" s="587"/>
      <c r="AR136" s="588"/>
      <c r="AS136" s="588"/>
      <c r="AT136" s="588"/>
      <c r="AU136" s="588">
        <v>2295877</v>
      </c>
      <c r="AV136" s="588">
        <v>0</v>
      </c>
      <c r="AW136" s="588">
        <v>0</v>
      </c>
      <c r="AX136" s="588">
        <v>0</v>
      </c>
      <c r="AY136" s="588">
        <v>0</v>
      </c>
      <c r="AZ136" s="588">
        <v>0</v>
      </c>
      <c r="BA136" s="588">
        <v>0</v>
      </c>
      <c r="BB136" s="588">
        <v>0</v>
      </c>
      <c r="BC136" s="588">
        <v>0</v>
      </c>
      <c r="BD136" s="588">
        <v>0</v>
      </c>
      <c r="BE136" s="588">
        <v>0</v>
      </c>
      <c r="BF136" s="588">
        <v>0</v>
      </c>
      <c r="BG136" s="588">
        <v>0</v>
      </c>
      <c r="BH136" s="588">
        <v>0</v>
      </c>
      <c r="BI136" s="588">
        <v>0</v>
      </c>
      <c r="BJ136" s="588">
        <v>0</v>
      </c>
      <c r="BK136" s="588">
        <v>0</v>
      </c>
      <c r="BL136" s="588">
        <v>0</v>
      </c>
      <c r="BM136" s="588">
        <v>0</v>
      </c>
      <c r="BN136" s="588">
        <v>0</v>
      </c>
      <c r="BO136" s="588">
        <v>0</v>
      </c>
      <c r="BP136" s="588">
        <v>0</v>
      </c>
      <c r="BQ136" s="588">
        <v>0</v>
      </c>
      <c r="BR136" s="588">
        <v>0</v>
      </c>
      <c r="BS136" s="588">
        <v>0</v>
      </c>
      <c r="BT136" s="589">
        <v>0</v>
      </c>
    </row>
    <row r="137" spans="2:72">
      <c r="B137" s="586"/>
      <c r="C137" s="586"/>
      <c r="D137" s="586" t="s">
        <v>112</v>
      </c>
      <c r="E137" s="586" t="s">
        <v>1138</v>
      </c>
      <c r="F137" s="586"/>
      <c r="G137" s="586"/>
      <c r="H137" s="586">
        <v>2015</v>
      </c>
      <c r="I137" s="546" t="s">
        <v>579</v>
      </c>
      <c r="J137" s="546" t="s">
        <v>593</v>
      </c>
      <c r="K137" s="39"/>
      <c r="L137" s="587"/>
      <c r="M137" s="588"/>
      <c r="N137" s="588"/>
      <c r="O137" s="588"/>
      <c r="P137" s="588">
        <v>0</v>
      </c>
      <c r="Q137" s="588">
        <v>0</v>
      </c>
      <c r="R137" s="588">
        <v>0</v>
      </c>
      <c r="S137" s="588">
        <v>0</v>
      </c>
      <c r="T137" s="588">
        <v>0</v>
      </c>
      <c r="U137" s="588">
        <v>0</v>
      </c>
      <c r="V137" s="588">
        <v>0</v>
      </c>
      <c r="W137" s="588">
        <v>0</v>
      </c>
      <c r="X137" s="588">
        <v>0</v>
      </c>
      <c r="Y137" s="588">
        <v>0</v>
      </c>
      <c r="Z137" s="588">
        <v>0</v>
      </c>
      <c r="AA137" s="588">
        <v>0</v>
      </c>
      <c r="AB137" s="588">
        <v>0</v>
      </c>
      <c r="AC137" s="588">
        <v>0</v>
      </c>
      <c r="AD137" s="588">
        <v>0</v>
      </c>
      <c r="AE137" s="588">
        <v>0</v>
      </c>
      <c r="AF137" s="588">
        <v>0</v>
      </c>
      <c r="AG137" s="588">
        <v>0</v>
      </c>
      <c r="AH137" s="588">
        <v>0</v>
      </c>
      <c r="AI137" s="588">
        <v>0</v>
      </c>
      <c r="AJ137" s="588">
        <v>0</v>
      </c>
      <c r="AK137" s="588">
        <v>0</v>
      </c>
      <c r="AL137" s="588">
        <v>0</v>
      </c>
      <c r="AM137" s="588">
        <v>0</v>
      </c>
      <c r="AN137" s="588">
        <v>0</v>
      </c>
      <c r="AO137" s="588">
        <v>0</v>
      </c>
      <c r="AP137" s="39"/>
      <c r="AQ137" s="587"/>
      <c r="AR137" s="588"/>
      <c r="AS137" s="588"/>
      <c r="AT137" s="588"/>
      <c r="AU137" s="588">
        <v>0</v>
      </c>
      <c r="AV137" s="588">
        <v>0</v>
      </c>
      <c r="AW137" s="588">
        <v>0</v>
      </c>
      <c r="AX137" s="588">
        <v>0</v>
      </c>
      <c r="AY137" s="588">
        <v>0</v>
      </c>
      <c r="AZ137" s="588">
        <v>0</v>
      </c>
      <c r="BA137" s="588">
        <v>0</v>
      </c>
      <c r="BB137" s="588">
        <v>0</v>
      </c>
      <c r="BC137" s="588">
        <v>0</v>
      </c>
      <c r="BD137" s="588">
        <v>0</v>
      </c>
      <c r="BE137" s="588">
        <v>0</v>
      </c>
      <c r="BF137" s="588">
        <v>0</v>
      </c>
      <c r="BG137" s="588">
        <v>0</v>
      </c>
      <c r="BH137" s="588">
        <v>0</v>
      </c>
      <c r="BI137" s="588">
        <v>0</v>
      </c>
      <c r="BJ137" s="588">
        <v>0</v>
      </c>
      <c r="BK137" s="588">
        <v>0</v>
      </c>
      <c r="BL137" s="588">
        <v>0</v>
      </c>
      <c r="BM137" s="588">
        <v>0</v>
      </c>
      <c r="BN137" s="588">
        <v>0</v>
      </c>
      <c r="BO137" s="588">
        <v>0</v>
      </c>
      <c r="BP137" s="588">
        <v>0</v>
      </c>
      <c r="BQ137" s="588">
        <v>0</v>
      </c>
      <c r="BR137" s="588">
        <v>0</v>
      </c>
      <c r="BS137" s="588">
        <v>0</v>
      </c>
      <c r="BT137" s="589">
        <v>0</v>
      </c>
    </row>
    <row r="138" spans="2:72">
      <c r="B138" s="586"/>
      <c r="C138" s="586"/>
      <c r="D138" s="586" t="s">
        <v>492</v>
      </c>
      <c r="E138" s="586" t="s">
        <v>1138</v>
      </c>
      <c r="F138" s="586"/>
      <c r="G138" s="586"/>
      <c r="H138" s="586">
        <v>2015</v>
      </c>
      <c r="I138" s="546" t="s">
        <v>579</v>
      </c>
      <c r="J138" s="546" t="s">
        <v>593</v>
      </c>
      <c r="K138" s="39"/>
      <c r="L138" s="587"/>
      <c r="M138" s="588"/>
      <c r="N138" s="588"/>
      <c r="O138" s="588"/>
      <c r="P138" s="588">
        <v>0</v>
      </c>
      <c r="Q138" s="588">
        <v>0</v>
      </c>
      <c r="R138" s="588">
        <v>0</v>
      </c>
      <c r="S138" s="588">
        <v>0</v>
      </c>
      <c r="T138" s="588">
        <v>0</v>
      </c>
      <c r="U138" s="588">
        <v>0</v>
      </c>
      <c r="V138" s="588">
        <v>0</v>
      </c>
      <c r="W138" s="588">
        <v>0</v>
      </c>
      <c r="X138" s="588">
        <v>0</v>
      </c>
      <c r="Y138" s="588">
        <v>0</v>
      </c>
      <c r="Z138" s="588">
        <v>0</v>
      </c>
      <c r="AA138" s="588">
        <v>0</v>
      </c>
      <c r="AB138" s="588">
        <v>0</v>
      </c>
      <c r="AC138" s="588">
        <v>0</v>
      </c>
      <c r="AD138" s="588">
        <v>0</v>
      </c>
      <c r="AE138" s="588">
        <v>0</v>
      </c>
      <c r="AF138" s="588">
        <v>0</v>
      </c>
      <c r="AG138" s="588">
        <v>0</v>
      </c>
      <c r="AH138" s="588">
        <v>0</v>
      </c>
      <c r="AI138" s="588">
        <v>0</v>
      </c>
      <c r="AJ138" s="588">
        <v>0</v>
      </c>
      <c r="AK138" s="588">
        <v>0</v>
      </c>
      <c r="AL138" s="588">
        <v>0</v>
      </c>
      <c r="AM138" s="588">
        <v>0</v>
      </c>
      <c r="AN138" s="588">
        <v>0</v>
      </c>
      <c r="AO138" s="588">
        <v>0</v>
      </c>
      <c r="AP138" s="39"/>
      <c r="AQ138" s="587"/>
      <c r="AR138" s="588"/>
      <c r="AS138" s="588"/>
      <c r="AT138" s="588"/>
      <c r="AU138" s="588">
        <v>0</v>
      </c>
      <c r="AV138" s="588">
        <v>0</v>
      </c>
      <c r="AW138" s="588">
        <v>0</v>
      </c>
      <c r="AX138" s="588">
        <v>0</v>
      </c>
      <c r="AY138" s="588">
        <v>0</v>
      </c>
      <c r="AZ138" s="588">
        <v>0</v>
      </c>
      <c r="BA138" s="588">
        <v>0</v>
      </c>
      <c r="BB138" s="588">
        <v>0</v>
      </c>
      <c r="BC138" s="588">
        <v>0</v>
      </c>
      <c r="BD138" s="588">
        <v>0</v>
      </c>
      <c r="BE138" s="588">
        <v>0</v>
      </c>
      <c r="BF138" s="588">
        <v>0</v>
      </c>
      <c r="BG138" s="588">
        <v>0</v>
      </c>
      <c r="BH138" s="588">
        <v>0</v>
      </c>
      <c r="BI138" s="588">
        <v>0</v>
      </c>
      <c r="BJ138" s="588">
        <v>0</v>
      </c>
      <c r="BK138" s="588">
        <v>0</v>
      </c>
      <c r="BL138" s="588">
        <v>0</v>
      </c>
      <c r="BM138" s="588">
        <v>0</v>
      </c>
      <c r="BN138" s="588">
        <v>0</v>
      </c>
      <c r="BO138" s="588">
        <v>0</v>
      </c>
      <c r="BP138" s="588">
        <v>0</v>
      </c>
      <c r="BQ138" s="588">
        <v>0</v>
      </c>
      <c r="BR138" s="588">
        <v>0</v>
      </c>
      <c r="BS138" s="588">
        <v>0</v>
      </c>
      <c r="BT138" s="589">
        <v>0</v>
      </c>
    </row>
    <row r="139" spans="2:72">
      <c r="B139" s="586"/>
      <c r="C139" s="586"/>
      <c r="D139" s="586" t="s">
        <v>488</v>
      </c>
      <c r="E139" s="586" t="s">
        <v>1138</v>
      </c>
      <c r="F139" s="586"/>
      <c r="G139" s="586"/>
      <c r="H139" s="586">
        <v>2015</v>
      </c>
      <c r="I139" s="546" t="s">
        <v>579</v>
      </c>
      <c r="J139" s="546" t="s">
        <v>593</v>
      </c>
      <c r="K139" s="39"/>
      <c r="L139" s="587"/>
      <c r="M139" s="588"/>
      <c r="N139" s="588"/>
      <c r="O139" s="588"/>
      <c r="P139" s="588">
        <v>0</v>
      </c>
      <c r="Q139" s="588">
        <v>0</v>
      </c>
      <c r="R139" s="588">
        <v>0</v>
      </c>
      <c r="S139" s="588">
        <v>0</v>
      </c>
      <c r="T139" s="588">
        <v>0</v>
      </c>
      <c r="U139" s="588">
        <v>0</v>
      </c>
      <c r="V139" s="588">
        <v>0</v>
      </c>
      <c r="W139" s="588">
        <v>0</v>
      </c>
      <c r="X139" s="588">
        <v>0</v>
      </c>
      <c r="Y139" s="588">
        <v>0</v>
      </c>
      <c r="Z139" s="588">
        <v>0</v>
      </c>
      <c r="AA139" s="588">
        <v>0</v>
      </c>
      <c r="AB139" s="588">
        <v>0</v>
      </c>
      <c r="AC139" s="588">
        <v>0</v>
      </c>
      <c r="AD139" s="588">
        <v>0</v>
      </c>
      <c r="AE139" s="588">
        <v>0</v>
      </c>
      <c r="AF139" s="588">
        <v>0</v>
      </c>
      <c r="AG139" s="588">
        <v>0</v>
      </c>
      <c r="AH139" s="588">
        <v>0</v>
      </c>
      <c r="AI139" s="588">
        <v>0</v>
      </c>
      <c r="AJ139" s="588">
        <v>0</v>
      </c>
      <c r="AK139" s="588">
        <v>0</v>
      </c>
      <c r="AL139" s="588">
        <v>0</v>
      </c>
      <c r="AM139" s="588">
        <v>0</v>
      </c>
      <c r="AN139" s="588">
        <v>0</v>
      </c>
      <c r="AO139" s="588">
        <v>0</v>
      </c>
      <c r="AP139" s="39"/>
      <c r="AQ139" s="587"/>
      <c r="AR139" s="588"/>
      <c r="AS139" s="588"/>
      <c r="AT139" s="588"/>
      <c r="AU139" s="588">
        <v>0</v>
      </c>
      <c r="AV139" s="588">
        <v>0</v>
      </c>
      <c r="AW139" s="588">
        <v>0</v>
      </c>
      <c r="AX139" s="588">
        <v>0</v>
      </c>
      <c r="AY139" s="588">
        <v>0</v>
      </c>
      <c r="AZ139" s="588">
        <v>0</v>
      </c>
      <c r="BA139" s="588">
        <v>0</v>
      </c>
      <c r="BB139" s="588">
        <v>0</v>
      </c>
      <c r="BC139" s="588">
        <v>0</v>
      </c>
      <c r="BD139" s="588">
        <v>0</v>
      </c>
      <c r="BE139" s="588">
        <v>0</v>
      </c>
      <c r="BF139" s="588">
        <v>0</v>
      </c>
      <c r="BG139" s="588">
        <v>0</v>
      </c>
      <c r="BH139" s="588">
        <v>0</v>
      </c>
      <c r="BI139" s="588">
        <v>0</v>
      </c>
      <c r="BJ139" s="588">
        <v>0</v>
      </c>
      <c r="BK139" s="588">
        <v>0</v>
      </c>
      <c r="BL139" s="588">
        <v>0</v>
      </c>
      <c r="BM139" s="588">
        <v>0</v>
      </c>
      <c r="BN139" s="588">
        <v>0</v>
      </c>
      <c r="BO139" s="588">
        <v>0</v>
      </c>
      <c r="BP139" s="588">
        <v>0</v>
      </c>
      <c r="BQ139" s="588">
        <v>0</v>
      </c>
      <c r="BR139" s="588">
        <v>0</v>
      </c>
      <c r="BS139" s="588">
        <v>0</v>
      </c>
      <c r="BT139" s="589">
        <v>0</v>
      </c>
    </row>
    <row r="140" spans="2:72">
      <c r="B140" s="586"/>
      <c r="C140" s="586"/>
      <c r="D140" s="586" t="s">
        <v>113</v>
      </c>
      <c r="E140" s="586" t="s">
        <v>1138</v>
      </c>
      <c r="F140" s="586"/>
      <c r="G140" s="586"/>
      <c r="H140" s="586">
        <v>2015</v>
      </c>
      <c r="I140" s="546" t="s">
        <v>579</v>
      </c>
      <c r="J140" s="546" t="s">
        <v>593</v>
      </c>
      <c r="K140" s="39"/>
      <c r="L140" s="587"/>
      <c r="M140" s="588"/>
      <c r="N140" s="588"/>
      <c r="O140" s="588"/>
      <c r="P140" s="588">
        <v>0</v>
      </c>
      <c r="Q140" s="588">
        <v>0</v>
      </c>
      <c r="R140" s="588">
        <v>0</v>
      </c>
      <c r="S140" s="588">
        <v>0</v>
      </c>
      <c r="T140" s="588">
        <v>0</v>
      </c>
      <c r="U140" s="588">
        <v>0</v>
      </c>
      <c r="V140" s="588">
        <v>0</v>
      </c>
      <c r="W140" s="588">
        <v>0</v>
      </c>
      <c r="X140" s="588">
        <v>0</v>
      </c>
      <c r="Y140" s="588">
        <v>0</v>
      </c>
      <c r="Z140" s="588">
        <v>0</v>
      </c>
      <c r="AA140" s="588">
        <v>0</v>
      </c>
      <c r="AB140" s="588">
        <v>0</v>
      </c>
      <c r="AC140" s="588">
        <v>0</v>
      </c>
      <c r="AD140" s="588">
        <v>0</v>
      </c>
      <c r="AE140" s="588">
        <v>0</v>
      </c>
      <c r="AF140" s="588">
        <v>0</v>
      </c>
      <c r="AG140" s="588">
        <v>0</v>
      </c>
      <c r="AH140" s="588">
        <v>0</v>
      </c>
      <c r="AI140" s="588">
        <v>0</v>
      </c>
      <c r="AJ140" s="588">
        <v>0</v>
      </c>
      <c r="AK140" s="588">
        <v>0</v>
      </c>
      <c r="AL140" s="588">
        <v>0</v>
      </c>
      <c r="AM140" s="588">
        <v>0</v>
      </c>
      <c r="AN140" s="588">
        <v>0</v>
      </c>
      <c r="AO140" s="588">
        <v>0</v>
      </c>
      <c r="AP140" s="39"/>
      <c r="AQ140" s="587"/>
      <c r="AR140" s="588"/>
      <c r="AS140" s="588"/>
      <c r="AT140" s="588"/>
      <c r="AU140" s="588">
        <v>0</v>
      </c>
      <c r="AV140" s="588">
        <v>0</v>
      </c>
      <c r="AW140" s="588">
        <v>0</v>
      </c>
      <c r="AX140" s="588">
        <v>0</v>
      </c>
      <c r="AY140" s="588">
        <v>0</v>
      </c>
      <c r="AZ140" s="588">
        <v>0</v>
      </c>
      <c r="BA140" s="588">
        <v>0</v>
      </c>
      <c r="BB140" s="588">
        <v>0</v>
      </c>
      <c r="BC140" s="588">
        <v>0</v>
      </c>
      <c r="BD140" s="588">
        <v>0</v>
      </c>
      <c r="BE140" s="588">
        <v>0</v>
      </c>
      <c r="BF140" s="588">
        <v>0</v>
      </c>
      <c r="BG140" s="588">
        <v>0</v>
      </c>
      <c r="BH140" s="588">
        <v>0</v>
      </c>
      <c r="BI140" s="588">
        <v>0</v>
      </c>
      <c r="BJ140" s="588">
        <v>0</v>
      </c>
      <c r="BK140" s="588">
        <v>0</v>
      </c>
      <c r="BL140" s="588">
        <v>0</v>
      </c>
      <c r="BM140" s="588">
        <v>0</v>
      </c>
      <c r="BN140" s="588">
        <v>0</v>
      </c>
      <c r="BO140" s="588">
        <v>0</v>
      </c>
      <c r="BP140" s="588">
        <v>0</v>
      </c>
      <c r="BQ140" s="588">
        <v>0</v>
      </c>
      <c r="BR140" s="588">
        <v>0</v>
      </c>
      <c r="BS140" s="588">
        <v>0</v>
      </c>
      <c r="BT140" s="589">
        <v>0</v>
      </c>
    </row>
    <row r="141" spans="2:72">
      <c r="B141" s="586"/>
      <c r="C141" s="586"/>
      <c r="D141" s="586" t="s">
        <v>114</v>
      </c>
      <c r="E141" s="586" t="s">
        <v>1138</v>
      </c>
      <c r="F141" s="586"/>
      <c r="G141" s="586"/>
      <c r="H141" s="586">
        <v>2015</v>
      </c>
      <c r="I141" s="546" t="s">
        <v>579</v>
      </c>
      <c r="J141" s="546" t="s">
        <v>593</v>
      </c>
      <c r="K141" s="39"/>
      <c r="L141" s="587"/>
      <c r="M141" s="588"/>
      <c r="N141" s="588"/>
      <c r="O141" s="588"/>
      <c r="P141" s="588">
        <v>0</v>
      </c>
      <c r="Q141" s="588">
        <v>0</v>
      </c>
      <c r="R141" s="588">
        <v>0</v>
      </c>
      <c r="S141" s="588">
        <v>0</v>
      </c>
      <c r="T141" s="588">
        <v>0</v>
      </c>
      <c r="U141" s="588">
        <v>0</v>
      </c>
      <c r="V141" s="588">
        <v>0</v>
      </c>
      <c r="W141" s="588">
        <v>0</v>
      </c>
      <c r="X141" s="588">
        <v>0</v>
      </c>
      <c r="Y141" s="588">
        <v>0</v>
      </c>
      <c r="Z141" s="588">
        <v>0</v>
      </c>
      <c r="AA141" s="588">
        <v>0</v>
      </c>
      <c r="AB141" s="588">
        <v>0</v>
      </c>
      <c r="AC141" s="588">
        <v>0</v>
      </c>
      <c r="AD141" s="588">
        <v>0</v>
      </c>
      <c r="AE141" s="588">
        <v>0</v>
      </c>
      <c r="AF141" s="588">
        <v>0</v>
      </c>
      <c r="AG141" s="588">
        <v>0</v>
      </c>
      <c r="AH141" s="588">
        <v>0</v>
      </c>
      <c r="AI141" s="588">
        <v>0</v>
      </c>
      <c r="AJ141" s="588">
        <v>0</v>
      </c>
      <c r="AK141" s="588">
        <v>0</v>
      </c>
      <c r="AL141" s="588">
        <v>0</v>
      </c>
      <c r="AM141" s="588">
        <v>0</v>
      </c>
      <c r="AN141" s="588">
        <v>0</v>
      </c>
      <c r="AO141" s="588">
        <v>0</v>
      </c>
      <c r="AP141" s="39"/>
      <c r="AQ141" s="587"/>
      <c r="AR141" s="588"/>
      <c r="AS141" s="588"/>
      <c r="AT141" s="588"/>
      <c r="AU141" s="588">
        <v>0</v>
      </c>
      <c r="AV141" s="588">
        <v>0</v>
      </c>
      <c r="AW141" s="588">
        <v>0</v>
      </c>
      <c r="AX141" s="588">
        <v>0</v>
      </c>
      <c r="AY141" s="588">
        <v>0</v>
      </c>
      <c r="AZ141" s="588">
        <v>0</v>
      </c>
      <c r="BA141" s="588">
        <v>0</v>
      </c>
      <c r="BB141" s="588">
        <v>0</v>
      </c>
      <c r="BC141" s="588">
        <v>0</v>
      </c>
      <c r="BD141" s="588">
        <v>0</v>
      </c>
      <c r="BE141" s="588">
        <v>0</v>
      </c>
      <c r="BF141" s="588">
        <v>0</v>
      </c>
      <c r="BG141" s="588">
        <v>0</v>
      </c>
      <c r="BH141" s="588">
        <v>0</v>
      </c>
      <c r="BI141" s="588">
        <v>0</v>
      </c>
      <c r="BJ141" s="588">
        <v>0</v>
      </c>
      <c r="BK141" s="588">
        <v>0</v>
      </c>
      <c r="BL141" s="588">
        <v>0</v>
      </c>
      <c r="BM141" s="588">
        <v>0</v>
      </c>
      <c r="BN141" s="588">
        <v>0</v>
      </c>
      <c r="BO141" s="588">
        <v>0</v>
      </c>
      <c r="BP141" s="588">
        <v>0</v>
      </c>
      <c r="BQ141" s="588">
        <v>0</v>
      </c>
      <c r="BR141" s="588">
        <v>0</v>
      </c>
      <c r="BS141" s="588">
        <v>0</v>
      </c>
      <c r="BT141" s="589">
        <v>0</v>
      </c>
    </row>
    <row r="142" spans="2:72">
      <c r="B142" s="586"/>
      <c r="C142" s="586"/>
      <c r="D142" s="586" t="s">
        <v>116</v>
      </c>
      <c r="E142" s="586" t="s">
        <v>1138</v>
      </c>
      <c r="F142" s="586"/>
      <c r="G142" s="586"/>
      <c r="H142" s="586">
        <v>2015</v>
      </c>
      <c r="I142" s="546" t="s">
        <v>579</v>
      </c>
      <c r="J142" s="546" t="s">
        <v>593</v>
      </c>
      <c r="K142" s="39"/>
      <c r="L142" s="587"/>
      <c r="M142" s="588"/>
      <c r="N142" s="588"/>
      <c r="O142" s="588"/>
      <c r="P142" s="588">
        <v>0</v>
      </c>
      <c r="Q142" s="588">
        <v>0</v>
      </c>
      <c r="R142" s="588">
        <v>0</v>
      </c>
      <c r="S142" s="588">
        <v>0</v>
      </c>
      <c r="T142" s="588">
        <v>0</v>
      </c>
      <c r="U142" s="588">
        <v>0</v>
      </c>
      <c r="V142" s="588">
        <v>0</v>
      </c>
      <c r="W142" s="588">
        <v>0</v>
      </c>
      <c r="X142" s="588">
        <v>0</v>
      </c>
      <c r="Y142" s="588">
        <v>0</v>
      </c>
      <c r="Z142" s="588">
        <v>0</v>
      </c>
      <c r="AA142" s="588">
        <v>0</v>
      </c>
      <c r="AB142" s="588">
        <v>0</v>
      </c>
      <c r="AC142" s="588">
        <v>0</v>
      </c>
      <c r="AD142" s="588">
        <v>0</v>
      </c>
      <c r="AE142" s="588">
        <v>0</v>
      </c>
      <c r="AF142" s="588">
        <v>0</v>
      </c>
      <c r="AG142" s="588">
        <v>0</v>
      </c>
      <c r="AH142" s="588">
        <v>0</v>
      </c>
      <c r="AI142" s="588">
        <v>0</v>
      </c>
      <c r="AJ142" s="588">
        <v>0</v>
      </c>
      <c r="AK142" s="588">
        <v>0</v>
      </c>
      <c r="AL142" s="588">
        <v>0</v>
      </c>
      <c r="AM142" s="588">
        <v>0</v>
      </c>
      <c r="AN142" s="588">
        <v>0</v>
      </c>
      <c r="AO142" s="588">
        <v>0</v>
      </c>
      <c r="AP142" s="39"/>
      <c r="AQ142" s="587"/>
      <c r="AR142" s="588"/>
      <c r="AS142" s="588"/>
      <c r="AT142" s="588"/>
      <c r="AU142" s="588">
        <v>0</v>
      </c>
      <c r="AV142" s="588">
        <v>0</v>
      </c>
      <c r="AW142" s="588">
        <v>0</v>
      </c>
      <c r="AX142" s="588">
        <v>0</v>
      </c>
      <c r="AY142" s="588">
        <v>0</v>
      </c>
      <c r="AZ142" s="588">
        <v>0</v>
      </c>
      <c r="BA142" s="588">
        <v>0</v>
      </c>
      <c r="BB142" s="588">
        <v>0</v>
      </c>
      <c r="BC142" s="588">
        <v>0</v>
      </c>
      <c r="BD142" s="588">
        <v>0</v>
      </c>
      <c r="BE142" s="588">
        <v>0</v>
      </c>
      <c r="BF142" s="588">
        <v>0</v>
      </c>
      <c r="BG142" s="588">
        <v>0</v>
      </c>
      <c r="BH142" s="588">
        <v>0</v>
      </c>
      <c r="BI142" s="588">
        <v>0</v>
      </c>
      <c r="BJ142" s="588">
        <v>0</v>
      </c>
      <c r="BK142" s="588">
        <v>0</v>
      </c>
      <c r="BL142" s="588">
        <v>0</v>
      </c>
      <c r="BM142" s="588">
        <v>0</v>
      </c>
      <c r="BN142" s="588">
        <v>0</v>
      </c>
      <c r="BO142" s="588">
        <v>0</v>
      </c>
      <c r="BP142" s="588">
        <v>0</v>
      </c>
      <c r="BQ142" s="588">
        <v>0</v>
      </c>
      <c r="BR142" s="588">
        <v>0</v>
      </c>
      <c r="BS142" s="588">
        <v>0</v>
      </c>
      <c r="BT142" s="589">
        <v>0</v>
      </c>
    </row>
    <row r="143" spans="2:72">
      <c r="B143" s="586"/>
      <c r="C143" s="586"/>
      <c r="D143" s="586" t="s">
        <v>117</v>
      </c>
      <c r="E143" s="586" t="s">
        <v>1138</v>
      </c>
      <c r="F143" s="586"/>
      <c r="G143" s="586"/>
      <c r="H143" s="586">
        <v>2015</v>
      </c>
      <c r="I143" s="546" t="s">
        <v>579</v>
      </c>
      <c r="J143" s="546" t="s">
        <v>593</v>
      </c>
      <c r="K143" s="39"/>
      <c r="L143" s="587"/>
      <c r="M143" s="588"/>
      <c r="N143" s="588"/>
      <c r="O143" s="588"/>
      <c r="P143" s="588">
        <v>0</v>
      </c>
      <c r="Q143" s="588">
        <v>0</v>
      </c>
      <c r="R143" s="588">
        <v>0</v>
      </c>
      <c r="S143" s="588">
        <v>0</v>
      </c>
      <c r="T143" s="588">
        <v>0</v>
      </c>
      <c r="U143" s="588">
        <v>0</v>
      </c>
      <c r="V143" s="588">
        <v>0</v>
      </c>
      <c r="W143" s="588">
        <v>0</v>
      </c>
      <c r="X143" s="588">
        <v>0</v>
      </c>
      <c r="Y143" s="588">
        <v>0</v>
      </c>
      <c r="Z143" s="588">
        <v>0</v>
      </c>
      <c r="AA143" s="588">
        <v>0</v>
      </c>
      <c r="AB143" s="588">
        <v>0</v>
      </c>
      <c r="AC143" s="588">
        <v>0</v>
      </c>
      <c r="AD143" s="588">
        <v>0</v>
      </c>
      <c r="AE143" s="588">
        <v>0</v>
      </c>
      <c r="AF143" s="588">
        <v>0</v>
      </c>
      <c r="AG143" s="588">
        <v>0</v>
      </c>
      <c r="AH143" s="588">
        <v>0</v>
      </c>
      <c r="AI143" s="588">
        <v>0</v>
      </c>
      <c r="AJ143" s="588">
        <v>0</v>
      </c>
      <c r="AK143" s="588">
        <v>0</v>
      </c>
      <c r="AL143" s="588">
        <v>0</v>
      </c>
      <c r="AM143" s="588">
        <v>0</v>
      </c>
      <c r="AN143" s="588">
        <v>0</v>
      </c>
      <c r="AO143" s="588">
        <v>0</v>
      </c>
      <c r="AP143" s="39"/>
      <c r="AQ143" s="587"/>
      <c r="AR143" s="588"/>
      <c r="AS143" s="588"/>
      <c r="AT143" s="588"/>
      <c r="AU143" s="588">
        <v>0</v>
      </c>
      <c r="AV143" s="588">
        <v>0</v>
      </c>
      <c r="AW143" s="588">
        <v>0</v>
      </c>
      <c r="AX143" s="588">
        <v>0</v>
      </c>
      <c r="AY143" s="588">
        <v>0</v>
      </c>
      <c r="AZ143" s="588">
        <v>0</v>
      </c>
      <c r="BA143" s="588">
        <v>0</v>
      </c>
      <c r="BB143" s="588">
        <v>0</v>
      </c>
      <c r="BC143" s="588">
        <v>0</v>
      </c>
      <c r="BD143" s="588">
        <v>0</v>
      </c>
      <c r="BE143" s="588">
        <v>0</v>
      </c>
      <c r="BF143" s="588">
        <v>0</v>
      </c>
      <c r="BG143" s="588">
        <v>0</v>
      </c>
      <c r="BH143" s="588">
        <v>0</v>
      </c>
      <c r="BI143" s="588">
        <v>0</v>
      </c>
      <c r="BJ143" s="588">
        <v>0</v>
      </c>
      <c r="BK143" s="588">
        <v>0</v>
      </c>
      <c r="BL143" s="588">
        <v>0</v>
      </c>
      <c r="BM143" s="588">
        <v>0</v>
      </c>
      <c r="BN143" s="588">
        <v>0</v>
      </c>
      <c r="BO143" s="588">
        <v>0</v>
      </c>
      <c r="BP143" s="588">
        <v>0</v>
      </c>
      <c r="BQ143" s="588">
        <v>0</v>
      </c>
      <c r="BR143" s="588">
        <v>0</v>
      </c>
      <c r="BS143" s="588">
        <v>0</v>
      </c>
      <c r="BT143" s="589">
        <v>0</v>
      </c>
    </row>
    <row r="144" spans="2:72">
      <c r="B144" s="586"/>
      <c r="C144" s="586"/>
      <c r="D144" s="586" t="s">
        <v>118</v>
      </c>
      <c r="E144" s="586" t="s">
        <v>1138</v>
      </c>
      <c r="F144" s="586"/>
      <c r="G144" s="586"/>
      <c r="H144" s="586">
        <v>2015</v>
      </c>
      <c r="I144" s="546" t="s">
        <v>579</v>
      </c>
      <c r="J144" s="546" t="s">
        <v>593</v>
      </c>
      <c r="K144" s="39"/>
      <c r="L144" s="587"/>
      <c r="M144" s="588"/>
      <c r="N144" s="588"/>
      <c r="O144" s="588"/>
      <c r="P144" s="588">
        <v>103</v>
      </c>
      <c r="Q144" s="588">
        <v>103</v>
      </c>
      <c r="R144" s="588">
        <v>103</v>
      </c>
      <c r="S144" s="588">
        <v>103</v>
      </c>
      <c r="T144" s="588">
        <v>103</v>
      </c>
      <c r="U144" s="588">
        <v>103</v>
      </c>
      <c r="V144" s="588">
        <v>96</v>
      </c>
      <c r="W144" s="588">
        <v>96</v>
      </c>
      <c r="X144" s="588">
        <v>92</v>
      </c>
      <c r="Y144" s="588">
        <v>69</v>
      </c>
      <c r="Z144" s="588">
        <v>15</v>
      </c>
      <c r="AA144" s="588">
        <v>15</v>
      </c>
      <c r="AB144" s="588">
        <v>12</v>
      </c>
      <c r="AC144" s="588">
        <v>12</v>
      </c>
      <c r="AD144" s="588">
        <v>12</v>
      </c>
      <c r="AE144" s="588">
        <v>8</v>
      </c>
      <c r="AF144" s="588">
        <v>4</v>
      </c>
      <c r="AG144" s="588">
        <v>4</v>
      </c>
      <c r="AH144" s="588">
        <v>4</v>
      </c>
      <c r="AI144" s="588">
        <v>4</v>
      </c>
      <c r="AJ144" s="588">
        <v>0</v>
      </c>
      <c r="AK144" s="588">
        <v>0</v>
      </c>
      <c r="AL144" s="588">
        <v>0</v>
      </c>
      <c r="AM144" s="588">
        <v>0</v>
      </c>
      <c r="AN144" s="588">
        <v>0</v>
      </c>
      <c r="AO144" s="588">
        <v>0</v>
      </c>
      <c r="AP144" s="39"/>
      <c r="AQ144" s="587"/>
      <c r="AR144" s="588"/>
      <c r="AS144" s="588"/>
      <c r="AT144" s="588"/>
      <c r="AU144" s="588">
        <v>501521</v>
      </c>
      <c r="AV144" s="588">
        <v>501521</v>
      </c>
      <c r="AW144" s="588">
        <v>501521</v>
      </c>
      <c r="AX144" s="588">
        <v>501521</v>
      </c>
      <c r="AY144" s="588">
        <v>501521</v>
      </c>
      <c r="AZ144" s="588">
        <v>501521</v>
      </c>
      <c r="BA144" s="588">
        <v>468773</v>
      </c>
      <c r="BB144" s="588">
        <v>468773</v>
      </c>
      <c r="BC144" s="588">
        <v>456496</v>
      </c>
      <c r="BD144" s="588">
        <v>349755</v>
      </c>
      <c r="BE144" s="588">
        <v>94888</v>
      </c>
      <c r="BF144" s="588">
        <v>94888</v>
      </c>
      <c r="BG144" s="588">
        <v>35066</v>
      </c>
      <c r="BH144" s="588">
        <v>35066</v>
      </c>
      <c r="BI144" s="588">
        <v>35066</v>
      </c>
      <c r="BJ144" s="588">
        <v>18152</v>
      </c>
      <c r="BK144" s="588">
        <v>3020</v>
      </c>
      <c r="BL144" s="588">
        <v>3020</v>
      </c>
      <c r="BM144" s="588">
        <v>3020</v>
      </c>
      <c r="BN144" s="588">
        <v>3020</v>
      </c>
      <c r="BO144" s="588">
        <v>0</v>
      </c>
      <c r="BP144" s="588">
        <v>0</v>
      </c>
      <c r="BQ144" s="588">
        <v>0</v>
      </c>
      <c r="BR144" s="588">
        <v>0</v>
      </c>
      <c r="BS144" s="588">
        <v>0</v>
      </c>
      <c r="BT144" s="589">
        <v>0</v>
      </c>
    </row>
    <row r="145" spans="2:72">
      <c r="B145" s="586"/>
      <c r="C145" s="586"/>
      <c r="D145" s="586" t="s">
        <v>113</v>
      </c>
      <c r="E145" s="586" t="s">
        <v>1138</v>
      </c>
      <c r="F145" s="586"/>
      <c r="G145" s="586"/>
      <c r="H145" s="586">
        <v>2016</v>
      </c>
      <c r="I145" s="546" t="s">
        <v>580</v>
      </c>
      <c r="J145" s="546" t="s">
        <v>593</v>
      </c>
      <c r="K145" s="39"/>
      <c r="L145" s="587"/>
      <c r="M145" s="588"/>
      <c r="N145" s="588"/>
      <c r="O145" s="588"/>
      <c r="P145" s="588"/>
      <c r="Q145" s="588">
        <v>735</v>
      </c>
      <c r="R145" s="588">
        <v>735</v>
      </c>
      <c r="S145" s="588">
        <v>735</v>
      </c>
      <c r="T145" s="588">
        <v>735</v>
      </c>
      <c r="U145" s="588">
        <v>735</v>
      </c>
      <c r="V145" s="588">
        <v>735</v>
      </c>
      <c r="W145" s="588">
        <v>735</v>
      </c>
      <c r="X145" s="588">
        <v>734</v>
      </c>
      <c r="Y145" s="588">
        <v>734</v>
      </c>
      <c r="Z145" s="588">
        <v>731</v>
      </c>
      <c r="AA145" s="588">
        <v>706</v>
      </c>
      <c r="AB145" s="588">
        <v>706</v>
      </c>
      <c r="AC145" s="588">
        <v>706</v>
      </c>
      <c r="AD145" s="588">
        <v>706</v>
      </c>
      <c r="AE145" s="588">
        <v>615</v>
      </c>
      <c r="AF145" s="588">
        <v>615</v>
      </c>
      <c r="AG145" s="588">
        <v>263</v>
      </c>
      <c r="AH145" s="588">
        <v>0</v>
      </c>
      <c r="AI145" s="588">
        <v>0</v>
      </c>
      <c r="AJ145" s="588">
        <v>0</v>
      </c>
      <c r="AK145" s="588">
        <v>0</v>
      </c>
      <c r="AL145" s="588">
        <v>0</v>
      </c>
      <c r="AM145" s="588">
        <v>0</v>
      </c>
      <c r="AN145" s="588">
        <v>0</v>
      </c>
      <c r="AO145" s="588">
        <v>0</v>
      </c>
      <c r="AP145" s="39"/>
      <c r="AQ145" s="587"/>
      <c r="AR145" s="588"/>
      <c r="AS145" s="588"/>
      <c r="AT145" s="588"/>
      <c r="AU145" s="588"/>
      <c r="AV145" s="588">
        <v>11980096</v>
      </c>
      <c r="AW145" s="588">
        <v>11980096</v>
      </c>
      <c r="AX145" s="588">
        <v>11980096</v>
      </c>
      <c r="AY145" s="588">
        <v>11980096</v>
      </c>
      <c r="AZ145" s="588">
        <v>11980096</v>
      </c>
      <c r="BA145" s="588">
        <v>11980096</v>
      </c>
      <c r="BB145" s="588">
        <v>11980096</v>
      </c>
      <c r="BC145" s="588">
        <v>11978328</v>
      </c>
      <c r="BD145" s="588">
        <v>11978328</v>
      </c>
      <c r="BE145" s="588">
        <v>11927319</v>
      </c>
      <c r="BF145" s="588">
        <v>11782871</v>
      </c>
      <c r="BG145" s="588">
        <v>11775897</v>
      </c>
      <c r="BH145" s="588">
        <v>11775897</v>
      </c>
      <c r="BI145" s="588">
        <v>11712514</v>
      </c>
      <c r="BJ145" s="588">
        <v>10176202</v>
      </c>
      <c r="BK145" s="588">
        <v>10176202</v>
      </c>
      <c r="BL145" s="588">
        <v>4443919</v>
      </c>
      <c r="BM145" s="588">
        <v>0</v>
      </c>
      <c r="BN145" s="588">
        <v>0</v>
      </c>
      <c r="BO145" s="588">
        <v>0</v>
      </c>
      <c r="BP145" s="588">
        <v>0</v>
      </c>
      <c r="BQ145" s="588">
        <v>0</v>
      </c>
      <c r="BR145" s="588">
        <v>0</v>
      </c>
      <c r="BS145" s="588">
        <v>0</v>
      </c>
      <c r="BT145" s="589">
        <v>0</v>
      </c>
    </row>
    <row r="146" spans="2:72">
      <c r="B146" s="586"/>
      <c r="C146" s="586"/>
      <c r="D146" s="586" t="s">
        <v>1165</v>
      </c>
      <c r="E146" s="586" t="s">
        <v>1138</v>
      </c>
      <c r="F146" s="586"/>
      <c r="G146" s="586"/>
      <c r="H146" s="586">
        <v>2016</v>
      </c>
      <c r="I146" s="546" t="s">
        <v>580</v>
      </c>
      <c r="J146" s="546" t="s">
        <v>593</v>
      </c>
      <c r="K146" s="39"/>
      <c r="L146" s="587"/>
      <c r="M146" s="588"/>
      <c r="N146" s="588"/>
      <c r="O146" s="588"/>
      <c r="P146" s="588"/>
      <c r="Q146" s="588">
        <v>901</v>
      </c>
      <c r="R146" s="588">
        <v>901</v>
      </c>
      <c r="S146" s="588">
        <v>901</v>
      </c>
      <c r="T146" s="588">
        <v>901</v>
      </c>
      <c r="U146" s="588">
        <v>901</v>
      </c>
      <c r="V146" s="588">
        <v>901</v>
      </c>
      <c r="W146" s="588">
        <v>901</v>
      </c>
      <c r="X146" s="588">
        <v>901</v>
      </c>
      <c r="Y146" s="588">
        <v>901</v>
      </c>
      <c r="Z146" s="588">
        <v>901</v>
      </c>
      <c r="AA146" s="588">
        <v>901</v>
      </c>
      <c r="AB146" s="588">
        <v>901</v>
      </c>
      <c r="AC146" s="588">
        <v>901</v>
      </c>
      <c r="AD146" s="588">
        <v>901</v>
      </c>
      <c r="AE146" s="588">
        <v>901</v>
      </c>
      <c r="AF146" s="588">
        <v>901</v>
      </c>
      <c r="AG146" s="588">
        <v>901</v>
      </c>
      <c r="AH146" s="588">
        <v>901</v>
      </c>
      <c r="AI146" s="588">
        <v>786</v>
      </c>
      <c r="AJ146" s="588">
        <v>0</v>
      </c>
      <c r="AK146" s="588">
        <v>0</v>
      </c>
      <c r="AL146" s="588">
        <v>0</v>
      </c>
      <c r="AM146" s="588">
        <v>0</v>
      </c>
      <c r="AN146" s="588">
        <v>0</v>
      </c>
      <c r="AO146" s="588">
        <v>0</v>
      </c>
      <c r="AP146" s="39"/>
      <c r="AQ146" s="587"/>
      <c r="AR146" s="588"/>
      <c r="AS146" s="588"/>
      <c r="AT146" s="588"/>
      <c r="AU146" s="588"/>
      <c r="AV146" s="588">
        <v>2954935</v>
      </c>
      <c r="AW146" s="588">
        <v>2954935</v>
      </c>
      <c r="AX146" s="588">
        <v>2954935</v>
      </c>
      <c r="AY146" s="588">
        <v>2954935</v>
      </c>
      <c r="AZ146" s="588">
        <v>2954935</v>
      </c>
      <c r="BA146" s="588">
        <v>2954935</v>
      </c>
      <c r="BB146" s="588">
        <v>2954935</v>
      </c>
      <c r="BC146" s="588">
        <v>2954935</v>
      </c>
      <c r="BD146" s="588">
        <v>2954935</v>
      </c>
      <c r="BE146" s="588">
        <v>2954935</v>
      </c>
      <c r="BF146" s="588">
        <v>2954935</v>
      </c>
      <c r="BG146" s="588">
        <v>2954935</v>
      </c>
      <c r="BH146" s="588">
        <v>2954935</v>
      </c>
      <c r="BI146" s="588">
        <v>2954935</v>
      </c>
      <c r="BJ146" s="588">
        <v>2954935</v>
      </c>
      <c r="BK146" s="588">
        <v>2954935</v>
      </c>
      <c r="BL146" s="588">
        <v>2954935</v>
      </c>
      <c r="BM146" s="588">
        <v>2954935</v>
      </c>
      <c r="BN146" s="588">
        <v>2852221</v>
      </c>
      <c r="BO146" s="588">
        <v>0</v>
      </c>
      <c r="BP146" s="588">
        <v>0</v>
      </c>
      <c r="BQ146" s="588">
        <v>0</v>
      </c>
      <c r="BR146" s="588">
        <v>0</v>
      </c>
      <c r="BS146" s="588">
        <v>0</v>
      </c>
      <c r="BT146" s="589">
        <v>0</v>
      </c>
    </row>
    <row r="147" spans="2:72">
      <c r="B147" s="586"/>
      <c r="C147" s="586"/>
      <c r="D147" s="586" t="s">
        <v>115</v>
      </c>
      <c r="E147" s="586" t="s">
        <v>1138</v>
      </c>
      <c r="F147" s="586"/>
      <c r="G147" s="586"/>
      <c r="H147" s="586">
        <v>2016</v>
      </c>
      <c r="I147" s="546" t="s">
        <v>580</v>
      </c>
      <c r="J147" s="546" t="s">
        <v>593</v>
      </c>
      <c r="K147" s="39"/>
      <c r="L147" s="587"/>
      <c r="M147" s="588"/>
      <c r="N147" s="588"/>
      <c r="O147" s="588"/>
      <c r="P147" s="588"/>
      <c r="Q147" s="588">
        <v>84</v>
      </c>
      <c r="R147" s="588">
        <v>84</v>
      </c>
      <c r="S147" s="588">
        <v>84</v>
      </c>
      <c r="T147" s="588">
        <v>84</v>
      </c>
      <c r="U147" s="588">
        <v>84</v>
      </c>
      <c r="V147" s="588">
        <v>84</v>
      </c>
      <c r="W147" s="588">
        <v>84</v>
      </c>
      <c r="X147" s="588">
        <v>84</v>
      </c>
      <c r="Y147" s="588">
        <v>84</v>
      </c>
      <c r="Z147" s="588">
        <v>84</v>
      </c>
      <c r="AA147" s="588">
        <v>83</v>
      </c>
      <c r="AB147" s="588">
        <v>83</v>
      </c>
      <c r="AC147" s="588">
        <v>83</v>
      </c>
      <c r="AD147" s="588">
        <v>83</v>
      </c>
      <c r="AE147" s="588">
        <v>83</v>
      </c>
      <c r="AF147" s="588">
        <v>20</v>
      </c>
      <c r="AG147" s="588">
        <v>7</v>
      </c>
      <c r="AH147" s="588">
        <v>1</v>
      </c>
      <c r="AI147" s="588">
        <v>0</v>
      </c>
      <c r="AJ147" s="588">
        <v>0</v>
      </c>
      <c r="AK147" s="588">
        <v>0</v>
      </c>
      <c r="AL147" s="588">
        <v>0</v>
      </c>
      <c r="AM147" s="588">
        <v>0</v>
      </c>
      <c r="AN147" s="588">
        <v>0</v>
      </c>
      <c r="AO147" s="588">
        <v>0</v>
      </c>
      <c r="AP147" s="39"/>
      <c r="AQ147" s="587"/>
      <c r="AR147" s="588"/>
      <c r="AS147" s="588"/>
      <c r="AT147" s="588"/>
      <c r="AU147" s="588"/>
      <c r="AV147" s="588">
        <v>526284</v>
      </c>
      <c r="AW147" s="588">
        <v>526284</v>
      </c>
      <c r="AX147" s="588">
        <v>526284</v>
      </c>
      <c r="AY147" s="588">
        <v>526284</v>
      </c>
      <c r="AZ147" s="588">
        <v>526284</v>
      </c>
      <c r="BA147" s="588">
        <v>526284</v>
      </c>
      <c r="BB147" s="588">
        <v>526284</v>
      </c>
      <c r="BC147" s="588">
        <v>526284</v>
      </c>
      <c r="BD147" s="588">
        <v>526284</v>
      </c>
      <c r="BE147" s="588">
        <v>526284</v>
      </c>
      <c r="BF147" s="588">
        <v>520650</v>
      </c>
      <c r="BG147" s="588">
        <v>520650</v>
      </c>
      <c r="BH147" s="588">
        <v>520650</v>
      </c>
      <c r="BI147" s="588">
        <v>520650</v>
      </c>
      <c r="BJ147" s="588">
        <v>520650</v>
      </c>
      <c r="BK147" s="588">
        <v>324148</v>
      </c>
      <c r="BL147" s="588">
        <v>110571</v>
      </c>
      <c r="BM147" s="588">
        <v>11446</v>
      </c>
      <c r="BN147" s="588">
        <v>11197</v>
      </c>
      <c r="BO147" s="588">
        <v>11197</v>
      </c>
      <c r="BP147" s="588">
        <v>0</v>
      </c>
      <c r="BQ147" s="588">
        <v>0</v>
      </c>
      <c r="BR147" s="588">
        <v>0</v>
      </c>
      <c r="BS147" s="588">
        <v>0</v>
      </c>
      <c r="BT147" s="589">
        <v>0</v>
      </c>
    </row>
    <row r="148" spans="2:72">
      <c r="B148" s="586"/>
      <c r="C148" s="586"/>
      <c r="D148" s="586" t="s">
        <v>116</v>
      </c>
      <c r="E148" s="586" t="s">
        <v>1138</v>
      </c>
      <c r="F148" s="586"/>
      <c r="G148" s="586"/>
      <c r="H148" s="586">
        <v>2016</v>
      </c>
      <c r="I148" s="546" t="s">
        <v>580</v>
      </c>
      <c r="J148" s="546" t="s">
        <v>593</v>
      </c>
      <c r="K148" s="39"/>
      <c r="L148" s="587"/>
      <c r="M148" s="588"/>
      <c r="N148" s="588"/>
      <c r="O148" s="588"/>
      <c r="P148" s="588"/>
      <c r="Q148" s="588">
        <v>0</v>
      </c>
      <c r="R148" s="588">
        <v>0</v>
      </c>
      <c r="S148" s="588">
        <v>0</v>
      </c>
      <c r="T148" s="588">
        <v>0</v>
      </c>
      <c r="U148" s="588">
        <v>0</v>
      </c>
      <c r="V148" s="588">
        <v>0</v>
      </c>
      <c r="W148" s="588">
        <v>0</v>
      </c>
      <c r="X148" s="588">
        <v>0</v>
      </c>
      <c r="Y148" s="588">
        <v>0</v>
      </c>
      <c r="Z148" s="588">
        <v>0</v>
      </c>
      <c r="AA148" s="588">
        <v>0</v>
      </c>
      <c r="AB148" s="588">
        <v>0</v>
      </c>
      <c r="AC148" s="588">
        <v>0</v>
      </c>
      <c r="AD148" s="588">
        <v>0</v>
      </c>
      <c r="AE148" s="588">
        <v>0</v>
      </c>
      <c r="AF148" s="588">
        <v>0</v>
      </c>
      <c r="AG148" s="588">
        <v>0</v>
      </c>
      <c r="AH148" s="588">
        <v>0</v>
      </c>
      <c r="AI148" s="588">
        <v>0</v>
      </c>
      <c r="AJ148" s="588">
        <v>0</v>
      </c>
      <c r="AK148" s="588">
        <v>0</v>
      </c>
      <c r="AL148" s="588">
        <v>0</v>
      </c>
      <c r="AM148" s="588">
        <v>0</v>
      </c>
      <c r="AN148" s="588">
        <v>0</v>
      </c>
      <c r="AO148" s="588">
        <v>0</v>
      </c>
      <c r="AP148" s="39"/>
      <c r="AQ148" s="587"/>
      <c r="AR148" s="588"/>
      <c r="AS148" s="588"/>
      <c r="AT148" s="588"/>
      <c r="AU148" s="588"/>
      <c r="AV148" s="588">
        <v>0</v>
      </c>
      <c r="AW148" s="588">
        <v>0</v>
      </c>
      <c r="AX148" s="588">
        <v>0</v>
      </c>
      <c r="AY148" s="588">
        <v>0</v>
      </c>
      <c r="AZ148" s="588">
        <v>0</v>
      </c>
      <c r="BA148" s="588">
        <v>0</v>
      </c>
      <c r="BB148" s="588">
        <v>0</v>
      </c>
      <c r="BC148" s="588">
        <v>0</v>
      </c>
      <c r="BD148" s="588">
        <v>0</v>
      </c>
      <c r="BE148" s="588">
        <v>0</v>
      </c>
      <c r="BF148" s="588">
        <v>0</v>
      </c>
      <c r="BG148" s="588">
        <v>0</v>
      </c>
      <c r="BH148" s="588">
        <v>0</v>
      </c>
      <c r="BI148" s="588">
        <v>0</v>
      </c>
      <c r="BJ148" s="588">
        <v>0</v>
      </c>
      <c r="BK148" s="588">
        <v>0</v>
      </c>
      <c r="BL148" s="588">
        <v>0</v>
      </c>
      <c r="BM148" s="588">
        <v>0</v>
      </c>
      <c r="BN148" s="588">
        <v>0</v>
      </c>
      <c r="BO148" s="588">
        <v>0</v>
      </c>
      <c r="BP148" s="588">
        <v>0</v>
      </c>
      <c r="BQ148" s="588">
        <v>0</v>
      </c>
      <c r="BR148" s="588">
        <v>0</v>
      </c>
      <c r="BS148" s="588">
        <v>0</v>
      </c>
      <c r="BT148" s="589">
        <v>0</v>
      </c>
    </row>
    <row r="149" spans="2:72">
      <c r="B149" s="586"/>
      <c r="C149" s="586"/>
      <c r="D149" s="586" t="s">
        <v>117</v>
      </c>
      <c r="E149" s="586" t="s">
        <v>1138</v>
      </c>
      <c r="F149" s="586"/>
      <c r="G149" s="586"/>
      <c r="H149" s="586">
        <v>2016</v>
      </c>
      <c r="I149" s="546" t="s">
        <v>580</v>
      </c>
      <c r="J149" s="546" t="s">
        <v>593</v>
      </c>
      <c r="K149" s="39"/>
      <c r="L149" s="587"/>
      <c r="M149" s="588"/>
      <c r="N149" s="588"/>
      <c r="O149" s="588"/>
      <c r="P149" s="588"/>
      <c r="Q149" s="588">
        <v>9</v>
      </c>
      <c r="R149" s="588">
        <v>9</v>
      </c>
      <c r="S149" s="588">
        <v>9</v>
      </c>
      <c r="T149" s="588">
        <v>9</v>
      </c>
      <c r="U149" s="588">
        <v>9</v>
      </c>
      <c r="V149" s="588">
        <v>9</v>
      </c>
      <c r="W149" s="588">
        <v>9</v>
      </c>
      <c r="X149" s="588">
        <v>9</v>
      </c>
      <c r="Y149" s="588">
        <v>9</v>
      </c>
      <c r="Z149" s="588">
        <v>9</v>
      </c>
      <c r="AA149" s="588">
        <v>2</v>
      </c>
      <c r="AB149" s="588">
        <v>0</v>
      </c>
      <c r="AC149" s="588">
        <v>0</v>
      </c>
      <c r="AD149" s="588">
        <v>0</v>
      </c>
      <c r="AE149" s="588">
        <v>0</v>
      </c>
      <c r="AF149" s="588">
        <v>0</v>
      </c>
      <c r="AG149" s="588">
        <v>0</v>
      </c>
      <c r="AH149" s="588">
        <v>0</v>
      </c>
      <c r="AI149" s="588">
        <v>0</v>
      </c>
      <c r="AJ149" s="588">
        <v>0</v>
      </c>
      <c r="AK149" s="588">
        <v>0</v>
      </c>
      <c r="AL149" s="588">
        <v>0</v>
      </c>
      <c r="AM149" s="588">
        <v>0</v>
      </c>
      <c r="AN149" s="588">
        <v>0</v>
      </c>
      <c r="AO149" s="588">
        <v>0</v>
      </c>
      <c r="AP149" s="39"/>
      <c r="AQ149" s="587"/>
      <c r="AR149" s="588"/>
      <c r="AS149" s="588"/>
      <c r="AT149" s="588"/>
      <c r="AU149" s="588"/>
      <c r="AV149" s="588">
        <v>65713</v>
      </c>
      <c r="AW149" s="588">
        <v>65713</v>
      </c>
      <c r="AX149" s="588">
        <v>65713</v>
      </c>
      <c r="AY149" s="588">
        <v>65713</v>
      </c>
      <c r="AZ149" s="588">
        <v>65713</v>
      </c>
      <c r="BA149" s="588">
        <v>65713</v>
      </c>
      <c r="BB149" s="588">
        <v>65713</v>
      </c>
      <c r="BC149" s="588">
        <v>65713</v>
      </c>
      <c r="BD149" s="588">
        <v>65713</v>
      </c>
      <c r="BE149" s="588">
        <v>65713</v>
      </c>
      <c r="BF149" s="588">
        <v>16224</v>
      </c>
      <c r="BG149" s="588">
        <v>0</v>
      </c>
      <c r="BH149" s="588">
        <v>0</v>
      </c>
      <c r="BI149" s="588">
        <v>0</v>
      </c>
      <c r="BJ149" s="588">
        <v>0</v>
      </c>
      <c r="BK149" s="588">
        <v>0</v>
      </c>
      <c r="BL149" s="588">
        <v>0</v>
      </c>
      <c r="BM149" s="588">
        <v>0</v>
      </c>
      <c r="BN149" s="588">
        <v>0</v>
      </c>
      <c r="BO149" s="588">
        <v>0</v>
      </c>
      <c r="BP149" s="588">
        <v>0</v>
      </c>
      <c r="BQ149" s="588">
        <v>0</v>
      </c>
      <c r="BR149" s="588">
        <v>0</v>
      </c>
      <c r="BS149" s="588">
        <v>0</v>
      </c>
      <c r="BT149" s="589">
        <v>0</v>
      </c>
    </row>
    <row r="150" spans="2:72">
      <c r="B150" s="586"/>
      <c r="C150" s="586"/>
      <c r="D150" s="586" t="s">
        <v>118</v>
      </c>
      <c r="E150" s="586" t="s">
        <v>1138</v>
      </c>
      <c r="F150" s="586"/>
      <c r="G150" s="586"/>
      <c r="H150" s="586">
        <v>2016</v>
      </c>
      <c r="I150" s="546" t="s">
        <v>580</v>
      </c>
      <c r="J150" s="546" t="s">
        <v>593</v>
      </c>
      <c r="K150" s="39"/>
      <c r="L150" s="587"/>
      <c r="M150" s="588"/>
      <c r="N150" s="588"/>
      <c r="O150" s="588"/>
      <c r="P150" s="588"/>
      <c r="Q150" s="588">
        <v>2862</v>
      </c>
      <c r="R150" s="588">
        <v>2778</v>
      </c>
      <c r="S150" s="588">
        <v>2778</v>
      </c>
      <c r="T150" s="588">
        <v>2778</v>
      </c>
      <c r="U150" s="588">
        <v>2778</v>
      </c>
      <c r="V150" s="588">
        <v>2740</v>
      </c>
      <c r="W150" s="588">
        <v>2740</v>
      </c>
      <c r="X150" s="588">
        <v>2740</v>
      </c>
      <c r="Y150" s="588">
        <v>2695</v>
      </c>
      <c r="Z150" s="588">
        <v>2695</v>
      </c>
      <c r="AA150" s="588">
        <v>2655</v>
      </c>
      <c r="AB150" s="588">
        <v>1926</v>
      </c>
      <c r="AC150" s="588">
        <v>498</v>
      </c>
      <c r="AD150" s="588">
        <v>498</v>
      </c>
      <c r="AE150" s="588">
        <v>127</v>
      </c>
      <c r="AF150" s="588">
        <v>20</v>
      </c>
      <c r="AG150" s="588">
        <v>20</v>
      </c>
      <c r="AH150" s="588">
        <v>20</v>
      </c>
      <c r="AI150" s="588">
        <v>20</v>
      </c>
      <c r="AJ150" s="588">
        <v>20</v>
      </c>
      <c r="AK150" s="588">
        <v>0</v>
      </c>
      <c r="AL150" s="588">
        <v>0</v>
      </c>
      <c r="AM150" s="588">
        <v>0</v>
      </c>
      <c r="AN150" s="588">
        <v>0</v>
      </c>
      <c r="AO150" s="588">
        <v>0</v>
      </c>
      <c r="AP150" s="39"/>
      <c r="AQ150" s="587"/>
      <c r="AR150" s="588"/>
      <c r="AS150" s="588"/>
      <c r="AT150" s="588"/>
      <c r="AU150" s="588"/>
      <c r="AV150" s="588">
        <v>20646284</v>
      </c>
      <c r="AW150" s="588">
        <v>20148351</v>
      </c>
      <c r="AX150" s="588">
        <v>20148351</v>
      </c>
      <c r="AY150" s="588">
        <v>20148351</v>
      </c>
      <c r="AZ150" s="588">
        <v>20148351</v>
      </c>
      <c r="BA150" s="588">
        <v>19374454</v>
      </c>
      <c r="BB150" s="588">
        <v>19374454</v>
      </c>
      <c r="BC150" s="588">
        <v>19374454</v>
      </c>
      <c r="BD150" s="588">
        <v>18884877</v>
      </c>
      <c r="BE150" s="588">
        <v>18884877</v>
      </c>
      <c r="BF150" s="588">
        <v>18605172</v>
      </c>
      <c r="BG150" s="588">
        <v>13981079</v>
      </c>
      <c r="BH150" s="588">
        <v>3756838</v>
      </c>
      <c r="BI150" s="588">
        <v>3756838</v>
      </c>
      <c r="BJ150" s="588">
        <v>531115</v>
      </c>
      <c r="BK150" s="588">
        <v>12278</v>
      </c>
      <c r="BL150" s="588">
        <v>12278</v>
      </c>
      <c r="BM150" s="588">
        <v>12278</v>
      </c>
      <c r="BN150" s="588">
        <v>12278</v>
      </c>
      <c r="BO150" s="588">
        <v>12278</v>
      </c>
      <c r="BP150" s="588">
        <v>0</v>
      </c>
      <c r="BQ150" s="588">
        <v>0</v>
      </c>
      <c r="BR150" s="588">
        <v>0</v>
      </c>
      <c r="BS150" s="588">
        <v>0</v>
      </c>
      <c r="BT150" s="589">
        <v>0</v>
      </c>
    </row>
    <row r="151" spans="2:72">
      <c r="B151" s="586"/>
      <c r="C151" s="586"/>
      <c r="D151" s="586" t="s">
        <v>119</v>
      </c>
      <c r="E151" s="586" t="s">
        <v>1138</v>
      </c>
      <c r="F151" s="586"/>
      <c r="G151" s="586"/>
      <c r="H151" s="586">
        <v>2016</v>
      </c>
      <c r="I151" s="546" t="s">
        <v>580</v>
      </c>
      <c r="J151" s="546" t="s">
        <v>593</v>
      </c>
      <c r="K151" s="39"/>
      <c r="L151" s="587"/>
      <c r="M151" s="588"/>
      <c r="N151" s="588"/>
      <c r="O151" s="588"/>
      <c r="P151" s="588"/>
      <c r="Q151" s="588">
        <v>23</v>
      </c>
      <c r="R151" s="588">
        <v>23</v>
      </c>
      <c r="S151" s="588">
        <v>23</v>
      </c>
      <c r="T151" s="588">
        <v>23</v>
      </c>
      <c r="U151" s="588">
        <v>21</v>
      </c>
      <c r="V151" s="588">
        <v>20</v>
      </c>
      <c r="W151" s="588">
        <v>19</v>
      </c>
      <c r="X151" s="588">
        <v>17</v>
      </c>
      <c r="Y151" s="588">
        <v>13</v>
      </c>
      <c r="Z151" s="588">
        <v>8</v>
      </c>
      <c r="AA151" s="588">
        <v>7</v>
      </c>
      <c r="AB151" s="588">
        <v>5</v>
      </c>
      <c r="AC151" s="588">
        <v>4</v>
      </c>
      <c r="AD151" s="588">
        <v>4</v>
      </c>
      <c r="AE151" s="588">
        <v>3</v>
      </c>
      <c r="AF151" s="588">
        <v>3</v>
      </c>
      <c r="AG151" s="588">
        <v>3</v>
      </c>
      <c r="AH151" s="588">
        <v>3</v>
      </c>
      <c r="AI151" s="588">
        <v>2</v>
      </c>
      <c r="AJ151" s="588">
        <v>2</v>
      </c>
      <c r="AK151" s="588">
        <v>2</v>
      </c>
      <c r="AL151" s="588">
        <v>2</v>
      </c>
      <c r="AM151" s="588">
        <v>0</v>
      </c>
      <c r="AN151" s="588">
        <v>0</v>
      </c>
      <c r="AO151" s="588">
        <v>0</v>
      </c>
      <c r="AP151" s="39"/>
      <c r="AQ151" s="587"/>
      <c r="AR151" s="588"/>
      <c r="AS151" s="588"/>
      <c r="AT151" s="588"/>
      <c r="AU151" s="588"/>
      <c r="AV151" s="588">
        <v>114712</v>
      </c>
      <c r="AW151" s="588">
        <v>114712</v>
      </c>
      <c r="AX151" s="588">
        <v>114712</v>
      </c>
      <c r="AY151" s="588">
        <v>114712</v>
      </c>
      <c r="AZ151" s="588">
        <v>101470</v>
      </c>
      <c r="BA151" s="588">
        <v>84244</v>
      </c>
      <c r="BB151" s="588">
        <v>80188</v>
      </c>
      <c r="BC151" s="588">
        <v>71219</v>
      </c>
      <c r="BD151" s="588">
        <v>52534</v>
      </c>
      <c r="BE151" s="588">
        <v>35319</v>
      </c>
      <c r="BF151" s="588">
        <v>28155</v>
      </c>
      <c r="BG151" s="588">
        <v>18712</v>
      </c>
      <c r="BH151" s="588">
        <v>11802</v>
      </c>
      <c r="BI151" s="588">
        <v>11802</v>
      </c>
      <c r="BJ151" s="588">
        <v>9849</v>
      </c>
      <c r="BK151" s="588">
        <v>9849</v>
      </c>
      <c r="BL151" s="588">
        <v>9849</v>
      </c>
      <c r="BM151" s="588">
        <v>9849</v>
      </c>
      <c r="BN151" s="588">
        <v>8287</v>
      </c>
      <c r="BO151" s="588">
        <v>7788</v>
      </c>
      <c r="BP151" s="588">
        <v>7788</v>
      </c>
      <c r="BQ151" s="588">
        <v>7788</v>
      </c>
      <c r="BR151" s="588">
        <v>1216</v>
      </c>
      <c r="BS151" s="588">
        <v>1216</v>
      </c>
      <c r="BT151" s="589">
        <v>1216</v>
      </c>
    </row>
    <row r="152" spans="2:72">
      <c r="B152" s="586"/>
      <c r="C152" s="586"/>
      <c r="D152" s="586" t="s">
        <v>120</v>
      </c>
      <c r="E152" s="586" t="s">
        <v>1138</v>
      </c>
      <c r="F152" s="586"/>
      <c r="G152" s="586"/>
      <c r="H152" s="586">
        <v>2016</v>
      </c>
      <c r="I152" s="546" t="s">
        <v>580</v>
      </c>
      <c r="J152" s="546" t="s">
        <v>593</v>
      </c>
      <c r="K152" s="39"/>
      <c r="L152" s="587"/>
      <c r="M152" s="588"/>
      <c r="N152" s="588"/>
      <c r="O152" s="588"/>
      <c r="P152" s="588"/>
      <c r="Q152" s="588">
        <v>926</v>
      </c>
      <c r="R152" s="588">
        <v>926</v>
      </c>
      <c r="S152" s="588">
        <v>926</v>
      </c>
      <c r="T152" s="588">
        <v>926</v>
      </c>
      <c r="U152" s="588">
        <v>926</v>
      </c>
      <c r="V152" s="588">
        <v>926</v>
      </c>
      <c r="W152" s="588">
        <v>926</v>
      </c>
      <c r="X152" s="588">
        <v>926</v>
      </c>
      <c r="Y152" s="588">
        <v>926</v>
      </c>
      <c r="Z152" s="588">
        <v>926</v>
      </c>
      <c r="AA152" s="588">
        <v>926</v>
      </c>
      <c r="AB152" s="588">
        <v>926</v>
      </c>
      <c r="AC152" s="588">
        <v>926</v>
      </c>
      <c r="AD152" s="588">
        <v>926</v>
      </c>
      <c r="AE152" s="588">
        <v>926</v>
      </c>
      <c r="AF152" s="588">
        <v>918</v>
      </c>
      <c r="AG152" s="588">
        <v>914</v>
      </c>
      <c r="AH152" s="588">
        <v>673</v>
      </c>
      <c r="AI152" s="588">
        <v>549</v>
      </c>
      <c r="AJ152" s="588">
        <v>549</v>
      </c>
      <c r="AK152" s="588">
        <v>549</v>
      </c>
      <c r="AL152" s="588">
        <v>549</v>
      </c>
      <c r="AM152" s="588">
        <v>549</v>
      </c>
      <c r="AN152" s="588">
        <v>549</v>
      </c>
      <c r="AO152" s="588">
        <v>549</v>
      </c>
      <c r="AP152" s="39"/>
      <c r="AQ152" s="587"/>
      <c r="AR152" s="588"/>
      <c r="AS152" s="588"/>
      <c r="AT152" s="588"/>
      <c r="AU152" s="588"/>
      <c r="AV152" s="588">
        <v>4477229</v>
      </c>
      <c r="AW152" s="588">
        <v>4477229</v>
      </c>
      <c r="AX152" s="588">
        <v>4477229</v>
      </c>
      <c r="AY152" s="588">
        <v>4477229</v>
      </c>
      <c r="AZ152" s="588">
        <v>4477229</v>
      </c>
      <c r="BA152" s="588">
        <v>4477229</v>
      </c>
      <c r="BB152" s="588">
        <v>4477229</v>
      </c>
      <c r="BC152" s="588">
        <v>4477229</v>
      </c>
      <c r="BD152" s="588">
        <v>4477229</v>
      </c>
      <c r="BE152" s="588">
        <v>4477229</v>
      </c>
      <c r="BF152" s="588">
        <v>4477229</v>
      </c>
      <c r="BG152" s="588">
        <v>4477229</v>
      </c>
      <c r="BH152" s="588">
        <v>4477229</v>
      </c>
      <c r="BI152" s="588">
        <v>4477229</v>
      </c>
      <c r="BJ152" s="588">
        <v>4477229</v>
      </c>
      <c r="BK152" s="588">
        <v>4464868</v>
      </c>
      <c r="BL152" s="588">
        <v>4457935</v>
      </c>
      <c r="BM152" s="588">
        <v>2884334</v>
      </c>
      <c r="BN152" s="588">
        <v>2075597</v>
      </c>
      <c r="BO152" s="588">
        <v>2075597</v>
      </c>
      <c r="BP152" s="588">
        <v>2075597</v>
      </c>
      <c r="BQ152" s="588">
        <v>2075597</v>
      </c>
      <c r="BR152" s="588">
        <v>2075597</v>
      </c>
      <c r="BS152" s="588">
        <v>2075597</v>
      </c>
      <c r="BT152" s="589">
        <v>2075597</v>
      </c>
    </row>
    <row r="153" spans="2:72">
      <c r="B153" s="586"/>
      <c r="C153" s="586"/>
      <c r="D153" s="586" t="s">
        <v>1166</v>
      </c>
      <c r="E153" s="586" t="s">
        <v>1138</v>
      </c>
      <c r="F153" s="586"/>
      <c r="G153" s="586"/>
      <c r="H153" s="586">
        <v>2016</v>
      </c>
      <c r="I153" s="546" t="s">
        <v>580</v>
      </c>
      <c r="J153" s="546" t="s">
        <v>593</v>
      </c>
      <c r="K153" s="39"/>
      <c r="L153" s="587"/>
      <c r="M153" s="588"/>
      <c r="N153" s="588"/>
      <c r="O153" s="588"/>
      <c r="P153" s="588"/>
      <c r="Q153" s="588">
        <v>3</v>
      </c>
      <c r="R153" s="588">
        <v>3</v>
      </c>
      <c r="S153" s="588">
        <v>3</v>
      </c>
      <c r="T153" s="588">
        <v>3</v>
      </c>
      <c r="U153" s="588">
        <v>3</v>
      </c>
      <c r="V153" s="588">
        <v>3</v>
      </c>
      <c r="W153" s="588">
        <v>3</v>
      </c>
      <c r="X153" s="588">
        <v>3</v>
      </c>
      <c r="Y153" s="588">
        <v>3</v>
      </c>
      <c r="Z153" s="588">
        <v>3</v>
      </c>
      <c r="AA153" s="588">
        <v>3</v>
      </c>
      <c r="AB153" s="588">
        <v>3</v>
      </c>
      <c r="AC153" s="588">
        <v>3</v>
      </c>
      <c r="AD153" s="588">
        <v>3</v>
      </c>
      <c r="AE153" s="588">
        <v>1</v>
      </c>
      <c r="AF153" s="588">
        <v>1</v>
      </c>
      <c r="AG153" s="588">
        <v>1</v>
      </c>
      <c r="AH153" s="588">
        <v>1</v>
      </c>
      <c r="AI153" s="588">
        <v>0</v>
      </c>
      <c r="AJ153" s="588">
        <v>0</v>
      </c>
      <c r="AK153" s="588">
        <v>0</v>
      </c>
      <c r="AL153" s="588">
        <v>0</v>
      </c>
      <c r="AM153" s="588">
        <v>0</v>
      </c>
      <c r="AN153" s="588">
        <v>0</v>
      </c>
      <c r="AO153" s="588">
        <v>0</v>
      </c>
      <c r="AP153" s="39"/>
      <c r="AQ153" s="587"/>
      <c r="AR153" s="588"/>
      <c r="AS153" s="588"/>
      <c r="AT153" s="588"/>
      <c r="AU153" s="588"/>
      <c r="AV153" s="588">
        <v>2718</v>
      </c>
      <c r="AW153" s="588">
        <v>2718</v>
      </c>
      <c r="AX153" s="588">
        <v>2718</v>
      </c>
      <c r="AY153" s="588">
        <v>2718</v>
      </c>
      <c r="AZ153" s="588">
        <v>2718</v>
      </c>
      <c r="BA153" s="588">
        <v>2718</v>
      </c>
      <c r="BB153" s="588">
        <v>2718</v>
      </c>
      <c r="BC153" s="588">
        <v>2718</v>
      </c>
      <c r="BD153" s="588">
        <v>2718</v>
      </c>
      <c r="BE153" s="588">
        <v>2718</v>
      </c>
      <c r="BF153" s="588">
        <v>2718</v>
      </c>
      <c r="BG153" s="588">
        <v>2718</v>
      </c>
      <c r="BH153" s="588">
        <v>2718</v>
      </c>
      <c r="BI153" s="588">
        <v>2718</v>
      </c>
      <c r="BJ153" s="588">
        <v>1952</v>
      </c>
      <c r="BK153" s="588">
        <v>1952</v>
      </c>
      <c r="BL153" s="588">
        <v>1952</v>
      </c>
      <c r="BM153" s="588">
        <v>1952</v>
      </c>
      <c r="BN153" s="588">
        <v>0</v>
      </c>
      <c r="BO153" s="588">
        <v>0</v>
      </c>
      <c r="BP153" s="588">
        <v>0</v>
      </c>
      <c r="BQ153" s="588">
        <v>0</v>
      </c>
      <c r="BR153" s="588">
        <v>0</v>
      </c>
      <c r="BS153" s="588">
        <v>0</v>
      </c>
      <c r="BT153" s="589">
        <v>0</v>
      </c>
    </row>
    <row r="154" spans="2:72">
      <c r="B154" s="586"/>
      <c r="C154" s="586"/>
      <c r="D154" s="586" t="s">
        <v>1167</v>
      </c>
      <c r="E154" s="586" t="s">
        <v>1138</v>
      </c>
      <c r="F154" s="586"/>
      <c r="G154" s="586"/>
      <c r="H154" s="586">
        <v>2016</v>
      </c>
      <c r="I154" s="546" t="s">
        <v>580</v>
      </c>
      <c r="J154" s="546" t="s">
        <v>593</v>
      </c>
      <c r="K154" s="39"/>
      <c r="L154" s="587"/>
      <c r="M154" s="588"/>
      <c r="N154" s="588"/>
      <c r="O154" s="588"/>
      <c r="P154" s="588"/>
      <c r="Q154" s="588">
        <v>199</v>
      </c>
      <c r="R154" s="588">
        <v>199</v>
      </c>
      <c r="S154" s="588">
        <v>199</v>
      </c>
      <c r="T154" s="588">
        <v>199</v>
      </c>
      <c r="U154" s="588">
        <v>199</v>
      </c>
      <c r="V154" s="588">
        <v>199</v>
      </c>
      <c r="W154" s="588">
        <v>199</v>
      </c>
      <c r="X154" s="588">
        <v>199</v>
      </c>
      <c r="Y154" s="588">
        <v>199</v>
      </c>
      <c r="Z154" s="588">
        <v>199</v>
      </c>
      <c r="AA154" s="588">
        <v>0</v>
      </c>
      <c r="AB154" s="588">
        <v>0</v>
      </c>
      <c r="AC154" s="588">
        <v>0</v>
      </c>
      <c r="AD154" s="588">
        <v>0</v>
      </c>
      <c r="AE154" s="588">
        <v>0</v>
      </c>
      <c r="AF154" s="588">
        <v>0</v>
      </c>
      <c r="AG154" s="588">
        <v>0</v>
      </c>
      <c r="AH154" s="588">
        <v>0</v>
      </c>
      <c r="AI154" s="588">
        <v>0</v>
      </c>
      <c r="AJ154" s="588">
        <v>0</v>
      </c>
      <c r="AK154" s="588">
        <v>0</v>
      </c>
      <c r="AL154" s="588">
        <v>0</v>
      </c>
      <c r="AM154" s="588">
        <v>0</v>
      </c>
      <c r="AN154" s="588">
        <v>0</v>
      </c>
      <c r="AO154" s="588">
        <v>0</v>
      </c>
      <c r="AP154" s="39"/>
      <c r="AQ154" s="587"/>
      <c r="AR154" s="588"/>
      <c r="AS154" s="588"/>
      <c r="AT154" s="588"/>
      <c r="AU154" s="588"/>
      <c r="AV154" s="588">
        <v>178029</v>
      </c>
      <c r="AW154" s="588">
        <v>178029</v>
      </c>
      <c r="AX154" s="588">
        <v>178029</v>
      </c>
      <c r="AY154" s="588">
        <v>178029</v>
      </c>
      <c r="AZ154" s="588">
        <v>178029</v>
      </c>
      <c r="BA154" s="588">
        <v>178029</v>
      </c>
      <c r="BB154" s="588">
        <v>178029</v>
      </c>
      <c r="BC154" s="588">
        <v>178029</v>
      </c>
      <c r="BD154" s="588">
        <v>178029</v>
      </c>
      <c r="BE154" s="588">
        <v>178029</v>
      </c>
      <c r="BF154" s="588">
        <v>0</v>
      </c>
      <c r="BG154" s="588">
        <v>0</v>
      </c>
      <c r="BH154" s="588">
        <v>0</v>
      </c>
      <c r="BI154" s="588">
        <v>0</v>
      </c>
      <c r="BJ154" s="588">
        <v>0</v>
      </c>
      <c r="BK154" s="588">
        <v>0</v>
      </c>
      <c r="BL154" s="588">
        <v>0</v>
      </c>
      <c r="BM154" s="588">
        <v>0</v>
      </c>
      <c r="BN154" s="588">
        <v>0</v>
      </c>
      <c r="BO154" s="588">
        <v>0</v>
      </c>
      <c r="BP154" s="588">
        <v>0</v>
      </c>
      <c r="BQ154" s="588">
        <v>0</v>
      </c>
      <c r="BR154" s="588">
        <v>0</v>
      </c>
      <c r="BS154" s="588">
        <v>0</v>
      </c>
      <c r="BT154" s="589">
        <v>0</v>
      </c>
    </row>
    <row r="155" spans="2:72">
      <c r="B155" s="586"/>
      <c r="C155" s="586"/>
      <c r="D155" s="586" t="s">
        <v>1168</v>
      </c>
      <c r="E155" s="586" t="s">
        <v>1138</v>
      </c>
      <c r="F155" s="586"/>
      <c r="G155" s="586"/>
      <c r="H155" s="586">
        <v>2016</v>
      </c>
      <c r="I155" s="546" t="s">
        <v>580</v>
      </c>
      <c r="J155" s="546" t="s">
        <v>593</v>
      </c>
      <c r="K155" s="39"/>
      <c r="L155" s="587"/>
      <c r="M155" s="588"/>
      <c r="N155" s="588"/>
      <c r="O155" s="588"/>
      <c r="P155" s="588"/>
      <c r="Q155" s="588">
        <v>76</v>
      </c>
      <c r="R155" s="588">
        <v>76</v>
      </c>
      <c r="S155" s="588">
        <v>76</v>
      </c>
      <c r="T155" s="588">
        <v>76</v>
      </c>
      <c r="U155" s="588">
        <v>76</v>
      </c>
      <c r="V155" s="588">
        <v>76</v>
      </c>
      <c r="W155" s="588">
        <v>76</v>
      </c>
      <c r="X155" s="588">
        <v>76</v>
      </c>
      <c r="Y155" s="588">
        <v>76</v>
      </c>
      <c r="Z155" s="588">
        <v>76</v>
      </c>
      <c r="AA155" s="588">
        <v>76</v>
      </c>
      <c r="AB155" s="588">
        <v>76</v>
      </c>
      <c r="AC155" s="588">
        <v>76</v>
      </c>
      <c r="AD155" s="588">
        <v>68</v>
      </c>
      <c r="AE155" s="588">
        <v>68</v>
      </c>
      <c r="AF155" s="588">
        <v>31</v>
      </c>
      <c r="AG155" s="588">
        <v>31</v>
      </c>
      <c r="AH155" s="588">
        <v>0</v>
      </c>
      <c r="AI155" s="588">
        <v>0</v>
      </c>
      <c r="AJ155" s="588">
        <v>0</v>
      </c>
      <c r="AK155" s="588">
        <v>0</v>
      </c>
      <c r="AL155" s="588">
        <v>0</v>
      </c>
      <c r="AM155" s="588">
        <v>0</v>
      </c>
      <c r="AN155" s="588">
        <v>0</v>
      </c>
      <c r="AO155" s="588">
        <v>0</v>
      </c>
      <c r="AP155" s="39"/>
      <c r="AQ155" s="587"/>
      <c r="AR155" s="588"/>
      <c r="AS155" s="588"/>
      <c r="AT155" s="588"/>
      <c r="AU155" s="588"/>
      <c r="AV155" s="588">
        <v>1215835</v>
      </c>
      <c r="AW155" s="588">
        <v>1215835</v>
      </c>
      <c r="AX155" s="588">
        <v>1215835</v>
      </c>
      <c r="AY155" s="588">
        <v>1215835</v>
      </c>
      <c r="AZ155" s="588">
        <v>1215835</v>
      </c>
      <c r="BA155" s="588">
        <v>1215835</v>
      </c>
      <c r="BB155" s="588">
        <v>1215835</v>
      </c>
      <c r="BC155" s="588">
        <v>1215835</v>
      </c>
      <c r="BD155" s="588">
        <v>1215835</v>
      </c>
      <c r="BE155" s="588">
        <v>1215835</v>
      </c>
      <c r="BF155" s="588">
        <v>1215835</v>
      </c>
      <c r="BG155" s="588">
        <v>1215835</v>
      </c>
      <c r="BH155" s="588">
        <v>1215835</v>
      </c>
      <c r="BI155" s="588">
        <v>1082560</v>
      </c>
      <c r="BJ155" s="588">
        <v>1082560</v>
      </c>
      <c r="BK155" s="588">
        <v>492332</v>
      </c>
      <c r="BL155" s="588">
        <v>492332</v>
      </c>
      <c r="BM155" s="588">
        <v>0</v>
      </c>
      <c r="BN155" s="588">
        <v>0</v>
      </c>
      <c r="BO155" s="588">
        <v>0</v>
      </c>
      <c r="BP155" s="588">
        <v>0</v>
      </c>
      <c r="BQ155" s="588">
        <v>0</v>
      </c>
      <c r="BR155" s="588">
        <v>0</v>
      </c>
      <c r="BS155" s="588">
        <v>0</v>
      </c>
      <c r="BT155" s="589">
        <v>0</v>
      </c>
    </row>
    <row r="156" spans="2:72">
      <c r="B156" s="586"/>
      <c r="C156" s="586"/>
      <c r="D156" s="586" t="s">
        <v>113</v>
      </c>
      <c r="E156" s="586"/>
      <c r="F156" s="586"/>
      <c r="G156" s="586"/>
      <c r="H156" s="586" t="s">
        <v>1169</v>
      </c>
      <c r="I156" s="546" t="s">
        <v>580</v>
      </c>
      <c r="J156" s="546" t="s">
        <v>593</v>
      </c>
      <c r="K156" s="39"/>
      <c r="L156" s="587"/>
      <c r="M156" s="588"/>
      <c r="N156" s="588"/>
      <c r="O156" s="588"/>
      <c r="P156" s="588">
        <v>0</v>
      </c>
      <c r="Q156" s="588">
        <v>0</v>
      </c>
      <c r="R156" s="588">
        <v>0</v>
      </c>
      <c r="S156" s="588">
        <v>0</v>
      </c>
      <c r="T156" s="588">
        <v>0</v>
      </c>
      <c r="U156" s="588">
        <v>0</v>
      </c>
      <c r="V156" s="588">
        <v>0</v>
      </c>
      <c r="W156" s="588">
        <v>0</v>
      </c>
      <c r="X156" s="588">
        <v>0</v>
      </c>
      <c r="Y156" s="588">
        <v>0</v>
      </c>
      <c r="Z156" s="588">
        <v>0</v>
      </c>
      <c r="AA156" s="588">
        <v>0</v>
      </c>
      <c r="AB156" s="588">
        <v>0</v>
      </c>
      <c r="AC156" s="588">
        <v>0</v>
      </c>
      <c r="AD156" s="588">
        <v>0</v>
      </c>
      <c r="AE156" s="588">
        <v>0</v>
      </c>
      <c r="AF156" s="588">
        <v>0</v>
      </c>
      <c r="AG156" s="588">
        <v>0</v>
      </c>
      <c r="AH156" s="588">
        <v>0</v>
      </c>
      <c r="AI156" s="588">
        <v>0</v>
      </c>
      <c r="AJ156" s="588">
        <v>0</v>
      </c>
      <c r="AK156" s="588">
        <v>0</v>
      </c>
      <c r="AL156" s="588">
        <v>0</v>
      </c>
      <c r="AM156" s="588">
        <v>0</v>
      </c>
      <c r="AN156" s="588">
        <v>0</v>
      </c>
      <c r="AO156" s="588"/>
      <c r="AP156" s="39"/>
      <c r="AQ156" s="587"/>
      <c r="AR156" s="588"/>
      <c r="AS156" s="588"/>
      <c r="AT156" s="588"/>
      <c r="AU156" s="762">
        <v>0</v>
      </c>
      <c r="AV156" s="762">
        <v>0</v>
      </c>
      <c r="AW156" s="762">
        <v>0</v>
      </c>
      <c r="AX156" s="762">
        <v>0</v>
      </c>
      <c r="AY156" s="762">
        <v>0</v>
      </c>
      <c r="AZ156" s="762">
        <v>0</v>
      </c>
      <c r="BA156" s="762">
        <v>0</v>
      </c>
      <c r="BB156" s="762">
        <v>0</v>
      </c>
      <c r="BC156" s="762">
        <v>0</v>
      </c>
      <c r="BD156" s="762">
        <v>0</v>
      </c>
      <c r="BE156" s="762">
        <v>0</v>
      </c>
      <c r="BF156" s="762">
        <v>0</v>
      </c>
      <c r="BG156" s="762">
        <v>0</v>
      </c>
      <c r="BH156" s="762">
        <v>0</v>
      </c>
      <c r="BI156" s="762">
        <v>0</v>
      </c>
      <c r="BJ156" s="762">
        <v>0</v>
      </c>
      <c r="BK156" s="762">
        <v>0</v>
      </c>
      <c r="BL156" s="762">
        <v>0</v>
      </c>
      <c r="BM156" s="762">
        <v>0</v>
      </c>
      <c r="BN156" s="762">
        <v>0</v>
      </c>
      <c r="BO156" s="762">
        <v>0</v>
      </c>
      <c r="BP156" s="762">
        <v>0</v>
      </c>
      <c r="BQ156" s="762">
        <v>0</v>
      </c>
      <c r="BR156" s="762">
        <v>0</v>
      </c>
      <c r="BS156" s="762">
        <v>0</v>
      </c>
      <c r="BT156" s="763">
        <v>0</v>
      </c>
    </row>
    <row r="157" spans="2:72">
      <c r="B157" s="586"/>
      <c r="C157" s="586"/>
      <c r="D157" s="586" t="s">
        <v>1165</v>
      </c>
      <c r="E157" s="586"/>
      <c r="F157" s="586"/>
      <c r="G157" s="586"/>
      <c r="H157" s="586" t="s">
        <v>1169</v>
      </c>
      <c r="I157" s="546" t="s">
        <v>580</v>
      </c>
      <c r="J157" s="546" t="s">
        <v>593</v>
      </c>
      <c r="K157" s="39"/>
      <c r="L157" s="587"/>
      <c r="M157" s="588"/>
      <c r="N157" s="588"/>
      <c r="O157" s="588"/>
      <c r="P157" s="588">
        <v>0</v>
      </c>
      <c r="Q157" s="588">
        <v>0</v>
      </c>
      <c r="R157" s="588">
        <v>0</v>
      </c>
      <c r="S157" s="588">
        <v>0</v>
      </c>
      <c r="T157" s="588">
        <v>0</v>
      </c>
      <c r="U157" s="588">
        <v>0</v>
      </c>
      <c r="V157" s="588">
        <v>0</v>
      </c>
      <c r="W157" s="588">
        <v>0</v>
      </c>
      <c r="X157" s="588">
        <v>0</v>
      </c>
      <c r="Y157" s="588">
        <v>0</v>
      </c>
      <c r="Z157" s="588">
        <v>0</v>
      </c>
      <c r="AA157" s="588">
        <v>0</v>
      </c>
      <c r="AB157" s="588">
        <v>0</v>
      </c>
      <c r="AC157" s="588">
        <v>0</v>
      </c>
      <c r="AD157" s="588">
        <v>0</v>
      </c>
      <c r="AE157" s="588">
        <v>0</v>
      </c>
      <c r="AF157" s="588">
        <v>0</v>
      </c>
      <c r="AG157" s="588">
        <v>0</v>
      </c>
      <c r="AH157" s="588">
        <v>0</v>
      </c>
      <c r="AI157" s="588">
        <v>0</v>
      </c>
      <c r="AJ157" s="588">
        <v>0</v>
      </c>
      <c r="AK157" s="588">
        <v>0</v>
      </c>
      <c r="AL157" s="588">
        <v>0</v>
      </c>
      <c r="AM157" s="588">
        <v>0</v>
      </c>
      <c r="AN157" s="588">
        <v>0</v>
      </c>
      <c r="AO157" s="588"/>
      <c r="AP157" s="39"/>
      <c r="AQ157" s="587"/>
      <c r="AR157" s="588"/>
      <c r="AS157" s="588"/>
      <c r="AT157" s="588"/>
      <c r="AU157" s="762">
        <v>0</v>
      </c>
      <c r="AV157" s="762">
        <v>0</v>
      </c>
      <c r="AW157" s="762">
        <v>0</v>
      </c>
      <c r="AX157" s="762">
        <v>0</v>
      </c>
      <c r="AY157" s="762">
        <v>0</v>
      </c>
      <c r="AZ157" s="762">
        <v>0</v>
      </c>
      <c r="BA157" s="762">
        <v>0</v>
      </c>
      <c r="BB157" s="762">
        <v>0</v>
      </c>
      <c r="BC157" s="762">
        <v>0</v>
      </c>
      <c r="BD157" s="762">
        <v>0</v>
      </c>
      <c r="BE157" s="762">
        <v>0</v>
      </c>
      <c r="BF157" s="762">
        <v>0</v>
      </c>
      <c r="BG157" s="762">
        <v>0</v>
      </c>
      <c r="BH157" s="762">
        <v>0</v>
      </c>
      <c r="BI157" s="762">
        <v>0</v>
      </c>
      <c r="BJ157" s="762">
        <v>0</v>
      </c>
      <c r="BK157" s="762">
        <v>0</v>
      </c>
      <c r="BL157" s="762">
        <v>0</v>
      </c>
      <c r="BM157" s="762">
        <v>0</v>
      </c>
      <c r="BN157" s="762">
        <v>0</v>
      </c>
      <c r="BO157" s="762">
        <v>0</v>
      </c>
      <c r="BP157" s="762">
        <v>0</v>
      </c>
      <c r="BQ157" s="762">
        <v>0</v>
      </c>
      <c r="BR157" s="762">
        <v>0</v>
      </c>
      <c r="BS157" s="762">
        <v>0</v>
      </c>
      <c r="BT157" s="763">
        <v>0</v>
      </c>
    </row>
    <row r="158" spans="2:72">
      <c r="B158" s="586"/>
      <c r="C158" s="586"/>
      <c r="D158" s="586" t="s">
        <v>115</v>
      </c>
      <c r="E158" s="586"/>
      <c r="F158" s="586"/>
      <c r="G158" s="586"/>
      <c r="H158" s="586" t="s">
        <v>1169</v>
      </c>
      <c r="I158" s="546" t="s">
        <v>580</v>
      </c>
      <c r="J158" s="546" t="s">
        <v>593</v>
      </c>
      <c r="K158" s="39"/>
      <c r="L158" s="587"/>
      <c r="M158" s="588"/>
      <c r="N158" s="588"/>
      <c r="O158" s="588"/>
      <c r="P158" s="588">
        <v>0</v>
      </c>
      <c r="Q158" s="588">
        <v>0</v>
      </c>
      <c r="R158" s="588">
        <v>0</v>
      </c>
      <c r="S158" s="588">
        <v>0</v>
      </c>
      <c r="T158" s="588">
        <v>0</v>
      </c>
      <c r="U158" s="588">
        <v>0</v>
      </c>
      <c r="V158" s="588">
        <v>0</v>
      </c>
      <c r="W158" s="588">
        <v>0</v>
      </c>
      <c r="X158" s="588">
        <v>0</v>
      </c>
      <c r="Y158" s="588">
        <v>0</v>
      </c>
      <c r="Z158" s="588">
        <v>0</v>
      </c>
      <c r="AA158" s="588">
        <v>0</v>
      </c>
      <c r="AB158" s="588">
        <v>0</v>
      </c>
      <c r="AC158" s="588">
        <v>0</v>
      </c>
      <c r="AD158" s="588">
        <v>0</v>
      </c>
      <c r="AE158" s="588">
        <v>0</v>
      </c>
      <c r="AF158" s="588">
        <v>0</v>
      </c>
      <c r="AG158" s="588">
        <v>0</v>
      </c>
      <c r="AH158" s="588">
        <v>0</v>
      </c>
      <c r="AI158" s="588">
        <v>0</v>
      </c>
      <c r="AJ158" s="588">
        <v>0</v>
      </c>
      <c r="AK158" s="588">
        <v>0</v>
      </c>
      <c r="AL158" s="588">
        <v>0</v>
      </c>
      <c r="AM158" s="588">
        <v>0</v>
      </c>
      <c r="AN158" s="588">
        <v>0</v>
      </c>
      <c r="AO158" s="588"/>
      <c r="AP158" s="39"/>
      <c r="AQ158" s="587"/>
      <c r="AR158" s="588"/>
      <c r="AS158" s="588"/>
      <c r="AT158" s="588"/>
      <c r="AU158" s="762">
        <v>0</v>
      </c>
      <c r="AV158" s="762">
        <v>0</v>
      </c>
      <c r="AW158" s="762">
        <v>0</v>
      </c>
      <c r="AX158" s="762">
        <v>0</v>
      </c>
      <c r="AY158" s="762">
        <v>0</v>
      </c>
      <c r="AZ158" s="762">
        <v>0</v>
      </c>
      <c r="BA158" s="762">
        <v>0</v>
      </c>
      <c r="BB158" s="762">
        <v>0</v>
      </c>
      <c r="BC158" s="762">
        <v>0</v>
      </c>
      <c r="BD158" s="762">
        <v>0</v>
      </c>
      <c r="BE158" s="762">
        <v>0</v>
      </c>
      <c r="BF158" s="762">
        <v>0</v>
      </c>
      <c r="BG158" s="762">
        <v>0</v>
      </c>
      <c r="BH158" s="762">
        <v>0</v>
      </c>
      <c r="BI158" s="762">
        <v>0</v>
      </c>
      <c r="BJ158" s="762">
        <v>0</v>
      </c>
      <c r="BK158" s="762">
        <v>0</v>
      </c>
      <c r="BL158" s="762">
        <v>0</v>
      </c>
      <c r="BM158" s="762">
        <v>0</v>
      </c>
      <c r="BN158" s="762">
        <v>0</v>
      </c>
      <c r="BO158" s="762">
        <v>0</v>
      </c>
      <c r="BP158" s="762">
        <v>0</v>
      </c>
      <c r="BQ158" s="762">
        <v>0</v>
      </c>
      <c r="BR158" s="762">
        <v>0</v>
      </c>
      <c r="BS158" s="762">
        <v>0</v>
      </c>
      <c r="BT158" s="763">
        <v>0</v>
      </c>
    </row>
    <row r="159" spans="2:72">
      <c r="B159" s="586"/>
      <c r="C159" s="586"/>
      <c r="D159" s="586" t="s">
        <v>116</v>
      </c>
      <c r="E159" s="586"/>
      <c r="F159" s="586"/>
      <c r="G159" s="586"/>
      <c r="H159" s="586" t="s">
        <v>1169</v>
      </c>
      <c r="I159" s="546" t="s">
        <v>580</v>
      </c>
      <c r="J159" s="546" t="s">
        <v>593</v>
      </c>
      <c r="K159" s="39"/>
      <c r="L159" s="587"/>
      <c r="M159" s="588"/>
      <c r="N159" s="588"/>
      <c r="O159" s="588"/>
      <c r="P159" s="588">
        <v>0</v>
      </c>
      <c r="Q159" s="588">
        <v>0</v>
      </c>
      <c r="R159" s="588">
        <v>0</v>
      </c>
      <c r="S159" s="588">
        <v>0</v>
      </c>
      <c r="T159" s="588">
        <v>0</v>
      </c>
      <c r="U159" s="588">
        <v>0</v>
      </c>
      <c r="V159" s="588">
        <v>0</v>
      </c>
      <c r="W159" s="588">
        <v>0</v>
      </c>
      <c r="X159" s="588">
        <v>0</v>
      </c>
      <c r="Y159" s="588">
        <v>0</v>
      </c>
      <c r="Z159" s="588">
        <v>0</v>
      </c>
      <c r="AA159" s="588">
        <v>0</v>
      </c>
      <c r="AB159" s="588">
        <v>0</v>
      </c>
      <c r="AC159" s="588">
        <v>0</v>
      </c>
      <c r="AD159" s="588">
        <v>0</v>
      </c>
      <c r="AE159" s="588">
        <v>0</v>
      </c>
      <c r="AF159" s="588">
        <v>0</v>
      </c>
      <c r="AG159" s="588">
        <v>0</v>
      </c>
      <c r="AH159" s="588">
        <v>0</v>
      </c>
      <c r="AI159" s="588">
        <v>0</v>
      </c>
      <c r="AJ159" s="588">
        <v>0</v>
      </c>
      <c r="AK159" s="588">
        <v>0</v>
      </c>
      <c r="AL159" s="588">
        <v>0</v>
      </c>
      <c r="AM159" s="588">
        <v>0</v>
      </c>
      <c r="AN159" s="588">
        <v>0</v>
      </c>
      <c r="AO159" s="588"/>
      <c r="AP159" s="39"/>
      <c r="AQ159" s="587"/>
      <c r="AR159" s="588"/>
      <c r="AS159" s="588"/>
      <c r="AT159" s="588"/>
      <c r="AU159" s="762">
        <v>0</v>
      </c>
      <c r="AV159" s="762">
        <v>0</v>
      </c>
      <c r="AW159" s="762">
        <v>0</v>
      </c>
      <c r="AX159" s="762">
        <v>0</v>
      </c>
      <c r="AY159" s="762">
        <v>0</v>
      </c>
      <c r="AZ159" s="762">
        <v>0</v>
      </c>
      <c r="BA159" s="762">
        <v>0</v>
      </c>
      <c r="BB159" s="762">
        <v>0</v>
      </c>
      <c r="BC159" s="762">
        <v>0</v>
      </c>
      <c r="BD159" s="762">
        <v>0</v>
      </c>
      <c r="BE159" s="762">
        <v>0</v>
      </c>
      <c r="BF159" s="762">
        <v>0</v>
      </c>
      <c r="BG159" s="762">
        <v>0</v>
      </c>
      <c r="BH159" s="762">
        <v>0</v>
      </c>
      <c r="BI159" s="762">
        <v>0</v>
      </c>
      <c r="BJ159" s="762">
        <v>0</v>
      </c>
      <c r="BK159" s="762">
        <v>0</v>
      </c>
      <c r="BL159" s="762">
        <v>0</v>
      </c>
      <c r="BM159" s="762">
        <v>0</v>
      </c>
      <c r="BN159" s="762">
        <v>0</v>
      </c>
      <c r="BO159" s="762">
        <v>0</v>
      </c>
      <c r="BP159" s="762">
        <v>0</v>
      </c>
      <c r="BQ159" s="762">
        <v>0</v>
      </c>
      <c r="BR159" s="762">
        <v>0</v>
      </c>
      <c r="BS159" s="762">
        <v>0</v>
      </c>
      <c r="BT159" s="763">
        <v>0</v>
      </c>
    </row>
    <row r="160" spans="2:72">
      <c r="B160" s="586"/>
      <c r="C160" s="586"/>
      <c r="D160" s="586" t="s">
        <v>117</v>
      </c>
      <c r="E160" s="586"/>
      <c r="F160" s="586"/>
      <c r="G160" s="586"/>
      <c r="H160" s="586" t="s">
        <v>1169</v>
      </c>
      <c r="I160" s="546" t="s">
        <v>580</v>
      </c>
      <c r="J160" s="546" t="s">
        <v>593</v>
      </c>
      <c r="K160" s="39"/>
      <c r="L160" s="587"/>
      <c r="M160" s="588"/>
      <c r="N160" s="588"/>
      <c r="O160" s="588"/>
      <c r="P160" s="588">
        <v>33</v>
      </c>
      <c r="Q160" s="588">
        <v>33</v>
      </c>
      <c r="R160" s="588">
        <v>33</v>
      </c>
      <c r="S160" s="588">
        <v>33</v>
      </c>
      <c r="T160" s="588">
        <v>33</v>
      </c>
      <c r="U160" s="588">
        <v>33</v>
      </c>
      <c r="V160" s="588">
        <v>33</v>
      </c>
      <c r="W160" s="588">
        <v>33</v>
      </c>
      <c r="X160" s="588">
        <v>33</v>
      </c>
      <c r="Y160" s="588">
        <v>33</v>
      </c>
      <c r="Z160" s="588">
        <v>33</v>
      </c>
      <c r="AA160" s="588">
        <v>33</v>
      </c>
      <c r="AB160" s="588">
        <v>33</v>
      </c>
      <c r="AC160" s="588">
        <v>23</v>
      </c>
      <c r="AD160" s="588">
        <v>0</v>
      </c>
      <c r="AE160" s="588">
        <v>0</v>
      </c>
      <c r="AF160" s="588">
        <v>0</v>
      </c>
      <c r="AG160" s="588">
        <v>0</v>
      </c>
      <c r="AH160" s="588">
        <v>0</v>
      </c>
      <c r="AI160" s="588">
        <v>0</v>
      </c>
      <c r="AJ160" s="588">
        <v>0</v>
      </c>
      <c r="AK160" s="588">
        <v>0</v>
      </c>
      <c r="AL160" s="588">
        <v>0</v>
      </c>
      <c r="AM160" s="588">
        <v>0</v>
      </c>
      <c r="AN160" s="588">
        <v>0</v>
      </c>
      <c r="AO160" s="588"/>
      <c r="AP160" s="39"/>
      <c r="AQ160" s="587"/>
      <c r="AR160" s="588"/>
      <c r="AS160" s="588"/>
      <c r="AT160" s="588"/>
      <c r="AU160" s="762">
        <v>155667</v>
      </c>
      <c r="AV160" s="762">
        <v>155667</v>
      </c>
      <c r="AW160" s="762">
        <v>155667</v>
      </c>
      <c r="AX160" s="762">
        <v>155667</v>
      </c>
      <c r="AY160" s="762">
        <v>155667</v>
      </c>
      <c r="AZ160" s="762">
        <v>155667</v>
      </c>
      <c r="BA160" s="762">
        <v>155667</v>
      </c>
      <c r="BB160" s="762">
        <v>155667</v>
      </c>
      <c r="BC160" s="762">
        <v>155667</v>
      </c>
      <c r="BD160" s="762">
        <v>155667</v>
      </c>
      <c r="BE160" s="762">
        <v>155667</v>
      </c>
      <c r="BF160" s="762">
        <v>155667</v>
      </c>
      <c r="BG160" s="762">
        <v>155667</v>
      </c>
      <c r="BH160" s="762">
        <v>108967</v>
      </c>
      <c r="BI160" s="762">
        <v>0</v>
      </c>
      <c r="BJ160" s="762">
        <v>0</v>
      </c>
      <c r="BK160" s="762">
        <v>0</v>
      </c>
      <c r="BL160" s="762">
        <v>0</v>
      </c>
      <c r="BM160" s="762">
        <v>0</v>
      </c>
      <c r="BN160" s="762">
        <v>0</v>
      </c>
      <c r="BO160" s="762">
        <v>0</v>
      </c>
      <c r="BP160" s="762">
        <v>0</v>
      </c>
      <c r="BQ160" s="762">
        <v>0</v>
      </c>
      <c r="BR160" s="762">
        <v>0</v>
      </c>
      <c r="BS160" s="762">
        <v>0</v>
      </c>
      <c r="BT160" s="763">
        <v>0</v>
      </c>
    </row>
    <row r="161" spans="2:72">
      <c r="B161" s="586"/>
      <c r="C161" s="586"/>
      <c r="D161" s="586" t="s">
        <v>118</v>
      </c>
      <c r="E161" s="586"/>
      <c r="F161" s="586"/>
      <c r="G161" s="586"/>
      <c r="H161" s="586" t="s">
        <v>1169</v>
      </c>
      <c r="I161" s="546" t="s">
        <v>580</v>
      </c>
      <c r="J161" s="546" t="s">
        <v>593</v>
      </c>
      <c r="K161" s="39"/>
      <c r="L161" s="587"/>
      <c r="M161" s="588"/>
      <c r="N161" s="588"/>
      <c r="O161" s="588"/>
      <c r="P161" s="588">
        <v>217</v>
      </c>
      <c r="Q161" s="588">
        <v>215</v>
      </c>
      <c r="R161" s="588">
        <v>215</v>
      </c>
      <c r="S161" s="588">
        <v>215</v>
      </c>
      <c r="T161" s="588">
        <v>215</v>
      </c>
      <c r="U161" s="588">
        <v>215</v>
      </c>
      <c r="V161" s="588">
        <v>209</v>
      </c>
      <c r="W161" s="588">
        <v>209</v>
      </c>
      <c r="X161" s="588">
        <v>204</v>
      </c>
      <c r="Y161" s="588">
        <v>184</v>
      </c>
      <c r="Z161" s="588">
        <v>125</v>
      </c>
      <c r="AA161" s="588">
        <v>116</v>
      </c>
      <c r="AB161" s="588">
        <v>99</v>
      </c>
      <c r="AC161" s="588">
        <v>99</v>
      </c>
      <c r="AD161" s="588">
        <v>99</v>
      </c>
      <c r="AE161" s="588">
        <v>69</v>
      </c>
      <c r="AF161" s="588">
        <v>6</v>
      </c>
      <c r="AG161" s="588">
        <v>6</v>
      </c>
      <c r="AH161" s="588">
        <v>6</v>
      </c>
      <c r="AI161" s="588">
        <v>6</v>
      </c>
      <c r="AJ161" s="588">
        <v>0</v>
      </c>
      <c r="AK161" s="588">
        <v>0</v>
      </c>
      <c r="AL161" s="588">
        <v>0</v>
      </c>
      <c r="AM161" s="588">
        <v>0</v>
      </c>
      <c r="AN161" s="588">
        <v>0</v>
      </c>
      <c r="AO161" s="588"/>
      <c r="AP161" s="39"/>
      <c r="AQ161" s="587"/>
      <c r="AR161" s="588"/>
      <c r="AS161" s="588"/>
      <c r="AT161" s="588"/>
      <c r="AU161" s="762">
        <v>2006088</v>
      </c>
      <c r="AV161" s="762">
        <v>2002656</v>
      </c>
      <c r="AW161" s="762">
        <v>2002656</v>
      </c>
      <c r="AX161" s="762">
        <v>2002656</v>
      </c>
      <c r="AY161" s="762">
        <v>2002656</v>
      </c>
      <c r="AZ161" s="762">
        <v>2002656</v>
      </c>
      <c r="BA161" s="762">
        <v>1979712</v>
      </c>
      <c r="BB161" s="762">
        <v>1979712</v>
      </c>
      <c r="BC161" s="762">
        <v>1959350</v>
      </c>
      <c r="BD161" s="762">
        <v>1885508</v>
      </c>
      <c r="BE161" s="762">
        <v>1644449</v>
      </c>
      <c r="BF161" s="762">
        <v>1598172</v>
      </c>
      <c r="BG161" s="762">
        <v>1316956</v>
      </c>
      <c r="BH161" s="762">
        <v>1316956</v>
      </c>
      <c r="BI161" s="762">
        <v>1316956</v>
      </c>
      <c r="BJ161" s="762">
        <v>907275</v>
      </c>
      <c r="BK161" s="762">
        <v>8632</v>
      </c>
      <c r="BL161" s="762">
        <v>8632</v>
      </c>
      <c r="BM161" s="762">
        <v>8632</v>
      </c>
      <c r="BN161" s="762">
        <v>8632</v>
      </c>
      <c r="BO161" s="762">
        <v>0</v>
      </c>
      <c r="BP161" s="762">
        <v>0</v>
      </c>
      <c r="BQ161" s="762">
        <v>0</v>
      </c>
      <c r="BR161" s="762">
        <v>0</v>
      </c>
      <c r="BS161" s="762">
        <v>0</v>
      </c>
      <c r="BT161" s="763">
        <v>0</v>
      </c>
    </row>
    <row r="162" spans="2:72">
      <c r="B162" s="586"/>
      <c r="C162" s="586"/>
      <c r="D162" s="586" t="s">
        <v>119</v>
      </c>
      <c r="E162" s="586"/>
      <c r="F162" s="586"/>
      <c r="G162" s="586"/>
      <c r="H162" s="586" t="s">
        <v>1169</v>
      </c>
      <c r="I162" s="546" t="s">
        <v>580</v>
      </c>
      <c r="J162" s="546" t="s">
        <v>593</v>
      </c>
      <c r="K162" s="39"/>
      <c r="L162" s="587"/>
      <c r="M162" s="588"/>
      <c r="N162" s="588"/>
      <c r="O162" s="588"/>
      <c r="P162" s="588">
        <v>0</v>
      </c>
      <c r="Q162" s="588">
        <v>0</v>
      </c>
      <c r="R162" s="588">
        <v>0</v>
      </c>
      <c r="S162" s="588">
        <v>0</v>
      </c>
      <c r="T162" s="588">
        <v>0</v>
      </c>
      <c r="U162" s="588">
        <v>0</v>
      </c>
      <c r="V162" s="588">
        <v>0</v>
      </c>
      <c r="W162" s="588">
        <v>0</v>
      </c>
      <c r="X162" s="588">
        <v>0</v>
      </c>
      <c r="Y162" s="588">
        <v>0</v>
      </c>
      <c r="Z162" s="588">
        <v>0</v>
      </c>
      <c r="AA162" s="588">
        <v>0</v>
      </c>
      <c r="AB162" s="588">
        <v>0</v>
      </c>
      <c r="AC162" s="588">
        <v>0</v>
      </c>
      <c r="AD162" s="588">
        <v>0</v>
      </c>
      <c r="AE162" s="588">
        <v>0</v>
      </c>
      <c r="AF162" s="588">
        <v>0</v>
      </c>
      <c r="AG162" s="588">
        <v>0</v>
      </c>
      <c r="AH162" s="588">
        <v>0</v>
      </c>
      <c r="AI162" s="588">
        <v>0</v>
      </c>
      <c r="AJ162" s="588">
        <v>0</v>
      </c>
      <c r="AK162" s="588">
        <v>0</v>
      </c>
      <c r="AL162" s="588">
        <v>0</v>
      </c>
      <c r="AM162" s="588">
        <v>0</v>
      </c>
      <c r="AN162" s="588">
        <v>0</v>
      </c>
      <c r="AO162" s="588"/>
      <c r="AP162" s="39"/>
      <c r="AQ162" s="587"/>
      <c r="AR162" s="588"/>
      <c r="AS162" s="588"/>
      <c r="AT162" s="588"/>
      <c r="AU162" s="762">
        <v>0</v>
      </c>
      <c r="AV162" s="762">
        <v>0</v>
      </c>
      <c r="AW162" s="762">
        <v>0</v>
      </c>
      <c r="AX162" s="762">
        <v>0</v>
      </c>
      <c r="AY162" s="762">
        <v>0</v>
      </c>
      <c r="AZ162" s="762">
        <v>0</v>
      </c>
      <c r="BA162" s="762">
        <v>0</v>
      </c>
      <c r="BB162" s="762">
        <v>0</v>
      </c>
      <c r="BC162" s="762">
        <v>0</v>
      </c>
      <c r="BD162" s="762">
        <v>0</v>
      </c>
      <c r="BE162" s="762">
        <v>0</v>
      </c>
      <c r="BF162" s="762">
        <v>0</v>
      </c>
      <c r="BG162" s="762">
        <v>0</v>
      </c>
      <c r="BH162" s="762">
        <v>0</v>
      </c>
      <c r="BI162" s="762">
        <v>0</v>
      </c>
      <c r="BJ162" s="762">
        <v>0</v>
      </c>
      <c r="BK162" s="762">
        <v>0</v>
      </c>
      <c r="BL162" s="762">
        <v>0</v>
      </c>
      <c r="BM162" s="762">
        <v>0</v>
      </c>
      <c r="BN162" s="762">
        <v>0</v>
      </c>
      <c r="BO162" s="762">
        <v>0</v>
      </c>
      <c r="BP162" s="762">
        <v>0</v>
      </c>
      <c r="BQ162" s="762">
        <v>0</v>
      </c>
      <c r="BR162" s="762">
        <v>0</v>
      </c>
      <c r="BS162" s="762">
        <v>0</v>
      </c>
      <c r="BT162" s="763">
        <v>0</v>
      </c>
    </row>
    <row r="163" spans="2:72">
      <c r="B163" s="586"/>
      <c r="C163" s="586"/>
      <c r="D163" s="586" t="s">
        <v>120</v>
      </c>
      <c r="E163" s="586"/>
      <c r="F163" s="586"/>
      <c r="G163" s="586"/>
      <c r="H163" s="586" t="s">
        <v>1169</v>
      </c>
      <c r="I163" s="546" t="s">
        <v>580</v>
      </c>
      <c r="J163" s="546" t="s">
        <v>593</v>
      </c>
      <c r="K163" s="39"/>
      <c r="L163" s="587"/>
      <c r="M163" s="588"/>
      <c r="N163" s="588"/>
      <c r="O163" s="588"/>
      <c r="P163" s="588">
        <v>50</v>
      </c>
      <c r="Q163" s="588">
        <v>50</v>
      </c>
      <c r="R163" s="588">
        <v>50</v>
      </c>
      <c r="S163" s="588">
        <v>50</v>
      </c>
      <c r="T163" s="588">
        <v>50</v>
      </c>
      <c r="U163" s="588">
        <v>50</v>
      </c>
      <c r="V163" s="588">
        <v>50</v>
      </c>
      <c r="W163" s="588">
        <v>50</v>
      </c>
      <c r="X163" s="588">
        <v>50</v>
      </c>
      <c r="Y163" s="588">
        <v>50</v>
      </c>
      <c r="Z163" s="588">
        <v>50</v>
      </c>
      <c r="AA163" s="588">
        <v>50</v>
      </c>
      <c r="AB163" s="588">
        <v>50</v>
      </c>
      <c r="AC163" s="588">
        <v>50</v>
      </c>
      <c r="AD163" s="588">
        <v>50</v>
      </c>
      <c r="AE163" s="588">
        <v>50</v>
      </c>
      <c r="AF163" s="588">
        <v>47</v>
      </c>
      <c r="AG163" s="588">
        <v>45</v>
      </c>
      <c r="AH163" s="588">
        <v>45</v>
      </c>
      <c r="AI163" s="588">
        <v>45</v>
      </c>
      <c r="AJ163" s="588">
        <v>45</v>
      </c>
      <c r="AK163" s="588">
        <v>45</v>
      </c>
      <c r="AL163" s="588">
        <v>45</v>
      </c>
      <c r="AM163" s="588">
        <v>45</v>
      </c>
      <c r="AN163" s="588">
        <v>45</v>
      </c>
      <c r="AO163" s="588"/>
      <c r="AP163" s="39"/>
      <c r="AQ163" s="587"/>
      <c r="AR163" s="588"/>
      <c r="AS163" s="588"/>
      <c r="AT163" s="588"/>
      <c r="AU163" s="762">
        <v>238180</v>
      </c>
      <c r="AV163" s="762">
        <v>238180</v>
      </c>
      <c r="AW163" s="762">
        <v>238180</v>
      </c>
      <c r="AX163" s="762">
        <v>238180</v>
      </c>
      <c r="AY163" s="762">
        <v>238180</v>
      </c>
      <c r="AZ163" s="762">
        <v>238180</v>
      </c>
      <c r="BA163" s="762">
        <v>238180</v>
      </c>
      <c r="BB163" s="762">
        <v>238180</v>
      </c>
      <c r="BC163" s="762">
        <v>238180</v>
      </c>
      <c r="BD163" s="762">
        <v>238180</v>
      </c>
      <c r="BE163" s="762">
        <v>238180</v>
      </c>
      <c r="BF163" s="762">
        <v>238180</v>
      </c>
      <c r="BG163" s="762">
        <v>238180</v>
      </c>
      <c r="BH163" s="762">
        <v>238180</v>
      </c>
      <c r="BI163" s="762">
        <v>238180</v>
      </c>
      <c r="BJ163" s="762">
        <v>238180</v>
      </c>
      <c r="BK163" s="762">
        <v>209528</v>
      </c>
      <c r="BL163" s="762">
        <v>193460</v>
      </c>
      <c r="BM163" s="762">
        <v>193460</v>
      </c>
      <c r="BN163" s="762">
        <v>193460</v>
      </c>
      <c r="BO163" s="762">
        <v>193460</v>
      </c>
      <c r="BP163" s="762">
        <v>193460</v>
      </c>
      <c r="BQ163" s="762">
        <v>193460</v>
      </c>
      <c r="BR163" s="762">
        <v>193460</v>
      </c>
      <c r="BS163" s="762">
        <v>193460</v>
      </c>
      <c r="BT163" s="763">
        <v>193460</v>
      </c>
    </row>
    <row r="164" spans="2:72">
      <c r="B164" s="586"/>
      <c r="C164" s="586"/>
      <c r="D164" s="586" t="s">
        <v>121</v>
      </c>
      <c r="E164" s="586"/>
      <c r="F164" s="586"/>
      <c r="G164" s="586"/>
      <c r="H164" s="586" t="s">
        <v>1169</v>
      </c>
      <c r="I164" s="546" t="s">
        <v>580</v>
      </c>
      <c r="J164" s="546" t="s">
        <v>593</v>
      </c>
      <c r="K164" s="39"/>
      <c r="L164" s="587"/>
      <c r="M164" s="588"/>
      <c r="N164" s="588"/>
      <c r="O164" s="588"/>
      <c r="P164" s="588">
        <v>0</v>
      </c>
      <c r="Q164" s="588">
        <v>0</v>
      </c>
      <c r="R164" s="588">
        <v>0</v>
      </c>
      <c r="S164" s="588">
        <v>0</v>
      </c>
      <c r="T164" s="588">
        <v>0</v>
      </c>
      <c r="U164" s="588">
        <v>0</v>
      </c>
      <c r="V164" s="588">
        <v>0</v>
      </c>
      <c r="W164" s="588">
        <v>0</v>
      </c>
      <c r="X164" s="588">
        <v>0</v>
      </c>
      <c r="Y164" s="588">
        <v>0</v>
      </c>
      <c r="Z164" s="588">
        <v>0</v>
      </c>
      <c r="AA164" s="588">
        <v>0</v>
      </c>
      <c r="AB164" s="588">
        <v>0</v>
      </c>
      <c r="AC164" s="588">
        <v>0</v>
      </c>
      <c r="AD164" s="588">
        <v>0</v>
      </c>
      <c r="AE164" s="588">
        <v>0</v>
      </c>
      <c r="AF164" s="588">
        <v>0</v>
      </c>
      <c r="AG164" s="588">
        <v>0</v>
      </c>
      <c r="AH164" s="588">
        <v>0</v>
      </c>
      <c r="AI164" s="588">
        <v>0</v>
      </c>
      <c r="AJ164" s="588">
        <v>0</v>
      </c>
      <c r="AK164" s="588">
        <v>0</v>
      </c>
      <c r="AL164" s="588">
        <v>0</v>
      </c>
      <c r="AM164" s="588">
        <v>0</v>
      </c>
      <c r="AN164" s="588">
        <v>0</v>
      </c>
      <c r="AO164" s="588"/>
      <c r="AP164" s="39"/>
      <c r="AQ164" s="587"/>
      <c r="AR164" s="588"/>
      <c r="AS164" s="588"/>
      <c r="AT164" s="588"/>
      <c r="AU164" s="762">
        <v>0</v>
      </c>
      <c r="AV164" s="762">
        <v>0</v>
      </c>
      <c r="AW164" s="762">
        <v>0</v>
      </c>
      <c r="AX164" s="762">
        <v>0</v>
      </c>
      <c r="AY164" s="762">
        <v>0</v>
      </c>
      <c r="AZ164" s="762">
        <v>0</v>
      </c>
      <c r="BA164" s="762">
        <v>0</v>
      </c>
      <c r="BB164" s="762">
        <v>0</v>
      </c>
      <c r="BC164" s="762">
        <v>0</v>
      </c>
      <c r="BD164" s="762">
        <v>0</v>
      </c>
      <c r="BE164" s="762">
        <v>0</v>
      </c>
      <c r="BF164" s="762">
        <v>0</v>
      </c>
      <c r="BG164" s="762">
        <v>0</v>
      </c>
      <c r="BH164" s="762">
        <v>0</v>
      </c>
      <c r="BI164" s="762">
        <v>0</v>
      </c>
      <c r="BJ164" s="762">
        <v>0</v>
      </c>
      <c r="BK164" s="762">
        <v>0</v>
      </c>
      <c r="BL164" s="762">
        <v>0</v>
      </c>
      <c r="BM164" s="762">
        <v>0</v>
      </c>
      <c r="BN164" s="762">
        <v>0</v>
      </c>
      <c r="BO164" s="762">
        <v>0</v>
      </c>
      <c r="BP164" s="762">
        <v>0</v>
      </c>
      <c r="BQ164" s="762">
        <v>0</v>
      </c>
      <c r="BR164" s="762">
        <v>0</v>
      </c>
      <c r="BS164" s="762">
        <v>0</v>
      </c>
      <c r="BT164" s="763">
        <v>0</v>
      </c>
    </row>
    <row r="165" spans="2:72">
      <c r="B165" s="586"/>
      <c r="C165" s="586"/>
      <c r="D165" s="586" t="s">
        <v>122</v>
      </c>
      <c r="E165" s="586"/>
      <c r="F165" s="586"/>
      <c r="G165" s="586"/>
      <c r="H165" s="586" t="s">
        <v>1169</v>
      </c>
      <c r="I165" s="546" t="s">
        <v>580</v>
      </c>
      <c r="J165" s="546" t="s">
        <v>593</v>
      </c>
      <c r="K165" s="39"/>
      <c r="L165" s="587"/>
      <c r="M165" s="588"/>
      <c r="N165" s="588"/>
      <c r="O165" s="588"/>
      <c r="P165" s="588">
        <v>0</v>
      </c>
      <c r="Q165" s="588">
        <v>0</v>
      </c>
      <c r="R165" s="588">
        <v>0</v>
      </c>
      <c r="S165" s="588">
        <v>0</v>
      </c>
      <c r="T165" s="588">
        <v>0</v>
      </c>
      <c r="U165" s="588">
        <v>0</v>
      </c>
      <c r="V165" s="588">
        <v>0</v>
      </c>
      <c r="W165" s="588">
        <v>0</v>
      </c>
      <c r="X165" s="588">
        <v>0</v>
      </c>
      <c r="Y165" s="588">
        <v>0</v>
      </c>
      <c r="Z165" s="588">
        <v>0</v>
      </c>
      <c r="AA165" s="588">
        <v>0</v>
      </c>
      <c r="AB165" s="588">
        <v>0</v>
      </c>
      <c r="AC165" s="588">
        <v>0</v>
      </c>
      <c r="AD165" s="588">
        <v>0</v>
      </c>
      <c r="AE165" s="588">
        <v>0</v>
      </c>
      <c r="AF165" s="588">
        <v>0</v>
      </c>
      <c r="AG165" s="588">
        <v>0</v>
      </c>
      <c r="AH165" s="588">
        <v>0</v>
      </c>
      <c r="AI165" s="588">
        <v>0</v>
      </c>
      <c r="AJ165" s="588">
        <v>0</v>
      </c>
      <c r="AK165" s="588">
        <v>0</v>
      </c>
      <c r="AL165" s="588">
        <v>0</v>
      </c>
      <c r="AM165" s="588">
        <v>0</v>
      </c>
      <c r="AN165" s="588">
        <v>0</v>
      </c>
      <c r="AO165" s="588"/>
      <c r="AP165" s="39"/>
      <c r="AQ165" s="587"/>
      <c r="AR165" s="588"/>
      <c r="AS165" s="588"/>
      <c r="AT165" s="588"/>
      <c r="AU165" s="762">
        <v>0</v>
      </c>
      <c r="AV165" s="762">
        <v>0</v>
      </c>
      <c r="AW165" s="762">
        <v>0</v>
      </c>
      <c r="AX165" s="762">
        <v>0</v>
      </c>
      <c r="AY165" s="762">
        <v>0</v>
      </c>
      <c r="AZ165" s="762">
        <v>0</v>
      </c>
      <c r="BA165" s="762">
        <v>0</v>
      </c>
      <c r="BB165" s="762">
        <v>0</v>
      </c>
      <c r="BC165" s="762">
        <v>0</v>
      </c>
      <c r="BD165" s="762">
        <v>0</v>
      </c>
      <c r="BE165" s="762">
        <v>0</v>
      </c>
      <c r="BF165" s="762">
        <v>0</v>
      </c>
      <c r="BG165" s="762">
        <v>0</v>
      </c>
      <c r="BH165" s="762">
        <v>0</v>
      </c>
      <c r="BI165" s="762">
        <v>0</v>
      </c>
      <c r="BJ165" s="762">
        <v>0</v>
      </c>
      <c r="BK165" s="762">
        <v>0</v>
      </c>
      <c r="BL165" s="762">
        <v>0</v>
      </c>
      <c r="BM165" s="762">
        <v>0</v>
      </c>
      <c r="BN165" s="762">
        <v>0</v>
      </c>
      <c r="BO165" s="762">
        <v>0</v>
      </c>
      <c r="BP165" s="762">
        <v>0</v>
      </c>
      <c r="BQ165" s="762">
        <v>0</v>
      </c>
      <c r="BR165" s="762">
        <v>0</v>
      </c>
      <c r="BS165" s="762">
        <v>0</v>
      </c>
      <c r="BT165" s="763">
        <v>0</v>
      </c>
    </row>
    <row r="166" spans="2:72">
      <c r="B166" s="586"/>
      <c r="C166" s="586"/>
      <c r="D166" s="586" t="s">
        <v>124</v>
      </c>
      <c r="E166" s="586"/>
      <c r="F166" s="586"/>
      <c r="G166" s="586"/>
      <c r="H166" s="586" t="s">
        <v>1169</v>
      </c>
      <c r="I166" s="546" t="s">
        <v>580</v>
      </c>
      <c r="J166" s="546" t="s">
        <v>593</v>
      </c>
      <c r="K166" s="39"/>
      <c r="L166" s="587"/>
      <c r="M166" s="588"/>
      <c r="N166" s="588"/>
      <c r="O166" s="588"/>
      <c r="P166" s="588">
        <v>0</v>
      </c>
      <c r="Q166" s="588">
        <v>0</v>
      </c>
      <c r="R166" s="588">
        <v>0</v>
      </c>
      <c r="S166" s="588">
        <v>0</v>
      </c>
      <c r="T166" s="588">
        <v>0</v>
      </c>
      <c r="U166" s="588">
        <v>0</v>
      </c>
      <c r="V166" s="588">
        <v>0</v>
      </c>
      <c r="W166" s="588">
        <v>0</v>
      </c>
      <c r="X166" s="588">
        <v>0</v>
      </c>
      <c r="Y166" s="588">
        <v>0</v>
      </c>
      <c r="Z166" s="588">
        <v>0</v>
      </c>
      <c r="AA166" s="588">
        <v>0</v>
      </c>
      <c r="AB166" s="588">
        <v>0</v>
      </c>
      <c r="AC166" s="588">
        <v>0</v>
      </c>
      <c r="AD166" s="588">
        <v>0</v>
      </c>
      <c r="AE166" s="588">
        <v>0</v>
      </c>
      <c r="AF166" s="588">
        <v>0</v>
      </c>
      <c r="AG166" s="588">
        <v>0</v>
      </c>
      <c r="AH166" s="588">
        <v>0</v>
      </c>
      <c r="AI166" s="588">
        <v>0</v>
      </c>
      <c r="AJ166" s="588">
        <v>0</v>
      </c>
      <c r="AK166" s="588">
        <v>0</v>
      </c>
      <c r="AL166" s="588">
        <v>0</v>
      </c>
      <c r="AM166" s="588">
        <v>0</v>
      </c>
      <c r="AN166" s="588">
        <v>0</v>
      </c>
      <c r="AO166" s="588"/>
      <c r="AP166" s="39"/>
      <c r="AQ166" s="587"/>
      <c r="AR166" s="588"/>
      <c r="AS166" s="588"/>
      <c r="AT166" s="588"/>
      <c r="AU166" s="762">
        <v>0</v>
      </c>
      <c r="AV166" s="762">
        <v>0</v>
      </c>
      <c r="AW166" s="762">
        <v>0</v>
      </c>
      <c r="AX166" s="762">
        <v>0</v>
      </c>
      <c r="AY166" s="762">
        <v>0</v>
      </c>
      <c r="AZ166" s="762">
        <v>0</v>
      </c>
      <c r="BA166" s="762">
        <v>0</v>
      </c>
      <c r="BB166" s="762">
        <v>0</v>
      </c>
      <c r="BC166" s="762">
        <v>0</v>
      </c>
      <c r="BD166" s="762">
        <v>0</v>
      </c>
      <c r="BE166" s="762">
        <v>0</v>
      </c>
      <c r="BF166" s="762">
        <v>0</v>
      </c>
      <c r="BG166" s="762">
        <v>0</v>
      </c>
      <c r="BH166" s="762">
        <v>0</v>
      </c>
      <c r="BI166" s="762">
        <v>0</v>
      </c>
      <c r="BJ166" s="762">
        <v>0</v>
      </c>
      <c r="BK166" s="762">
        <v>0</v>
      </c>
      <c r="BL166" s="762">
        <v>0</v>
      </c>
      <c r="BM166" s="762">
        <v>0</v>
      </c>
      <c r="BN166" s="762">
        <v>0</v>
      </c>
      <c r="BO166" s="762">
        <v>0</v>
      </c>
      <c r="BP166" s="762">
        <v>0</v>
      </c>
      <c r="BQ166" s="762">
        <v>0</v>
      </c>
      <c r="BR166" s="762">
        <v>0</v>
      </c>
      <c r="BS166" s="762">
        <v>0</v>
      </c>
      <c r="BT166" s="763">
        <v>0</v>
      </c>
    </row>
    <row r="167" spans="2:72">
      <c r="B167" s="586"/>
      <c r="C167" s="586"/>
      <c r="D167" s="586" t="s">
        <v>123</v>
      </c>
      <c r="E167" s="586"/>
      <c r="F167" s="586"/>
      <c r="G167" s="586"/>
      <c r="H167" s="586" t="s">
        <v>1169</v>
      </c>
      <c r="I167" s="546" t="s">
        <v>580</v>
      </c>
      <c r="J167" s="546" t="s">
        <v>593</v>
      </c>
      <c r="K167" s="39"/>
      <c r="L167" s="587"/>
      <c r="M167" s="588"/>
      <c r="N167" s="588"/>
      <c r="O167" s="588"/>
      <c r="P167" s="588">
        <v>0</v>
      </c>
      <c r="Q167" s="588">
        <v>0</v>
      </c>
      <c r="R167" s="588">
        <v>0</v>
      </c>
      <c r="S167" s="588">
        <v>0</v>
      </c>
      <c r="T167" s="588">
        <v>0</v>
      </c>
      <c r="U167" s="588">
        <v>0</v>
      </c>
      <c r="V167" s="588">
        <v>0</v>
      </c>
      <c r="W167" s="588">
        <v>0</v>
      </c>
      <c r="X167" s="588">
        <v>0</v>
      </c>
      <c r="Y167" s="588">
        <v>0</v>
      </c>
      <c r="Z167" s="588">
        <v>0</v>
      </c>
      <c r="AA167" s="588">
        <v>0</v>
      </c>
      <c r="AB167" s="588">
        <v>0</v>
      </c>
      <c r="AC167" s="588">
        <v>0</v>
      </c>
      <c r="AD167" s="588">
        <v>0</v>
      </c>
      <c r="AE167" s="588">
        <v>0</v>
      </c>
      <c r="AF167" s="588">
        <v>0</v>
      </c>
      <c r="AG167" s="588">
        <v>0</v>
      </c>
      <c r="AH167" s="588">
        <v>0</v>
      </c>
      <c r="AI167" s="588">
        <v>0</v>
      </c>
      <c r="AJ167" s="588">
        <v>0</v>
      </c>
      <c r="AK167" s="588">
        <v>0</v>
      </c>
      <c r="AL167" s="588">
        <v>0</v>
      </c>
      <c r="AM167" s="588">
        <v>0</v>
      </c>
      <c r="AN167" s="588">
        <v>0</v>
      </c>
      <c r="AO167" s="588"/>
      <c r="AP167" s="39"/>
      <c r="AQ167" s="587"/>
      <c r="AR167" s="588"/>
      <c r="AS167" s="588"/>
      <c r="AT167" s="588"/>
      <c r="AU167" s="762">
        <v>0</v>
      </c>
      <c r="AV167" s="762">
        <v>0</v>
      </c>
      <c r="AW167" s="762">
        <v>0</v>
      </c>
      <c r="AX167" s="762">
        <v>0</v>
      </c>
      <c r="AY167" s="762">
        <v>0</v>
      </c>
      <c r="AZ167" s="762">
        <v>0</v>
      </c>
      <c r="BA167" s="762">
        <v>0</v>
      </c>
      <c r="BB167" s="762">
        <v>0</v>
      </c>
      <c r="BC167" s="762">
        <v>0</v>
      </c>
      <c r="BD167" s="762">
        <v>0</v>
      </c>
      <c r="BE167" s="762">
        <v>0</v>
      </c>
      <c r="BF167" s="762">
        <v>0</v>
      </c>
      <c r="BG167" s="762">
        <v>0</v>
      </c>
      <c r="BH167" s="762">
        <v>0</v>
      </c>
      <c r="BI167" s="762">
        <v>0</v>
      </c>
      <c r="BJ167" s="762">
        <v>0</v>
      </c>
      <c r="BK167" s="762">
        <v>0</v>
      </c>
      <c r="BL167" s="762">
        <v>0</v>
      </c>
      <c r="BM167" s="762">
        <v>0</v>
      </c>
      <c r="BN167" s="762">
        <v>0</v>
      </c>
      <c r="BO167" s="762">
        <v>0</v>
      </c>
      <c r="BP167" s="762">
        <v>0</v>
      </c>
      <c r="BQ167" s="762">
        <v>0</v>
      </c>
      <c r="BR167" s="762">
        <v>0</v>
      </c>
      <c r="BS167" s="762">
        <v>0</v>
      </c>
      <c r="BT167" s="763">
        <v>0</v>
      </c>
    </row>
    <row r="168" spans="2:72">
      <c r="B168" s="586"/>
      <c r="C168" s="586"/>
      <c r="D168" s="586" t="s">
        <v>1170</v>
      </c>
      <c r="E168" s="586"/>
      <c r="F168" s="586"/>
      <c r="G168" s="586"/>
      <c r="H168" s="586" t="s">
        <v>1169</v>
      </c>
      <c r="I168" s="546" t="s">
        <v>580</v>
      </c>
      <c r="J168" s="546" t="s">
        <v>593</v>
      </c>
      <c r="K168" s="39"/>
      <c r="L168" s="587"/>
      <c r="M168" s="588"/>
      <c r="N168" s="588"/>
      <c r="O168" s="588"/>
      <c r="P168" s="588">
        <v>0</v>
      </c>
      <c r="Q168" s="588">
        <v>0</v>
      </c>
      <c r="R168" s="588">
        <v>0</v>
      </c>
      <c r="S168" s="588">
        <v>0</v>
      </c>
      <c r="T168" s="588">
        <v>0</v>
      </c>
      <c r="U168" s="588">
        <v>0</v>
      </c>
      <c r="V168" s="588">
        <v>0</v>
      </c>
      <c r="W168" s="588">
        <v>0</v>
      </c>
      <c r="X168" s="588">
        <v>0</v>
      </c>
      <c r="Y168" s="588">
        <v>0</v>
      </c>
      <c r="Z168" s="588">
        <v>0</v>
      </c>
      <c r="AA168" s="588">
        <v>0</v>
      </c>
      <c r="AB168" s="588">
        <v>0</v>
      </c>
      <c r="AC168" s="588">
        <v>0</v>
      </c>
      <c r="AD168" s="588">
        <v>0</v>
      </c>
      <c r="AE168" s="588">
        <v>0</v>
      </c>
      <c r="AF168" s="588">
        <v>0</v>
      </c>
      <c r="AG168" s="588">
        <v>0</v>
      </c>
      <c r="AH168" s="588">
        <v>0</v>
      </c>
      <c r="AI168" s="588">
        <v>0</v>
      </c>
      <c r="AJ168" s="588">
        <v>0</v>
      </c>
      <c r="AK168" s="588">
        <v>0</v>
      </c>
      <c r="AL168" s="588">
        <v>0</v>
      </c>
      <c r="AM168" s="588">
        <v>0</v>
      </c>
      <c r="AN168" s="588">
        <v>0</v>
      </c>
      <c r="AO168" s="588"/>
      <c r="AP168" s="39"/>
      <c r="AQ168" s="587"/>
      <c r="AR168" s="588"/>
      <c r="AS168" s="588"/>
      <c r="AT168" s="588"/>
      <c r="AU168" s="762">
        <v>0</v>
      </c>
      <c r="AV168" s="762">
        <v>0</v>
      </c>
      <c r="AW168" s="762">
        <v>0</v>
      </c>
      <c r="AX168" s="762">
        <v>0</v>
      </c>
      <c r="AY168" s="762">
        <v>0</v>
      </c>
      <c r="AZ168" s="762">
        <v>0</v>
      </c>
      <c r="BA168" s="762">
        <v>0</v>
      </c>
      <c r="BB168" s="762">
        <v>0</v>
      </c>
      <c r="BC168" s="762">
        <v>0</v>
      </c>
      <c r="BD168" s="762">
        <v>0</v>
      </c>
      <c r="BE168" s="762">
        <v>0</v>
      </c>
      <c r="BF168" s="762">
        <v>0</v>
      </c>
      <c r="BG168" s="762">
        <v>0</v>
      </c>
      <c r="BH168" s="762">
        <v>0</v>
      </c>
      <c r="BI168" s="762">
        <v>0</v>
      </c>
      <c r="BJ168" s="762">
        <v>0</v>
      </c>
      <c r="BK168" s="762">
        <v>0</v>
      </c>
      <c r="BL168" s="762">
        <v>0</v>
      </c>
      <c r="BM168" s="762">
        <v>0</v>
      </c>
      <c r="BN168" s="762">
        <v>0</v>
      </c>
      <c r="BO168" s="762">
        <v>0</v>
      </c>
      <c r="BP168" s="762">
        <v>0</v>
      </c>
      <c r="BQ168" s="762">
        <v>0</v>
      </c>
      <c r="BR168" s="762">
        <v>0</v>
      </c>
      <c r="BS168" s="762">
        <v>0</v>
      </c>
      <c r="BT168" s="763">
        <v>0</v>
      </c>
    </row>
    <row r="169" spans="2:72">
      <c r="B169" s="586"/>
      <c r="C169" s="586"/>
      <c r="D169" s="586" t="s">
        <v>1171</v>
      </c>
      <c r="E169" s="586"/>
      <c r="F169" s="586"/>
      <c r="G169" s="586"/>
      <c r="H169" s="586" t="s">
        <v>1169</v>
      </c>
      <c r="I169" s="546" t="s">
        <v>580</v>
      </c>
      <c r="J169" s="546" t="s">
        <v>593</v>
      </c>
      <c r="K169" s="39"/>
      <c r="L169" s="587"/>
      <c r="M169" s="588"/>
      <c r="N169" s="588"/>
      <c r="O169" s="588"/>
      <c r="P169" s="588">
        <v>0</v>
      </c>
      <c r="Q169" s="588">
        <v>0</v>
      </c>
      <c r="R169" s="588">
        <v>0</v>
      </c>
      <c r="S169" s="588">
        <v>0</v>
      </c>
      <c r="T169" s="588">
        <v>0</v>
      </c>
      <c r="U169" s="588">
        <v>0</v>
      </c>
      <c r="V169" s="588">
        <v>0</v>
      </c>
      <c r="W169" s="588">
        <v>0</v>
      </c>
      <c r="X169" s="588">
        <v>0</v>
      </c>
      <c r="Y169" s="588">
        <v>0</v>
      </c>
      <c r="Z169" s="588">
        <v>0</v>
      </c>
      <c r="AA169" s="588">
        <v>0</v>
      </c>
      <c r="AB169" s="588">
        <v>0</v>
      </c>
      <c r="AC169" s="588">
        <v>0</v>
      </c>
      <c r="AD169" s="588">
        <v>0</v>
      </c>
      <c r="AE169" s="588">
        <v>0</v>
      </c>
      <c r="AF169" s="588">
        <v>0</v>
      </c>
      <c r="AG169" s="588">
        <v>0</v>
      </c>
      <c r="AH169" s="588">
        <v>0</v>
      </c>
      <c r="AI169" s="588">
        <v>0</v>
      </c>
      <c r="AJ169" s="588">
        <v>0</v>
      </c>
      <c r="AK169" s="588">
        <v>0</v>
      </c>
      <c r="AL169" s="588">
        <v>0</v>
      </c>
      <c r="AM169" s="588">
        <v>0</v>
      </c>
      <c r="AN169" s="588">
        <v>0</v>
      </c>
      <c r="AO169" s="588"/>
      <c r="AP169" s="39"/>
      <c r="AQ169" s="587"/>
      <c r="AR169" s="588"/>
      <c r="AS169" s="588"/>
      <c r="AT169" s="588"/>
      <c r="AU169" s="762">
        <v>0</v>
      </c>
      <c r="AV169" s="762">
        <v>0</v>
      </c>
      <c r="AW169" s="762">
        <v>0</v>
      </c>
      <c r="AX169" s="762">
        <v>0</v>
      </c>
      <c r="AY169" s="762">
        <v>0</v>
      </c>
      <c r="AZ169" s="762">
        <v>0</v>
      </c>
      <c r="BA169" s="762">
        <v>0</v>
      </c>
      <c r="BB169" s="762">
        <v>0</v>
      </c>
      <c r="BC169" s="762">
        <v>0</v>
      </c>
      <c r="BD169" s="762">
        <v>0</v>
      </c>
      <c r="BE169" s="762">
        <v>0</v>
      </c>
      <c r="BF169" s="762">
        <v>0</v>
      </c>
      <c r="BG169" s="762">
        <v>0</v>
      </c>
      <c r="BH169" s="762">
        <v>0</v>
      </c>
      <c r="BI169" s="762">
        <v>0</v>
      </c>
      <c r="BJ169" s="762">
        <v>0</v>
      </c>
      <c r="BK169" s="762">
        <v>0</v>
      </c>
      <c r="BL169" s="762">
        <v>0</v>
      </c>
      <c r="BM169" s="762">
        <v>0</v>
      </c>
      <c r="BN169" s="762">
        <v>0</v>
      </c>
      <c r="BO169" s="762">
        <v>0</v>
      </c>
      <c r="BP169" s="762">
        <v>0</v>
      </c>
      <c r="BQ169" s="762">
        <v>0</v>
      </c>
      <c r="BR169" s="762">
        <v>0</v>
      </c>
      <c r="BS169" s="762">
        <v>0</v>
      </c>
      <c r="BT169" s="763">
        <v>0</v>
      </c>
    </row>
    <row r="170" spans="2:72">
      <c r="B170" s="586"/>
      <c r="C170" s="586"/>
      <c r="D170" s="586" t="s">
        <v>1172</v>
      </c>
      <c r="E170" s="586"/>
      <c r="F170" s="586"/>
      <c r="G170" s="586"/>
      <c r="H170" s="586" t="s">
        <v>1169</v>
      </c>
      <c r="I170" s="546" t="s">
        <v>580</v>
      </c>
      <c r="J170" s="546" t="s">
        <v>593</v>
      </c>
      <c r="K170" s="39"/>
      <c r="L170" s="587"/>
      <c r="M170" s="588"/>
      <c r="N170" s="588"/>
      <c r="O170" s="588"/>
      <c r="P170" s="588">
        <v>0</v>
      </c>
      <c r="Q170" s="588">
        <v>0</v>
      </c>
      <c r="R170" s="588">
        <v>0</v>
      </c>
      <c r="S170" s="588">
        <v>0</v>
      </c>
      <c r="T170" s="588">
        <v>0</v>
      </c>
      <c r="U170" s="588">
        <v>0</v>
      </c>
      <c r="V170" s="588">
        <v>0</v>
      </c>
      <c r="W170" s="588">
        <v>0</v>
      </c>
      <c r="X170" s="588">
        <v>0</v>
      </c>
      <c r="Y170" s="588">
        <v>0</v>
      </c>
      <c r="Z170" s="588">
        <v>0</v>
      </c>
      <c r="AA170" s="588">
        <v>0</v>
      </c>
      <c r="AB170" s="588">
        <v>0</v>
      </c>
      <c r="AC170" s="588">
        <v>0</v>
      </c>
      <c r="AD170" s="588">
        <v>0</v>
      </c>
      <c r="AE170" s="588">
        <v>0</v>
      </c>
      <c r="AF170" s="588">
        <v>0</v>
      </c>
      <c r="AG170" s="588">
        <v>0</v>
      </c>
      <c r="AH170" s="588">
        <v>0</v>
      </c>
      <c r="AI170" s="588">
        <v>0</v>
      </c>
      <c r="AJ170" s="588">
        <v>0</v>
      </c>
      <c r="AK170" s="588">
        <v>0</v>
      </c>
      <c r="AL170" s="588">
        <v>0</v>
      </c>
      <c r="AM170" s="588">
        <v>0</v>
      </c>
      <c r="AN170" s="588">
        <v>0</v>
      </c>
      <c r="AO170" s="588"/>
      <c r="AP170" s="39"/>
      <c r="AQ170" s="587"/>
      <c r="AR170" s="588"/>
      <c r="AS170" s="588"/>
      <c r="AT170" s="588"/>
      <c r="AU170" s="762">
        <v>0</v>
      </c>
      <c r="AV170" s="762">
        <v>0</v>
      </c>
      <c r="AW170" s="762">
        <v>0</v>
      </c>
      <c r="AX170" s="762">
        <v>0</v>
      </c>
      <c r="AY170" s="762">
        <v>0</v>
      </c>
      <c r="AZ170" s="762">
        <v>0</v>
      </c>
      <c r="BA170" s="762">
        <v>0</v>
      </c>
      <c r="BB170" s="762">
        <v>0</v>
      </c>
      <c r="BC170" s="762">
        <v>0</v>
      </c>
      <c r="BD170" s="762">
        <v>0</v>
      </c>
      <c r="BE170" s="762">
        <v>0</v>
      </c>
      <c r="BF170" s="762">
        <v>0</v>
      </c>
      <c r="BG170" s="762">
        <v>0</v>
      </c>
      <c r="BH170" s="762">
        <v>0</v>
      </c>
      <c r="BI170" s="762">
        <v>0</v>
      </c>
      <c r="BJ170" s="762">
        <v>0</v>
      </c>
      <c r="BK170" s="762">
        <v>0</v>
      </c>
      <c r="BL170" s="762">
        <v>0</v>
      </c>
      <c r="BM170" s="762">
        <v>0</v>
      </c>
      <c r="BN170" s="762">
        <v>0</v>
      </c>
      <c r="BO170" s="762">
        <v>0</v>
      </c>
      <c r="BP170" s="762">
        <v>0</v>
      </c>
      <c r="BQ170" s="762">
        <v>0</v>
      </c>
      <c r="BR170" s="762">
        <v>0</v>
      </c>
      <c r="BS170" s="762">
        <v>0</v>
      </c>
      <c r="BT170" s="763">
        <v>0</v>
      </c>
    </row>
    <row r="171" spans="2:72">
      <c r="B171" s="586"/>
      <c r="C171" s="586"/>
      <c r="D171" s="586" t="s">
        <v>1173</v>
      </c>
      <c r="E171" s="586"/>
      <c r="F171" s="586"/>
      <c r="G171" s="586"/>
      <c r="H171" s="586" t="s">
        <v>1169</v>
      </c>
      <c r="I171" s="546" t="s">
        <v>580</v>
      </c>
      <c r="J171" s="546" t="s">
        <v>593</v>
      </c>
      <c r="K171" s="39"/>
      <c r="L171" s="587"/>
      <c r="M171" s="588"/>
      <c r="N171" s="588"/>
      <c r="O171" s="588"/>
      <c r="P171" s="588">
        <v>0</v>
      </c>
      <c r="Q171" s="588">
        <v>0</v>
      </c>
      <c r="R171" s="588">
        <v>0</v>
      </c>
      <c r="S171" s="588">
        <v>0</v>
      </c>
      <c r="T171" s="588">
        <v>0</v>
      </c>
      <c r="U171" s="588">
        <v>0</v>
      </c>
      <c r="V171" s="588">
        <v>0</v>
      </c>
      <c r="W171" s="588">
        <v>0</v>
      </c>
      <c r="X171" s="588">
        <v>0</v>
      </c>
      <c r="Y171" s="588">
        <v>0</v>
      </c>
      <c r="Z171" s="588">
        <v>0</v>
      </c>
      <c r="AA171" s="588">
        <v>0</v>
      </c>
      <c r="AB171" s="588">
        <v>0</v>
      </c>
      <c r="AC171" s="588">
        <v>0</v>
      </c>
      <c r="AD171" s="588">
        <v>0</v>
      </c>
      <c r="AE171" s="588">
        <v>0</v>
      </c>
      <c r="AF171" s="588">
        <v>0</v>
      </c>
      <c r="AG171" s="588">
        <v>0</v>
      </c>
      <c r="AH171" s="588">
        <v>0</v>
      </c>
      <c r="AI171" s="588">
        <v>0</v>
      </c>
      <c r="AJ171" s="588">
        <v>0</v>
      </c>
      <c r="AK171" s="588">
        <v>0</v>
      </c>
      <c r="AL171" s="588">
        <v>0</v>
      </c>
      <c r="AM171" s="588">
        <v>0</v>
      </c>
      <c r="AN171" s="588">
        <v>0</v>
      </c>
      <c r="AO171" s="588"/>
      <c r="AP171" s="39"/>
      <c r="AQ171" s="587"/>
      <c r="AR171" s="588"/>
      <c r="AS171" s="588"/>
      <c r="AT171" s="588"/>
      <c r="AU171" s="762">
        <v>0</v>
      </c>
      <c r="AV171" s="762">
        <v>0</v>
      </c>
      <c r="AW171" s="762">
        <v>0</v>
      </c>
      <c r="AX171" s="762">
        <v>0</v>
      </c>
      <c r="AY171" s="762">
        <v>0</v>
      </c>
      <c r="AZ171" s="762">
        <v>0</v>
      </c>
      <c r="BA171" s="762">
        <v>0</v>
      </c>
      <c r="BB171" s="762">
        <v>0</v>
      </c>
      <c r="BC171" s="762">
        <v>0</v>
      </c>
      <c r="BD171" s="762">
        <v>0</v>
      </c>
      <c r="BE171" s="762">
        <v>0</v>
      </c>
      <c r="BF171" s="762">
        <v>0</v>
      </c>
      <c r="BG171" s="762">
        <v>0</v>
      </c>
      <c r="BH171" s="762">
        <v>0</v>
      </c>
      <c r="BI171" s="762">
        <v>0</v>
      </c>
      <c r="BJ171" s="762">
        <v>0</v>
      </c>
      <c r="BK171" s="762">
        <v>0</v>
      </c>
      <c r="BL171" s="762">
        <v>0</v>
      </c>
      <c r="BM171" s="762">
        <v>0</v>
      </c>
      <c r="BN171" s="762">
        <v>0</v>
      </c>
      <c r="BO171" s="762">
        <v>0</v>
      </c>
      <c r="BP171" s="762">
        <v>0</v>
      </c>
      <c r="BQ171" s="762">
        <v>0</v>
      </c>
      <c r="BR171" s="762">
        <v>0</v>
      </c>
      <c r="BS171" s="762">
        <v>0</v>
      </c>
      <c r="BT171" s="763">
        <v>0</v>
      </c>
    </row>
    <row r="172" spans="2:72">
      <c r="B172" s="586"/>
      <c r="C172" s="586"/>
      <c r="D172" s="586" t="s">
        <v>1174</v>
      </c>
      <c r="E172" s="586"/>
      <c r="F172" s="586"/>
      <c r="G172" s="586"/>
      <c r="H172" s="586" t="s">
        <v>1169</v>
      </c>
      <c r="I172" s="546" t="s">
        <v>580</v>
      </c>
      <c r="J172" s="546" t="s">
        <v>593</v>
      </c>
      <c r="K172" s="39"/>
      <c r="L172" s="587"/>
      <c r="M172" s="588"/>
      <c r="N172" s="588"/>
      <c r="O172" s="588"/>
      <c r="P172" s="588">
        <v>0</v>
      </c>
      <c r="Q172" s="588">
        <v>0</v>
      </c>
      <c r="R172" s="588">
        <v>0</v>
      </c>
      <c r="S172" s="588">
        <v>0</v>
      </c>
      <c r="T172" s="588">
        <v>0</v>
      </c>
      <c r="U172" s="588">
        <v>0</v>
      </c>
      <c r="V172" s="588">
        <v>0</v>
      </c>
      <c r="W172" s="588">
        <v>0</v>
      </c>
      <c r="X172" s="588">
        <v>0</v>
      </c>
      <c r="Y172" s="588">
        <v>0</v>
      </c>
      <c r="Z172" s="588">
        <v>0</v>
      </c>
      <c r="AA172" s="588">
        <v>0</v>
      </c>
      <c r="AB172" s="588">
        <v>0</v>
      </c>
      <c r="AC172" s="588">
        <v>0</v>
      </c>
      <c r="AD172" s="588">
        <v>0</v>
      </c>
      <c r="AE172" s="588">
        <v>0</v>
      </c>
      <c r="AF172" s="588">
        <v>0</v>
      </c>
      <c r="AG172" s="588">
        <v>0</v>
      </c>
      <c r="AH172" s="588">
        <v>0</v>
      </c>
      <c r="AI172" s="588">
        <v>0</v>
      </c>
      <c r="AJ172" s="588">
        <v>0</v>
      </c>
      <c r="AK172" s="588">
        <v>0</v>
      </c>
      <c r="AL172" s="588">
        <v>0</v>
      </c>
      <c r="AM172" s="588">
        <v>0</v>
      </c>
      <c r="AN172" s="588">
        <v>0</v>
      </c>
      <c r="AO172" s="588"/>
      <c r="AP172" s="39"/>
      <c r="AQ172" s="587"/>
      <c r="AR172" s="588"/>
      <c r="AS172" s="588"/>
      <c r="AT172" s="588"/>
      <c r="AU172" s="762">
        <v>0</v>
      </c>
      <c r="AV172" s="762">
        <v>0</v>
      </c>
      <c r="AW172" s="762">
        <v>0</v>
      </c>
      <c r="AX172" s="762">
        <v>0</v>
      </c>
      <c r="AY172" s="762">
        <v>0</v>
      </c>
      <c r="AZ172" s="762">
        <v>0</v>
      </c>
      <c r="BA172" s="762">
        <v>0</v>
      </c>
      <c r="BB172" s="762">
        <v>0</v>
      </c>
      <c r="BC172" s="762">
        <v>0</v>
      </c>
      <c r="BD172" s="762">
        <v>0</v>
      </c>
      <c r="BE172" s="762">
        <v>0</v>
      </c>
      <c r="BF172" s="762">
        <v>0</v>
      </c>
      <c r="BG172" s="762">
        <v>0</v>
      </c>
      <c r="BH172" s="762">
        <v>0</v>
      </c>
      <c r="BI172" s="762">
        <v>0</v>
      </c>
      <c r="BJ172" s="762">
        <v>0</v>
      </c>
      <c r="BK172" s="762">
        <v>0</v>
      </c>
      <c r="BL172" s="762">
        <v>0</v>
      </c>
      <c r="BM172" s="762">
        <v>0</v>
      </c>
      <c r="BN172" s="762">
        <v>0</v>
      </c>
      <c r="BO172" s="762">
        <v>0</v>
      </c>
      <c r="BP172" s="762">
        <v>0</v>
      </c>
      <c r="BQ172" s="762">
        <v>0</v>
      </c>
      <c r="BR172" s="762">
        <v>0</v>
      </c>
      <c r="BS172" s="762">
        <v>0</v>
      </c>
      <c r="BT172" s="763">
        <v>0</v>
      </c>
    </row>
    <row r="173" spans="2:72">
      <c r="B173" s="586"/>
      <c r="C173" s="586"/>
      <c r="D173" s="586" t="s">
        <v>1175</v>
      </c>
      <c r="E173" s="586"/>
      <c r="F173" s="586"/>
      <c r="G173" s="586"/>
      <c r="H173" s="586" t="s">
        <v>1169</v>
      </c>
      <c r="I173" s="546" t="s">
        <v>580</v>
      </c>
      <c r="J173" s="546" t="s">
        <v>593</v>
      </c>
      <c r="K173" s="39"/>
      <c r="L173" s="587"/>
      <c r="M173" s="588"/>
      <c r="N173" s="588"/>
      <c r="O173" s="588"/>
      <c r="P173" s="588">
        <v>0</v>
      </c>
      <c r="Q173" s="588">
        <v>0</v>
      </c>
      <c r="R173" s="588">
        <v>0</v>
      </c>
      <c r="S173" s="588">
        <v>0</v>
      </c>
      <c r="T173" s="588">
        <v>0</v>
      </c>
      <c r="U173" s="588">
        <v>0</v>
      </c>
      <c r="V173" s="588">
        <v>0</v>
      </c>
      <c r="W173" s="588">
        <v>0</v>
      </c>
      <c r="X173" s="588">
        <v>0</v>
      </c>
      <c r="Y173" s="588">
        <v>0</v>
      </c>
      <c r="Z173" s="588">
        <v>0</v>
      </c>
      <c r="AA173" s="588">
        <v>0</v>
      </c>
      <c r="AB173" s="588">
        <v>0</v>
      </c>
      <c r="AC173" s="588">
        <v>0</v>
      </c>
      <c r="AD173" s="588">
        <v>0</v>
      </c>
      <c r="AE173" s="588">
        <v>0</v>
      </c>
      <c r="AF173" s="588">
        <v>0</v>
      </c>
      <c r="AG173" s="588">
        <v>0</v>
      </c>
      <c r="AH173" s="588">
        <v>0</v>
      </c>
      <c r="AI173" s="588">
        <v>0</v>
      </c>
      <c r="AJ173" s="588">
        <v>0</v>
      </c>
      <c r="AK173" s="588">
        <v>0</v>
      </c>
      <c r="AL173" s="588">
        <v>0</v>
      </c>
      <c r="AM173" s="588">
        <v>0</v>
      </c>
      <c r="AN173" s="588">
        <v>0</v>
      </c>
      <c r="AO173" s="588"/>
      <c r="AP173" s="39"/>
      <c r="AQ173" s="587"/>
      <c r="AR173" s="588"/>
      <c r="AS173" s="588"/>
      <c r="AT173" s="588"/>
      <c r="AU173" s="762">
        <v>0</v>
      </c>
      <c r="AV173" s="762">
        <v>0</v>
      </c>
      <c r="AW173" s="762">
        <v>0</v>
      </c>
      <c r="AX173" s="762">
        <v>0</v>
      </c>
      <c r="AY173" s="762">
        <v>0</v>
      </c>
      <c r="AZ173" s="762">
        <v>0</v>
      </c>
      <c r="BA173" s="762">
        <v>0</v>
      </c>
      <c r="BB173" s="762">
        <v>0</v>
      </c>
      <c r="BC173" s="762">
        <v>0</v>
      </c>
      <c r="BD173" s="762">
        <v>0</v>
      </c>
      <c r="BE173" s="762">
        <v>0</v>
      </c>
      <c r="BF173" s="762">
        <v>0</v>
      </c>
      <c r="BG173" s="762">
        <v>0</v>
      </c>
      <c r="BH173" s="762">
        <v>0</v>
      </c>
      <c r="BI173" s="762">
        <v>0</v>
      </c>
      <c r="BJ173" s="762">
        <v>0</v>
      </c>
      <c r="BK173" s="762">
        <v>0</v>
      </c>
      <c r="BL173" s="762">
        <v>0</v>
      </c>
      <c r="BM173" s="762">
        <v>0</v>
      </c>
      <c r="BN173" s="762">
        <v>0</v>
      </c>
      <c r="BO173" s="762">
        <v>0</v>
      </c>
      <c r="BP173" s="762">
        <v>0</v>
      </c>
      <c r="BQ173" s="762">
        <v>0</v>
      </c>
      <c r="BR173" s="762">
        <v>0</v>
      </c>
      <c r="BS173" s="762">
        <v>0</v>
      </c>
      <c r="BT173" s="763">
        <v>0</v>
      </c>
    </row>
    <row r="174" spans="2:72">
      <c r="B174" s="586"/>
      <c r="C174" s="586"/>
      <c r="D174" s="586" t="s">
        <v>1176</v>
      </c>
      <c r="E174" s="586"/>
      <c r="F174" s="586"/>
      <c r="G174" s="586"/>
      <c r="H174" s="586" t="s">
        <v>1169</v>
      </c>
      <c r="I174" s="546" t="s">
        <v>580</v>
      </c>
      <c r="J174" s="546" t="s">
        <v>593</v>
      </c>
      <c r="K174" s="39"/>
      <c r="L174" s="587"/>
      <c r="M174" s="588"/>
      <c r="N174" s="588"/>
      <c r="O174" s="588"/>
      <c r="P174" s="588">
        <v>0</v>
      </c>
      <c r="Q174" s="588">
        <v>0</v>
      </c>
      <c r="R174" s="588">
        <v>0</v>
      </c>
      <c r="S174" s="588">
        <v>0</v>
      </c>
      <c r="T174" s="588">
        <v>0</v>
      </c>
      <c r="U174" s="588">
        <v>0</v>
      </c>
      <c r="V174" s="588">
        <v>0</v>
      </c>
      <c r="W174" s="588">
        <v>0</v>
      </c>
      <c r="X174" s="588">
        <v>0</v>
      </c>
      <c r="Y174" s="588">
        <v>0</v>
      </c>
      <c r="Z174" s="588">
        <v>0</v>
      </c>
      <c r="AA174" s="588">
        <v>0</v>
      </c>
      <c r="AB174" s="588">
        <v>0</v>
      </c>
      <c r="AC174" s="588">
        <v>0</v>
      </c>
      <c r="AD174" s="588">
        <v>0</v>
      </c>
      <c r="AE174" s="588">
        <v>0</v>
      </c>
      <c r="AF174" s="588">
        <v>0</v>
      </c>
      <c r="AG174" s="588">
        <v>0</v>
      </c>
      <c r="AH174" s="588">
        <v>0</v>
      </c>
      <c r="AI174" s="588">
        <v>0</v>
      </c>
      <c r="AJ174" s="588">
        <v>0</v>
      </c>
      <c r="AK174" s="588">
        <v>0</v>
      </c>
      <c r="AL174" s="588">
        <v>0</v>
      </c>
      <c r="AM174" s="588">
        <v>0</v>
      </c>
      <c r="AN174" s="588">
        <v>0</v>
      </c>
      <c r="AO174" s="588"/>
      <c r="AP174" s="39"/>
      <c r="AQ174" s="587"/>
      <c r="AR174" s="588"/>
      <c r="AS174" s="588"/>
      <c r="AT174" s="588"/>
      <c r="AU174" s="762">
        <v>0</v>
      </c>
      <c r="AV174" s="762">
        <v>0</v>
      </c>
      <c r="AW174" s="762">
        <v>0</v>
      </c>
      <c r="AX174" s="762">
        <v>0</v>
      </c>
      <c r="AY174" s="762">
        <v>0</v>
      </c>
      <c r="AZ174" s="762">
        <v>0</v>
      </c>
      <c r="BA174" s="762">
        <v>0</v>
      </c>
      <c r="BB174" s="762">
        <v>0</v>
      </c>
      <c r="BC174" s="762">
        <v>0</v>
      </c>
      <c r="BD174" s="762">
        <v>0</v>
      </c>
      <c r="BE174" s="762">
        <v>0</v>
      </c>
      <c r="BF174" s="762">
        <v>0</v>
      </c>
      <c r="BG174" s="762">
        <v>0</v>
      </c>
      <c r="BH174" s="762">
        <v>0</v>
      </c>
      <c r="BI174" s="762">
        <v>0</v>
      </c>
      <c r="BJ174" s="762">
        <v>0</v>
      </c>
      <c r="BK174" s="762">
        <v>0</v>
      </c>
      <c r="BL174" s="762">
        <v>0</v>
      </c>
      <c r="BM174" s="762">
        <v>0</v>
      </c>
      <c r="BN174" s="762">
        <v>0</v>
      </c>
      <c r="BO174" s="762">
        <v>0</v>
      </c>
      <c r="BP174" s="762">
        <v>0</v>
      </c>
      <c r="BQ174" s="762">
        <v>0</v>
      </c>
      <c r="BR174" s="762">
        <v>0</v>
      </c>
      <c r="BS174" s="762">
        <v>0</v>
      </c>
      <c r="BT174" s="763">
        <v>0</v>
      </c>
    </row>
    <row r="175" spans="2:72">
      <c r="B175" s="586"/>
      <c r="C175" s="586"/>
      <c r="D175" s="586" t="s">
        <v>1177</v>
      </c>
      <c r="E175" s="586"/>
      <c r="F175" s="586"/>
      <c r="G175" s="586"/>
      <c r="H175" s="586" t="s">
        <v>1169</v>
      </c>
      <c r="I175" s="546" t="s">
        <v>580</v>
      </c>
      <c r="J175" s="546" t="s">
        <v>593</v>
      </c>
      <c r="K175" s="39"/>
      <c r="L175" s="587"/>
      <c r="M175" s="588"/>
      <c r="N175" s="588"/>
      <c r="O175" s="588"/>
      <c r="P175" s="588">
        <v>0</v>
      </c>
      <c r="Q175" s="588">
        <v>0</v>
      </c>
      <c r="R175" s="588">
        <v>0</v>
      </c>
      <c r="S175" s="588">
        <v>0</v>
      </c>
      <c r="T175" s="588">
        <v>0</v>
      </c>
      <c r="U175" s="588">
        <v>0</v>
      </c>
      <c r="V175" s="588">
        <v>0</v>
      </c>
      <c r="W175" s="588">
        <v>0</v>
      </c>
      <c r="X175" s="588">
        <v>0</v>
      </c>
      <c r="Y175" s="588">
        <v>0</v>
      </c>
      <c r="Z175" s="588">
        <v>0</v>
      </c>
      <c r="AA175" s="588">
        <v>0</v>
      </c>
      <c r="AB175" s="588">
        <v>0</v>
      </c>
      <c r="AC175" s="588">
        <v>0</v>
      </c>
      <c r="AD175" s="588">
        <v>0</v>
      </c>
      <c r="AE175" s="588">
        <v>0</v>
      </c>
      <c r="AF175" s="588">
        <v>0</v>
      </c>
      <c r="AG175" s="588">
        <v>0</v>
      </c>
      <c r="AH175" s="588">
        <v>0</v>
      </c>
      <c r="AI175" s="588">
        <v>0</v>
      </c>
      <c r="AJ175" s="588">
        <v>0</v>
      </c>
      <c r="AK175" s="588">
        <v>0</v>
      </c>
      <c r="AL175" s="588">
        <v>0</v>
      </c>
      <c r="AM175" s="588">
        <v>0</v>
      </c>
      <c r="AN175" s="588">
        <v>0</v>
      </c>
      <c r="AO175" s="588"/>
      <c r="AP175" s="39"/>
      <c r="AQ175" s="587"/>
      <c r="AR175" s="588"/>
      <c r="AS175" s="588"/>
      <c r="AT175" s="588"/>
      <c r="AU175" s="762">
        <v>0</v>
      </c>
      <c r="AV175" s="762">
        <v>0</v>
      </c>
      <c r="AW175" s="762">
        <v>0</v>
      </c>
      <c r="AX175" s="762">
        <v>0</v>
      </c>
      <c r="AY175" s="762">
        <v>0</v>
      </c>
      <c r="AZ175" s="762">
        <v>0</v>
      </c>
      <c r="BA175" s="762">
        <v>0</v>
      </c>
      <c r="BB175" s="762">
        <v>0</v>
      </c>
      <c r="BC175" s="762">
        <v>0</v>
      </c>
      <c r="BD175" s="762">
        <v>0</v>
      </c>
      <c r="BE175" s="762">
        <v>0</v>
      </c>
      <c r="BF175" s="762">
        <v>0</v>
      </c>
      <c r="BG175" s="762">
        <v>0</v>
      </c>
      <c r="BH175" s="762">
        <v>0</v>
      </c>
      <c r="BI175" s="762">
        <v>0</v>
      </c>
      <c r="BJ175" s="762">
        <v>0</v>
      </c>
      <c r="BK175" s="762">
        <v>0</v>
      </c>
      <c r="BL175" s="762">
        <v>0</v>
      </c>
      <c r="BM175" s="762">
        <v>0</v>
      </c>
      <c r="BN175" s="762">
        <v>0</v>
      </c>
      <c r="BO175" s="762">
        <v>0</v>
      </c>
      <c r="BP175" s="762">
        <v>0</v>
      </c>
      <c r="BQ175" s="762">
        <v>0</v>
      </c>
      <c r="BR175" s="762">
        <v>0</v>
      </c>
      <c r="BS175" s="762">
        <v>0</v>
      </c>
      <c r="BT175" s="763">
        <v>0</v>
      </c>
    </row>
    <row r="176" spans="2:72">
      <c r="B176" s="586"/>
      <c r="C176" s="586"/>
      <c r="D176" s="586" t="s">
        <v>1178</v>
      </c>
      <c r="E176" s="586"/>
      <c r="F176" s="586"/>
      <c r="G176" s="586"/>
      <c r="H176" s="586" t="s">
        <v>1169</v>
      </c>
      <c r="I176" s="546" t="s">
        <v>580</v>
      </c>
      <c r="J176" s="546" t="s">
        <v>593</v>
      </c>
      <c r="K176" s="39"/>
      <c r="L176" s="587"/>
      <c r="M176" s="588"/>
      <c r="N176" s="588"/>
      <c r="O176" s="588"/>
      <c r="P176" s="588">
        <v>0</v>
      </c>
      <c r="Q176" s="588">
        <v>0</v>
      </c>
      <c r="R176" s="588">
        <v>0</v>
      </c>
      <c r="S176" s="588">
        <v>0</v>
      </c>
      <c r="T176" s="588">
        <v>0</v>
      </c>
      <c r="U176" s="588">
        <v>0</v>
      </c>
      <c r="V176" s="588">
        <v>0</v>
      </c>
      <c r="W176" s="588">
        <v>0</v>
      </c>
      <c r="X176" s="588">
        <v>0</v>
      </c>
      <c r="Y176" s="588">
        <v>0</v>
      </c>
      <c r="Z176" s="588">
        <v>0</v>
      </c>
      <c r="AA176" s="588">
        <v>0</v>
      </c>
      <c r="AB176" s="588">
        <v>0</v>
      </c>
      <c r="AC176" s="588">
        <v>0</v>
      </c>
      <c r="AD176" s="588">
        <v>0</v>
      </c>
      <c r="AE176" s="588">
        <v>0</v>
      </c>
      <c r="AF176" s="588">
        <v>0</v>
      </c>
      <c r="AG176" s="588">
        <v>0</v>
      </c>
      <c r="AH176" s="588">
        <v>0</v>
      </c>
      <c r="AI176" s="588">
        <v>0</v>
      </c>
      <c r="AJ176" s="588">
        <v>0</v>
      </c>
      <c r="AK176" s="588">
        <v>0</v>
      </c>
      <c r="AL176" s="588">
        <v>0</v>
      </c>
      <c r="AM176" s="588">
        <v>0</v>
      </c>
      <c r="AN176" s="588">
        <v>0</v>
      </c>
      <c r="AO176" s="588"/>
      <c r="AP176" s="39"/>
      <c r="AQ176" s="587"/>
      <c r="AR176" s="588"/>
      <c r="AS176" s="588"/>
      <c r="AT176" s="588"/>
      <c r="AU176" s="762">
        <v>0</v>
      </c>
      <c r="AV176" s="762">
        <v>0</v>
      </c>
      <c r="AW176" s="762">
        <v>0</v>
      </c>
      <c r="AX176" s="762">
        <v>0</v>
      </c>
      <c r="AY176" s="762">
        <v>0</v>
      </c>
      <c r="AZ176" s="762">
        <v>0</v>
      </c>
      <c r="BA176" s="762">
        <v>0</v>
      </c>
      <c r="BB176" s="762">
        <v>0</v>
      </c>
      <c r="BC176" s="762">
        <v>0</v>
      </c>
      <c r="BD176" s="762">
        <v>0</v>
      </c>
      <c r="BE176" s="762">
        <v>0</v>
      </c>
      <c r="BF176" s="762">
        <v>0</v>
      </c>
      <c r="BG176" s="762">
        <v>0</v>
      </c>
      <c r="BH176" s="762">
        <v>0</v>
      </c>
      <c r="BI176" s="762">
        <v>0</v>
      </c>
      <c r="BJ176" s="762">
        <v>0</v>
      </c>
      <c r="BK176" s="762">
        <v>0</v>
      </c>
      <c r="BL176" s="762">
        <v>0</v>
      </c>
      <c r="BM176" s="762">
        <v>0</v>
      </c>
      <c r="BN176" s="762">
        <v>0</v>
      </c>
      <c r="BO176" s="762">
        <v>0</v>
      </c>
      <c r="BP176" s="762">
        <v>0</v>
      </c>
      <c r="BQ176" s="762">
        <v>0</v>
      </c>
      <c r="BR176" s="762">
        <v>0</v>
      </c>
      <c r="BS176" s="762">
        <v>0</v>
      </c>
      <c r="BT176" s="763">
        <v>0</v>
      </c>
    </row>
    <row r="177" spans="2:72">
      <c r="B177" s="586"/>
      <c r="C177" s="586"/>
      <c r="D177" s="586" t="s">
        <v>1179</v>
      </c>
      <c r="E177" s="586"/>
      <c r="F177" s="586"/>
      <c r="G177" s="586"/>
      <c r="H177" s="586" t="s">
        <v>1169</v>
      </c>
      <c r="I177" s="546" t="s">
        <v>580</v>
      </c>
      <c r="J177" s="546" t="s">
        <v>593</v>
      </c>
      <c r="K177" s="39"/>
      <c r="L177" s="587"/>
      <c r="M177" s="588"/>
      <c r="N177" s="588"/>
      <c r="O177" s="588"/>
      <c r="P177" s="588">
        <v>0</v>
      </c>
      <c r="Q177" s="588">
        <v>0</v>
      </c>
      <c r="R177" s="588">
        <v>0</v>
      </c>
      <c r="S177" s="588">
        <v>0</v>
      </c>
      <c r="T177" s="588">
        <v>0</v>
      </c>
      <c r="U177" s="588">
        <v>0</v>
      </c>
      <c r="V177" s="588">
        <v>0</v>
      </c>
      <c r="W177" s="588">
        <v>0</v>
      </c>
      <c r="X177" s="588">
        <v>0</v>
      </c>
      <c r="Y177" s="588">
        <v>0</v>
      </c>
      <c r="Z177" s="588">
        <v>0</v>
      </c>
      <c r="AA177" s="588">
        <v>0</v>
      </c>
      <c r="AB177" s="588">
        <v>0</v>
      </c>
      <c r="AC177" s="588">
        <v>0</v>
      </c>
      <c r="AD177" s="588">
        <v>0</v>
      </c>
      <c r="AE177" s="588">
        <v>0</v>
      </c>
      <c r="AF177" s="588">
        <v>0</v>
      </c>
      <c r="AG177" s="588">
        <v>0</v>
      </c>
      <c r="AH177" s="588">
        <v>0</v>
      </c>
      <c r="AI177" s="588">
        <v>0</v>
      </c>
      <c r="AJ177" s="588">
        <v>0</v>
      </c>
      <c r="AK177" s="588">
        <v>0</v>
      </c>
      <c r="AL177" s="588">
        <v>0</v>
      </c>
      <c r="AM177" s="588">
        <v>0</v>
      </c>
      <c r="AN177" s="588">
        <v>0</v>
      </c>
      <c r="AO177" s="588"/>
      <c r="AP177" s="39"/>
      <c r="AQ177" s="587"/>
      <c r="AR177" s="588"/>
      <c r="AS177" s="588"/>
      <c r="AT177" s="588"/>
      <c r="AU177" s="762">
        <v>0</v>
      </c>
      <c r="AV177" s="762">
        <v>0</v>
      </c>
      <c r="AW177" s="762">
        <v>0</v>
      </c>
      <c r="AX177" s="762">
        <v>0</v>
      </c>
      <c r="AY177" s="762">
        <v>0</v>
      </c>
      <c r="AZ177" s="762">
        <v>0</v>
      </c>
      <c r="BA177" s="762">
        <v>0</v>
      </c>
      <c r="BB177" s="762">
        <v>0</v>
      </c>
      <c r="BC177" s="762">
        <v>0</v>
      </c>
      <c r="BD177" s="762">
        <v>0</v>
      </c>
      <c r="BE177" s="762">
        <v>0</v>
      </c>
      <c r="BF177" s="762">
        <v>0</v>
      </c>
      <c r="BG177" s="762">
        <v>0</v>
      </c>
      <c r="BH177" s="762">
        <v>0</v>
      </c>
      <c r="BI177" s="762">
        <v>0</v>
      </c>
      <c r="BJ177" s="762">
        <v>0</v>
      </c>
      <c r="BK177" s="762">
        <v>0</v>
      </c>
      <c r="BL177" s="762">
        <v>0</v>
      </c>
      <c r="BM177" s="762">
        <v>0</v>
      </c>
      <c r="BN177" s="762">
        <v>0</v>
      </c>
      <c r="BO177" s="762">
        <v>0</v>
      </c>
      <c r="BP177" s="762">
        <v>0</v>
      </c>
      <c r="BQ177" s="762">
        <v>0</v>
      </c>
      <c r="BR177" s="762">
        <v>0</v>
      </c>
      <c r="BS177" s="762">
        <v>0</v>
      </c>
      <c r="BT177" s="763">
        <v>0</v>
      </c>
    </row>
    <row r="178" spans="2:72">
      <c r="B178" s="586"/>
      <c r="C178" s="586"/>
      <c r="D178" s="586" t="s">
        <v>1180</v>
      </c>
      <c r="E178" s="586"/>
      <c r="F178" s="586"/>
      <c r="G178" s="586"/>
      <c r="H178" s="586" t="s">
        <v>1169</v>
      </c>
      <c r="I178" s="546" t="s">
        <v>580</v>
      </c>
      <c r="J178" s="546" t="s">
        <v>593</v>
      </c>
      <c r="K178" s="39"/>
      <c r="L178" s="587"/>
      <c r="M178" s="588"/>
      <c r="N178" s="588"/>
      <c r="O178" s="588"/>
      <c r="P178" s="588">
        <v>0</v>
      </c>
      <c r="Q178" s="588">
        <v>0</v>
      </c>
      <c r="R178" s="588">
        <v>0</v>
      </c>
      <c r="S178" s="588">
        <v>0</v>
      </c>
      <c r="T178" s="588">
        <v>0</v>
      </c>
      <c r="U178" s="588">
        <v>0</v>
      </c>
      <c r="V178" s="588">
        <v>0</v>
      </c>
      <c r="W178" s="588">
        <v>0</v>
      </c>
      <c r="X178" s="588">
        <v>0</v>
      </c>
      <c r="Y178" s="588">
        <v>0</v>
      </c>
      <c r="Z178" s="588">
        <v>0</v>
      </c>
      <c r="AA178" s="588">
        <v>0</v>
      </c>
      <c r="AB178" s="588">
        <v>0</v>
      </c>
      <c r="AC178" s="588">
        <v>0</v>
      </c>
      <c r="AD178" s="588">
        <v>0</v>
      </c>
      <c r="AE178" s="588">
        <v>0</v>
      </c>
      <c r="AF178" s="588">
        <v>0</v>
      </c>
      <c r="AG178" s="588">
        <v>0</v>
      </c>
      <c r="AH178" s="588">
        <v>0</v>
      </c>
      <c r="AI178" s="588">
        <v>0</v>
      </c>
      <c r="AJ178" s="588">
        <v>0</v>
      </c>
      <c r="AK178" s="588">
        <v>0</v>
      </c>
      <c r="AL178" s="588">
        <v>0</v>
      </c>
      <c r="AM178" s="588">
        <v>0</v>
      </c>
      <c r="AN178" s="588">
        <v>0</v>
      </c>
      <c r="AO178" s="588"/>
      <c r="AP178" s="39"/>
      <c r="AQ178" s="587"/>
      <c r="AR178" s="588"/>
      <c r="AS178" s="588"/>
      <c r="AT178" s="588"/>
      <c r="AU178" s="762">
        <v>0</v>
      </c>
      <c r="AV178" s="762">
        <v>0</v>
      </c>
      <c r="AW178" s="762">
        <v>0</v>
      </c>
      <c r="AX178" s="762">
        <v>0</v>
      </c>
      <c r="AY178" s="762">
        <v>0</v>
      </c>
      <c r="AZ178" s="762">
        <v>0</v>
      </c>
      <c r="BA178" s="762">
        <v>0</v>
      </c>
      <c r="BB178" s="762">
        <v>0</v>
      </c>
      <c r="BC178" s="762">
        <v>0</v>
      </c>
      <c r="BD178" s="762">
        <v>0</v>
      </c>
      <c r="BE178" s="762">
        <v>0</v>
      </c>
      <c r="BF178" s="762">
        <v>0</v>
      </c>
      <c r="BG178" s="762">
        <v>0</v>
      </c>
      <c r="BH178" s="762">
        <v>0</v>
      </c>
      <c r="BI178" s="762">
        <v>0</v>
      </c>
      <c r="BJ178" s="762">
        <v>0</v>
      </c>
      <c r="BK178" s="762">
        <v>0</v>
      </c>
      <c r="BL178" s="762">
        <v>0</v>
      </c>
      <c r="BM178" s="762">
        <v>0</v>
      </c>
      <c r="BN178" s="762">
        <v>0</v>
      </c>
      <c r="BO178" s="762">
        <v>0</v>
      </c>
      <c r="BP178" s="762">
        <v>0</v>
      </c>
      <c r="BQ178" s="762">
        <v>0</v>
      </c>
      <c r="BR178" s="762">
        <v>0</v>
      </c>
      <c r="BS178" s="762">
        <v>0</v>
      </c>
      <c r="BT178" s="763">
        <v>0</v>
      </c>
    </row>
    <row r="179" spans="2:72">
      <c r="B179" s="586"/>
      <c r="C179" s="586"/>
      <c r="D179" s="586" t="s">
        <v>127</v>
      </c>
      <c r="E179" s="586"/>
      <c r="F179" s="586"/>
      <c r="G179" s="586"/>
      <c r="H179" s="586" t="s">
        <v>1169</v>
      </c>
      <c r="I179" s="546" t="s">
        <v>580</v>
      </c>
      <c r="J179" s="546" t="s">
        <v>593</v>
      </c>
      <c r="K179" s="39"/>
      <c r="L179" s="587"/>
      <c r="M179" s="588"/>
      <c r="N179" s="588"/>
      <c r="O179" s="588"/>
      <c r="P179" s="588">
        <v>0</v>
      </c>
      <c r="Q179" s="588">
        <v>0</v>
      </c>
      <c r="R179" s="588">
        <v>0</v>
      </c>
      <c r="S179" s="588">
        <v>0</v>
      </c>
      <c r="T179" s="588">
        <v>0</v>
      </c>
      <c r="U179" s="588">
        <v>0</v>
      </c>
      <c r="V179" s="588">
        <v>0</v>
      </c>
      <c r="W179" s="588">
        <v>0</v>
      </c>
      <c r="X179" s="588">
        <v>0</v>
      </c>
      <c r="Y179" s="588">
        <v>0</v>
      </c>
      <c r="Z179" s="588">
        <v>0</v>
      </c>
      <c r="AA179" s="588">
        <v>0</v>
      </c>
      <c r="AB179" s="588">
        <v>0</v>
      </c>
      <c r="AC179" s="588">
        <v>0</v>
      </c>
      <c r="AD179" s="588">
        <v>0</v>
      </c>
      <c r="AE179" s="588">
        <v>0</v>
      </c>
      <c r="AF179" s="588">
        <v>0</v>
      </c>
      <c r="AG179" s="588">
        <v>0</v>
      </c>
      <c r="AH179" s="588">
        <v>0</v>
      </c>
      <c r="AI179" s="588">
        <v>0</v>
      </c>
      <c r="AJ179" s="588">
        <v>0</v>
      </c>
      <c r="AK179" s="588">
        <v>0</v>
      </c>
      <c r="AL179" s="588">
        <v>0</v>
      </c>
      <c r="AM179" s="588">
        <v>0</v>
      </c>
      <c r="AN179" s="588">
        <v>0</v>
      </c>
      <c r="AO179" s="588"/>
      <c r="AP179" s="39"/>
      <c r="AQ179" s="587"/>
      <c r="AR179" s="588"/>
      <c r="AS179" s="588"/>
      <c r="AT179" s="588"/>
      <c r="AU179" s="762">
        <v>0</v>
      </c>
      <c r="AV179" s="762">
        <v>0</v>
      </c>
      <c r="AW179" s="762">
        <v>0</v>
      </c>
      <c r="AX179" s="762">
        <v>0</v>
      </c>
      <c r="AY179" s="762">
        <v>0</v>
      </c>
      <c r="AZ179" s="762">
        <v>0</v>
      </c>
      <c r="BA179" s="762">
        <v>0</v>
      </c>
      <c r="BB179" s="762">
        <v>0</v>
      </c>
      <c r="BC179" s="762">
        <v>0</v>
      </c>
      <c r="BD179" s="762">
        <v>0</v>
      </c>
      <c r="BE179" s="762">
        <v>0</v>
      </c>
      <c r="BF179" s="762">
        <v>0</v>
      </c>
      <c r="BG179" s="762">
        <v>0</v>
      </c>
      <c r="BH179" s="762">
        <v>0</v>
      </c>
      <c r="BI179" s="762">
        <v>0</v>
      </c>
      <c r="BJ179" s="762">
        <v>0</v>
      </c>
      <c r="BK179" s="762">
        <v>0</v>
      </c>
      <c r="BL179" s="762">
        <v>0</v>
      </c>
      <c r="BM179" s="762">
        <v>0</v>
      </c>
      <c r="BN179" s="762">
        <v>0</v>
      </c>
      <c r="BO179" s="762">
        <v>0</v>
      </c>
      <c r="BP179" s="762">
        <v>0</v>
      </c>
      <c r="BQ179" s="762">
        <v>0</v>
      </c>
      <c r="BR179" s="762">
        <v>0</v>
      </c>
      <c r="BS179" s="762">
        <v>0</v>
      </c>
      <c r="BT179" s="763">
        <v>0</v>
      </c>
    </row>
    <row r="180" spans="2:72">
      <c r="B180" s="586"/>
      <c r="C180" s="586"/>
      <c r="D180" s="586" t="s">
        <v>1181</v>
      </c>
      <c r="E180" s="586"/>
      <c r="F180" s="586"/>
      <c r="G180" s="586"/>
      <c r="H180" s="586" t="s">
        <v>1169</v>
      </c>
      <c r="I180" s="546" t="s">
        <v>580</v>
      </c>
      <c r="J180" s="546" t="s">
        <v>593</v>
      </c>
      <c r="K180" s="39"/>
      <c r="L180" s="587"/>
      <c r="M180" s="588"/>
      <c r="N180" s="588"/>
      <c r="O180" s="588"/>
      <c r="P180" s="588">
        <v>0</v>
      </c>
      <c r="Q180" s="588">
        <v>0</v>
      </c>
      <c r="R180" s="588">
        <v>0</v>
      </c>
      <c r="S180" s="588">
        <v>0</v>
      </c>
      <c r="T180" s="588">
        <v>0</v>
      </c>
      <c r="U180" s="588">
        <v>0</v>
      </c>
      <c r="V180" s="588">
        <v>0</v>
      </c>
      <c r="W180" s="588">
        <v>0</v>
      </c>
      <c r="X180" s="588">
        <v>0</v>
      </c>
      <c r="Y180" s="588">
        <v>0</v>
      </c>
      <c r="Z180" s="588">
        <v>0</v>
      </c>
      <c r="AA180" s="588">
        <v>0</v>
      </c>
      <c r="AB180" s="588">
        <v>0</v>
      </c>
      <c r="AC180" s="588">
        <v>0</v>
      </c>
      <c r="AD180" s="588">
        <v>0</v>
      </c>
      <c r="AE180" s="588">
        <v>0</v>
      </c>
      <c r="AF180" s="588">
        <v>0</v>
      </c>
      <c r="AG180" s="588">
        <v>0</v>
      </c>
      <c r="AH180" s="588">
        <v>0</v>
      </c>
      <c r="AI180" s="588">
        <v>0</v>
      </c>
      <c r="AJ180" s="588">
        <v>0</v>
      </c>
      <c r="AK180" s="588">
        <v>0</v>
      </c>
      <c r="AL180" s="588">
        <v>0</v>
      </c>
      <c r="AM180" s="588">
        <v>0</v>
      </c>
      <c r="AN180" s="588">
        <v>0</v>
      </c>
      <c r="AO180" s="588"/>
      <c r="AP180" s="39"/>
      <c r="AQ180" s="587"/>
      <c r="AR180" s="588"/>
      <c r="AS180" s="588"/>
      <c r="AT180" s="588"/>
      <c r="AU180" s="762">
        <v>0</v>
      </c>
      <c r="AV180" s="762">
        <v>0</v>
      </c>
      <c r="AW180" s="762">
        <v>0</v>
      </c>
      <c r="AX180" s="762">
        <v>0</v>
      </c>
      <c r="AY180" s="762">
        <v>0</v>
      </c>
      <c r="AZ180" s="762">
        <v>0</v>
      </c>
      <c r="BA180" s="762">
        <v>0</v>
      </c>
      <c r="BB180" s="762">
        <v>0</v>
      </c>
      <c r="BC180" s="762">
        <v>0</v>
      </c>
      <c r="BD180" s="762">
        <v>0</v>
      </c>
      <c r="BE180" s="762">
        <v>0</v>
      </c>
      <c r="BF180" s="762">
        <v>0</v>
      </c>
      <c r="BG180" s="762">
        <v>0</v>
      </c>
      <c r="BH180" s="762">
        <v>0</v>
      </c>
      <c r="BI180" s="762">
        <v>0</v>
      </c>
      <c r="BJ180" s="762">
        <v>0</v>
      </c>
      <c r="BK180" s="762">
        <v>0</v>
      </c>
      <c r="BL180" s="762">
        <v>0</v>
      </c>
      <c r="BM180" s="762">
        <v>0</v>
      </c>
      <c r="BN180" s="762">
        <v>0</v>
      </c>
      <c r="BO180" s="762">
        <v>0</v>
      </c>
      <c r="BP180" s="762">
        <v>0</v>
      </c>
      <c r="BQ180" s="762">
        <v>0</v>
      </c>
      <c r="BR180" s="762">
        <v>0</v>
      </c>
      <c r="BS180" s="762">
        <v>0</v>
      </c>
      <c r="BT180" s="763">
        <v>0</v>
      </c>
    </row>
    <row r="181" spans="2:72">
      <c r="B181" s="586"/>
      <c r="C181" s="586"/>
      <c r="D181" s="586" t="s">
        <v>1182</v>
      </c>
      <c r="E181" s="586"/>
      <c r="F181" s="586"/>
      <c r="G181" s="586"/>
      <c r="H181" s="586" t="s">
        <v>1169</v>
      </c>
      <c r="I181" s="546" t="s">
        <v>580</v>
      </c>
      <c r="J181" s="546" t="s">
        <v>593</v>
      </c>
      <c r="K181" s="39"/>
      <c r="L181" s="587"/>
      <c r="M181" s="588"/>
      <c r="N181" s="588"/>
      <c r="O181" s="588"/>
      <c r="P181" s="588">
        <v>0</v>
      </c>
      <c r="Q181" s="588">
        <v>0</v>
      </c>
      <c r="R181" s="588">
        <v>0</v>
      </c>
      <c r="S181" s="588">
        <v>0</v>
      </c>
      <c r="T181" s="588">
        <v>0</v>
      </c>
      <c r="U181" s="588">
        <v>0</v>
      </c>
      <c r="V181" s="588">
        <v>0</v>
      </c>
      <c r="W181" s="588">
        <v>0</v>
      </c>
      <c r="X181" s="588">
        <v>0</v>
      </c>
      <c r="Y181" s="588">
        <v>0</v>
      </c>
      <c r="Z181" s="588">
        <v>0</v>
      </c>
      <c r="AA181" s="588">
        <v>0</v>
      </c>
      <c r="AB181" s="588">
        <v>0</v>
      </c>
      <c r="AC181" s="588">
        <v>0</v>
      </c>
      <c r="AD181" s="588">
        <v>0</v>
      </c>
      <c r="AE181" s="588">
        <v>0</v>
      </c>
      <c r="AF181" s="588">
        <v>0</v>
      </c>
      <c r="AG181" s="588">
        <v>0</v>
      </c>
      <c r="AH181" s="588">
        <v>0</v>
      </c>
      <c r="AI181" s="588">
        <v>0</v>
      </c>
      <c r="AJ181" s="588">
        <v>0</v>
      </c>
      <c r="AK181" s="588">
        <v>0</v>
      </c>
      <c r="AL181" s="588">
        <v>0</v>
      </c>
      <c r="AM181" s="588">
        <v>0</v>
      </c>
      <c r="AN181" s="588">
        <v>0</v>
      </c>
      <c r="AO181" s="588"/>
      <c r="AP181" s="39"/>
      <c r="AQ181" s="587"/>
      <c r="AR181" s="588"/>
      <c r="AS181" s="588"/>
      <c r="AT181" s="588"/>
      <c r="AU181" s="762">
        <v>0</v>
      </c>
      <c r="AV181" s="762">
        <v>0</v>
      </c>
      <c r="AW181" s="762">
        <v>0</v>
      </c>
      <c r="AX181" s="762">
        <v>0</v>
      </c>
      <c r="AY181" s="762">
        <v>0</v>
      </c>
      <c r="AZ181" s="762">
        <v>0</v>
      </c>
      <c r="BA181" s="762">
        <v>0</v>
      </c>
      <c r="BB181" s="762">
        <v>0</v>
      </c>
      <c r="BC181" s="762">
        <v>0</v>
      </c>
      <c r="BD181" s="762">
        <v>0</v>
      </c>
      <c r="BE181" s="762">
        <v>0</v>
      </c>
      <c r="BF181" s="762">
        <v>0</v>
      </c>
      <c r="BG181" s="762">
        <v>0</v>
      </c>
      <c r="BH181" s="762">
        <v>0</v>
      </c>
      <c r="BI181" s="762">
        <v>0</v>
      </c>
      <c r="BJ181" s="762">
        <v>0</v>
      </c>
      <c r="BK181" s="762">
        <v>0</v>
      </c>
      <c r="BL181" s="762">
        <v>0</v>
      </c>
      <c r="BM181" s="762">
        <v>0</v>
      </c>
      <c r="BN181" s="762">
        <v>0</v>
      </c>
      <c r="BO181" s="762">
        <v>0</v>
      </c>
      <c r="BP181" s="762">
        <v>0</v>
      </c>
      <c r="BQ181" s="762">
        <v>0</v>
      </c>
      <c r="BR181" s="762">
        <v>0</v>
      </c>
      <c r="BS181" s="762">
        <v>0</v>
      </c>
      <c r="BT181" s="763">
        <v>0</v>
      </c>
    </row>
    <row r="182" spans="2:72">
      <c r="B182" s="586"/>
      <c r="C182" s="586"/>
      <c r="D182" s="586" t="s">
        <v>1183</v>
      </c>
      <c r="E182" s="586"/>
      <c r="F182" s="586"/>
      <c r="G182" s="586"/>
      <c r="H182" s="586" t="s">
        <v>1169</v>
      </c>
      <c r="I182" s="546" t="s">
        <v>580</v>
      </c>
      <c r="J182" s="546" t="s">
        <v>593</v>
      </c>
      <c r="K182" s="39"/>
      <c r="L182" s="587"/>
      <c r="M182" s="588"/>
      <c r="N182" s="588"/>
      <c r="O182" s="588"/>
      <c r="P182" s="588">
        <v>0</v>
      </c>
      <c r="Q182" s="588">
        <v>0</v>
      </c>
      <c r="R182" s="588">
        <v>0</v>
      </c>
      <c r="S182" s="588">
        <v>0</v>
      </c>
      <c r="T182" s="588">
        <v>0</v>
      </c>
      <c r="U182" s="588">
        <v>0</v>
      </c>
      <c r="V182" s="588">
        <v>0</v>
      </c>
      <c r="W182" s="588">
        <v>0</v>
      </c>
      <c r="X182" s="588">
        <v>0</v>
      </c>
      <c r="Y182" s="588">
        <v>0</v>
      </c>
      <c r="Z182" s="588">
        <v>0</v>
      </c>
      <c r="AA182" s="588">
        <v>0</v>
      </c>
      <c r="AB182" s="588">
        <v>0</v>
      </c>
      <c r="AC182" s="588">
        <v>0</v>
      </c>
      <c r="AD182" s="588">
        <v>0</v>
      </c>
      <c r="AE182" s="588">
        <v>0</v>
      </c>
      <c r="AF182" s="588">
        <v>0</v>
      </c>
      <c r="AG182" s="588">
        <v>0</v>
      </c>
      <c r="AH182" s="588">
        <v>0</v>
      </c>
      <c r="AI182" s="588">
        <v>0</v>
      </c>
      <c r="AJ182" s="588">
        <v>0</v>
      </c>
      <c r="AK182" s="588">
        <v>0</v>
      </c>
      <c r="AL182" s="588">
        <v>0</v>
      </c>
      <c r="AM182" s="588">
        <v>0</v>
      </c>
      <c r="AN182" s="588">
        <v>0</v>
      </c>
      <c r="AO182" s="588"/>
      <c r="AP182" s="39"/>
      <c r="AQ182" s="587"/>
      <c r="AR182" s="588"/>
      <c r="AS182" s="588"/>
      <c r="AT182" s="588"/>
      <c r="AU182" s="762">
        <v>0</v>
      </c>
      <c r="AV182" s="762">
        <v>0</v>
      </c>
      <c r="AW182" s="762">
        <v>0</v>
      </c>
      <c r="AX182" s="762">
        <v>0</v>
      </c>
      <c r="AY182" s="762">
        <v>0</v>
      </c>
      <c r="AZ182" s="762">
        <v>0</v>
      </c>
      <c r="BA182" s="762">
        <v>0</v>
      </c>
      <c r="BB182" s="762">
        <v>0</v>
      </c>
      <c r="BC182" s="762">
        <v>0</v>
      </c>
      <c r="BD182" s="762">
        <v>0</v>
      </c>
      <c r="BE182" s="762">
        <v>0</v>
      </c>
      <c r="BF182" s="762">
        <v>0</v>
      </c>
      <c r="BG182" s="762">
        <v>0</v>
      </c>
      <c r="BH182" s="762">
        <v>0</v>
      </c>
      <c r="BI182" s="762">
        <v>0</v>
      </c>
      <c r="BJ182" s="762">
        <v>0</v>
      </c>
      <c r="BK182" s="762">
        <v>0</v>
      </c>
      <c r="BL182" s="762">
        <v>0</v>
      </c>
      <c r="BM182" s="762">
        <v>0</v>
      </c>
      <c r="BN182" s="762">
        <v>0</v>
      </c>
      <c r="BO182" s="762">
        <v>0</v>
      </c>
      <c r="BP182" s="762">
        <v>0</v>
      </c>
      <c r="BQ182" s="762">
        <v>0</v>
      </c>
      <c r="BR182" s="762">
        <v>0</v>
      </c>
      <c r="BS182" s="762">
        <v>0</v>
      </c>
      <c r="BT182" s="763">
        <v>0</v>
      </c>
    </row>
    <row r="183" spans="2:72">
      <c r="B183" s="586"/>
      <c r="C183" s="586"/>
      <c r="D183" s="586" t="s">
        <v>1184</v>
      </c>
      <c r="E183" s="586"/>
      <c r="F183" s="586"/>
      <c r="G183" s="586"/>
      <c r="H183" s="586" t="s">
        <v>1169</v>
      </c>
      <c r="I183" s="546" t="s">
        <v>580</v>
      </c>
      <c r="J183" s="546" t="s">
        <v>593</v>
      </c>
      <c r="K183" s="39"/>
      <c r="L183" s="587"/>
      <c r="M183" s="588"/>
      <c r="N183" s="588"/>
      <c r="O183" s="588"/>
      <c r="P183" s="588">
        <v>0</v>
      </c>
      <c r="Q183" s="588">
        <v>0</v>
      </c>
      <c r="R183" s="588">
        <v>0</v>
      </c>
      <c r="S183" s="588">
        <v>0</v>
      </c>
      <c r="T183" s="588">
        <v>0</v>
      </c>
      <c r="U183" s="588">
        <v>0</v>
      </c>
      <c r="V183" s="588">
        <v>0</v>
      </c>
      <c r="W183" s="588">
        <v>0</v>
      </c>
      <c r="X183" s="588">
        <v>0</v>
      </c>
      <c r="Y183" s="588">
        <v>0</v>
      </c>
      <c r="Z183" s="588">
        <v>0</v>
      </c>
      <c r="AA183" s="588">
        <v>0</v>
      </c>
      <c r="AB183" s="588">
        <v>0</v>
      </c>
      <c r="AC183" s="588">
        <v>0</v>
      </c>
      <c r="AD183" s="588">
        <v>0</v>
      </c>
      <c r="AE183" s="588">
        <v>0</v>
      </c>
      <c r="AF183" s="588">
        <v>0</v>
      </c>
      <c r="AG183" s="588">
        <v>0</v>
      </c>
      <c r="AH183" s="588">
        <v>0</v>
      </c>
      <c r="AI183" s="588">
        <v>0</v>
      </c>
      <c r="AJ183" s="588">
        <v>0</v>
      </c>
      <c r="AK183" s="588">
        <v>0</v>
      </c>
      <c r="AL183" s="588">
        <v>0</v>
      </c>
      <c r="AM183" s="588">
        <v>0</v>
      </c>
      <c r="AN183" s="588">
        <v>0</v>
      </c>
      <c r="AO183" s="588"/>
      <c r="AP183" s="39"/>
      <c r="AQ183" s="587"/>
      <c r="AR183" s="588"/>
      <c r="AS183" s="588"/>
      <c r="AT183" s="588"/>
      <c r="AU183" s="762">
        <v>0</v>
      </c>
      <c r="AV183" s="762">
        <v>0</v>
      </c>
      <c r="AW183" s="762">
        <v>0</v>
      </c>
      <c r="AX183" s="762">
        <v>0</v>
      </c>
      <c r="AY183" s="762">
        <v>0</v>
      </c>
      <c r="AZ183" s="762">
        <v>0</v>
      </c>
      <c r="BA183" s="762">
        <v>0</v>
      </c>
      <c r="BB183" s="762">
        <v>0</v>
      </c>
      <c r="BC183" s="762">
        <v>0</v>
      </c>
      <c r="BD183" s="762">
        <v>0</v>
      </c>
      <c r="BE183" s="762">
        <v>0</v>
      </c>
      <c r="BF183" s="762">
        <v>0</v>
      </c>
      <c r="BG183" s="762">
        <v>0</v>
      </c>
      <c r="BH183" s="762">
        <v>0</v>
      </c>
      <c r="BI183" s="762">
        <v>0</v>
      </c>
      <c r="BJ183" s="762">
        <v>0</v>
      </c>
      <c r="BK183" s="762">
        <v>0</v>
      </c>
      <c r="BL183" s="762">
        <v>0</v>
      </c>
      <c r="BM183" s="762">
        <v>0</v>
      </c>
      <c r="BN183" s="762">
        <v>0</v>
      </c>
      <c r="BO183" s="762">
        <v>0</v>
      </c>
      <c r="BP183" s="762">
        <v>0</v>
      </c>
      <c r="BQ183" s="762">
        <v>0</v>
      </c>
      <c r="BR183" s="762">
        <v>0</v>
      </c>
      <c r="BS183" s="762">
        <v>0</v>
      </c>
      <c r="BT183" s="763">
        <v>0</v>
      </c>
    </row>
    <row r="184" spans="2:72">
      <c r="B184" s="586"/>
      <c r="C184" s="586"/>
      <c r="D184" s="586" t="s">
        <v>1185</v>
      </c>
      <c r="E184" s="586"/>
      <c r="F184" s="586"/>
      <c r="G184" s="586"/>
      <c r="H184" s="586" t="s">
        <v>1169</v>
      </c>
      <c r="I184" s="546" t="s">
        <v>580</v>
      </c>
      <c r="J184" s="546" t="s">
        <v>593</v>
      </c>
      <c r="K184" s="39"/>
      <c r="L184" s="587"/>
      <c r="M184" s="588"/>
      <c r="N184" s="588"/>
      <c r="O184" s="588"/>
      <c r="P184" s="588">
        <v>0</v>
      </c>
      <c r="Q184" s="588">
        <v>0</v>
      </c>
      <c r="R184" s="588">
        <v>0</v>
      </c>
      <c r="S184" s="588">
        <v>0</v>
      </c>
      <c r="T184" s="588">
        <v>0</v>
      </c>
      <c r="U184" s="588">
        <v>0</v>
      </c>
      <c r="V184" s="588">
        <v>0</v>
      </c>
      <c r="W184" s="588">
        <v>0</v>
      </c>
      <c r="X184" s="588">
        <v>0</v>
      </c>
      <c r="Y184" s="588">
        <v>0</v>
      </c>
      <c r="Z184" s="588">
        <v>0</v>
      </c>
      <c r="AA184" s="588">
        <v>0</v>
      </c>
      <c r="AB184" s="588">
        <v>0</v>
      </c>
      <c r="AC184" s="588">
        <v>0</v>
      </c>
      <c r="AD184" s="588">
        <v>0</v>
      </c>
      <c r="AE184" s="588">
        <v>0</v>
      </c>
      <c r="AF184" s="588">
        <v>0</v>
      </c>
      <c r="AG184" s="588">
        <v>0</v>
      </c>
      <c r="AH184" s="588">
        <v>0</v>
      </c>
      <c r="AI184" s="588">
        <v>0</v>
      </c>
      <c r="AJ184" s="588">
        <v>0</v>
      </c>
      <c r="AK184" s="588">
        <v>0</v>
      </c>
      <c r="AL184" s="588">
        <v>0</v>
      </c>
      <c r="AM184" s="588">
        <v>0</v>
      </c>
      <c r="AN184" s="588">
        <v>0</v>
      </c>
      <c r="AO184" s="588"/>
      <c r="AP184" s="39"/>
      <c r="AQ184" s="587"/>
      <c r="AR184" s="588"/>
      <c r="AS184" s="588"/>
      <c r="AT184" s="588"/>
      <c r="AU184" s="762">
        <v>0</v>
      </c>
      <c r="AV184" s="762">
        <v>0</v>
      </c>
      <c r="AW184" s="762">
        <v>0</v>
      </c>
      <c r="AX184" s="762">
        <v>0</v>
      </c>
      <c r="AY184" s="762">
        <v>0</v>
      </c>
      <c r="AZ184" s="762">
        <v>0</v>
      </c>
      <c r="BA184" s="762">
        <v>0</v>
      </c>
      <c r="BB184" s="762">
        <v>0</v>
      </c>
      <c r="BC184" s="762">
        <v>0</v>
      </c>
      <c r="BD184" s="762">
        <v>0</v>
      </c>
      <c r="BE184" s="762">
        <v>0</v>
      </c>
      <c r="BF184" s="762">
        <v>0</v>
      </c>
      <c r="BG184" s="762">
        <v>0</v>
      </c>
      <c r="BH184" s="762">
        <v>0</v>
      </c>
      <c r="BI184" s="762">
        <v>0</v>
      </c>
      <c r="BJ184" s="762">
        <v>0</v>
      </c>
      <c r="BK184" s="762">
        <v>0</v>
      </c>
      <c r="BL184" s="762">
        <v>0</v>
      </c>
      <c r="BM184" s="762">
        <v>0</v>
      </c>
      <c r="BN184" s="762">
        <v>0</v>
      </c>
      <c r="BO184" s="762">
        <v>0</v>
      </c>
      <c r="BP184" s="762">
        <v>0</v>
      </c>
      <c r="BQ184" s="762">
        <v>0</v>
      </c>
      <c r="BR184" s="762">
        <v>0</v>
      </c>
      <c r="BS184" s="762">
        <v>0</v>
      </c>
      <c r="BT184" s="763">
        <v>0</v>
      </c>
    </row>
    <row r="185" spans="2:72">
      <c r="B185" s="586"/>
      <c r="C185" s="586"/>
      <c r="D185" s="586" t="s">
        <v>1186</v>
      </c>
      <c r="E185" s="586"/>
      <c r="F185" s="586"/>
      <c r="G185" s="586"/>
      <c r="H185" s="586" t="s">
        <v>1169</v>
      </c>
      <c r="I185" s="546" t="s">
        <v>580</v>
      </c>
      <c r="J185" s="546" t="s">
        <v>593</v>
      </c>
      <c r="K185" s="39"/>
      <c r="L185" s="587"/>
      <c r="M185" s="588"/>
      <c r="N185" s="588"/>
      <c r="O185" s="588"/>
      <c r="P185" s="588">
        <v>0</v>
      </c>
      <c r="Q185" s="588">
        <v>0</v>
      </c>
      <c r="R185" s="588">
        <v>0</v>
      </c>
      <c r="S185" s="588">
        <v>0</v>
      </c>
      <c r="T185" s="588">
        <v>0</v>
      </c>
      <c r="U185" s="588">
        <v>0</v>
      </c>
      <c r="V185" s="588">
        <v>0</v>
      </c>
      <c r="W185" s="588">
        <v>0</v>
      </c>
      <c r="X185" s="588">
        <v>0</v>
      </c>
      <c r="Y185" s="588">
        <v>0</v>
      </c>
      <c r="Z185" s="588">
        <v>0</v>
      </c>
      <c r="AA185" s="588">
        <v>0</v>
      </c>
      <c r="AB185" s="588">
        <v>0</v>
      </c>
      <c r="AC185" s="588">
        <v>0</v>
      </c>
      <c r="AD185" s="588">
        <v>0</v>
      </c>
      <c r="AE185" s="588">
        <v>0</v>
      </c>
      <c r="AF185" s="588">
        <v>0</v>
      </c>
      <c r="AG185" s="588">
        <v>0</v>
      </c>
      <c r="AH185" s="588">
        <v>0</v>
      </c>
      <c r="AI185" s="588">
        <v>0</v>
      </c>
      <c r="AJ185" s="588">
        <v>0</v>
      </c>
      <c r="AK185" s="588">
        <v>0</v>
      </c>
      <c r="AL185" s="588">
        <v>0</v>
      </c>
      <c r="AM185" s="588">
        <v>0</v>
      </c>
      <c r="AN185" s="588">
        <v>0</v>
      </c>
      <c r="AO185" s="588"/>
      <c r="AP185" s="39"/>
      <c r="AQ185" s="587"/>
      <c r="AR185" s="588"/>
      <c r="AS185" s="588"/>
      <c r="AT185" s="588"/>
      <c r="AU185" s="762">
        <v>0</v>
      </c>
      <c r="AV185" s="762">
        <v>0</v>
      </c>
      <c r="AW185" s="762">
        <v>0</v>
      </c>
      <c r="AX185" s="762">
        <v>0</v>
      </c>
      <c r="AY185" s="762">
        <v>0</v>
      </c>
      <c r="AZ185" s="762">
        <v>0</v>
      </c>
      <c r="BA185" s="762">
        <v>0</v>
      </c>
      <c r="BB185" s="762">
        <v>0</v>
      </c>
      <c r="BC185" s="762">
        <v>0</v>
      </c>
      <c r="BD185" s="762">
        <v>0</v>
      </c>
      <c r="BE185" s="762">
        <v>0</v>
      </c>
      <c r="BF185" s="762">
        <v>0</v>
      </c>
      <c r="BG185" s="762">
        <v>0</v>
      </c>
      <c r="BH185" s="762">
        <v>0</v>
      </c>
      <c r="BI185" s="762">
        <v>0</v>
      </c>
      <c r="BJ185" s="762">
        <v>0</v>
      </c>
      <c r="BK185" s="762">
        <v>0</v>
      </c>
      <c r="BL185" s="762">
        <v>0</v>
      </c>
      <c r="BM185" s="762">
        <v>0</v>
      </c>
      <c r="BN185" s="762">
        <v>0</v>
      </c>
      <c r="BO185" s="762">
        <v>0</v>
      </c>
      <c r="BP185" s="762">
        <v>0</v>
      </c>
      <c r="BQ185" s="762">
        <v>0</v>
      </c>
      <c r="BR185" s="762">
        <v>0</v>
      </c>
      <c r="BS185" s="762">
        <v>0</v>
      </c>
      <c r="BT185" s="763">
        <v>0</v>
      </c>
    </row>
    <row r="186" spans="2:72">
      <c r="B186" s="586"/>
      <c r="C186" s="586"/>
      <c r="D186" s="586" t="s">
        <v>1187</v>
      </c>
      <c r="E186" s="586"/>
      <c r="F186" s="586"/>
      <c r="G186" s="586"/>
      <c r="H186" s="586" t="s">
        <v>1169</v>
      </c>
      <c r="I186" s="546" t="s">
        <v>580</v>
      </c>
      <c r="J186" s="546" t="s">
        <v>593</v>
      </c>
      <c r="K186" s="39"/>
      <c r="L186" s="587"/>
      <c r="M186" s="588"/>
      <c r="N186" s="588"/>
      <c r="O186" s="588"/>
      <c r="P186" s="588">
        <v>0</v>
      </c>
      <c r="Q186" s="588">
        <v>0</v>
      </c>
      <c r="R186" s="588">
        <v>0</v>
      </c>
      <c r="S186" s="588">
        <v>0</v>
      </c>
      <c r="T186" s="588">
        <v>0</v>
      </c>
      <c r="U186" s="588">
        <v>0</v>
      </c>
      <c r="V186" s="588">
        <v>0</v>
      </c>
      <c r="W186" s="588">
        <v>0</v>
      </c>
      <c r="X186" s="588">
        <v>0</v>
      </c>
      <c r="Y186" s="588">
        <v>0</v>
      </c>
      <c r="Z186" s="588">
        <v>0</v>
      </c>
      <c r="AA186" s="588">
        <v>0</v>
      </c>
      <c r="AB186" s="588">
        <v>0</v>
      </c>
      <c r="AC186" s="588">
        <v>0</v>
      </c>
      <c r="AD186" s="588">
        <v>0</v>
      </c>
      <c r="AE186" s="588">
        <v>0</v>
      </c>
      <c r="AF186" s="588">
        <v>0</v>
      </c>
      <c r="AG186" s="588">
        <v>0</v>
      </c>
      <c r="AH186" s="588">
        <v>0</v>
      </c>
      <c r="AI186" s="588">
        <v>0</v>
      </c>
      <c r="AJ186" s="588">
        <v>0</v>
      </c>
      <c r="AK186" s="588">
        <v>0</v>
      </c>
      <c r="AL186" s="588">
        <v>0</v>
      </c>
      <c r="AM186" s="588">
        <v>0</v>
      </c>
      <c r="AN186" s="588">
        <v>0</v>
      </c>
      <c r="AO186" s="588"/>
      <c r="AP186" s="39"/>
      <c r="AQ186" s="587"/>
      <c r="AR186" s="588"/>
      <c r="AS186" s="588"/>
      <c r="AT186" s="588"/>
      <c r="AU186" s="762">
        <v>0</v>
      </c>
      <c r="AV186" s="762">
        <v>0</v>
      </c>
      <c r="AW186" s="762">
        <v>0</v>
      </c>
      <c r="AX186" s="762">
        <v>0</v>
      </c>
      <c r="AY186" s="762">
        <v>0</v>
      </c>
      <c r="AZ186" s="762">
        <v>0</v>
      </c>
      <c r="BA186" s="762">
        <v>0</v>
      </c>
      <c r="BB186" s="762">
        <v>0</v>
      </c>
      <c r="BC186" s="762">
        <v>0</v>
      </c>
      <c r="BD186" s="762">
        <v>0</v>
      </c>
      <c r="BE186" s="762">
        <v>0</v>
      </c>
      <c r="BF186" s="762">
        <v>0</v>
      </c>
      <c r="BG186" s="762">
        <v>0</v>
      </c>
      <c r="BH186" s="762">
        <v>0</v>
      </c>
      <c r="BI186" s="762">
        <v>0</v>
      </c>
      <c r="BJ186" s="762">
        <v>0</v>
      </c>
      <c r="BK186" s="762">
        <v>0</v>
      </c>
      <c r="BL186" s="762">
        <v>0</v>
      </c>
      <c r="BM186" s="762">
        <v>0</v>
      </c>
      <c r="BN186" s="762">
        <v>0</v>
      </c>
      <c r="BO186" s="762">
        <v>0</v>
      </c>
      <c r="BP186" s="762">
        <v>0</v>
      </c>
      <c r="BQ186" s="762">
        <v>0</v>
      </c>
      <c r="BR186" s="762">
        <v>0</v>
      </c>
      <c r="BS186" s="762">
        <v>0</v>
      </c>
      <c r="BT186" s="763">
        <v>0</v>
      </c>
    </row>
    <row r="187" spans="2:72">
      <c r="B187" s="586"/>
      <c r="C187" s="586"/>
      <c r="D187" s="586" t="s">
        <v>1188</v>
      </c>
      <c r="E187" s="586"/>
      <c r="F187" s="586"/>
      <c r="G187" s="586"/>
      <c r="H187" s="586" t="s">
        <v>1169</v>
      </c>
      <c r="I187" s="546" t="s">
        <v>580</v>
      </c>
      <c r="J187" s="546" t="s">
        <v>593</v>
      </c>
      <c r="K187" s="39"/>
      <c r="L187" s="587"/>
      <c r="M187" s="588"/>
      <c r="N187" s="588"/>
      <c r="O187" s="588"/>
      <c r="P187" s="588">
        <v>0</v>
      </c>
      <c r="Q187" s="588">
        <v>0</v>
      </c>
      <c r="R187" s="588">
        <v>0</v>
      </c>
      <c r="S187" s="588">
        <v>0</v>
      </c>
      <c r="T187" s="588">
        <v>0</v>
      </c>
      <c r="U187" s="588">
        <v>0</v>
      </c>
      <c r="V187" s="588">
        <v>0</v>
      </c>
      <c r="W187" s="588">
        <v>0</v>
      </c>
      <c r="X187" s="588">
        <v>0</v>
      </c>
      <c r="Y187" s="588">
        <v>0</v>
      </c>
      <c r="Z187" s="588">
        <v>0</v>
      </c>
      <c r="AA187" s="588">
        <v>0</v>
      </c>
      <c r="AB187" s="588">
        <v>0</v>
      </c>
      <c r="AC187" s="588">
        <v>0</v>
      </c>
      <c r="AD187" s="588">
        <v>0</v>
      </c>
      <c r="AE187" s="588">
        <v>0</v>
      </c>
      <c r="AF187" s="588">
        <v>0</v>
      </c>
      <c r="AG187" s="588">
        <v>0</v>
      </c>
      <c r="AH187" s="588">
        <v>0</v>
      </c>
      <c r="AI187" s="588">
        <v>0</v>
      </c>
      <c r="AJ187" s="588">
        <v>0</v>
      </c>
      <c r="AK187" s="588">
        <v>0</v>
      </c>
      <c r="AL187" s="588">
        <v>0</v>
      </c>
      <c r="AM187" s="588">
        <v>0</v>
      </c>
      <c r="AN187" s="588">
        <v>0</v>
      </c>
      <c r="AO187" s="588"/>
      <c r="AP187" s="39"/>
      <c r="AQ187" s="587"/>
      <c r="AR187" s="588"/>
      <c r="AS187" s="588"/>
      <c r="AT187" s="588"/>
      <c r="AU187" s="762">
        <v>0</v>
      </c>
      <c r="AV187" s="762">
        <v>0</v>
      </c>
      <c r="AW187" s="762">
        <v>0</v>
      </c>
      <c r="AX187" s="762">
        <v>0</v>
      </c>
      <c r="AY187" s="762">
        <v>0</v>
      </c>
      <c r="AZ187" s="762">
        <v>0</v>
      </c>
      <c r="BA187" s="762">
        <v>0</v>
      </c>
      <c r="BB187" s="762">
        <v>0</v>
      </c>
      <c r="BC187" s="762">
        <v>0</v>
      </c>
      <c r="BD187" s="762">
        <v>0</v>
      </c>
      <c r="BE187" s="762">
        <v>0</v>
      </c>
      <c r="BF187" s="762">
        <v>0</v>
      </c>
      <c r="BG187" s="762">
        <v>0</v>
      </c>
      <c r="BH187" s="762">
        <v>0</v>
      </c>
      <c r="BI187" s="762">
        <v>0</v>
      </c>
      <c r="BJ187" s="762">
        <v>0</v>
      </c>
      <c r="BK187" s="762">
        <v>0</v>
      </c>
      <c r="BL187" s="762">
        <v>0</v>
      </c>
      <c r="BM187" s="762">
        <v>0</v>
      </c>
      <c r="BN187" s="762">
        <v>0</v>
      </c>
      <c r="BO187" s="762">
        <v>0</v>
      </c>
      <c r="BP187" s="762">
        <v>0</v>
      </c>
      <c r="BQ187" s="762">
        <v>0</v>
      </c>
      <c r="BR187" s="762">
        <v>0</v>
      </c>
      <c r="BS187" s="762">
        <v>0</v>
      </c>
      <c r="BT187" s="763">
        <v>0</v>
      </c>
    </row>
    <row r="188" spans="2:72">
      <c r="B188" s="586"/>
      <c r="C188" s="586"/>
      <c r="D188" s="586" t="s">
        <v>1189</v>
      </c>
      <c r="E188" s="586"/>
      <c r="F188" s="586"/>
      <c r="G188" s="586"/>
      <c r="H188" s="586" t="s">
        <v>1169</v>
      </c>
      <c r="I188" s="546" t="s">
        <v>580</v>
      </c>
      <c r="J188" s="546" t="s">
        <v>593</v>
      </c>
      <c r="K188" s="39"/>
      <c r="L188" s="587"/>
      <c r="M188" s="588"/>
      <c r="N188" s="588"/>
      <c r="O188" s="588"/>
      <c r="P188" s="588">
        <v>0</v>
      </c>
      <c r="Q188" s="588">
        <v>0</v>
      </c>
      <c r="R188" s="588">
        <v>0</v>
      </c>
      <c r="S188" s="588">
        <v>0</v>
      </c>
      <c r="T188" s="588">
        <v>0</v>
      </c>
      <c r="U188" s="588">
        <v>0</v>
      </c>
      <c r="V188" s="588">
        <v>0</v>
      </c>
      <c r="W188" s="588">
        <v>0</v>
      </c>
      <c r="X188" s="588">
        <v>0</v>
      </c>
      <c r="Y188" s="588">
        <v>0</v>
      </c>
      <c r="Z188" s="588">
        <v>0</v>
      </c>
      <c r="AA188" s="588">
        <v>0</v>
      </c>
      <c r="AB188" s="588">
        <v>0</v>
      </c>
      <c r="AC188" s="588">
        <v>0</v>
      </c>
      <c r="AD188" s="588">
        <v>0</v>
      </c>
      <c r="AE188" s="588">
        <v>0</v>
      </c>
      <c r="AF188" s="588">
        <v>0</v>
      </c>
      <c r="AG188" s="588">
        <v>0</v>
      </c>
      <c r="AH188" s="588">
        <v>0</v>
      </c>
      <c r="AI188" s="588">
        <v>0</v>
      </c>
      <c r="AJ188" s="588">
        <v>0</v>
      </c>
      <c r="AK188" s="588">
        <v>0</v>
      </c>
      <c r="AL188" s="588">
        <v>0</v>
      </c>
      <c r="AM188" s="588">
        <v>0</v>
      </c>
      <c r="AN188" s="588">
        <v>0</v>
      </c>
      <c r="AO188" s="588"/>
      <c r="AP188" s="39"/>
      <c r="AQ188" s="587"/>
      <c r="AR188" s="588"/>
      <c r="AS188" s="588"/>
      <c r="AT188" s="588"/>
      <c r="AU188" s="762">
        <v>0</v>
      </c>
      <c r="AV188" s="762">
        <v>0</v>
      </c>
      <c r="AW188" s="762">
        <v>0</v>
      </c>
      <c r="AX188" s="762">
        <v>0</v>
      </c>
      <c r="AY188" s="762">
        <v>0</v>
      </c>
      <c r="AZ188" s="762">
        <v>0</v>
      </c>
      <c r="BA188" s="762">
        <v>0</v>
      </c>
      <c r="BB188" s="762">
        <v>0</v>
      </c>
      <c r="BC188" s="762">
        <v>0</v>
      </c>
      <c r="BD188" s="762">
        <v>0</v>
      </c>
      <c r="BE188" s="762">
        <v>0</v>
      </c>
      <c r="BF188" s="762">
        <v>0</v>
      </c>
      <c r="BG188" s="762">
        <v>0</v>
      </c>
      <c r="BH188" s="762">
        <v>0</v>
      </c>
      <c r="BI188" s="762">
        <v>0</v>
      </c>
      <c r="BJ188" s="762">
        <v>0</v>
      </c>
      <c r="BK188" s="762">
        <v>0</v>
      </c>
      <c r="BL188" s="762">
        <v>0</v>
      </c>
      <c r="BM188" s="762">
        <v>0</v>
      </c>
      <c r="BN188" s="762">
        <v>0</v>
      </c>
      <c r="BO188" s="762">
        <v>0</v>
      </c>
      <c r="BP188" s="762">
        <v>0</v>
      </c>
      <c r="BQ188" s="762">
        <v>0</v>
      </c>
      <c r="BR188" s="762">
        <v>0</v>
      </c>
      <c r="BS188" s="762">
        <v>0</v>
      </c>
      <c r="BT188" s="763">
        <v>0</v>
      </c>
    </row>
    <row r="189" spans="2:72">
      <c r="B189" s="586"/>
      <c r="C189" s="586"/>
      <c r="D189" s="586" t="s">
        <v>1190</v>
      </c>
      <c r="E189" s="586"/>
      <c r="F189" s="586"/>
      <c r="G189" s="586"/>
      <c r="H189" s="586" t="s">
        <v>1169</v>
      </c>
      <c r="I189" s="546" t="s">
        <v>580</v>
      </c>
      <c r="J189" s="546" t="s">
        <v>593</v>
      </c>
      <c r="K189" s="39"/>
      <c r="L189" s="587"/>
      <c r="M189" s="588"/>
      <c r="N189" s="588"/>
      <c r="O189" s="588"/>
      <c r="P189" s="588">
        <v>0</v>
      </c>
      <c r="Q189" s="588">
        <v>0</v>
      </c>
      <c r="R189" s="588">
        <v>0</v>
      </c>
      <c r="S189" s="588">
        <v>0</v>
      </c>
      <c r="T189" s="588">
        <v>0</v>
      </c>
      <c r="U189" s="588">
        <v>0</v>
      </c>
      <c r="V189" s="588">
        <v>0</v>
      </c>
      <c r="W189" s="588">
        <v>0</v>
      </c>
      <c r="X189" s="588">
        <v>0</v>
      </c>
      <c r="Y189" s="588">
        <v>0</v>
      </c>
      <c r="Z189" s="588">
        <v>0</v>
      </c>
      <c r="AA189" s="588">
        <v>0</v>
      </c>
      <c r="AB189" s="588">
        <v>0</v>
      </c>
      <c r="AC189" s="588">
        <v>0</v>
      </c>
      <c r="AD189" s="588">
        <v>0</v>
      </c>
      <c r="AE189" s="588">
        <v>0</v>
      </c>
      <c r="AF189" s="588">
        <v>0</v>
      </c>
      <c r="AG189" s="588">
        <v>0</v>
      </c>
      <c r="AH189" s="588">
        <v>0</v>
      </c>
      <c r="AI189" s="588">
        <v>0</v>
      </c>
      <c r="AJ189" s="588">
        <v>0</v>
      </c>
      <c r="AK189" s="588">
        <v>0</v>
      </c>
      <c r="AL189" s="588">
        <v>0</v>
      </c>
      <c r="AM189" s="588">
        <v>0</v>
      </c>
      <c r="AN189" s="588">
        <v>0</v>
      </c>
      <c r="AO189" s="588"/>
      <c r="AP189" s="39"/>
      <c r="AQ189" s="587"/>
      <c r="AR189" s="588"/>
      <c r="AS189" s="588"/>
      <c r="AT189" s="588"/>
      <c r="AU189" s="762">
        <v>0</v>
      </c>
      <c r="AV189" s="762">
        <v>0</v>
      </c>
      <c r="AW189" s="762">
        <v>0</v>
      </c>
      <c r="AX189" s="762">
        <v>0</v>
      </c>
      <c r="AY189" s="762">
        <v>0</v>
      </c>
      <c r="AZ189" s="762">
        <v>0</v>
      </c>
      <c r="BA189" s="762">
        <v>0</v>
      </c>
      <c r="BB189" s="762">
        <v>0</v>
      </c>
      <c r="BC189" s="762">
        <v>0</v>
      </c>
      <c r="BD189" s="762">
        <v>0</v>
      </c>
      <c r="BE189" s="762">
        <v>0</v>
      </c>
      <c r="BF189" s="762">
        <v>0</v>
      </c>
      <c r="BG189" s="762">
        <v>0</v>
      </c>
      <c r="BH189" s="762">
        <v>0</v>
      </c>
      <c r="BI189" s="762">
        <v>0</v>
      </c>
      <c r="BJ189" s="762">
        <v>0</v>
      </c>
      <c r="BK189" s="762">
        <v>0</v>
      </c>
      <c r="BL189" s="762">
        <v>0</v>
      </c>
      <c r="BM189" s="762">
        <v>0</v>
      </c>
      <c r="BN189" s="762">
        <v>0</v>
      </c>
      <c r="BO189" s="762">
        <v>0</v>
      </c>
      <c r="BP189" s="762">
        <v>0</v>
      </c>
      <c r="BQ189" s="762">
        <v>0</v>
      </c>
      <c r="BR189" s="762">
        <v>0</v>
      </c>
      <c r="BS189" s="762">
        <v>0</v>
      </c>
      <c r="BT189" s="763">
        <v>0</v>
      </c>
    </row>
    <row r="190" spans="2:72">
      <c r="B190" s="586"/>
      <c r="C190" s="586"/>
      <c r="D190" s="586" t="s">
        <v>1191</v>
      </c>
      <c r="E190" s="586"/>
      <c r="F190" s="586"/>
      <c r="G190" s="586"/>
      <c r="H190" s="586" t="s">
        <v>1169</v>
      </c>
      <c r="I190" s="546" t="s">
        <v>580</v>
      </c>
      <c r="J190" s="546" t="s">
        <v>593</v>
      </c>
      <c r="K190" s="39"/>
      <c r="L190" s="587"/>
      <c r="M190" s="588"/>
      <c r="N190" s="588"/>
      <c r="O190" s="588"/>
      <c r="P190" s="588">
        <v>0</v>
      </c>
      <c r="Q190" s="588">
        <v>0</v>
      </c>
      <c r="R190" s="588">
        <v>0</v>
      </c>
      <c r="S190" s="588">
        <v>0</v>
      </c>
      <c r="T190" s="588">
        <v>0</v>
      </c>
      <c r="U190" s="588">
        <v>0</v>
      </c>
      <c r="V190" s="588">
        <v>0</v>
      </c>
      <c r="W190" s="588">
        <v>0</v>
      </c>
      <c r="X190" s="588">
        <v>0</v>
      </c>
      <c r="Y190" s="588">
        <v>0</v>
      </c>
      <c r="Z190" s="588">
        <v>0</v>
      </c>
      <c r="AA190" s="588">
        <v>0</v>
      </c>
      <c r="AB190" s="588">
        <v>0</v>
      </c>
      <c r="AC190" s="588">
        <v>0</v>
      </c>
      <c r="AD190" s="588">
        <v>0</v>
      </c>
      <c r="AE190" s="588">
        <v>0</v>
      </c>
      <c r="AF190" s="588">
        <v>0</v>
      </c>
      <c r="AG190" s="588">
        <v>0</v>
      </c>
      <c r="AH190" s="588">
        <v>0</v>
      </c>
      <c r="AI190" s="588">
        <v>0</v>
      </c>
      <c r="AJ190" s="588">
        <v>0</v>
      </c>
      <c r="AK190" s="588">
        <v>0</v>
      </c>
      <c r="AL190" s="588">
        <v>0</v>
      </c>
      <c r="AM190" s="588">
        <v>0</v>
      </c>
      <c r="AN190" s="588">
        <v>0</v>
      </c>
      <c r="AO190" s="588"/>
      <c r="AP190" s="39"/>
      <c r="AQ190" s="587"/>
      <c r="AR190" s="588"/>
      <c r="AS190" s="588"/>
      <c r="AT190" s="588"/>
      <c r="AU190" s="762">
        <v>0</v>
      </c>
      <c r="AV190" s="762">
        <v>0</v>
      </c>
      <c r="AW190" s="762">
        <v>0</v>
      </c>
      <c r="AX190" s="762">
        <v>0</v>
      </c>
      <c r="AY190" s="762">
        <v>0</v>
      </c>
      <c r="AZ190" s="762">
        <v>0</v>
      </c>
      <c r="BA190" s="762">
        <v>0</v>
      </c>
      <c r="BB190" s="762">
        <v>0</v>
      </c>
      <c r="BC190" s="762">
        <v>0</v>
      </c>
      <c r="BD190" s="762">
        <v>0</v>
      </c>
      <c r="BE190" s="762">
        <v>0</v>
      </c>
      <c r="BF190" s="762">
        <v>0</v>
      </c>
      <c r="BG190" s="762">
        <v>0</v>
      </c>
      <c r="BH190" s="762">
        <v>0</v>
      </c>
      <c r="BI190" s="762">
        <v>0</v>
      </c>
      <c r="BJ190" s="762">
        <v>0</v>
      </c>
      <c r="BK190" s="762">
        <v>0</v>
      </c>
      <c r="BL190" s="762">
        <v>0</v>
      </c>
      <c r="BM190" s="762">
        <v>0</v>
      </c>
      <c r="BN190" s="762">
        <v>0</v>
      </c>
      <c r="BO190" s="762">
        <v>0</v>
      </c>
      <c r="BP190" s="762">
        <v>0</v>
      </c>
      <c r="BQ190" s="762">
        <v>0</v>
      </c>
      <c r="BR190" s="762">
        <v>0</v>
      </c>
      <c r="BS190" s="762">
        <v>0</v>
      </c>
      <c r="BT190" s="763">
        <v>0</v>
      </c>
    </row>
    <row r="191" spans="2:72">
      <c r="B191" s="586"/>
      <c r="C191" s="586"/>
      <c r="D191" s="586" t="s">
        <v>1192</v>
      </c>
      <c r="E191" s="586"/>
      <c r="F191" s="586"/>
      <c r="G191" s="586"/>
      <c r="H191" s="586" t="s">
        <v>1169</v>
      </c>
      <c r="I191" s="546" t="s">
        <v>580</v>
      </c>
      <c r="J191" s="546" t="s">
        <v>593</v>
      </c>
      <c r="K191" s="39"/>
      <c r="L191" s="587"/>
      <c r="M191" s="588"/>
      <c r="N191" s="588"/>
      <c r="O191" s="588"/>
      <c r="P191" s="588">
        <v>0</v>
      </c>
      <c r="Q191" s="588">
        <v>0</v>
      </c>
      <c r="R191" s="588">
        <v>0</v>
      </c>
      <c r="S191" s="588">
        <v>0</v>
      </c>
      <c r="T191" s="588">
        <v>0</v>
      </c>
      <c r="U191" s="588">
        <v>0</v>
      </c>
      <c r="V191" s="588">
        <v>0</v>
      </c>
      <c r="W191" s="588">
        <v>0</v>
      </c>
      <c r="X191" s="588">
        <v>0</v>
      </c>
      <c r="Y191" s="588">
        <v>0</v>
      </c>
      <c r="Z191" s="588">
        <v>0</v>
      </c>
      <c r="AA191" s="588">
        <v>0</v>
      </c>
      <c r="AB191" s="588">
        <v>0</v>
      </c>
      <c r="AC191" s="588">
        <v>0</v>
      </c>
      <c r="AD191" s="588">
        <v>0</v>
      </c>
      <c r="AE191" s="588">
        <v>0</v>
      </c>
      <c r="AF191" s="588">
        <v>0</v>
      </c>
      <c r="AG191" s="588">
        <v>0</v>
      </c>
      <c r="AH191" s="588">
        <v>0</v>
      </c>
      <c r="AI191" s="588">
        <v>0</v>
      </c>
      <c r="AJ191" s="588">
        <v>0</v>
      </c>
      <c r="AK191" s="588">
        <v>0</v>
      </c>
      <c r="AL191" s="588">
        <v>0</v>
      </c>
      <c r="AM191" s="588">
        <v>0</v>
      </c>
      <c r="AN191" s="588">
        <v>0</v>
      </c>
      <c r="AO191" s="588"/>
      <c r="AP191" s="39"/>
      <c r="AQ191" s="587"/>
      <c r="AR191" s="588"/>
      <c r="AS191" s="588"/>
      <c r="AT191" s="588"/>
      <c r="AU191" s="762">
        <v>0</v>
      </c>
      <c r="AV191" s="762">
        <v>0</v>
      </c>
      <c r="AW191" s="762">
        <v>0</v>
      </c>
      <c r="AX191" s="762">
        <v>0</v>
      </c>
      <c r="AY191" s="762">
        <v>0</v>
      </c>
      <c r="AZ191" s="762">
        <v>0</v>
      </c>
      <c r="BA191" s="762">
        <v>0</v>
      </c>
      <c r="BB191" s="762">
        <v>0</v>
      </c>
      <c r="BC191" s="762">
        <v>0</v>
      </c>
      <c r="BD191" s="762">
        <v>0</v>
      </c>
      <c r="BE191" s="762">
        <v>0</v>
      </c>
      <c r="BF191" s="762">
        <v>0</v>
      </c>
      <c r="BG191" s="762">
        <v>0</v>
      </c>
      <c r="BH191" s="762">
        <v>0</v>
      </c>
      <c r="BI191" s="762">
        <v>0</v>
      </c>
      <c r="BJ191" s="762">
        <v>0</v>
      </c>
      <c r="BK191" s="762">
        <v>0</v>
      </c>
      <c r="BL191" s="762">
        <v>0</v>
      </c>
      <c r="BM191" s="762">
        <v>0</v>
      </c>
      <c r="BN191" s="762">
        <v>0</v>
      </c>
      <c r="BO191" s="762">
        <v>0</v>
      </c>
      <c r="BP191" s="762">
        <v>0</v>
      </c>
      <c r="BQ191" s="762">
        <v>0</v>
      </c>
      <c r="BR191" s="762">
        <v>0</v>
      </c>
      <c r="BS191" s="762">
        <v>0</v>
      </c>
      <c r="BT191" s="763">
        <v>0</v>
      </c>
    </row>
    <row r="192" spans="2:72">
      <c r="B192" s="586"/>
      <c r="C192" s="586"/>
      <c r="D192" s="586" t="s">
        <v>1193</v>
      </c>
      <c r="E192" s="586"/>
      <c r="F192" s="586"/>
      <c r="G192" s="586"/>
      <c r="H192" s="586" t="s">
        <v>1169</v>
      </c>
      <c r="I192" s="546" t="s">
        <v>580</v>
      </c>
      <c r="J192" s="546" t="s">
        <v>593</v>
      </c>
      <c r="K192" s="39"/>
      <c r="L192" s="587"/>
      <c r="M192" s="588"/>
      <c r="N192" s="588"/>
      <c r="O192" s="588"/>
      <c r="P192" s="588">
        <v>0</v>
      </c>
      <c r="Q192" s="588">
        <v>0</v>
      </c>
      <c r="R192" s="588">
        <v>0</v>
      </c>
      <c r="S192" s="588">
        <v>0</v>
      </c>
      <c r="T192" s="588">
        <v>0</v>
      </c>
      <c r="U192" s="588">
        <v>0</v>
      </c>
      <c r="V192" s="588">
        <v>0</v>
      </c>
      <c r="W192" s="588">
        <v>0</v>
      </c>
      <c r="X192" s="588">
        <v>0</v>
      </c>
      <c r="Y192" s="588">
        <v>0</v>
      </c>
      <c r="Z192" s="588">
        <v>0</v>
      </c>
      <c r="AA192" s="588">
        <v>0</v>
      </c>
      <c r="AB192" s="588">
        <v>0</v>
      </c>
      <c r="AC192" s="588">
        <v>0</v>
      </c>
      <c r="AD192" s="588">
        <v>0</v>
      </c>
      <c r="AE192" s="588">
        <v>0</v>
      </c>
      <c r="AF192" s="588">
        <v>0</v>
      </c>
      <c r="AG192" s="588">
        <v>0</v>
      </c>
      <c r="AH192" s="588">
        <v>0</v>
      </c>
      <c r="AI192" s="588">
        <v>0</v>
      </c>
      <c r="AJ192" s="588">
        <v>0</v>
      </c>
      <c r="AK192" s="588">
        <v>0</v>
      </c>
      <c r="AL192" s="588">
        <v>0</v>
      </c>
      <c r="AM192" s="588">
        <v>0</v>
      </c>
      <c r="AN192" s="588">
        <v>0</v>
      </c>
      <c r="AO192" s="588"/>
      <c r="AP192" s="39"/>
      <c r="AQ192" s="587"/>
      <c r="AR192" s="588"/>
      <c r="AS192" s="588"/>
      <c r="AT192" s="588"/>
      <c r="AU192" s="762">
        <v>0</v>
      </c>
      <c r="AV192" s="762">
        <v>0</v>
      </c>
      <c r="AW192" s="762">
        <v>0</v>
      </c>
      <c r="AX192" s="762">
        <v>0</v>
      </c>
      <c r="AY192" s="762">
        <v>0</v>
      </c>
      <c r="AZ192" s="762">
        <v>0</v>
      </c>
      <c r="BA192" s="762">
        <v>0</v>
      </c>
      <c r="BB192" s="762">
        <v>0</v>
      </c>
      <c r="BC192" s="762">
        <v>0</v>
      </c>
      <c r="BD192" s="762">
        <v>0</v>
      </c>
      <c r="BE192" s="762">
        <v>0</v>
      </c>
      <c r="BF192" s="762">
        <v>0</v>
      </c>
      <c r="BG192" s="762">
        <v>0</v>
      </c>
      <c r="BH192" s="762">
        <v>0</v>
      </c>
      <c r="BI192" s="762">
        <v>0</v>
      </c>
      <c r="BJ192" s="762">
        <v>0</v>
      </c>
      <c r="BK192" s="762">
        <v>0</v>
      </c>
      <c r="BL192" s="762">
        <v>0</v>
      </c>
      <c r="BM192" s="762">
        <v>0</v>
      </c>
      <c r="BN192" s="762">
        <v>0</v>
      </c>
      <c r="BO192" s="762">
        <v>0</v>
      </c>
      <c r="BP192" s="762">
        <v>0</v>
      </c>
      <c r="BQ192" s="762">
        <v>0</v>
      </c>
      <c r="BR192" s="762">
        <v>0</v>
      </c>
      <c r="BS192" s="762">
        <v>0</v>
      </c>
      <c r="BT192" s="763">
        <v>0</v>
      </c>
    </row>
    <row r="193" spans="2:72">
      <c r="B193" s="586"/>
      <c r="C193" s="586"/>
      <c r="D193" s="586" t="s">
        <v>1194</v>
      </c>
      <c r="E193" s="586"/>
      <c r="F193" s="586"/>
      <c r="G193" s="586"/>
      <c r="H193" s="586" t="s">
        <v>1169</v>
      </c>
      <c r="I193" s="546" t="s">
        <v>580</v>
      </c>
      <c r="J193" s="546" t="s">
        <v>593</v>
      </c>
      <c r="K193" s="39"/>
      <c r="L193" s="587"/>
      <c r="M193" s="588"/>
      <c r="N193" s="588"/>
      <c r="O193" s="588"/>
      <c r="P193" s="588">
        <v>0</v>
      </c>
      <c r="Q193" s="588">
        <v>0</v>
      </c>
      <c r="R193" s="588">
        <v>0</v>
      </c>
      <c r="S193" s="588">
        <v>0</v>
      </c>
      <c r="T193" s="588">
        <v>0</v>
      </c>
      <c r="U193" s="588">
        <v>0</v>
      </c>
      <c r="V193" s="588">
        <v>0</v>
      </c>
      <c r="W193" s="588">
        <v>0</v>
      </c>
      <c r="X193" s="588">
        <v>0</v>
      </c>
      <c r="Y193" s="588">
        <v>0</v>
      </c>
      <c r="Z193" s="588">
        <v>0</v>
      </c>
      <c r="AA193" s="588">
        <v>0</v>
      </c>
      <c r="AB193" s="588">
        <v>0</v>
      </c>
      <c r="AC193" s="588">
        <v>0</v>
      </c>
      <c r="AD193" s="588">
        <v>0</v>
      </c>
      <c r="AE193" s="588">
        <v>0</v>
      </c>
      <c r="AF193" s="588">
        <v>0</v>
      </c>
      <c r="AG193" s="588">
        <v>0</v>
      </c>
      <c r="AH193" s="588">
        <v>0</v>
      </c>
      <c r="AI193" s="588">
        <v>0</v>
      </c>
      <c r="AJ193" s="588">
        <v>0</v>
      </c>
      <c r="AK193" s="588">
        <v>0</v>
      </c>
      <c r="AL193" s="588">
        <v>0</v>
      </c>
      <c r="AM193" s="588">
        <v>0</v>
      </c>
      <c r="AN193" s="588">
        <v>0</v>
      </c>
      <c r="AO193" s="588"/>
      <c r="AP193" s="39"/>
      <c r="AQ193" s="587"/>
      <c r="AR193" s="588"/>
      <c r="AS193" s="588"/>
      <c r="AT193" s="588"/>
      <c r="AU193" s="762">
        <v>0</v>
      </c>
      <c r="AV193" s="762">
        <v>0</v>
      </c>
      <c r="AW193" s="762">
        <v>0</v>
      </c>
      <c r="AX193" s="762">
        <v>0</v>
      </c>
      <c r="AY193" s="762">
        <v>0</v>
      </c>
      <c r="AZ193" s="762">
        <v>0</v>
      </c>
      <c r="BA193" s="762">
        <v>0</v>
      </c>
      <c r="BB193" s="762">
        <v>0</v>
      </c>
      <c r="BC193" s="762">
        <v>0</v>
      </c>
      <c r="BD193" s="762">
        <v>0</v>
      </c>
      <c r="BE193" s="762">
        <v>0</v>
      </c>
      <c r="BF193" s="762">
        <v>0</v>
      </c>
      <c r="BG193" s="762">
        <v>0</v>
      </c>
      <c r="BH193" s="762">
        <v>0</v>
      </c>
      <c r="BI193" s="762">
        <v>0</v>
      </c>
      <c r="BJ193" s="762">
        <v>0</v>
      </c>
      <c r="BK193" s="762">
        <v>0</v>
      </c>
      <c r="BL193" s="762">
        <v>0</v>
      </c>
      <c r="BM193" s="762">
        <v>0</v>
      </c>
      <c r="BN193" s="762">
        <v>0</v>
      </c>
      <c r="BO193" s="762">
        <v>0</v>
      </c>
      <c r="BP193" s="762">
        <v>0</v>
      </c>
      <c r="BQ193" s="762">
        <v>0</v>
      </c>
      <c r="BR193" s="762">
        <v>0</v>
      </c>
      <c r="BS193" s="762">
        <v>0</v>
      </c>
      <c r="BT193" s="763">
        <v>0</v>
      </c>
    </row>
    <row r="194" spans="2:72">
      <c r="B194" s="586"/>
      <c r="C194" s="586"/>
      <c r="D194" s="586" t="s">
        <v>1195</v>
      </c>
      <c r="E194" s="586"/>
      <c r="F194" s="586"/>
      <c r="G194" s="586"/>
      <c r="H194" s="586" t="s">
        <v>1169</v>
      </c>
      <c r="I194" s="546" t="s">
        <v>580</v>
      </c>
      <c r="J194" s="546" t="s">
        <v>593</v>
      </c>
      <c r="K194" s="39"/>
      <c r="L194" s="587"/>
      <c r="M194" s="588"/>
      <c r="N194" s="588"/>
      <c r="O194" s="588"/>
      <c r="P194" s="588">
        <v>0</v>
      </c>
      <c r="Q194" s="588">
        <v>0</v>
      </c>
      <c r="R194" s="588">
        <v>0</v>
      </c>
      <c r="S194" s="588">
        <v>0</v>
      </c>
      <c r="T194" s="588">
        <v>0</v>
      </c>
      <c r="U194" s="588">
        <v>0</v>
      </c>
      <c r="V194" s="588">
        <v>0</v>
      </c>
      <c r="W194" s="588">
        <v>0</v>
      </c>
      <c r="X194" s="588">
        <v>0</v>
      </c>
      <c r="Y194" s="588">
        <v>0</v>
      </c>
      <c r="Z194" s="588">
        <v>0</v>
      </c>
      <c r="AA194" s="588">
        <v>0</v>
      </c>
      <c r="AB194" s="588">
        <v>0</v>
      </c>
      <c r="AC194" s="588">
        <v>0</v>
      </c>
      <c r="AD194" s="588">
        <v>0</v>
      </c>
      <c r="AE194" s="588">
        <v>0</v>
      </c>
      <c r="AF194" s="588">
        <v>0</v>
      </c>
      <c r="AG194" s="588">
        <v>0</v>
      </c>
      <c r="AH194" s="588">
        <v>0</v>
      </c>
      <c r="AI194" s="588">
        <v>0</v>
      </c>
      <c r="AJ194" s="588">
        <v>0</v>
      </c>
      <c r="AK194" s="588">
        <v>0</v>
      </c>
      <c r="AL194" s="588">
        <v>0</v>
      </c>
      <c r="AM194" s="588">
        <v>0</v>
      </c>
      <c r="AN194" s="588">
        <v>0</v>
      </c>
      <c r="AO194" s="588"/>
      <c r="AP194" s="39"/>
      <c r="AQ194" s="587"/>
      <c r="AR194" s="588"/>
      <c r="AS194" s="588"/>
      <c r="AT194" s="588"/>
      <c r="AU194" s="762">
        <v>0</v>
      </c>
      <c r="AV194" s="762">
        <v>0</v>
      </c>
      <c r="AW194" s="762">
        <v>0</v>
      </c>
      <c r="AX194" s="762">
        <v>0</v>
      </c>
      <c r="AY194" s="762">
        <v>0</v>
      </c>
      <c r="AZ194" s="762">
        <v>0</v>
      </c>
      <c r="BA194" s="762">
        <v>0</v>
      </c>
      <c r="BB194" s="762">
        <v>0</v>
      </c>
      <c r="BC194" s="762">
        <v>0</v>
      </c>
      <c r="BD194" s="762">
        <v>0</v>
      </c>
      <c r="BE194" s="762">
        <v>0</v>
      </c>
      <c r="BF194" s="762">
        <v>0</v>
      </c>
      <c r="BG194" s="762">
        <v>0</v>
      </c>
      <c r="BH194" s="762">
        <v>0</v>
      </c>
      <c r="BI194" s="762">
        <v>0</v>
      </c>
      <c r="BJ194" s="762">
        <v>0</v>
      </c>
      <c r="BK194" s="762">
        <v>0</v>
      </c>
      <c r="BL194" s="762">
        <v>0</v>
      </c>
      <c r="BM194" s="762">
        <v>0</v>
      </c>
      <c r="BN194" s="762">
        <v>0</v>
      </c>
      <c r="BO194" s="762">
        <v>0</v>
      </c>
      <c r="BP194" s="762">
        <v>0</v>
      </c>
      <c r="BQ194" s="762">
        <v>0</v>
      </c>
      <c r="BR194" s="762">
        <v>0</v>
      </c>
      <c r="BS194" s="762">
        <v>0</v>
      </c>
      <c r="BT194" s="763">
        <v>0</v>
      </c>
    </row>
    <row r="195" spans="2:72">
      <c r="B195" s="586"/>
      <c r="C195" s="586"/>
      <c r="D195" s="586" t="s">
        <v>1196</v>
      </c>
      <c r="E195" s="586"/>
      <c r="F195" s="586"/>
      <c r="G195" s="586"/>
      <c r="H195" s="586" t="s">
        <v>1169</v>
      </c>
      <c r="I195" s="546" t="s">
        <v>580</v>
      </c>
      <c r="J195" s="546" t="s">
        <v>593</v>
      </c>
      <c r="K195" s="39"/>
      <c r="L195" s="587"/>
      <c r="M195" s="588"/>
      <c r="N195" s="588"/>
      <c r="O195" s="588"/>
      <c r="P195" s="588">
        <v>0</v>
      </c>
      <c r="Q195" s="588">
        <v>0</v>
      </c>
      <c r="R195" s="588">
        <v>0</v>
      </c>
      <c r="S195" s="588">
        <v>0</v>
      </c>
      <c r="T195" s="588">
        <v>0</v>
      </c>
      <c r="U195" s="588">
        <v>0</v>
      </c>
      <c r="V195" s="588">
        <v>0</v>
      </c>
      <c r="W195" s="588">
        <v>0</v>
      </c>
      <c r="X195" s="588">
        <v>0</v>
      </c>
      <c r="Y195" s="588">
        <v>0</v>
      </c>
      <c r="Z195" s="588">
        <v>0</v>
      </c>
      <c r="AA195" s="588">
        <v>0</v>
      </c>
      <c r="AB195" s="588">
        <v>0</v>
      </c>
      <c r="AC195" s="588">
        <v>0</v>
      </c>
      <c r="AD195" s="588">
        <v>0</v>
      </c>
      <c r="AE195" s="588">
        <v>0</v>
      </c>
      <c r="AF195" s="588">
        <v>0</v>
      </c>
      <c r="AG195" s="588">
        <v>0</v>
      </c>
      <c r="AH195" s="588">
        <v>0</v>
      </c>
      <c r="AI195" s="588">
        <v>0</v>
      </c>
      <c r="AJ195" s="588">
        <v>0</v>
      </c>
      <c r="AK195" s="588">
        <v>0</v>
      </c>
      <c r="AL195" s="588">
        <v>0</v>
      </c>
      <c r="AM195" s="588">
        <v>0</v>
      </c>
      <c r="AN195" s="588">
        <v>0</v>
      </c>
      <c r="AO195" s="588"/>
      <c r="AP195" s="39"/>
      <c r="AQ195" s="587"/>
      <c r="AR195" s="588"/>
      <c r="AS195" s="588"/>
      <c r="AT195" s="588"/>
      <c r="AU195" s="762">
        <v>0</v>
      </c>
      <c r="AV195" s="762">
        <v>0</v>
      </c>
      <c r="AW195" s="762">
        <v>0</v>
      </c>
      <c r="AX195" s="762">
        <v>0</v>
      </c>
      <c r="AY195" s="762">
        <v>0</v>
      </c>
      <c r="AZ195" s="762">
        <v>0</v>
      </c>
      <c r="BA195" s="762">
        <v>0</v>
      </c>
      <c r="BB195" s="762">
        <v>0</v>
      </c>
      <c r="BC195" s="762">
        <v>0</v>
      </c>
      <c r="BD195" s="762">
        <v>0</v>
      </c>
      <c r="BE195" s="762">
        <v>0</v>
      </c>
      <c r="BF195" s="762">
        <v>0</v>
      </c>
      <c r="BG195" s="762">
        <v>0</v>
      </c>
      <c r="BH195" s="762">
        <v>0</v>
      </c>
      <c r="BI195" s="762">
        <v>0</v>
      </c>
      <c r="BJ195" s="762">
        <v>0</v>
      </c>
      <c r="BK195" s="762">
        <v>0</v>
      </c>
      <c r="BL195" s="762">
        <v>0</v>
      </c>
      <c r="BM195" s="762">
        <v>0</v>
      </c>
      <c r="BN195" s="762">
        <v>0</v>
      </c>
      <c r="BO195" s="762">
        <v>0</v>
      </c>
      <c r="BP195" s="762">
        <v>0</v>
      </c>
      <c r="BQ195" s="762">
        <v>0</v>
      </c>
      <c r="BR195" s="762">
        <v>0</v>
      </c>
      <c r="BS195" s="762">
        <v>0</v>
      </c>
      <c r="BT195" s="763">
        <v>0</v>
      </c>
    </row>
    <row r="196" spans="2:72">
      <c r="B196" s="586"/>
      <c r="C196" s="586"/>
      <c r="D196" s="586" t="s">
        <v>1197</v>
      </c>
      <c r="E196" s="586"/>
      <c r="F196" s="586"/>
      <c r="G196" s="586"/>
      <c r="H196" s="586" t="s">
        <v>1169</v>
      </c>
      <c r="I196" s="546" t="s">
        <v>580</v>
      </c>
      <c r="J196" s="546" t="s">
        <v>593</v>
      </c>
      <c r="K196" s="39"/>
      <c r="L196" s="587"/>
      <c r="M196" s="588"/>
      <c r="N196" s="588"/>
      <c r="O196" s="588"/>
      <c r="P196" s="588">
        <v>0</v>
      </c>
      <c r="Q196" s="588">
        <v>0</v>
      </c>
      <c r="R196" s="588">
        <v>0</v>
      </c>
      <c r="S196" s="588">
        <v>0</v>
      </c>
      <c r="T196" s="588">
        <v>0</v>
      </c>
      <c r="U196" s="588">
        <v>0</v>
      </c>
      <c r="V196" s="588">
        <v>0</v>
      </c>
      <c r="W196" s="588">
        <v>0</v>
      </c>
      <c r="X196" s="588">
        <v>0</v>
      </c>
      <c r="Y196" s="588">
        <v>0</v>
      </c>
      <c r="Z196" s="588">
        <v>0</v>
      </c>
      <c r="AA196" s="588">
        <v>0</v>
      </c>
      <c r="AB196" s="588">
        <v>0</v>
      </c>
      <c r="AC196" s="588">
        <v>0</v>
      </c>
      <c r="AD196" s="588">
        <v>0</v>
      </c>
      <c r="AE196" s="588">
        <v>0</v>
      </c>
      <c r="AF196" s="588">
        <v>0</v>
      </c>
      <c r="AG196" s="588">
        <v>0</v>
      </c>
      <c r="AH196" s="588">
        <v>0</v>
      </c>
      <c r="AI196" s="588">
        <v>0</v>
      </c>
      <c r="AJ196" s="588">
        <v>0</v>
      </c>
      <c r="AK196" s="588">
        <v>0</v>
      </c>
      <c r="AL196" s="588">
        <v>0</v>
      </c>
      <c r="AM196" s="588">
        <v>0</v>
      </c>
      <c r="AN196" s="588">
        <v>0</v>
      </c>
      <c r="AO196" s="588"/>
      <c r="AP196" s="39"/>
      <c r="AQ196" s="587"/>
      <c r="AR196" s="588"/>
      <c r="AS196" s="588"/>
      <c r="AT196" s="588"/>
      <c r="AU196" s="762">
        <v>0</v>
      </c>
      <c r="AV196" s="762">
        <v>0</v>
      </c>
      <c r="AW196" s="762">
        <v>0</v>
      </c>
      <c r="AX196" s="762">
        <v>0</v>
      </c>
      <c r="AY196" s="762">
        <v>0</v>
      </c>
      <c r="AZ196" s="762">
        <v>0</v>
      </c>
      <c r="BA196" s="762">
        <v>0</v>
      </c>
      <c r="BB196" s="762">
        <v>0</v>
      </c>
      <c r="BC196" s="762">
        <v>0</v>
      </c>
      <c r="BD196" s="762">
        <v>0</v>
      </c>
      <c r="BE196" s="762">
        <v>0</v>
      </c>
      <c r="BF196" s="762">
        <v>0</v>
      </c>
      <c r="BG196" s="762">
        <v>0</v>
      </c>
      <c r="BH196" s="762">
        <v>0</v>
      </c>
      <c r="BI196" s="762">
        <v>0</v>
      </c>
      <c r="BJ196" s="762">
        <v>0</v>
      </c>
      <c r="BK196" s="762">
        <v>0</v>
      </c>
      <c r="BL196" s="762">
        <v>0</v>
      </c>
      <c r="BM196" s="762">
        <v>0</v>
      </c>
      <c r="BN196" s="762">
        <v>0</v>
      </c>
      <c r="BO196" s="762">
        <v>0</v>
      </c>
      <c r="BP196" s="762">
        <v>0</v>
      </c>
      <c r="BQ196" s="762">
        <v>0</v>
      </c>
      <c r="BR196" s="762">
        <v>0</v>
      </c>
      <c r="BS196" s="762">
        <v>0</v>
      </c>
      <c r="BT196" s="763">
        <v>0</v>
      </c>
    </row>
    <row r="197" spans="2:72">
      <c r="B197" s="586"/>
      <c r="C197" s="586"/>
      <c r="D197" s="586" t="s">
        <v>1198</v>
      </c>
      <c r="E197" s="586"/>
      <c r="F197" s="586"/>
      <c r="G197" s="586"/>
      <c r="H197" s="586" t="s">
        <v>1169</v>
      </c>
      <c r="I197" s="546" t="s">
        <v>580</v>
      </c>
      <c r="J197" s="546" t="s">
        <v>593</v>
      </c>
      <c r="K197" s="39"/>
      <c r="L197" s="587"/>
      <c r="M197" s="588"/>
      <c r="N197" s="588"/>
      <c r="O197" s="588"/>
      <c r="P197" s="588">
        <v>0</v>
      </c>
      <c r="Q197" s="588">
        <v>0</v>
      </c>
      <c r="R197" s="588">
        <v>0</v>
      </c>
      <c r="S197" s="588">
        <v>0</v>
      </c>
      <c r="T197" s="588">
        <v>0</v>
      </c>
      <c r="U197" s="588">
        <v>0</v>
      </c>
      <c r="V197" s="588">
        <v>0</v>
      </c>
      <c r="W197" s="588">
        <v>0</v>
      </c>
      <c r="X197" s="588">
        <v>0</v>
      </c>
      <c r="Y197" s="588">
        <v>0</v>
      </c>
      <c r="Z197" s="588">
        <v>0</v>
      </c>
      <c r="AA197" s="588">
        <v>0</v>
      </c>
      <c r="AB197" s="588">
        <v>0</v>
      </c>
      <c r="AC197" s="588">
        <v>0</v>
      </c>
      <c r="AD197" s="588">
        <v>0</v>
      </c>
      <c r="AE197" s="588">
        <v>0</v>
      </c>
      <c r="AF197" s="588">
        <v>0</v>
      </c>
      <c r="AG197" s="588">
        <v>0</v>
      </c>
      <c r="AH197" s="588">
        <v>0</v>
      </c>
      <c r="AI197" s="588">
        <v>0</v>
      </c>
      <c r="AJ197" s="588">
        <v>0</v>
      </c>
      <c r="AK197" s="588">
        <v>0</v>
      </c>
      <c r="AL197" s="588">
        <v>0</v>
      </c>
      <c r="AM197" s="588">
        <v>0</v>
      </c>
      <c r="AN197" s="588">
        <v>0</v>
      </c>
      <c r="AO197" s="588"/>
      <c r="AP197" s="39"/>
      <c r="AQ197" s="587"/>
      <c r="AR197" s="588"/>
      <c r="AS197" s="588"/>
      <c r="AT197" s="588"/>
      <c r="AU197" s="762">
        <v>0</v>
      </c>
      <c r="AV197" s="762">
        <v>0</v>
      </c>
      <c r="AW197" s="762">
        <v>0</v>
      </c>
      <c r="AX197" s="762">
        <v>0</v>
      </c>
      <c r="AY197" s="762">
        <v>0</v>
      </c>
      <c r="AZ197" s="762">
        <v>0</v>
      </c>
      <c r="BA197" s="762">
        <v>0</v>
      </c>
      <c r="BB197" s="762">
        <v>0</v>
      </c>
      <c r="BC197" s="762">
        <v>0</v>
      </c>
      <c r="BD197" s="762">
        <v>0</v>
      </c>
      <c r="BE197" s="762">
        <v>0</v>
      </c>
      <c r="BF197" s="762">
        <v>0</v>
      </c>
      <c r="BG197" s="762">
        <v>0</v>
      </c>
      <c r="BH197" s="762">
        <v>0</v>
      </c>
      <c r="BI197" s="762">
        <v>0</v>
      </c>
      <c r="BJ197" s="762">
        <v>0</v>
      </c>
      <c r="BK197" s="762">
        <v>0</v>
      </c>
      <c r="BL197" s="762">
        <v>0</v>
      </c>
      <c r="BM197" s="762">
        <v>0</v>
      </c>
      <c r="BN197" s="762">
        <v>0</v>
      </c>
      <c r="BO197" s="762">
        <v>0</v>
      </c>
      <c r="BP197" s="762">
        <v>0</v>
      </c>
      <c r="BQ197" s="762">
        <v>0</v>
      </c>
      <c r="BR197" s="762">
        <v>0</v>
      </c>
      <c r="BS197" s="762">
        <v>0</v>
      </c>
      <c r="BT197" s="763">
        <v>0</v>
      </c>
    </row>
    <row r="198" spans="2:72">
      <c r="B198" s="586"/>
      <c r="C198" s="586"/>
      <c r="D198" s="586" t="s">
        <v>1199</v>
      </c>
      <c r="E198" s="586"/>
      <c r="F198" s="586"/>
      <c r="G198" s="586"/>
      <c r="H198" s="586" t="s">
        <v>1169</v>
      </c>
      <c r="I198" s="546" t="s">
        <v>580</v>
      </c>
      <c r="J198" s="546" t="s">
        <v>593</v>
      </c>
      <c r="K198" s="39"/>
      <c r="L198" s="587"/>
      <c r="M198" s="588"/>
      <c r="N198" s="588"/>
      <c r="O198" s="588"/>
      <c r="P198" s="588">
        <v>0</v>
      </c>
      <c r="Q198" s="588">
        <v>0</v>
      </c>
      <c r="R198" s="588">
        <v>0</v>
      </c>
      <c r="S198" s="588">
        <v>0</v>
      </c>
      <c r="T198" s="588">
        <v>0</v>
      </c>
      <c r="U198" s="588">
        <v>0</v>
      </c>
      <c r="V198" s="588">
        <v>0</v>
      </c>
      <c r="W198" s="588">
        <v>0</v>
      </c>
      <c r="X198" s="588">
        <v>0</v>
      </c>
      <c r="Y198" s="588">
        <v>0</v>
      </c>
      <c r="Z198" s="588">
        <v>0</v>
      </c>
      <c r="AA198" s="588">
        <v>0</v>
      </c>
      <c r="AB198" s="588">
        <v>0</v>
      </c>
      <c r="AC198" s="588">
        <v>0</v>
      </c>
      <c r="AD198" s="588">
        <v>0</v>
      </c>
      <c r="AE198" s="588">
        <v>0</v>
      </c>
      <c r="AF198" s="588">
        <v>0</v>
      </c>
      <c r="AG198" s="588">
        <v>0</v>
      </c>
      <c r="AH198" s="588">
        <v>0</v>
      </c>
      <c r="AI198" s="588">
        <v>0</v>
      </c>
      <c r="AJ198" s="588">
        <v>0</v>
      </c>
      <c r="AK198" s="588">
        <v>0</v>
      </c>
      <c r="AL198" s="588">
        <v>0</v>
      </c>
      <c r="AM198" s="588">
        <v>0</v>
      </c>
      <c r="AN198" s="588">
        <v>0</v>
      </c>
      <c r="AO198" s="588"/>
      <c r="AP198" s="39"/>
      <c r="AQ198" s="587"/>
      <c r="AR198" s="588"/>
      <c r="AS198" s="588"/>
      <c r="AT198" s="588"/>
      <c r="AU198" s="762">
        <v>0</v>
      </c>
      <c r="AV198" s="762">
        <v>0</v>
      </c>
      <c r="AW198" s="762">
        <v>0</v>
      </c>
      <c r="AX198" s="762">
        <v>0</v>
      </c>
      <c r="AY198" s="762">
        <v>0</v>
      </c>
      <c r="AZ198" s="762">
        <v>0</v>
      </c>
      <c r="BA198" s="762">
        <v>0</v>
      </c>
      <c r="BB198" s="762">
        <v>0</v>
      </c>
      <c r="BC198" s="762">
        <v>0</v>
      </c>
      <c r="BD198" s="762">
        <v>0</v>
      </c>
      <c r="BE198" s="762">
        <v>0</v>
      </c>
      <c r="BF198" s="762">
        <v>0</v>
      </c>
      <c r="BG198" s="762">
        <v>0</v>
      </c>
      <c r="BH198" s="762">
        <v>0</v>
      </c>
      <c r="BI198" s="762">
        <v>0</v>
      </c>
      <c r="BJ198" s="762">
        <v>0</v>
      </c>
      <c r="BK198" s="762">
        <v>0</v>
      </c>
      <c r="BL198" s="762">
        <v>0</v>
      </c>
      <c r="BM198" s="762">
        <v>0</v>
      </c>
      <c r="BN198" s="762">
        <v>0</v>
      </c>
      <c r="BO198" s="762">
        <v>0</v>
      </c>
      <c r="BP198" s="762">
        <v>0</v>
      </c>
      <c r="BQ198" s="762">
        <v>0</v>
      </c>
      <c r="BR198" s="762">
        <v>0</v>
      </c>
      <c r="BS198" s="762">
        <v>0</v>
      </c>
      <c r="BT198" s="763">
        <v>0</v>
      </c>
    </row>
    <row r="199" spans="2:72">
      <c r="B199" s="586"/>
      <c r="C199" s="586"/>
      <c r="D199" s="586" t="s">
        <v>1167</v>
      </c>
      <c r="E199" s="586"/>
      <c r="F199" s="586"/>
      <c r="G199" s="586"/>
      <c r="H199" s="586" t="s">
        <v>1169</v>
      </c>
      <c r="I199" s="546" t="s">
        <v>580</v>
      </c>
      <c r="J199" s="546" t="s">
        <v>593</v>
      </c>
      <c r="K199" s="39"/>
      <c r="L199" s="587"/>
      <c r="M199" s="588"/>
      <c r="N199" s="588"/>
      <c r="O199" s="588"/>
      <c r="P199" s="588">
        <v>0</v>
      </c>
      <c r="Q199" s="588">
        <v>0</v>
      </c>
      <c r="R199" s="588">
        <v>0</v>
      </c>
      <c r="S199" s="588">
        <v>0</v>
      </c>
      <c r="T199" s="588">
        <v>0</v>
      </c>
      <c r="U199" s="588">
        <v>0</v>
      </c>
      <c r="V199" s="588">
        <v>0</v>
      </c>
      <c r="W199" s="588">
        <v>0</v>
      </c>
      <c r="X199" s="588">
        <v>0</v>
      </c>
      <c r="Y199" s="588">
        <v>0</v>
      </c>
      <c r="Z199" s="588">
        <v>0</v>
      </c>
      <c r="AA199" s="588">
        <v>0</v>
      </c>
      <c r="AB199" s="588">
        <v>0</v>
      </c>
      <c r="AC199" s="588">
        <v>0</v>
      </c>
      <c r="AD199" s="588">
        <v>0</v>
      </c>
      <c r="AE199" s="588">
        <v>0</v>
      </c>
      <c r="AF199" s="588">
        <v>0</v>
      </c>
      <c r="AG199" s="588">
        <v>0</v>
      </c>
      <c r="AH199" s="588">
        <v>0</v>
      </c>
      <c r="AI199" s="588">
        <v>0</v>
      </c>
      <c r="AJ199" s="588">
        <v>0</v>
      </c>
      <c r="AK199" s="588">
        <v>0</v>
      </c>
      <c r="AL199" s="588">
        <v>0</v>
      </c>
      <c r="AM199" s="588">
        <v>0</v>
      </c>
      <c r="AN199" s="588">
        <v>0</v>
      </c>
      <c r="AO199" s="588"/>
      <c r="AP199" s="39"/>
      <c r="AQ199" s="587"/>
      <c r="AR199" s="588"/>
      <c r="AS199" s="588"/>
      <c r="AT199" s="588"/>
      <c r="AU199" s="762">
        <v>0</v>
      </c>
      <c r="AV199" s="762">
        <v>0</v>
      </c>
      <c r="AW199" s="762">
        <v>0</v>
      </c>
      <c r="AX199" s="762">
        <v>0</v>
      </c>
      <c r="AY199" s="762">
        <v>0</v>
      </c>
      <c r="AZ199" s="762">
        <v>0</v>
      </c>
      <c r="BA199" s="762">
        <v>0</v>
      </c>
      <c r="BB199" s="762">
        <v>0</v>
      </c>
      <c r="BC199" s="762">
        <v>0</v>
      </c>
      <c r="BD199" s="762">
        <v>0</v>
      </c>
      <c r="BE199" s="762">
        <v>0</v>
      </c>
      <c r="BF199" s="762">
        <v>0</v>
      </c>
      <c r="BG199" s="762">
        <v>0</v>
      </c>
      <c r="BH199" s="762">
        <v>0</v>
      </c>
      <c r="BI199" s="762">
        <v>0</v>
      </c>
      <c r="BJ199" s="762">
        <v>0</v>
      </c>
      <c r="BK199" s="762">
        <v>0</v>
      </c>
      <c r="BL199" s="762">
        <v>0</v>
      </c>
      <c r="BM199" s="762">
        <v>0</v>
      </c>
      <c r="BN199" s="762">
        <v>0</v>
      </c>
      <c r="BO199" s="762">
        <v>0</v>
      </c>
      <c r="BP199" s="762">
        <v>0</v>
      </c>
      <c r="BQ199" s="762">
        <v>0</v>
      </c>
      <c r="BR199" s="762">
        <v>0</v>
      </c>
      <c r="BS199" s="762">
        <v>0</v>
      </c>
      <c r="BT199" s="763">
        <v>0</v>
      </c>
    </row>
    <row r="200" spans="2:72">
      <c r="B200" s="586"/>
      <c r="C200" s="586"/>
      <c r="D200" s="586" t="s">
        <v>1168</v>
      </c>
      <c r="E200" s="586"/>
      <c r="F200" s="586"/>
      <c r="G200" s="586"/>
      <c r="H200" s="586" t="s">
        <v>1169</v>
      </c>
      <c r="I200" s="546" t="s">
        <v>580</v>
      </c>
      <c r="J200" s="546" t="s">
        <v>593</v>
      </c>
      <c r="K200" s="39"/>
      <c r="L200" s="587"/>
      <c r="M200" s="588"/>
      <c r="N200" s="588"/>
      <c r="O200" s="588"/>
      <c r="P200" s="588">
        <v>0</v>
      </c>
      <c r="Q200" s="588">
        <v>0</v>
      </c>
      <c r="R200" s="588">
        <v>0</v>
      </c>
      <c r="S200" s="588">
        <v>0</v>
      </c>
      <c r="T200" s="588">
        <v>0</v>
      </c>
      <c r="U200" s="588">
        <v>0</v>
      </c>
      <c r="V200" s="588">
        <v>0</v>
      </c>
      <c r="W200" s="588">
        <v>0</v>
      </c>
      <c r="X200" s="588">
        <v>0</v>
      </c>
      <c r="Y200" s="588">
        <v>0</v>
      </c>
      <c r="Z200" s="588">
        <v>0</v>
      </c>
      <c r="AA200" s="588">
        <v>0</v>
      </c>
      <c r="AB200" s="588">
        <v>0</v>
      </c>
      <c r="AC200" s="588">
        <v>0</v>
      </c>
      <c r="AD200" s="588">
        <v>0</v>
      </c>
      <c r="AE200" s="588">
        <v>0</v>
      </c>
      <c r="AF200" s="588">
        <v>0</v>
      </c>
      <c r="AG200" s="588">
        <v>0</v>
      </c>
      <c r="AH200" s="588">
        <v>0</v>
      </c>
      <c r="AI200" s="588">
        <v>0</v>
      </c>
      <c r="AJ200" s="588">
        <v>0</v>
      </c>
      <c r="AK200" s="588">
        <v>0</v>
      </c>
      <c r="AL200" s="588">
        <v>0</v>
      </c>
      <c r="AM200" s="588">
        <v>0</v>
      </c>
      <c r="AN200" s="588">
        <v>0</v>
      </c>
      <c r="AO200" s="588"/>
      <c r="AP200" s="39"/>
      <c r="AQ200" s="587"/>
      <c r="AR200" s="588"/>
      <c r="AS200" s="588"/>
      <c r="AT200" s="588"/>
      <c r="AU200" s="762">
        <v>0</v>
      </c>
      <c r="AV200" s="762">
        <v>0</v>
      </c>
      <c r="AW200" s="762">
        <v>0</v>
      </c>
      <c r="AX200" s="762">
        <v>0</v>
      </c>
      <c r="AY200" s="762">
        <v>0</v>
      </c>
      <c r="AZ200" s="762">
        <v>0</v>
      </c>
      <c r="BA200" s="762">
        <v>0</v>
      </c>
      <c r="BB200" s="762">
        <v>0</v>
      </c>
      <c r="BC200" s="762">
        <v>0</v>
      </c>
      <c r="BD200" s="762">
        <v>0</v>
      </c>
      <c r="BE200" s="762">
        <v>0</v>
      </c>
      <c r="BF200" s="762">
        <v>0</v>
      </c>
      <c r="BG200" s="762">
        <v>0</v>
      </c>
      <c r="BH200" s="762">
        <v>0</v>
      </c>
      <c r="BI200" s="762">
        <v>0</v>
      </c>
      <c r="BJ200" s="762">
        <v>0</v>
      </c>
      <c r="BK200" s="762">
        <v>0</v>
      </c>
      <c r="BL200" s="762">
        <v>0</v>
      </c>
      <c r="BM200" s="762">
        <v>0</v>
      </c>
      <c r="BN200" s="762">
        <v>0</v>
      </c>
      <c r="BO200" s="762">
        <v>0</v>
      </c>
      <c r="BP200" s="762">
        <v>0</v>
      </c>
      <c r="BQ200" s="762">
        <v>0</v>
      </c>
      <c r="BR200" s="762">
        <v>0</v>
      </c>
      <c r="BS200" s="762">
        <v>0</v>
      </c>
      <c r="BT200" s="763">
        <v>0</v>
      </c>
    </row>
    <row r="201" spans="2:72">
      <c r="B201" s="586"/>
      <c r="C201" s="586"/>
      <c r="D201" s="586" t="s">
        <v>1200</v>
      </c>
      <c r="E201" s="586"/>
      <c r="F201" s="586"/>
      <c r="G201" s="586"/>
      <c r="H201" s="586" t="s">
        <v>1169</v>
      </c>
      <c r="I201" s="546" t="s">
        <v>580</v>
      </c>
      <c r="J201" s="546" t="s">
        <v>593</v>
      </c>
      <c r="K201" s="39"/>
      <c r="L201" s="587"/>
      <c r="M201" s="588"/>
      <c r="N201" s="588"/>
      <c r="O201" s="588"/>
      <c r="P201" s="588">
        <v>0</v>
      </c>
      <c r="Q201" s="588">
        <v>0</v>
      </c>
      <c r="R201" s="588">
        <v>0</v>
      </c>
      <c r="S201" s="588">
        <v>0</v>
      </c>
      <c r="T201" s="588">
        <v>0</v>
      </c>
      <c r="U201" s="588">
        <v>0</v>
      </c>
      <c r="V201" s="588">
        <v>0</v>
      </c>
      <c r="W201" s="588">
        <v>0</v>
      </c>
      <c r="X201" s="588">
        <v>0</v>
      </c>
      <c r="Y201" s="588">
        <v>0</v>
      </c>
      <c r="Z201" s="588">
        <v>0</v>
      </c>
      <c r="AA201" s="588">
        <v>0</v>
      </c>
      <c r="AB201" s="588">
        <v>0</v>
      </c>
      <c r="AC201" s="588">
        <v>0</v>
      </c>
      <c r="AD201" s="588">
        <v>0</v>
      </c>
      <c r="AE201" s="588">
        <v>0</v>
      </c>
      <c r="AF201" s="588">
        <v>0</v>
      </c>
      <c r="AG201" s="588">
        <v>0</v>
      </c>
      <c r="AH201" s="588">
        <v>0</v>
      </c>
      <c r="AI201" s="588">
        <v>0</v>
      </c>
      <c r="AJ201" s="588">
        <v>0</v>
      </c>
      <c r="AK201" s="588">
        <v>0</v>
      </c>
      <c r="AL201" s="588">
        <v>0</v>
      </c>
      <c r="AM201" s="588">
        <v>0</v>
      </c>
      <c r="AN201" s="588">
        <v>0</v>
      </c>
      <c r="AO201" s="588"/>
      <c r="AP201" s="39"/>
      <c r="AQ201" s="587"/>
      <c r="AR201" s="588"/>
      <c r="AS201" s="588"/>
      <c r="AT201" s="588"/>
      <c r="AU201" s="762">
        <v>0</v>
      </c>
      <c r="AV201" s="762">
        <v>0</v>
      </c>
      <c r="AW201" s="762">
        <v>0</v>
      </c>
      <c r="AX201" s="762">
        <v>0</v>
      </c>
      <c r="AY201" s="762">
        <v>0</v>
      </c>
      <c r="AZ201" s="762">
        <v>0</v>
      </c>
      <c r="BA201" s="762">
        <v>0</v>
      </c>
      <c r="BB201" s="762">
        <v>0</v>
      </c>
      <c r="BC201" s="762">
        <v>0</v>
      </c>
      <c r="BD201" s="762">
        <v>0</v>
      </c>
      <c r="BE201" s="762">
        <v>0</v>
      </c>
      <c r="BF201" s="762">
        <v>0</v>
      </c>
      <c r="BG201" s="762">
        <v>0</v>
      </c>
      <c r="BH201" s="762">
        <v>0</v>
      </c>
      <c r="BI201" s="762">
        <v>0</v>
      </c>
      <c r="BJ201" s="762">
        <v>0</v>
      </c>
      <c r="BK201" s="762">
        <v>0</v>
      </c>
      <c r="BL201" s="762">
        <v>0</v>
      </c>
      <c r="BM201" s="762">
        <v>0</v>
      </c>
      <c r="BN201" s="762">
        <v>0</v>
      </c>
      <c r="BO201" s="762">
        <v>0</v>
      </c>
      <c r="BP201" s="762">
        <v>0</v>
      </c>
      <c r="BQ201" s="762">
        <v>0</v>
      </c>
      <c r="BR201" s="762">
        <v>0</v>
      </c>
      <c r="BS201" s="762">
        <v>0</v>
      </c>
      <c r="BT201" s="763">
        <v>0</v>
      </c>
    </row>
    <row r="202" spans="2:72">
      <c r="B202" s="586"/>
      <c r="C202" s="586"/>
      <c r="D202" s="586" t="s">
        <v>1201</v>
      </c>
      <c r="E202" s="586"/>
      <c r="F202" s="586"/>
      <c r="G202" s="586"/>
      <c r="H202" s="586" t="s">
        <v>1169</v>
      </c>
      <c r="I202" s="546" t="s">
        <v>580</v>
      </c>
      <c r="J202" s="546" t="s">
        <v>593</v>
      </c>
      <c r="K202" s="39"/>
      <c r="L202" s="587"/>
      <c r="M202" s="588"/>
      <c r="N202" s="588"/>
      <c r="O202" s="588"/>
      <c r="P202" s="588">
        <v>0</v>
      </c>
      <c r="Q202" s="588">
        <v>0</v>
      </c>
      <c r="R202" s="588">
        <v>0</v>
      </c>
      <c r="S202" s="588">
        <v>0</v>
      </c>
      <c r="T202" s="588">
        <v>0</v>
      </c>
      <c r="U202" s="588">
        <v>0</v>
      </c>
      <c r="V202" s="588">
        <v>0</v>
      </c>
      <c r="W202" s="588">
        <v>0</v>
      </c>
      <c r="X202" s="588">
        <v>0</v>
      </c>
      <c r="Y202" s="588">
        <v>0</v>
      </c>
      <c r="Z202" s="588">
        <v>0</v>
      </c>
      <c r="AA202" s="588">
        <v>0</v>
      </c>
      <c r="AB202" s="588">
        <v>0</v>
      </c>
      <c r="AC202" s="588">
        <v>0</v>
      </c>
      <c r="AD202" s="588">
        <v>0</v>
      </c>
      <c r="AE202" s="588">
        <v>0</v>
      </c>
      <c r="AF202" s="588">
        <v>0</v>
      </c>
      <c r="AG202" s="588">
        <v>0</v>
      </c>
      <c r="AH202" s="588">
        <v>0</v>
      </c>
      <c r="AI202" s="588">
        <v>0</v>
      </c>
      <c r="AJ202" s="588">
        <v>0</v>
      </c>
      <c r="AK202" s="588">
        <v>0</v>
      </c>
      <c r="AL202" s="588">
        <v>0</v>
      </c>
      <c r="AM202" s="588">
        <v>0</v>
      </c>
      <c r="AN202" s="588">
        <v>0</v>
      </c>
      <c r="AO202" s="588"/>
      <c r="AP202" s="39"/>
      <c r="AQ202" s="587"/>
      <c r="AR202" s="588"/>
      <c r="AS202" s="588"/>
      <c r="AT202" s="588"/>
      <c r="AU202" s="762">
        <v>0</v>
      </c>
      <c r="AV202" s="762">
        <v>0</v>
      </c>
      <c r="AW202" s="762">
        <v>0</v>
      </c>
      <c r="AX202" s="762">
        <v>0</v>
      </c>
      <c r="AY202" s="762">
        <v>0</v>
      </c>
      <c r="AZ202" s="762">
        <v>0</v>
      </c>
      <c r="BA202" s="762">
        <v>0</v>
      </c>
      <c r="BB202" s="762">
        <v>0</v>
      </c>
      <c r="BC202" s="762">
        <v>0</v>
      </c>
      <c r="BD202" s="762">
        <v>0</v>
      </c>
      <c r="BE202" s="762">
        <v>0</v>
      </c>
      <c r="BF202" s="762">
        <v>0</v>
      </c>
      <c r="BG202" s="762">
        <v>0</v>
      </c>
      <c r="BH202" s="762">
        <v>0</v>
      </c>
      <c r="BI202" s="762">
        <v>0</v>
      </c>
      <c r="BJ202" s="762">
        <v>0</v>
      </c>
      <c r="BK202" s="762">
        <v>0</v>
      </c>
      <c r="BL202" s="762">
        <v>0</v>
      </c>
      <c r="BM202" s="762">
        <v>0</v>
      </c>
      <c r="BN202" s="762">
        <v>0</v>
      </c>
      <c r="BO202" s="762">
        <v>0</v>
      </c>
      <c r="BP202" s="762">
        <v>0</v>
      </c>
      <c r="BQ202" s="762">
        <v>0</v>
      </c>
      <c r="BR202" s="762">
        <v>0</v>
      </c>
      <c r="BS202" s="762">
        <v>0</v>
      </c>
      <c r="BT202" s="763">
        <v>0</v>
      </c>
    </row>
    <row r="203" spans="2:72">
      <c r="B203" s="586"/>
      <c r="C203" s="586"/>
      <c r="D203" s="586" t="s">
        <v>1202</v>
      </c>
      <c r="E203" s="586"/>
      <c r="F203" s="586"/>
      <c r="G203" s="586"/>
      <c r="H203" s="586" t="s">
        <v>1169</v>
      </c>
      <c r="I203" s="546" t="s">
        <v>580</v>
      </c>
      <c r="J203" s="546" t="s">
        <v>593</v>
      </c>
      <c r="K203" s="39"/>
      <c r="L203" s="587"/>
      <c r="M203" s="588"/>
      <c r="N203" s="588"/>
      <c r="O203" s="588"/>
      <c r="P203" s="588">
        <v>0</v>
      </c>
      <c r="Q203" s="588">
        <v>0</v>
      </c>
      <c r="R203" s="588">
        <v>0</v>
      </c>
      <c r="S203" s="588">
        <v>0</v>
      </c>
      <c r="T203" s="588">
        <v>0</v>
      </c>
      <c r="U203" s="588">
        <v>0</v>
      </c>
      <c r="V203" s="588">
        <v>0</v>
      </c>
      <c r="W203" s="588">
        <v>0</v>
      </c>
      <c r="X203" s="588">
        <v>0</v>
      </c>
      <c r="Y203" s="588">
        <v>0</v>
      </c>
      <c r="Z203" s="588">
        <v>0</v>
      </c>
      <c r="AA203" s="588">
        <v>0</v>
      </c>
      <c r="AB203" s="588">
        <v>0</v>
      </c>
      <c r="AC203" s="588">
        <v>0</v>
      </c>
      <c r="AD203" s="588">
        <v>0</v>
      </c>
      <c r="AE203" s="588">
        <v>0</v>
      </c>
      <c r="AF203" s="588">
        <v>0</v>
      </c>
      <c r="AG203" s="588">
        <v>0</v>
      </c>
      <c r="AH203" s="588">
        <v>0</v>
      </c>
      <c r="AI203" s="588">
        <v>0</v>
      </c>
      <c r="AJ203" s="588">
        <v>0</v>
      </c>
      <c r="AK203" s="588">
        <v>0</v>
      </c>
      <c r="AL203" s="588">
        <v>0</v>
      </c>
      <c r="AM203" s="588">
        <v>0</v>
      </c>
      <c r="AN203" s="588">
        <v>0</v>
      </c>
      <c r="AO203" s="588"/>
      <c r="AP203" s="39"/>
      <c r="AQ203" s="587"/>
      <c r="AR203" s="588"/>
      <c r="AS203" s="588"/>
      <c r="AT203" s="588"/>
      <c r="AU203" s="762">
        <v>0</v>
      </c>
      <c r="AV203" s="762">
        <v>0</v>
      </c>
      <c r="AW203" s="762">
        <v>0</v>
      </c>
      <c r="AX203" s="762">
        <v>0</v>
      </c>
      <c r="AY203" s="762">
        <v>0</v>
      </c>
      <c r="AZ203" s="762">
        <v>0</v>
      </c>
      <c r="BA203" s="762">
        <v>0</v>
      </c>
      <c r="BB203" s="762">
        <v>0</v>
      </c>
      <c r="BC203" s="762">
        <v>0</v>
      </c>
      <c r="BD203" s="762">
        <v>0</v>
      </c>
      <c r="BE203" s="762">
        <v>0</v>
      </c>
      <c r="BF203" s="762">
        <v>0</v>
      </c>
      <c r="BG203" s="762">
        <v>0</v>
      </c>
      <c r="BH203" s="762">
        <v>0</v>
      </c>
      <c r="BI203" s="762">
        <v>0</v>
      </c>
      <c r="BJ203" s="762">
        <v>0</v>
      </c>
      <c r="BK203" s="762">
        <v>0</v>
      </c>
      <c r="BL203" s="762">
        <v>0</v>
      </c>
      <c r="BM203" s="762">
        <v>0</v>
      </c>
      <c r="BN203" s="762">
        <v>0</v>
      </c>
      <c r="BO203" s="762">
        <v>0</v>
      </c>
      <c r="BP203" s="762">
        <v>0</v>
      </c>
      <c r="BQ203" s="762">
        <v>0</v>
      </c>
      <c r="BR203" s="762">
        <v>0</v>
      </c>
      <c r="BS203" s="762">
        <v>0</v>
      </c>
      <c r="BT203" s="763">
        <v>0</v>
      </c>
    </row>
    <row r="204" spans="2:72">
      <c r="B204" s="586"/>
      <c r="C204" s="586"/>
      <c r="D204" s="586" t="s">
        <v>1203</v>
      </c>
      <c r="E204" s="586"/>
      <c r="F204" s="586"/>
      <c r="G204" s="586"/>
      <c r="H204" s="586" t="s">
        <v>1169</v>
      </c>
      <c r="I204" s="546" t="s">
        <v>580</v>
      </c>
      <c r="J204" s="546" t="s">
        <v>593</v>
      </c>
      <c r="K204" s="39"/>
      <c r="L204" s="587"/>
      <c r="M204" s="588"/>
      <c r="N204" s="588"/>
      <c r="O204" s="588"/>
      <c r="P204" s="588">
        <v>0</v>
      </c>
      <c r="Q204" s="588">
        <v>0</v>
      </c>
      <c r="R204" s="588">
        <v>0</v>
      </c>
      <c r="S204" s="588">
        <v>0</v>
      </c>
      <c r="T204" s="588">
        <v>0</v>
      </c>
      <c r="U204" s="588">
        <v>0</v>
      </c>
      <c r="V204" s="588">
        <v>0</v>
      </c>
      <c r="W204" s="588">
        <v>0</v>
      </c>
      <c r="X204" s="588">
        <v>0</v>
      </c>
      <c r="Y204" s="588">
        <v>0</v>
      </c>
      <c r="Z204" s="588">
        <v>0</v>
      </c>
      <c r="AA204" s="588">
        <v>0</v>
      </c>
      <c r="AB204" s="588">
        <v>0</v>
      </c>
      <c r="AC204" s="588">
        <v>0</v>
      </c>
      <c r="AD204" s="588">
        <v>0</v>
      </c>
      <c r="AE204" s="588">
        <v>0</v>
      </c>
      <c r="AF204" s="588">
        <v>0</v>
      </c>
      <c r="AG204" s="588">
        <v>0</v>
      </c>
      <c r="AH204" s="588">
        <v>0</v>
      </c>
      <c r="AI204" s="588">
        <v>0</v>
      </c>
      <c r="AJ204" s="588">
        <v>0</v>
      </c>
      <c r="AK204" s="588">
        <v>0</v>
      </c>
      <c r="AL204" s="588">
        <v>0</v>
      </c>
      <c r="AM204" s="588">
        <v>0</v>
      </c>
      <c r="AN204" s="588">
        <v>0</v>
      </c>
      <c r="AO204" s="588"/>
      <c r="AP204" s="39"/>
      <c r="AQ204" s="587"/>
      <c r="AR204" s="588"/>
      <c r="AS204" s="588"/>
      <c r="AT204" s="588"/>
      <c r="AU204" s="762">
        <v>0</v>
      </c>
      <c r="AV204" s="762">
        <v>0</v>
      </c>
      <c r="AW204" s="762">
        <v>0</v>
      </c>
      <c r="AX204" s="762">
        <v>0</v>
      </c>
      <c r="AY204" s="762">
        <v>0</v>
      </c>
      <c r="AZ204" s="762">
        <v>0</v>
      </c>
      <c r="BA204" s="762">
        <v>0</v>
      </c>
      <c r="BB204" s="762">
        <v>0</v>
      </c>
      <c r="BC204" s="762">
        <v>0</v>
      </c>
      <c r="BD204" s="762">
        <v>0</v>
      </c>
      <c r="BE204" s="762">
        <v>0</v>
      </c>
      <c r="BF204" s="762">
        <v>0</v>
      </c>
      <c r="BG204" s="762">
        <v>0</v>
      </c>
      <c r="BH204" s="762">
        <v>0</v>
      </c>
      <c r="BI204" s="762">
        <v>0</v>
      </c>
      <c r="BJ204" s="762">
        <v>0</v>
      </c>
      <c r="BK204" s="762">
        <v>0</v>
      </c>
      <c r="BL204" s="762">
        <v>0</v>
      </c>
      <c r="BM204" s="762">
        <v>0</v>
      </c>
      <c r="BN204" s="762">
        <v>0</v>
      </c>
      <c r="BO204" s="762">
        <v>0</v>
      </c>
      <c r="BP204" s="762">
        <v>0</v>
      </c>
      <c r="BQ204" s="762">
        <v>0</v>
      </c>
      <c r="BR204" s="762">
        <v>0</v>
      </c>
      <c r="BS204" s="762">
        <v>0</v>
      </c>
      <c r="BT204" s="763">
        <v>0</v>
      </c>
    </row>
    <row r="205" spans="2:72">
      <c r="B205" s="586"/>
      <c r="C205" s="586"/>
      <c r="D205" s="586" t="s">
        <v>1204</v>
      </c>
      <c r="E205" s="586"/>
      <c r="F205" s="586"/>
      <c r="G205" s="586"/>
      <c r="H205" s="586" t="s">
        <v>1169</v>
      </c>
      <c r="I205" s="546" t="s">
        <v>580</v>
      </c>
      <c r="J205" s="546" t="s">
        <v>593</v>
      </c>
      <c r="K205" s="39"/>
      <c r="L205" s="587"/>
      <c r="M205" s="588"/>
      <c r="N205" s="588"/>
      <c r="O205" s="588"/>
      <c r="P205" s="588">
        <v>0</v>
      </c>
      <c r="Q205" s="588">
        <v>0</v>
      </c>
      <c r="R205" s="588">
        <v>0</v>
      </c>
      <c r="S205" s="588">
        <v>0</v>
      </c>
      <c r="T205" s="588">
        <v>0</v>
      </c>
      <c r="U205" s="588">
        <v>0</v>
      </c>
      <c r="V205" s="588">
        <v>0</v>
      </c>
      <c r="W205" s="588">
        <v>0</v>
      </c>
      <c r="X205" s="588">
        <v>0</v>
      </c>
      <c r="Y205" s="588">
        <v>0</v>
      </c>
      <c r="Z205" s="588">
        <v>0</v>
      </c>
      <c r="AA205" s="588">
        <v>0</v>
      </c>
      <c r="AB205" s="588">
        <v>0</v>
      </c>
      <c r="AC205" s="588">
        <v>0</v>
      </c>
      <c r="AD205" s="588">
        <v>0</v>
      </c>
      <c r="AE205" s="588">
        <v>0</v>
      </c>
      <c r="AF205" s="588">
        <v>0</v>
      </c>
      <c r="AG205" s="588">
        <v>0</v>
      </c>
      <c r="AH205" s="588">
        <v>0</v>
      </c>
      <c r="AI205" s="588">
        <v>0</v>
      </c>
      <c r="AJ205" s="588">
        <v>0</v>
      </c>
      <c r="AK205" s="588">
        <v>0</v>
      </c>
      <c r="AL205" s="588">
        <v>0</v>
      </c>
      <c r="AM205" s="588">
        <v>0</v>
      </c>
      <c r="AN205" s="588">
        <v>0</v>
      </c>
      <c r="AO205" s="588"/>
      <c r="AP205" s="39"/>
      <c r="AQ205" s="587"/>
      <c r="AR205" s="588"/>
      <c r="AS205" s="588"/>
      <c r="AT205" s="588"/>
      <c r="AU205" s="762">
        <v>0</v>
      </c>
      <c r="AV205" s="762">
        <v>0</v>
      </c>
      <c r="AW205" s="762">
        <v>0</v>
      </c>
      <c r="AX205" s="762">
        <v>0</v>
      </c>
      <c r="AY205" s="762">
        <v>0</v>
      </c>
      <c r="AZ205" s="762">
        <v>0</v>
      </c>
      <c r="BA205" s="762">
        <v>0</v>
      </c>
      <c r="BB205" s="762">
        <v>0</v>
      </c>
      <c r="BC205" s="762">
        <v>0</v>
      </c>
      <c r="BD205" s="762">
        <v>0</v>
      </c>
      <c r="BE205" s="762">
        <v>0</v>
      </c>
      <c r="BF205" s="762">
        <v>0</v>
      </c>
      <c r="BG205" s="762">
        <v>0</v>
      </c>
      <c r="BH205" s="762">
        <v>0</v>
      </c>
      <c r="BI205" s="762">
        <v>0</v>
      </c>
      <c r="BJ205" s="762">
        <v>0</v>
      </c>
      <c r="BK205" s="762">
        <v>0</v>
      </c>
      <c r="BL205" s="762">
        <v>0</v>
      </c>
      <c r="BM205" s="762">
        <v>0</v>
      </c>
      <c r="BN205" s="762">
        <v>0</v>
      </c>
      <c r="BO205" s="762">
        <v>0</v>
      </c>
      <c r="BP205" s="762">
        <v>0</v>
      </c>
      <c r="BQ205" s="762">
        <v>0</v>
      </c>
      <c r="BR205" s="762">
        <v>0</v>
      </c>
      <c r="BS205" s="762">
        <v>0</v>
      </c>
      <c r="BT205" s="763">
        <v>0</v>
      </c>
    </row>
    <row r="206" spans="2:72">
      <c r="B206" s="586"/>
      <c r="C206" s="586"/>
      <c r="D206" s="586" t="s">
        <v>1205</v>
      </c>
      <c r="E206" s="586"/>
      <c r="F206" s="586"/>
      <c r="G206" s="586"/>
      <c r="H206" s="586" t="s">
        <v>1169</v>
      </c>
      <c r="I206" s="546" t="s">
        <v>580</v>
      </c>
      <c r="J206" s="546" t="s">
        <v>593</v>
      </c>
      <c r="K206" s="39"/>
      <c r="L206" s="587"/>
      <c r="M206" s="588"/>
      <c r="N206" s="588"/>
      <c r="O206" s="588"/>
      <c r="P206" s="588">
        <v>0</v>
      </c>
      <c r="Q206" s="588">
        <v>0</v>
      </c>
      <c r="R206" s="588">
        <v>0</v>
      </c>
      <c r="S206" s="588">
        <v>0</v>
      </c>
      <c r="T206" s="588">
        <v>0</v>
      </c>
      <c r="U206" s="588">
        <v>0</v>
      </c>
      <c r="V206" s="588">
        <v>0</v>
      </c>
      <c r="W206" s="588">
        <v>0</v>
      </c>
      <c r="X206" s="588">
        <v>0</v>
      </c>
      <c r="Y206" s="588">
        <v>0</v>
      </c>
      <c r="Z206" s="588">
        <v>0</v>
      </c>
      <c r="AA206" s="588">
        <v>0</v>
      </c>
      <c r="AB206" s="588">
        <v>0</v>
      </c>
      <c r="AC206" s="588">
        <v>0</v>
      </c>
      <c r="AD206" s="588">
        <v>0</v>
      </c>
      <c r="AE206" s="588">
        <v>0</v>
      </c>
      <c r="AF206" s="588">
        <v>0</v>
      </c>
      <c r="AG206" s="588">
        <v>0</v>
      </c>
      <c r="AH206" s="588">
        <v>0</v>
      </c>
      <c r="AI206" s="588">
        <v>0</v>
      </c>
      <c r="AJ206" s="588">
        <v>0</v>
      </c>
      <c r="AK206" s="588">
        <v>0</v>
      </c>
      <c r="AL206" s="588">
        <v>0</v>
      </c>
      <c r="AM206" s="588">
        <v>0</v>
      </c>
      <c r="AN206" s="588">
        <v>0</v>
      </c>
      <c r="AO206" s="588"/>
      <c r="AP206" s="39"/>
      <c r="AQ206" s="587"/>
      <c r="AR206" s="588"/>
      <c r="AS206" s="588"/>
      <c r="AT206" s="588"/>
      <c r="AU206" s="762">
        <v>0</v>
      </c>
      <c r="AV206" s="762">
        <v>0</v>
      </c>
      <c r="AW206" s="762">
        <v>0</v>
      </c>
      <c r="AX206" s="762">
        <v>0</v>
      </c>
      <c r="AY206" s="762">
        <v>0</v>
      </c>
      <c r="AZ206" s="762">
        <v>0</v>
      </c>
      <c r="BA206" s="762">
        <v>0</v>
      </c>
      <c r="BB206" s="762">
        <v>0</v>
      </c>
      <c r="BC206" s="762">
        <v>0</v>
      </c>
      <c r="BD206" s="762">
        <v>0</v>
      </c>
      <c r="BE206" s="762">
        <v>0</v>
      </c>
      <c r="BF206" s="762">
        <v>0</v>
      </c>
      <c r="BG206" s="762">
        <v>0</v>
      </c>
      <c r="BH206" s="762">
        <v>0</v>
      </c>
      <c r="BI206" s="762">
        <v>0</v>
      </c>
      <c r="BJ206" s="762">
        <v>0</v>
      </c>
      <c r="BK206" s="762">
        <v>0</v>
      </c>
      <c r="BL206" s="762">
        <v>0</v>
      </c>
      <c r="BM206" s="762">
        <v>0</v>
      </c>
      <c r="BN206" s="762">
        <v>0</v>
      </c>
      <c r="BO206" s="762">
        <v>0</v>
      </c>
      <c r="BP206" s="762">
        <v>0</v>
      </c>
      <c r="BQ206" s="762">
        <v>0</v>
      </c>
      <c r="BR206" s="762">
        <v>0</v>
      </c>
      <c r="BS206" s="762">
        <v>0</v>
      </c>
      <c r="BT206" s="763">
        <v>0</v>
      </c>
    </row>
    <row r="207" spans="2:72">
      <c r="B207" s="586"/>
      <c r="C207" s="586"/>
      <c r="D207" s="586" t="s">
        <v>1166</v>
      </c>
      <c r="E207" s="586"/>
      <c r="F207" s="586"/>
      <c r="G207" s="586"/>
      <c r="H207" s="586" t="s">
        <v>1169</v>
      </c>
      <c r="I207" s="546" t="s">
        <v>580</v>
      </c>
      <c r="J207" s="546" t="s">
        <v>593</v>
      </c>
      <c r="K207" s="39"/>
      <c r="L207" s="587"/>
      <c r="M207" s="588"/>
      <c r="N207" s="588"/>
      <c r="O207" s="588"/>
      <c r="P207" s="588">
        <v>0</v>
      </c>
      <c r="Q207" s="588">
        <v>0</v>
      </c>
      <c r="R207" s="588">
        <v>0</v>
      </c>
      <c r="S207" s="588">
        <v>0</v>
      </c>
      <c r="T207" s="588">
        <v>0</v>
      </c>
      <c r="U207" s="588">
        <v>0</v>
      </c>
      <c r="V207" s="588">
        <v>0</v>
      </c>
      <c r="W207" s="588">
        <v>0</v>
      </c>
      <c r="X207" s="588">
        <v>0</v>
      </c>
      <c r="Y207" s="588">
        <v>0</v>
      </c>
      <c r="Z207" s="588">
        <v>0</v>
      </c>
      <c r="AA207" s="588">
        <v>0</v>
      </c>
      <c r="AB207" s="588">
        <v>0</v>
      </c>
      <c r="AC207" s="588">
        <v>0</v>
      </c>
      <c r="AD207" s="588">
        <v>0</v>
      </c>
      <c r="AE207" s="588">
        <v>0</v>
      </c>
      <c r="AF207" s="588">
        <v>0</v>
      </c>
      <c r="AG207" s="588">
        <v>0</v>
      </c>
      <c r="AH207" s="588">
        <v>0</v>
      </c>
      <c r="AI207" s="588">
        <v>0</v>
      </c>
      <c r="AJ207" s="588">
        <v>0</v>
      </c>
      <c r="AK207" s="588">
        <v>0</v>
      </c>
      <c r="AL207" s="588">
        <v>0</v>
      </c>
      <c r="AM207" s="588">
        <v>0</v>
      </c>
      <c r="AN207" s="588">
        <v>0</v>
      </c>
      <c r="AO207" s="588"/>
      <c r="AP207" s="39"/>
      <c r="AQ207" s="587"/>
      <c r="AR207" s="588"/>
      <c r="AS207" s="588"/>
      <c r="AT207" s="588"/>
      <c r="AU207" s="762">
        <v>0</v>
      </c>
      <c r="AV207" s="762">
        <v>0</v>
      </c>
      <c r="AW207" s="762">
        <v>0</v>
      </c>
      <c r="AX207" s="762">
        <v>0</v>
      </c>
      <c r="AY207" s="762">
        <v>0</v>
      </c>
      <c r="AZ207" s="762">
        <v>0</v>
      </c>
      <c r="BA207" s="762">
        <v>0</v>
      </c>
      <c r="BB207" s="762">
        <v>0</v>
      </c>
      <c r="BC207" s="762">
        <v>0</v>
      </c>
      <c r="BD207" s="762">
        <v>0</v>
      </c>
      <c r="BE207" s="762">
        <v>0</v>
      </c>
      <c r="BF207" s="762">
        <v>0</v>
      </c>
      <c r="BG207" s="762">
        <v>0</v>
      </c>
      <c r="BH207" s="762">
        <v>0</v>
      </c>
      <c r="BI207" s="762">
        <v>0</v>
      </c>
      <c r="BJ207" s="762">
        <v>0</v>
      </c>
      <c r="BK207" s="762">
        <v>0</v>
      </c>
      <c r="BL207" s="762">
        <v>0</v>
      </c>
      <c r="BM207" s="762">
        <v>0</v>
      </c>
      <c r="BN207" s="762">
        <v>0</v>
      </c>
      <c r="BO207" s="762">
        <v>0</v>
      </c>
      <c r="BP207" s="762">
        <v>0</v>
      </c>
      <c r="BQ207" s="762">
        <v>0</v>
      </c>
      <c r="BR207" s="762">
        <v>0</v>
      </c>
      <c r="BS207" s="762">
        <v>0</v>
      </c>
      <c r="BT207" s="763">
        <v>0</v>
      </c>
    </row>
    <row r="208" spans="2:72">
      <c r="B208" s="586"/>
      <c r="C208" s="586"/>
      <c r="D208" s="586" t="s">
        <v>1206</v>
      </c>
      <c r="E208" s="586"/>
      <c r="F208" s="586"/>
      <c r="G208" s="586"/>
      <c r="H208" s="586" t="s">
        <v>1169</v>
      </c>
      <c r="I208" s="546" t="s">
        <v>580</v>
      </c>
      <c r="J208" s="546" t="s">
        <v>593</v>
      </c>
      <c r="K208" s="39"/>
      <c r="L208" s="587"/>
      <c r="M208" s="588"/>
      <c r="N208" s="588"/>
      <c r="O208" s="588"/>
      <c r="P208" s="588">
        <v>0</v>
      </c>
      <c r="Q208" s="588">
        <v>0</v>
      </c>
      <c r="R208" s="588">
        <v>0</v>
      </c>
      <c r="S208" s="588">
        <v>0</v>
      </c>
      <c r="T208" s="588">
        <v>0</v>
      </c>
      <c r="U208" s="588">
        <v>0</v>
      </c>
      <c r="V208" s="588">
        <v>0</v>
      </c>
      <c r="W208" s="588">
        <v>0</v>
      </c>
      <c r="X208" s="588">
        <v>0</v>
      </c>
      <c r="Y208" s="588">
        <v>0</v>
      </c>
      <c r="Z208" s="588">
        <v>0</v>
      </c>
      <c r="AA208" s="588">
        <v>0</v>
      </c>
      <c r="AB208" s="588">
        <v>0</v>
      </c>
      <c r="AC208" s="588">
        <v>0</v>
      </c>
      <c r="AD208" s="588">
        <v>0</v>
      </c>
      <c r="AE208" s="588">
        <v>0</v>
      </c>
      <c r="AF208" s="588">
        <v>0</v>
      </c>
      <c r="AG208" s="588">
        <v>0</v>
      </c>
      <c r="AH208" s="588">
        <v>0</v>
      </c>
      <c r="AI208" s="588">
        <v>0</v>
      </c>
      <c r="AJ208" s="588">
        <v>0</v>
      </c>
      <c r="AK208" s="588">
        <v>0</v>
      </c>
      <c r="AL208" s="588">
        <v>0</v>
      </c>
      <c r="AM208" s="588">
        <v>0</v>
      </c>
      <c r="AN208" s="588">
        <v>0</v>
      </c>
      <c r="AO208" s="588"/>
      <c r="AP208" s="39"/>
      <c r="AQ208" s="587"/>
      <c r="AR208" s="588"/>
      <c r="AS208" s="588"/>
      <c r="AT208" s="588"/>
      <c r="AU208" s="762">
        <v>0</v>
      </c>
      <c r="AV208" s="762">
        <v>0</v>
      </c>
      <c r="AW208" s="762">
        <v>0</v>
      </c>
      <c r="AX208" s="762">
        <v>0</v>
      </c>
      <c r="AY208" s="762">
        <v>0</v>
      </c>
      <c r="AZ208" s="762">
        <v>0</v>
      </c>
      <c r="BA208" s="762">
        <v>0</v>
      </c>
      <c r="BB208" s="762">
        <v>0</v>
      </c>
      <c r="BC208" s="762">
        <v>0</v>
      </c>
      <c r="BD208" s="762">
        <v>0</v>
      </c>
      <c r="BE208" s="762">
        <v>0</v>
      </c>
      <c r="BF208" s="762">
        <v>0</v>
      </c>
      <c r="BG208" s="762">
        <v>0</v>
      </c>
      <c r="BH208" s="762">
        <v>0</v>
      </c>
      <c r="BI208" s="762">
        <v>0</v>
      </c>
      <c r="BJ208" s="762">
        <v>0</v>
      </c>
      <c r="BK208" s="762">
        <v>0</v>
      </c>
      <c r="BL208" s="762">
        <v>0</v>
      </c>
      <c r="BM208" s="762">
        <v>0</v>
      </c>
      <c r="BN208" s="762">
        <v>0</v>
      </c>
      <c r="BO208" s="762">
        <v>0</v>
      </c>
      <c r="BP208" s="762">
        <v>0</v>
      </c>
      <c r="BQ208" s="762">
        <v>0</v>
      </c>
      <c r="BR208" s="762">
        <v>0</v>
      </c>
      <c r="BS208" s="762">
        <v>0</v>
      </c>
      <c r="BT208" s="763">
        <v>0</v>
      </c>
    </row>
    <row r="209" spans="2:72">
      <c r="B209" s="586"/>
      <c r="C209" s="586"/>
      <c r="D209" s="586" t="s">
        <v>1207</v>
      </c>
      <c r="E209" s="586"/>
      <c r="F209" s="586"/>
      <c r="G209" s="586"/>
      <c r="H209" s="586" t="s">
        <v>1169</v>
      </c>
      <c r="I209" s="546" t="s">
        <v>580</v>
      </c>
      <c r="J209" s="546" t="s">
        <v>593</v>
      </c>
      <c r="K209" s="39"/>
      <c r="L209" s="587"/>
      <c r="M209" s="588"/>
      <c r="N209" s="588"/>
      <c r="O209" s="588"/>
      <c r="P209" s="588">
        <v>0</v>
      </c>
      <c r="Q209" s="588">
        <v>0</v>
      </c>
      <c r="R209" s="588">
        <v>0</v>
      </c>
      <c r="S209" s="588">
        <v>0</v>
      </c>
      <c r="T209" s="588">
        <v>0</v>
      </c>
      <c r="U209" s="588">
        <v>0</v>
      </c>
      <c r="V209" s="588">
        <v>0</v>
      </c>
      <c r="W209" s="588">
        <v>0</v>
      </c>
      <c r="X209" s="588">
        <v>0</v>
      </c>
      <c r="Y209" s="588">
        <v>0</v>
      </c>
      <c r="Z209" s="588">
        <v>0</v>
      </c>
      <c r="AA209" s="588">
        <v>0</v>
      </c>
      <c r="AB209" s="588">
        <v>0</v>
      </c>
      <c r="AC209" s="588">
        <v>0</v>
      </c>
      <c r="AD209" s="588">
        <v>0</v>
      </c>
      <c r="AE209" s="588">
        <v>0</v>
      </c>
      <c r="AF209" s="588">
        <v>0</v>
      </c>
      <c r="AG209" s="588">
        <v>0</v>
      </c>
      <c r="AH209" s="588">
        <v>0</v>
      </c>
      <c r="AI209" s="588">
        <v>0</v>
      </c>
      <c r="AJ209" s="588">
        <v>0</v>
      </c>
      <c r="AK209" s="588">
        <v>0</v>
      </c>
      <c r="AL209" s="588">
        <v>0</v>
      </c>
      <c r="AM209" s="588">
        <v>0</v>
      </c>
      <c r="AN209" s="588">
        <v>0</v>
      </c>
      <c r="AO209" s="588"/>
      <c r="AP209" s="39"/>
      <c r="AQ209" s="587"/>
      <c r="AR209" s="588"/>
      <c r="AS209" s="588"/>
      <c r="AT209" s="588"/>
      <c r="AU209" s="762">
        <v>0</v>
      </c>
      <c r="AV209" s="762">
        <v>0</v>
      </c>
      <c r="AW209" s="762">
        <v>0</v>
      </c>
      <c r="AX209" s="762">
        <v>0</v>
      </c>
      <c r="AY209" s="762">
        <v>0</v>
      </c>
      <c r="AZ209" s="762">
        <v>0</v>
      </c>
      <c r="BA209" s="762">
        <v>0</v>
      </c>
      <c r="BB209" s="762">
        <v>0</v>
      </c>
      <c r="BC209" s="762">
        <v>0</v>
      </c>
      <c r="BD209" s="762">
        <v>0</v>
      </c>
      <c r="BE209" s="762">
        <v>0</v>
      </c>
      <c r="BF209" s="762">
        <v>0</v>
      </c>
      <c r="BG209" s="762">
        <v>0</v>
      </c>
      <c r="BH209" s="762">
        <v>0</v>
      </c>
      <c r="BI209" s="762">
        <v>0</v>
      </c>
      <c r="BJ209" s="762">
        <v>0</v>
      </c>
      <c r="BK209" s="762">
        <v>0</v>
      </c>
      <c r="BL209" s="762">
        <v>0</v>
      </c>
      <c r="BM209" s="762">
        <v>0</v>
      </c>
      <c r="BN209" s="762">
        <v>0</v>
      </c>
      <c r="BO209" s="762">
        <v>0</v>
      </c>
      <c r="BP209" s="762">
        <v>0</v>
      </c>
      <c r="BQ209" s="762">
        <v>0</v>
      </c>
      <c r="BR209" s="762">
        <v>0</v>
      </c>
      <c r="BS209" s="762">
        <v>0</v>
      </c>
      <c r="BT209" s="763">
        <v>0</v>
      </c>
    </row>
    <row r="210" spans="2:72">
      <c r="B210" s="586"/>
      <c r="C210" s="586"/>
      <c r="D210" s="586" t="s">
        <v>1208</v>
      </c>
      <c r="E210" s="586"/>
      <c r="F210" s="586"/>
      <c r="G210" s="586"/>
      <c r="H210" s="586" t="s">
        <v>1169</v>
      </c>
      <c r="I210" s="546" t="s">
        <v>580</v>
      </c>
      <c r="J210" s="546" t="s">
        <v>593</v>
      </c>
      <c r="K210" s="39"/>
      <c r="L210" s="587"/>
      <c r="M210" s="588"/>
      <c r="N210" s="588"/>
      <c r="O210" s="588"/>
      <c r="P210" s="588">
        <v>0</v>
      </c>
      <c r="Q210" s="588">
        <v>0</v>
      </c>
      <c r="R210" s="588">
        <v>0</v>
      </c>
      <c r="S210" s="588">
        <v>0</v>
      </c>
      <c r="T210" s="588">
        <v>0</v>
      </c>
      <c r="U210" s="588">
        <v>0</v>
      </c>
      <c r="V210" s="588">
        <v>0</v>
      </c>
      <c r="W210" s="588">
        <v>0</v>
      </c>
      <c r="X210" s="588">
        <v>0</v>
      </c>
      <c r="Y210" s="588">
        <v>0</v>
      </c>
      <c r="Z210" s="588">
        <v>0</v>
      </c>
      <c r="AA210" s="588">
        <v>0</v>
      </c>
      <c r="AB210" s="588">
        <v>0</v>
      </c>
      <c r="AC210" s="588">
        <v>0</v>
      </c>
      <c r="AD210" s="588">
        <v>0</v>
      </c>
      <c r="AE210" s="588">
        <v>0</v>
      </c>
      <c r="AF210" s="588">
        <v>0</v>
      </c>
      <c r="AG210" s="588">
        <v>0</v>
      </c>
      <c r="AH210" s="588">
        <v>0</v>
      </c>
      <c r="AI210" s="588">
        <v>0</v>
      </c>
      <c r="AJ210" s="588">
        <v>0</v>
      </c>
      <c r="AK210" s="588">
        <v>0</v>
      </c>
      <c r="AL210" s="588">
        <v>0</v>
      </c>
      <c r="AM210" s="588">
        <v>0</v>
      </c>
      <c r="AN210" s="588">
        <v>0</v>
      </c>
      <c r="AO210" s="588"/>
      <c r="AP210" s="39"/>
      <c r="AQ210" s="587"/>
      <c r="AR210" s="588"/>
      <c r="AS210" s="588"/>
      <c r="AT210" s="588"/>
      <c r="AU210" s="762">
        <v>0</v>
      </c>
      <c r="AV210" s="762">
        <v>0</v>
      </c>
      <c r="AW210" s="762">
        <v>0</v>
      </c>
      <c r="AX210" s="762">
        <v>0</v>
      </c>
      <c r="AY210" s="762">
        <v>0</v>
      </c>
      <c r="AZ210" s="762">
        <v>0</v>
      </c>
      <c r="BA210" s="762">
        <v>0</v>
      </c>
      <c r="BB210" s="762">
        <v>0</v>
      </c>
      <c r="BC210" s="762">
        <v>0</v>
      </c>
      <c r="BD210" s="762">
        <v>0</v>
      </c>
      <c r="BE210" s="762">
        <v>0</v>
      </c>
      <c r="BF210" s="762">
        <v>0</v>
      </c>
      <c r="BG210" s="762">
        <v>0</v>
      </c>
      <c r="BH210" s="762">
        <v>0</v>
      </c>
      <c r="BI210" s="762">
        <v>0</v>
      </c>
      <c r="BJ210" s="762">
        <v>0</v>
      </c>
      <c r="BK210" s="762">
        <v>0</v>
      </c>
      <c r="BL210" s="762">
        <v>0</v>
      </c>
      <c r="BM210" s="762">
        <v>0</v>
      </c>
      <c r="BN210" s="762">
        <v>0</v>
      </c>
      <c r="BO210" s="762">
        <v>0</v>
      </c>
      <c r="BP210" s="762">
        <v>0</v>
      </c>
      <c r="BQ210" s="762">
        <v>0</v>
      </c>
      <c r="BR210" s="762">
        <v>0</v>
      </c>
      <c r="BS210" s="762">
        <v>0</v>
      </c>
      <c r="BT210" s="763">
        <v>0</v>
      </c>
    </row>
    <row r="211" spans="2:72">
      <c r="B211" s="586"/>
      <c r="C211" s="586"/>
      <c r="D211" s="586" t="s">
        <v>1209</v>
      </c>
      <c r="E211" s="586"/>
      <c r="F211" s="586"/>
      <c r="G211" s="586"/>
      <c r="H211" s="586" t="s">
        <v>1169</v>
      </c>
      <c r="I211" s="546" t="s">
        <v>580</v>
      </c>
      <c r="J211" s="546" t="s">
        <v>593</v>
      </c>
      <c r="K211" s="39"/>
      <c r="L211" s="587"/>
      <c r="M211" s="588"/>
      <c r="N211" s="588"/>
      <c r="O211" s="588"/>
      <c r="P211" s="588">
        <v>0</v>
      </c>
      <c r="Q211" s="588">
        <v>0</v>
      </c>
      <c r="R211" s="588">
        <v>0</v>
      </c>
      <c r="S211" s="588">
        <v>0</v>
      </c>
      <c r="T211" s="588">
        <v>0</v>
      </c>
      <c r="U211" s="588">
        <v>0</v>
      </c>
      <c r="V211" s="588">
        <v>0</v>
      </c>
      <c r="W211" s="588">
        <v>0</v>
      </c>
      <c r="X211" s="588">
        <v>0</v>
      </c>
      <c r="Y211" s="588">
        <v>0</v>
      </c>
      <c r="Z211" s="588">
        <v>0</v>
      </c>
      <c r="AA211" s="588">
        <v>0</v>
      </c>
      <c r="AB211" s="588">
        <v>0</v>
      </c>
      <c r="AC211" s="588">
        <v>0</v>
      </c>
      <c r="AD211" s="588">
        <v>0</v>
      </c>
      <c r="AE211" s="588">
        <v>0</v>
      </c>
      <c r="AF211" s="588">
        <v>0</v>
      </c>
      <c r="AG211" s="588">
        <v>0</v>
      </c>
      <c r="AH211" s="588">
        <v>0</v>
      </c>
      <c r="AI211" s="588">
        <v>0</v>
      </c>
      <c r="AJ211" s="588">
        <v>0</v>
      </c>
      <c r="AK211" s="588">
        <v>0</v>
      </c>
      <c r="AL211" s="588">
        <v>0</v>
      </c>
      <c r="AM211" s="588">
        <v>0</v>
      </c>
      <c r="AN211" s="588">
        <v>0</v>
      </c>
      <c r="AO211" s="588"/>
      <c r="AP211" s="39"/>
      <c r="AQ211" s="587"/>
      <c r="AR211" s="588"/>
      <c r="AS211" s="588"/>
      <c r="AT211" s="588"/>
      <c r="AU211" s="762">
        <v>0</v>
      </c>
      <c r="AV211" s="762">
        <v>0</v>
      </c>
      <c r="AW211" s="762">
        <v>0</v>
      </c>
      <c r="AX211" s="762">
        <v>0</v>
      </c>
      <c r="AY211" s="762">
        <v>0</v>
      </c>
      <c r="AZ211" s="762">
        <v>0</v>
      </c>
      <c r="BA211" s="762">
        <v>0</v>
      </c>
      <c r="BB211" s="762">
        <v>0</v>
      </c>
      <c r="BC211" s="762">
        <v>0</v>
      </c>
      <c r="BD211" s="762">
        <v>0</v>
      </c>
      <c r="BE211" s="762">
        <v>0</v>
      </c>
      <c r="BF211" s="762">
        <v>0</v>
      </c>
      <c r="BG211" s="762">
        <v>0</v>
      </c>
      <c r="BH211" s="762">
        <v>0</v>
      </c>
      <c r="BI211" s="762">
        <v>0</v>
      </c>
      <c r="BJ211" s="762">
        <v>0</v>
      </c>
      <c r="BK211" s="762">
        <v>0</v>
      </c>
      <c r="BL211" s="762">
        <v>0</v>
      </c>
      <c r="BM211" s="762">
        <v>0</v>
      </c>
      <c r="BN211" s="762">
        <v>0</v>
      </c>
      <c r="BO211" s="762">
        <v>0</v>
      </c>
      <c r="BP211" s="762">
        <v>0</v>
      </c>
      <c r="BQ211" s="762">
        <v>0</v>
      </c>
      <c r="BR211" s="762">
        <v>0</v>
      </c>
      <c r="BS211" s="762">
        <v>0</v>
      </c>
      <c r="BT211" s="763">
        <v>0</v>
      </c>
    </row>
    <row r="212" spans="2:72">
      <c r="B212" s="586"/>
      <c r="C212" s="586"/>
      <c r="D212" s="586" t="s">
        <v>97</v>
      </c>
      <c r="E212" s="586"/>
      <c r="F212" s="586"/>
      <c r="G212" s="586"/>
      <c r="H212" s="586" t="s">
        <v>1169</v>
      </c>
      <c r="I212" s="546" t="s">
        <v>580</v>
      </c>
      <c r="J212" s="546" t="s">
        <v>593</v>
      </c>
      <c r="K212" s="39"/>
      <c r="L212" s="587"/>
      <c r="M212" s="588"/>
      <c r="N212" s="588"/>
      <c r="O212" s="588"/>
      <c r="P212" s="588">
        <v>0</v>
      </c>
      <c r="Q212" s="588">
        <v>0</v>
      </c>
      <c r="R212" s="588">
        <v>0</v>
      </c>
      <c r="S212" s="588">
        <v>0</v>
      </c>
      <c r="T212" s="588">
        <v>0</v>
      </c>
      <c r="U212" s="588">
        <v>0</v>
      </c>
      <c r="V212" s="588">
        <v>0</v>
      </c>
      <c r="W212" s="588">
        <v>0</v>
      </c>
      <c r="X212" s="588">
        <v>0</v>
      </c>
      <c r="Y212" s="588">
        <v>0</v>
      </c>
      <c r="Z212" s="588">
        <v>0</v>
      </c>
      <c r="AA212" s="588">
        <v>0</v>
      </c>
      <c r="AB212" s="588">
        <v>0</v>
      </c>
      <c r="AC212" s="588">
        <v>0</v>
      </c>
      <c r="AD212" s="588">
        <v>0</v>
      </c>
      <c r="AE212" s="588">
        <v>0</v>
      </c>
      <c r="AF212" s="588">
        <v>0</v>
      </c>
      <c r="AG212" s="588">
        <v>0</v>
      </c>
      <c r="AH212" s="588">
        <v>0</v>
      </c>
      <c r="AI212" s="588">
        <v>0</v>
      </c>
      <c r="AJ212" s="588">
        <v>0</v>
      </c>
      <c r="AK212" s="588">
        <v>0</v>
      </c>
      <c r="AL212" s="588">
        <v>0</v>
      </c>
      <c r="AM212" s="588">
        <v>0</v>
      </c>
      <c r="AN212" s="588">
        <v>0</v>
      </c>
      <c r="AO212" s="588"/>
      <c r="AP212" s="39"/>
      <c r="AQ212" s="587"/>
      <c r="AR212" s="588"/>
      <c r="AS212" s="588"/>
      <c r="AT212" s="588"/>
      <c r="AU212" s="762">
        <v>0</v>
      </c>
      <c r="AV212" s="762">
        <v>0</v>
      </c>
      <c r="AW212" s="762">
        <v>0</v>
      </c>
      <c r="AX212" s="762">
        <v>0</v>
      </c>
      <c r="AY212" s="762">
        <v>0</v>
      </c>
      <c r="AZ212" s="762">
        <v>0</v>
      </c>
      <c r="BA212" s="762">
        <v>0</v>
      </c>
      <c r="BB212" s="762">
        <v>0</v>
      </c>
      <c r="BC212" s="762">
        <v>0</v>
      </c>
      <c r="BD212" s="762">
        <v>0</v>
      </c>
      <c r="BE212" s="762">
        <v>0</v>
      </c>
      <c r="BF212" s="762">
        <v>0</v>
      </c>
      <c r="BG212" s="762">
        <v>0</v>
      </c>
      <c r="BH212" s="762">
        <v>0</v>
      </c>
      <c r="BI212" s="762">
        <v>0</v>
      </c>
      <c r="BJ212" s="762">
        <v>0</v>
      </c>
      <c r="BK212" s="762">
        <v>0</v>
      </c>
      <c r="BL212" s="762">
        <v>0</v>
      </c>
      <c r="BM212" s="762">
        <v>0</v>
      </c>
      <c r="BN212" s="762">
        <v>0</v>
      </c>
      <c r="BO212" s="762">
        <v>0</v>
      </c>
      <c r="BP212" s="762">
        <v>0</v>
      </c>
      <c r="BQ212" s="762">
        <v>0</v>
      </c>
      <c r="BR212" s="762">
        <v>0</v>
      </c>
      <c r="BS212" s="762">
        <v>0</v>
      </c>
      <c r="BT212" s="763">
        <v>0</v>
      </c>
    </row>
    <row r="213" spans="2:72">
      <c r="B213" s="586"/>
      <c r="C213" s="586"/>
      <c r="D213" s="586" t="s">
        <v>95</v>
      </c>
      <c r="E213" s="586"/>
      <c r="F213" s="586"/>
      <c r="G213" s="586"/>
      <c r="H213" s="586" t="s">
        <v>1169</v>
      </c>
      <c r="I213" s="546" t="s">
        <v>580</v>
      </c>
      <c r="J213" s="546" t="s">
        <v>593</v>
      </c>
      <c r="K213" s="39"/>
      <c r="L213" s="587"/>
      <c r="M213" s="588"/>
      <c r="N213" s="588"/>
      <c r="O213" s="588"/>
      <c r="P213" s="588">
        <v>16</v>
      </c>
      <c r="Q213" s="588">
        <v>16</v>
      </c>
      <c r="R213" s="588">
        <v>16</v>
      </c>
      <c r="S213" s="588">
        <v>16</v>
      </c>
      <c r="T213" s="588">
        <v>16</v>
      </c>
      <c r="U213" s="588">
        <v>16</v>
      </c>
      <c r="V213" s="588">
        <v>16</v>
      </c>
      <c r="W213" s="588">
        <v>16</v>
      </c>
      <c r="X213" s="588">
        <v>16</v>
      </c>
      <c r="Y213" s="588">
        <v>16</v>
      </c>
      <c r="Z213" s="588">
        <v>15</v>
      </c>
      <c r="AA213" s="588">
        <v>15</v>
      </c>
      <c r="AB213" s="588">
        <v>15</v>
      </c>
      <c r="AC213" s="588">
        <v>15</v>
      </c>
      <c r="AD213" s="588">
        <v>15</v>
      </c>
      <c r="AE213" s="588">
        <v>15</v>
      </c>
      <c r="AF213" s="588">
        <v>8</v>
      </c>
      <c r="AG213" s="588">
        <v>8</v>
      </c>
      <c r="AH213" s="588">
        <v>8</v>
      </c>
      <c r="AI213" s="588">
        <v>8</v>
      </c>
      <c r="AJ213" s="588">
        <v>0</v>
      </c>
      <c r="AK213" s="588">
        <v>0</v>
      </c>
      <c r="AL213" s="588">
        <v>0</v>
      </c>
      <c r="AM213" s="588">
        <v>0</v>
      </c>
      <c r="AN213" s="588">
        <v>0</v>
      </c>
      <c r="AO213" s="588"/>
      <c r="AP213" s="39"/>
      <c r="AQ213" s="587"/>
      <c r="AR213" s="588"/>
      <c r="AS213" s="588"/>
      <c r="AT213" s="588"/>
      <c r="AU213" s="762">
        <v>254356</v>
      </c>
      <c r="AV213" s="762">
        <v>250748</v>
      </c>
      <c r="AW213" s="762">
        <v>250748</v>
      </c>
      <c r="AX213" s="762">
        <v>250748</v>
      </c>
      <c r="AY213" s="762">
        <v>250748</v>
      </c>
      <c r="AZ213" s="762">
        <v>250748</v>
      </c>
      <c r="BA213" s="762">
        <v>250748</v>
      </c>
      <c r="BB213" s="762">
        <v>250648</v>
      </c>
      <c r="BC213" s="762">
        <v>250648</v>
      </c>
      <c r="BD213" s="762">
        <v>250648</v>
      </c>
      <c r="BE213" s="762">
        <v>243997</v>
      </c>
      <c r="BF213" s="762">
        <v>240430</v>
      </c>
      <c r="BG213" s="762">
        <v>240430</v>
      </c>
      <c r="BH213" s="762">
        <v>239766</v>
      </c>
      <c r="BI213" s="762">
        <v>239766</v>
      </c>
      <c r="BJ213" s="762">
        <v>239328</v>
      </c>
      <c r="BK213" s="762">
        <v>123897</v>
      </c>
      <c r="BL213" s="762">
        <v>123897</v>
      </c>
      <c r="BM213" s="762">
        <v>123897</v>
      </c>
      <c r="BN213" s="762">
        <v>123897</v>
      </c>
      <c r="BO213" s="762">
        <v>0</v>
      </c>
      <c r="BP213" s="762">
        <v>0</v>
      </c>
      <c r="BQ213" s="762">
        <v>0</v>
      </c>
      <c r="BR213" s="762">
        <v>0</v>
      </c>
      <c r="BS213" s="762">
        <v>0</v>
      </c>
      <c r="BT213" s="763">
        <v>0</v>
      </c>
    </row>
    <row r="214" spans="2:72">
      <c r="B214" s="586"/>
      <c r="C214" s="586"/>
      <c r="D214" s="586" t="s">
        <v>96</v>
      </c>
      <c r="E214" s="586"/>
      <c r="F214" s="586"/>
      <c r="G214" s="586"/>
      <c r="H214" s="586" t="s">
        <v>1169</v>
      </c>
      <c r="I214" s="546" t="s">
        <v>580</v>
      </c>
      <c r="J214" s="546" t="s">
        <v>593</v>
      </c>
      <c r="K214" s="39"/>
      <c r="L214" s="587"/>
      <c r="M214" s="588"/>
      <c r="N214" s="588"/>
      <c r="O214" s="588"/>
      <c r="P214" s="588">
        <v>2</v>
      </c>
      <c r="Q214" s="588">
        <v>2</v>
      </c>
      <c r="R214" s="588">
        <v>2</v>
      </c>
      <c r="S214" s="588">
        <v>2</v>
      </c>
      <c r="T214" s="588">
        <v>2</v>
      </c>
      <c r="U214" s="588">
        <v>2</v>
      </c>
      <c r="V214" s="588">
        <v>2</v>
      </c>
      <c r="W214" s="588">
        <v>2</v>
      </c>
      <c r="X214" s="588">
        <v>2</v>
      </c>
      <c r="Y214" s="588">
        <v>2</v>
      </c>
      <c r="Z214" s="588">
        <v>1</v>
      </c>
      <c r="AA214" s="588">
        <v>1</v>
      </c>
      <c r="AB214" s="588">
        <v>1</v>
      </c>
      <c r="AC214" s="588">
        <v>1</v>
      </c>
      <c r="AD214" s="588">
        <v>1</v>
      </c>
      <c r="AE214" s="588">
        <v>1</v>
      </c>
      <c r="AF214" s="588">
        <v>1</v>
      </c>
      <c r="AG214" s="588">
        <v>1</v>
      </c>
      <c r="AH214" s="588">
        <v>1</v>
      </c>
      <c r="AI214" s="588">
        <v>1</v>
      </c>
      <c r="AJ214" s="588">
        <v>0</v>
      </c>
      <c r="AK214" s="588">
        <v>0</v>
      </c>
      <c r="AL214" s="588">
        <v>0</v>
      </c>
      <c r="AM214" s="588">
        <v>0</v>
      </c>
      <c r="AN214" s="588">
        <v>0</v>
      </c>
      <c r="AO214" s="588"/>
      <c r="AP214" s="39"/>
      <c r="AQ214" s="587"/>
      <c r="AR214" s="588"/>
      <c r="AS214" s="588"/>
      <c r="AT214" s="588"/>
      <c r="AU214" s="762">
        <v>28604</v>
      </c>
      <c r="AV214" s="762">
        <v>28268</v>
      </c>
      <c r="AW214" s="762">
        <v>28268</v>
      </c>
      <c r="AX214" s="762">
        <v>28268</v>
      </c>
      <c r="AY214" s="762">
        <v>28268</v>
      </c>
      <c r="AZ214" s="762">
        <v>28268</v>
      </c>
      <c r="BA214" s="762">
        <v>28268</v>
      </c>
      <c r="BB214" s="762">
        <v>28198</v>
      </c>
      <c r="BC214" s="762">
        <v>28198</v>
      </c>
      <c r="BD214" s="762">
        <v>28198</v>
      </c>
      <c r="BE214" s="762">
        <v>23915</v>
      </c>
      <c r="BF214" s="762">
        <v>23719</v>
      </c>
      <c r="BG214" s="762">
        <v>23719</v>
      </c>
      <c r="BH214" s="762">
        <v>22990</v>
      </c>
      <c r="BI214" s="762">
        <v>22990</v>
      </c>
      <c r="BJ214" s="762">
        <v>22905</v>
      </c>
      <c r="BK214" s="762">
        <v>9571</v>
      </c>
      <c r="BL214" s="762">
        <v>9571</v>
      </c>
      <c r="BM214" s="762">
        <v>9571</v>
      </c>
      <c r="BN214" s="762">
        <v>9571</v>
      </c>
      <c r="BO214" s="762">
        <v>0</v>
      </c>
      <c r="BP214" s="762">
        <v>0</v>
      </c>
      <c r="BQ214" s="762">
        <v>0</v>
      </c>
      <c r="BR214" s="762">
        <v>0</v>
      </c>
      <c r="BS214" s="762">
        <v>0</v>
      </c>
      <c r="BT214" s="763">
        <v>0</v>
      </c>
    </row>
    <row r="215" spans="2:72">
      <c r="B215" s="586"/>
      <c r="C215" s="586"/>
      <c r="D215" s="586" t="s">
        <v>665</v>
      </c>
      <c r="E215" s="586"/>
      <c r="F215" s="586"/>
      <c r="G215" s="586"/>
      <c r="H215" s="586" t="s">
        <v>1169</v>
      </c>
      <c r="I215" s="546" t="s">
        <v>580</v>
      </c>
      <c r="J215" s="546" t="s">
        <v>593</v>
      </c>
      <c r="K215" s="39"/>
      <c r="L215" s="587"/>
      <c r="M215" s="588"/>
      <c r="N215" s="588"/>
      <c r="O215" s="588"/>
      <c r="P215" s="588">
        <v>37</v>
      </c>
      <c r="Q215" s="588">
        <v>37</v>
      </c>
      <c r="R215" s="588">
        <v>37</v>
      </c>
      <c r="S215" s="588">
        <v>37</v>
      </c>
      <c r="T215" s="588">
        <v>37</v>
      </c>
      <c r="U215" s="588">
        <v>37</v>
      </c>
      <c r="V215" s="588">
        <v>37</v>
      </c>
      <c r="W215" s="588">
        <v>37</v>
      </c>
      <c r="X215" s="588">
        <v>37</v>
      </c>
      <c r="Y215" s="588">
        <v>37</v>
      </c>
      <c r="Z215" s="588">
        <v>37</v>
      </c>
      <c r="AA215" s="588">
        <v>37</v>
      </c>
      <c r="AB215" s="588">
        <v>37</v>
      </c>
      <c r="AC215" s="588">
        <v>37</v>
      </c>
      <c r="AD215" s="588">
        <v>37</v>
      </c>
      <c r="AE215" s="588">
        <v>37</v>
      </c>
      <c r="AF215" s="588">
        <v>37</v>
      </c>
      <c r="AG215" s="588">
        <v>37</v>
      </c>
      <c r="AH215" s="588">
        <v>34</v>
      </c>
      <c r="AI215" s="588">
        <v>0</v>
      </c>
      <c r="AJ215" s="588">
        <v>0</v>
      </c>
      <c r="AK215" s="588">
        <v>0</v>
      </c>
      <c r="AL215" s="588">
        <v>0</v>
      </c>
      <c r="AM215" s="588">
        <v>0</v>
      </c>
      <c r="AN215" s="588">
        <v>0</v>
      </c>
      <c r="AO215" s="588"/>
      <c r="AP215" s="39"/>
      <c r="AQ215" s="587"/>
      <c r="AR215" s="588"/>
      <c r="AS215" s="588"/>
      <c r="AT215" s="588"/>
      <c r="AU215" s="762">
        <v>70927</v>
      </c>
      <c r="AV215" s="762">
        <v>70927</v>
      </c>
      <c r="AW215" s="762">
        <v>70927</v>
      </c>
      <c r="AX215" s="762">
        <v>70927</v>
      </c>
      <c r="AY215" s="762">
        <v>70927</v>
      </c>
      <c r="AZ215" s="762">
        <v>70927</v>
      </c>
      <c r="BA215" s="762">
        <v>70927</v>
      </c>
      <c r="BB215" s="762">
        <v>70927</v>
      </c>
      <c r="BC215" s="762">
        <v>70927</v>
      </c>
      <c r="BD215" s="762">
        <v>70927</v>
      </c>
      <c r="BE215" s="762">
        <v>70927</v>
      </c>
      <c r="BF215" s="762">
        <v>70927</v>
      </c>
      <c r="BG215" s="762">
        <v>70927</v>
      </c>
      <c r="BH215" s="762">
        <v>70927</v>
      </c>
      <c r="BI215" s="762">
        <v>70927</v>
      </c>
      <c r="BJ215" s="762">
        <v>70927</v>
      </c>
      <c r="BK215" s="762">
        <v>70927</v>
      </c>
      <c r="BL215" s="762">
        <v>70927</v>
      </c>
      <c r="BM215" s="762">
        <v>68402</v>
      </c>
      <c r="BN215" s="762">
        <v>0</v>
      </c>
      <c r="BO215" s="762">
        <v>0</v>
      </c>
      <c r="BP215" s="762">
        <v>0</v>
      </c>
      <c r="BQ215" s="762">
        <v>0</v>
      </c>
      <c r="BR215" s="762">
        <v>0</v>
      </c>
      <c r="BS215" s="762">
        <v>0</v>
      </c>
      <c r="BT215" s="763">
        <v>0</v>
      </c>
    </row>
    <row r="216" spans="2:72">
      <c r="B216" s="586"/>
      <c r="C216" s="586"/>
      <c r="D216" s="586" t="s">
        <v>98</v>
      </c>
      <c r="E216" s="586"/>
      <c r="F216" s="586"/>
      <c r="G216" s="586"/>
      <c r="H216" s="586" t="s">
        <v>1169</v>
      </c>
      <c r="I216" s="546" t="s">
        <v>580</v>
      </c>
      <c r="J216" s="546" t="s">
        <v>593</v>
      </c>
      <c r="K216" s="39"/>
      <c r="L216" s="587"/>
      <c r="M216" s="588"/>
      <c r="N216" s="588"/>
      <c r="O216" s="588"/>
      <c r="P216" s="588">
        <v>63</v>
      </c>
      <c r="Q216" s="588">
        <v>63</v>
      </c>
      <c r="R216" s="588">
        <v>63</v>
      </c>
      <c r="S216" s="588">
        <v>63</v>
      </c>
      <c r="T216" s="588">
        <v>63</v>
      </c>
      <c r="U216" s="588">
        <v>63</v>
      </c>
      <c r="V216" s="588">
        <v>63</v>
      </c>
      <c r="W216" s="588">
        <v>63</v>
      </c>
      <c r="X216" s="588">
        <v>63</v>
      </c>
      <c r="Y216" s="588">
        <v>63</v>
      </c>
      <c r="Z216" s="588">
        <v>63</v>
      </c>
      <c r="AA216" s="588">
        <v>63</v>
      </c>
      <c r="AB216" s="588">
        <v>63</v>
      </c>
      <c r="AC216" s="588">
        <v>63</v>
      </c>
      <c r="AD216" s="588">
        <v>63</v>
      </c>
      <c r="AE216" s="588">
        <v>63</v>
      </c>
      <c r="AF216" s="588">
        <v>16</v>
      </c>
      <c r="AG216" s="588">
        <v>16</v>
      </c>
      <c r="AH216" s="588">
        <v>16</v>
      </c>
      <c r="AI216" s="588">
        <v>16</v>
      </c>
      <c r="AJ216" s="588">
        <v>15</v>
      </c>
      <c r="AK216" s="588">
        <v>15</v>
      </c>
      <c r="AL216" s="588">
        <v>15</v>
      </c>
      <c r="AM216" s="588">
        <v>0</v>
      </c>
      <c r="AN216" s="588">
        <v>0</v>
      </c>
      <c r="AO216" s="588"/>
      <c r="AP216" s="39"/>
      <c r="AQ216" s="587"/>
      <c r="AR216" s="588"/>
      <c r="AS216" s="588"/>
      <c r="AT216" s="588"/>
      <c r="AU216" s="762">
        <v>1077435</v>
      </c>
      <c r="AV216" s="762">
        <v>1077435</v>
      </c>
      <c r="AW216" s="762">
        <v>1077435</v>
      </c>
      <c r="AX216" s="762">
        <v>1077435</v>
      </c>
      <c r="AY216" s="762">
        <v>1077435</v>
      </c>
      <c r="AZ216" s="762">
        <v>1077435</v>
      </c>
      <c r="BA216" s="762">
        <v>1077435</v>
      </c>
      <c r="BB216" s="762">
        <v>1077435</v>
      </c>
      <c r="BC216" s="762">
        <v>1077435</v>
      </c>
      <c r="BD216" s="762">
        <v>1077435</v>
      </c>
      <c r="BE216" s="762">
        <v>1077151</v>
      </c>
      <c r="BF216" s="762">
        <v>1077151</v>
      </c>
      <c r="BG216" s="762">
        <v>1077151</v>
      </c>
      <c r="BH216" s="762">
        <v>1077151</v>
      </c>
      <c r="BI216" s="762">
        <v>1077151</v>
      </c>
      <c r="BJ216" s="762">
        <v>1077151</v>
      </c>
      <c r="BK216" s="762">
        <v>333605</v>
      </c>
      <c r="BL216" s="762">
        <v>333605</v>
      </c>
      <c r="BM216" s="762">
        <v>333605</v>
      </c>
      <c r="BN216" s="762">
        <v>333605</v>
      </c>
      <c r="BO216" s="762">
        <v>325125</v>
      </c>
      <c r="BP216" s="762">
        <v>325125</v>
      </c>
      <c r="BQ216" s="762">
        <v>325125</v>
      </c>
      <c r="BR216" s="762">
        <v>0</v>
      </c>
      <c r="BS216" s="762">
        <v>0</v>
      </c>
      <c r="BT216" s="763">
        <v>0</v>
      </c>
    </row>
    <row r="217" spans="2:72">
      <c r="B217" s="586"/>
      <c r="C217" s="586"/>
      <c r="D217" s="586" t="s">
        <v>99</v>
      </c>
      <c r="E217" s="586"/>
      <c r="F217" s="586"/>
      <c r="G217" s="586"/>
      <c r="H217" s="586" t="s">
        <v>1169</v>
      </c>
      <c r="I217" s="546" t="s">
        <v>580</v>
      </c>
      <c r="J217" s="546" t="s">
        <v>593</v>
      </c>
      <c r="K217" s="39"/>
      <c r="L217" s="587"/>
      <c r="M217" s="588"/>
      <c r="N217" s="588"/>
      <c r="O217" s="588"/>
      <c r="P217" s="588">
        <v>28</v>
      </c>
      <c r="Q217" s="588">
        <v>28</v>
      </c>
      <c r="R217" s="588">
        <v>28</v>
      </c>
      <c r="S217" s="588">
        <v>28</v>
      </c>
      <c r="T217" s="588">
        <v>201</v>
      </c>
      <c r="U217" s="588">
        <v>201</v>
      </c>
      <c r="V217" s="588">
        <v>201</v>
      </c>
      <c r="W217" s="588">
        <v>201</v>
      </c>
      <c r="X217" s="588">
        <v>201</v>
      </c>
      <c r="Y217" s="588">
        <v>201</v>
      </c>
      <c r="Z217" s="588">
        <v>201</v>
      </c>
      <c r="AA217" s="588">
        <v>201</v>
      </c>
      <c r="AB217" s="588">
        <v>201</v>
      </c>
      <c r="AC217" s="588">
        <v>141</v>
      </c>
      <c r="AD217" s="588">
        <v>0</v>
      </c>
      <c r="AE217" s="588">
        <v>0</v>
      </c>
      <c r="AF217" s="588">
        <v>0</v>
      </c>
      <c r="AG217" s="588">
        <v>0</v>
      </c>
      <c r="AH217" s="588">
        <v>0</v>
      </c>
      <c r="AI217" s="588">
        <v>0</v>
      </c>
      <c r="AJ217" s="588">
        <v>0</v>
      </c>
      <c r="AK217" s="588">
        <v>0</v>
      </c>
      <c r="AL217" s="588">
        <v>0</v>
      </c>
      <c r="AM217" s="588">
        <v>0</v>
      </c>
      <c r="AN217" s="588">
        <v>0</v>
      </c>
      <c r="AO217" s="588"/>
      <c r="AP217" s="39"/>
      <c r="AQ217" s="587"/>
      <c r="AR217" s="588"/>
      <c r="AS217" s="588"/>
      <c r="AT217" s="588"/>
      <c r="AU217" s="762">
        <v>131814</v>
      </c>
      <c r="AV217" s="762">
        <v>131814</v>
      </c>
      <c r="AW217" s="762">
        <v>131814</v>
      </c>
      <c r="AX217" s="762">
        <v>131814</v>
      </c>
      <c r="AY217" s="762">
        <v>934004</v>
      </c>
      <c r="AZ217" s="762">
        <v>934004</v>
      </c>
      <c r="BA217" s="762">
        <v>934004</v>
      </c>
      <c r="BB217" s="762">
        <v>934004</v>
      </c>
      <c r="BC217" s="762">
        <v>934004</v>
      </c>
      <c r="BD217" s="762">
        <v>934004</v>
      </c>
      <c r="BE217" s="762">
        <v>934004</v>
      </c>
      <c r="BF217" s="762">
        <v>934004</v>
      </c>
      <c r="BG217" s="762">
        <v>934004</v>
      </c>
      <c r="BH217" s="762">
        <v>653803</v>
      </c>
      <c r="BI217" s="762">
        <v>0</v>
      </c>
      <c r="BJ217" s="762">
        <v>0</v>
      </c>
      <c r="BK217" s="762">
        <v>0</v>
      </c>
      <c r="BL217" s="762">
        <v>0</v>
      </c>
      <c r="BM217" s="762">
        <v>0</v>
      </c>
      <c r="BN217" s="762">
        <v>0</v>
      </c>
      <c r="BO217" s="762">
        <v>0</v>
      </c>
      <c r="BP217" s="762">
        <v>0</v>
      </c>
      <c r="BQ217" s="762">
        <v>0</v>
      </c>
      <c r="BR217" s="762">
        <v>0</v>
      </c>
      <c r="BS217" s="762">
        <v>0</v>
      </c>
      <c r="BT217" s="763">
        <v>0</v>
      </c>
    </row>
    <row r="218" spans="2:72">
      <c r="B218" s="586"/>
      <c r="C218" s="586"/>
      <c r="D218" s="586" t="s">
        <v>100</v>
      </c>
      <c r="E218" s="586"/>
      <c r="F218" s="586"/>
      <c r="G218" s="586"/>
      <c r="H218" s="586" t="s">
        <v>1169</v>
      </c>
      <c r="I218" s="546" t="s">
        <v>580</v>
      </c>
      <c r="J218" s="546" t="s">
        <v>593</v>
      </c>
      <c r="K218" s="39"/>
      <c r="L218" s="587"/>
      <c r="M218" s="588"/>
      <c r="N218" s="588"/>
      <c r="O218" s="588"/>
      <c r="P218" s="588">
        <v>119</v>
      </c>
      <c r="Q218" s="588">
        <v>119</v>
      </c>
      <c r="R218" s="588">
        <v>119</v>
      </c>
      <c r="S218" s="588">
        <v>118</v>
      </c>
      <c r="T218" s="588">
        <v>118</v>
      </c>
      <c r="U218" s="588">
        <v>118</v>
      </c>
      <c r="V218" s="588">
        <v>107</v>
      </c>
      <c r="W218" s="588">
        <v>107</v>
      </c>
      <c r="X218" s="588">
        <v>107</v>
      </c>
      <c r="Y218" s="588">
        <v>58</v>
      </c>
      <c r="Z218" s="588">
        <v>11</v>
      </c>
      <c r="AA218" s="588">
        <v>11</v>
      </c>
      <c r="AB218" s="588">
        <v>4</v>
      </c>
      <c r="AC218" s="588">
        <v>4</v>
      </c>
      <c r="AD218" s="588">
        <v>4</v>
      </c>
      <c r="AE218" s="588">
        <v>4</v>
      </c>
      <c r="AF218" s="588">
        <v>4</v>
      </c>
      <c r="AG218" s="588">
        <v>4</v>
      </c>
      <c r="AH218" s="588">
        <v>4</v>
      </c>
      <c r="AI218" s="588">
        <v>4</v>
      </c>
      <c r="AJ218" s="588">
        <v>0</v>
      </c>
      <c r="AK218" s="588">
        <v>0</v>
      </c>
      <c r="AL218" s="588">
        <v>0</v>
      </c>
      <c r="AM218" s="588">
        <v>0</v>
      </c>
      <c r="AN218" s="588">
        <v>0</v>
      </c>
      <c r="AO218" s="588"/>
      <c r="AP218" s="39"/>
      <c r="AQ218" s="587"/>
      <c r="AR218" s="588"/>
      <c r="AS218" s="588"/>
      <c r="AT218" s="588"/>
      <c r="AU218" s="762">
        <v>1001960</v>
      </c>
      <c r="AV218" s="762">
        <v>1001960</v>
      </c>
      <c r="AW218" s="762">
        <v>1001960</v>
      </c>
      <c r="AX218" s="762">
        <v>997371</v>
      </c>
      <c r="AY218" s="762">
        <v>997371</v>
      </c>
      <c r="AZ218" s="762">
        <v>997371</v>
      </c>
      <c r="BA218" s="762">
        <v>939705</v>
      </c>
      <c r="BB218" s="762">
        <v>939705</v>
      </c>
      <c r="BC218" s="762">
        <v>939705</v>
      </c>
      <c r="BD218" s="762">
        <v>695406</v>
      </c>
      <c r="BE218" s="762">
        <v>454686</v>
      </c>
      <c r="BF218" s="762">
        <v>454686</v>
      </c>
      <c r="BG218" s="762">
        <v>337525</v>
      </c>
      <c r="BH218" s="762">
        <v>337525</v>
      </c>
      <c r="BI218" s="762">
        <v>337525</v>
      </c>
      <c r="BJ218" s="762">
        <v>267755</v>
      </c>
      <c r="BK218" s="762">
        <v>12599</v>
      </c>
      <c r="BL218" s="762">
        <v>12599</v>
      </c>
      <c r="BM218" s="762">
        <v>12599</v>
      </c>
      <c r="BN218" s="762">
        <v>12599</v>
      </c>
      <c r="BO218" s="762">
        <v>0</v>
      </c>
      <c r="BP218" s="762">
        <v>0</v>
      </c>
      <c r="BQ218" s="762">
        <v>0</v>
      </c>
      <c r="BR218" s="762">
        <v>0</v>
      </c>
      <c r="BS218" s="762">
        <v>0</v>
      </c>
      <c r="BT218" s="763">
        <v>0</v>
      </c>
    </row>
    <row r="219" spans="2:72">
      <c r="B219" s="586"/>
      <c r="C219" s="586"/>
      <c r="D219" s="586" t="s">
        <v>101</v>
      </c>
      <c r="E219" s="586"/>
      <c r="F219" s="586"/>
      <c r="G219" s="586"/>
      <c r="H219" s="586" t="s">
        <v>1169</v>
      </c>
      <c r="I219" s="546" t="s">
        <v>580</v>
      </c>
      <c r="J219" s="546" t="s">
        <v>593</v>
      </c>
      <c r="K219" s="39"/>
      <c r="L219" s="587"/>
      <c r="M219" s="588"/>
      <c r="N219" s="588"/>
      <c r="O219" s="588"/>
      <c r="P219" s="588">
        <v>0</v>
      </c>
      <c r="Q219" s="588">
        <v>0</v>
      </c>
      <c r="R219" s="588">
        <v>0</v>
      </c>
      <c r="S219" s="588">
        <v>0</v>
      </c>
      <c r="T219" s="588">
        <v>0</v>
      </c>
      <c r="U219" s="588">
        <v>0</v>
      </c>
      <c r="V219" s="588">
        <v>0</v>
      </c>
      <c r="W219" s="588">
        <v>0</v>
      </c>
      <c r="X219" s="588">
        <v>0</v>
      </c>
      <c r="Y219" s="588">
        <v>0</v>
      </c>
      <c r="Z219" s="588">
        <v>0</v>
      </c>
      <c r="AA219" s="588">
        <v>0</v>
      </c>
      <c r="AB219" s="588">
        <v>0</v>
      </c>
      <c r="AC219" s="588">
        <v>0</v>
      </c>
      <c r="AD219" s="588">
        <v>0</v>
      </c>
      <c r="AE219" s="588">
        <v>0</v>
      </c>
      <c r="AF219" s="588">
        <v>0</v>
      </c>
      <c r="AG219" s="588">
        <v>0</v>
      </c>
      <c r="AH219" s="588">
        <v>0</v>
      </c>
      <c r="AI219" s="588">
        <v>0</v>
      </c>
      <c r="AJ219" s="588">
        <v>0</v>
      </c>
      <c r="AK219" s="588">
        <v>0</v>
      </c>
      <c r="AL219" s="588">
        <v>0</v>
      </c>
      <c r="AM219" s="588">
        <v>0</v>
      </c>
      <c r="AN219" s="588">
        <v>0</v>
      </c>
      <c r="AO219" s="588"/>
      <c r="AP219" s="39"/>
      <c r="AQ219" s="587"/>
      <c r="AR219" s="588"/>
      <c r="AS219" s="588"/>
      <c r="AT219" s="588"/>
      <c r="AU219" s="762">
        <v>0</v>
      </c>
      <c r="AV219" s="762">
        <v>0</v>
      </c>
      <c r="AW219" s="762">
        <v>0</v>
      </c>
      <c r="AX219" s="762">
        <v>0</v>
      </c>
      <c r="AY219" s="762">
        <v>0</v>
      </c>
      <c r="AZ219" s="762">
        <v>0</v>
      </c>
      <c r="BA219" s="762">
        <v>0</v>
      </c>
      <c r="BB219" s="762">
        <v>0</v>
      </c>
      <c r="BC219" s="762">
        <v>0</v>
      </c>
      <c r="BD219" s="762">
        <v>0</v>
      </c>
      <c r="BE219" s="762">
        <v>0</v>
      </c>
      <c r="BF219" s="762">
        <v>0</v>
      </c>
      <c r="BG219" s="762">
        <v>0</v>
      </c>
      <c r="BH219" s="762">
        <v>0</v>
      </c>
      <c r="BI219" s="762">
        <v>0</v>
      </c>
      <c r="BJ219" s="762">
        <v>0</v>
      </c>
      <c r="BK219" s="762">
        <v>0</v>
      </c>
      <c r="BL219" s="762">
        <v>0</v>
      </c>
      <c r="BM219" s="762">
        <v>0</v>
      </c>
      <c r="BN219" s="762">
        <v>0</v>
      </c>
      <c r="BO219" s="762">
        <v>0</v>
      </c>
      <c r="BP219" s="762">
        <v>0</v>
      </c>
      <c r="BQ219" s="762">
        <v>0</v>
      </c>
      <c r="BR219" s="762">
        <v>0</v>
      </c>
      <c r="BS219" s="762">
        <v>0</v>
      </c>
      <c r="BT219" s="763">
        <v>0</v>
      </c>
    </row>
    <row r="220" spans="2:72">
      <c r="B220" s="586"/>
      <c r="C220" s="586"/>
      <c r="D220" s="586" t="s">
        <v>102</v>
      </c>
      <c r="E220" s="586"/>
      <c r="F220" s="586"/>
      <c r="G220" s="586"/>
      <c r="H220" s="586" t="s">
        <v>1169</v>
      </c>
      <c r="I220" s="546" t="s">
        <v>580</v>
      </c>
      <c r="J220" s="546" t="s">
        <v>593</v>
      </c>
      <c r="K220" s="39"/>
      <c r="L220" s="587"/>
      <c r="M220" s="588"/>
      <c r="N220" s="588"/>
      <c r="O220" s="588"/>
      <c r="P220" s="588">
        <v>195</v>
      </c>
      <c r="Q220" s="588">
        <v>195</v>
      </c>
      <c r="R220" s="588">
        <v>195</v>
      </c>
      <c r="S220" s="588">
        <v>195</v>
      </c>
      <c r="T220" s="588">
        <v>195</v>
      </c>
      <c r="U220" s="588">
        <v>195</v>
      </c>
      <c r="V220" s="588">
        <v>195</v>
      </c>
      <c r="W220" s="588">
        <v>195</v>
      </c>
      <c r="X220" s="588">
        <v>195</v>
      </c>
      <c r="Y220" s="588">
        <v>195</v>
      </c>
      <c r="Z220" s="588">
        <v>195</v>
      </c>
      <c r="AA220" s="588">
        <v>195</v>
      </c>
      <c r="AB220" s="588">
        <v>195</v>
      </c>
      <c r="AC220" s="588">
        <v>195</v>
      </c>
      <c r="AD220" s="588">
        <v>85</v>
      </c>
      <c r="AE220" s="588">
        <v>0</v>
      </c>
      <c r="AF220" s="588">
        <v>0</v>
      </c>
      <c r="AG220" s="588">
        <v>0</v>
      </c>
      <c r="AH220" s="588">
        <v>0</v>
      </c>
      <c r="AI220" s="588">
        <v>0</v>
      </c>
      <c r="AJ220" s="588">
        <v>0</v>
      </c>
      <c r="AK220" s="588">
        <v>0</v>
      </c>
      <c r="AL220" s="588">
        <v>0</v>
      </c>
      <c r="AM220" s="588">
        <v>0</v>
      </c>
      <c r="AN220" s="588">
        <v>0</v>
      </c>
      <c r="AO220" s="588"/>
      <c r="AP220" s="39"/>
      <c r="AQ220" s="587"/>
      <c r="AR220" s="588"/>
      <c r="AS220" s="588"/>
      <c r="AT220" s="588"/>
      <c r="AU220" s="762">
        <v>547010</v>
      </c>
      <c r="AV220" s="762">
        <v>547010</v>
      </c>
      <c r="AW220" s="762">
        <v>547010</v>
      </c>
      <c r="AX220" s="762">
        <v>547010</v>
      </c>
      <c r="AY220" s="762">
        <v>547010</v>
      </c>
      <c r="AZ220" s="762">
        <v>547010</v>
      </c>
      <c r="BA220" s="762">
        <v>547010</v>
      </c>
      <c r="BB220" s="762">
        <v>547010</v>
      </c>
      <c r="BC220" s="762">
        <v>547010</v>
      </c>
      <c r="BD220" s="762">
        <v>547010</v>
      </c>
      <c r="BE220" s="762">
        <v>547010</v>
      </c>
      <c r="BF220" s="762">
        <v>547010</v>
      </c>
      <c r="BG220" s="762">
        <v>547010</v>
      </c>
      <c r="BH220" s="762">
        <v>547010</v>
      </c>
      <c r="BI220" s="762">
        <v>237352</v>
      </c>
      <c r="BJ220" s="762">
        <v>0</v>
      </c>
      <c r="BK220" s="762">
        <v>0</v>
      </c>
      <c r="BL220" s="762">
        <v>0</v>
      </c>
      <c r="BM220" s="762">
        <v>0</v>
      </c>
      <c r="BN220" s="762">
        <v>0</v>
      </c>
      <c r="BO220" s="762">
        <v>0</v>
      </c>
      <c r="BP220" s="762">
        <v>0</v>
      </c>
      <c r="BQ220" s="762">
        <v>0</v>
      </c>
      <c r="BR220" s="762">
        <v>0</v>
      </c>
      <c r="BS220" s="762">
        <v>0</v>
      </c>
      <c r="BT220" s="763">
        <v>0</v>
      </c>
    </row>
    <row r="221" spans="2:72">
      <c r="B221" s="586"/>
      <c r="C221" s="586"/>
      <c r="D221" s="586"/>
      <c r="E221" s="586"/>
      <c r="F221" s="586"/>
      <c r="G221" s="586"/>
      <c r="H221" s="586"/>
      <c r="I221" s="546"/>
      <c r="J221" s="546"/>
      <c r="K221" s="39"/>
      <c r="L221" s="587"/>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88"/>
      <c r="AL221" s="588"/>
      <c r="AM221" s="588"/>
      <c r="AN221" s="588"/>
      <c r="AO221" s="588"/>
      <c r="AP221" s="39"/>
      <c r="AQ221" s="587"/>
      <c r="AR221" s="588"/>
      <c r="AS221" s="588"/>
      <c r="AT221" s="588"/>
      <c r="AU221" s="588"/>
      <c r="AV221" s="588"/>
      <c r="AW221" s="588"/>
      <c r="AX221" s="588"/>
      <c r="AY221" s="588"/>
      <c r="AZ221" s="588"/>
      <c r="BA221" s="588"/>
      <c r="BB221" s="588"/>
      <c r="BC221" s="588"/>
      <c r="BD221" s="588"/>
      <c r="BE221" s="588"/>
      <c r="BF221" s="588"/>
      <c r="BG221" s="588"/>
      <c r="BH221" s="588"/>
      <c r="BI221" s="588"/>
      <c r="BJ221" s="588"/>
      <c r="BK221" s="588"/>
      <c r="BL221" s="588"/>
      <c r="BM221" s="588"/>
      <c r="BN221" s="588"/>
      <c r="BO221" s="588"/>
      <c r="BP221" s="588"/>
      <c r="BQ221" s="588"/>
      <c r="BR221" s="588"/>
      <c r="BS221" s="588"/>
      <c r="BT221" s="589"/>
    </row>
    <row r="222" spans="2:72">
      <c r="B222" s="586"/>
      <c r="C222" s="586"/>
      <c r="D222" s="586"/>
      <c r="E222" s="586"/>
      <c r="F222" s="586"/>
      <c r="G222" s="586"/>
      <c r="H222" s="586"/>
      <c r="I222" s="546"/>
      <c r="J222" s="546"/>
      <c r="K222" s="39"/>
      <c r="L222" s="587"/>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88"/>
      <c r="AL222" s="588"/>
      <c r="AM222" s="588"/>
      <c r="AN222" s="588"/>
      <c r="AO222" s="588"/>
      <c r="AP222" s="39"/>
      <c r="AQ222" s="587"/>
      <c r="AR222" s="588"/>
      <c r="AS222" s="588"/>
      <c r="AT222" s="588"/>
      <c r="AU222" s="588"/>
      <c r="AV222" s="588"/>
      <c r="AW222" s="588"/>
      <c r="AX222" s="588"/>
      <c r="AY222" s="588"/>
      <c r="AZ222" s="588"/>
      <c r="BA222" s="588"/>
      <c r="BB222" s="588"/>
      <c r="BC222" s="588"/>
      <c r="BD222" s="588"/>
      <c r="BE222" s="588"/>
      <c r="BF222" s="588"/>
      <c r="BG222" s="588"/>
      <c r="BH222" s="588"/>
      <c r="BI222" s="588"/>
      <c r="BJ222" s="588"/>
      <c r="BK222" s="588"/>
      <c r="BL222" s="588"/>
      <c r="BM222" s="588"/>
      <c r="BN222" s="588"/>
      <c r="BO222" s="588"/>
      <c r="BP222" s="588"/>
      <c r="BQ222" s="588"/>
      <c r="BR222" s="588"/>
      <c r="BS222" s="588"/>
      <c r="BT222" s="589"/>
    </row>
    <row r="223" spans="2:72">
      <c r="B223" s="586"/>
      <c r="C223" s="586"/>
      <c r="D223" s="586"/>
      <c r="E223" s="586"/>
      <c r="F223" s="586"/>
      <c r="G223" s="586"/>
      <c r="H223" s="586"/>
      <c r="I223" s="546"/>
      <c r="J223" s="546"/>
      <c r="K223" s="39"/>
      <c r="L223" s="587"/>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88"/>
      <c r="AL223" s="588"/>
      <c r="AM223" s="588"/>
      <c r="AN223" s="588"/>
      <c r="AO223" s="588"/>
      <c r="AP223" s="39"/>
      <c r="AQ223" s="587"/>
      <c r="AR223" s="588"/>
      <c r="AS223" s="588"/>
      <c r="AT223" s="588"/>
      <c r="AU223" s="588"/>
      <c r="AV223" s="588"/>
      <c r="AW223" s="588"/>
      <c r="AX223" s="588"/>
      <c r="AY223" s="588"/>
      <c r="AZ223" s="588"/>
      <c r="BA223" s="588"/>
      <c r="BB223" s="588"/>
      <c r="BC223" s="588"/>
      <c r="BD223" s="588"/>
      <c r="BE223" s="588"/>
      <c r="BF223" s="588"/>
      <c r="BG223" s="588"/>
      <c r="BH223" s="588"/>
      <c r="BI223" s="588"/>
      <c r="BJ223" s="588"/>
      <c r="BK223" s="588"/>
      <c r="BL223" s="588"/>
      <c r="BM223" s="588"/>
      <c r="BN223" s="588"/>
      <c r="BO223" s="588"/>
      <c r="BP223" s="588"/>
      <c r="BQ223" s="588"/>
      <c r="BR223" s="588"/>
      <c r="BS223" s="588"/>
      <c r="BT223" s="589"/>
    </row>
    <row r="224" spans="2:72">
      <c r="B224" s="586"/>
      <c r="C224" s="586"/>
      <c r="D224" s="586"/>
      <c r="E224" s="586"/>
      <c r="F224" s="586"/>
      <c r="G224" s="586"/>
      <c r="H224" s="586"/>
      <c r="I224" s="546"/>
      <c r="J224" s="546"/>
      <c r="K224" s="39"/>
      <c r="L224" s="587"/>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88"/>
      <c r="AL224" s="588"/>
      <c r="AM224" s="588"/>
      <c r="AN224" s="588"/>
      <c r="AO224" s="588"/>
      <c r="AP224" s="39"/>
      <c r="AQ224" s="587"/>
      <c r="AR224" s="588"/>
      <c r="AS224" s="588"/>
      <c r="AT224" s="588"/>
      <c r="AU224" s="588"/>
      <c r="AV224" s="588"/>
      <c r="AW224" s="588"/>
      <c r="AX224" s="588"/>
      <c r="AY224" s="588"/>
      <c r="AZ224" s="588"/>
      <c r="BA224" s="588"/>
      <c r="BB224" s="588"/>
      <c r="BC224" s="588"/>
      <c r="BD224" s="588"/>
      <c r="BE224" s="588"/>
      <c r="BF224" s="588"/>
      <c r="BG224" s="588"/>
      <c r="BH224" s="588"/>
      <c r="BI224" s="588"/>
      <c r="BJ224" s="588"/>
      <c r="BK224" s="588"/>
      <c r="BL224" s="588"/>
      <c r="BM224" s="588"/>
      <c r="BN224" s="588"/>
      <c r="BO224" s="588"/>
      <c r="BP224" s="588"/>
      <c r="BQ224" s="588"/>
      <c r="BR224" s="588"/>
      <c r="BS224" s="588"/>
      <c r="BT224" s="589"/>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145:P221">
    <cfRule type="cellIs" dxfId="5" priority="3" operator="equal">
      <formula>0</formula>
    </cfRule>
  </conditionalFormatting>
  <conditionalFormatting sqref="L27:AM144">
    <cfRule type="cellIs" dxfId="4" priority="5" operator="equal">
      <formula>0</formula>
    </cfRule>
  </conditionalFormatting>
  <conditionalFormatting sqref="P156:AM220 Q221:AM221 L222:AM224">
    <cfRule type="cellIs" dxfId="3" priority="6" operator="equal">
      <formula>0</formula>
    </cfRule>
  </conditionalFormatting>
  <conditionalFormatting sqref="Q145:AM155">
    <cfRule type="cellIs" dxfId="2" priority="4" operator="equal">
      <formula>0</formula>
    </cfRule>
  </conditionalFormatting>
  <conditionalFormatting sqref="AN27:AO224">
    <cfRule type="cellIs" dxfId="1" priority="1" operator="equal">
      <formula>0</formula>
    </cfRule>
  </conditionalFormatting>
  <conditionalFormatting sqref="AQ27:BT224">
    <cfRule type="cellIs" dxfId="0" priority="2" operator="equal">
      <formula>0</formula>
    </cfRule>
  </conditionalFormatting>
  <pageMargins left="0.7" right="0.7" top="0.75" bottom="0.75" header="0.3" footer="0.3"/>
  <pageSetup scale="1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379"/>
  <sheetViews>
    <sheetView topLeftCell="A189" zoomScale="106" zoomScaleNormal="106" workbookViewId="0">
      <selection activeCell="G368" sqref="G368"/>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99"/>
      <c r="B13" s="499" t="s">
        <v>171</v>
      </c>
      <c r="D13" s="99" t="s">
        <v>175</v>
      </c>
      <c r="E13" s="625"/>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499" t="s">
        <v>502</v>
      </c>
    </row>
    <row r="16" spans="1:17" ht="15.5">
      <c r="B16" s="499"/>
    </row>
    <row r="17" spans="2:21" s="24" customFormat="1" ht="20.5" customHeight="1">
      <c r="B17" s="567" t="s">
        <v>653</v>
      </c>
      <c r="C17" s="477"/>
      <c r="D17" s="477"/>
      <c r="E17" s="477"/>
      <c r="F17" s="477"/>
      <c r="G17" s="477"/>
      <c r="H17" s="477"/>
      <c r="I17" s="477"/>
      <c r="J17" s="477"/>
      <c r="K17" s="477"/>
      <c r="L17" s="477"/>
      <c r="M17" s="477"/>
      <c r="N17" s="477"/>
      <c r="O17" s="477"/>
      <c r="P17" s="477"/>
      <c r="Q17" s="477"/>
      <c r="R17" s="477"/>
      <c r="S17" s="477"/>
      <c r="T17" s="477"/>
      <c r="U17" s="477"/>
    </row>
    <row r="18" spans="2:21" ht="60" customHeight="1">
      <c r="B18" s="802" t="s">
        <v>688</v>
      </c>
      <c r="C18" s="802"/>
      <c r="D18" s="802"/>
      <c r="E18" s="802"/>
      <c r="F18" s="802"/>
      <c r="G18" s="802"/>
      <c r="H18" s="802"/>
      <c r="I18" s="802"/>
      <c r="J18" s="802"/>
      <c r="K18" s="802"/>
      <c r="L18" s="802"/>
      <c r="M18" s="802"/>
      <c r="N18" s="802"/>
      <c r="O18" s="802"/>
      <c r="P18" s="802"/>
      <c r="Q18" s="802"/>
      <c r="R18" s="802"/>
      <c r="S18" s="802"/>
      <c r="T18" s="802"/>
      <c r="U18" s="802"/>
    </row>
    <row r="21" spans="2:21" ht="21">
      <c r="B21" s="623" t="s">
        <v>986</v>
      </c>
    </row>
    <row r="23" spans="2:21" ht="21">
      <c r="B23" s="623" t="s">
        <v>987</v>
      </c>
      <c r="C23" s="624"/>
      <c r="E23" s="624"/>
      <c r="F23" s="624"/>
      <c r="H23" s="623" t="s">
        <v>988</v>
      </c>
    </row>
    <row r="24" spans="2:21" ht="18.75" customHeight="1">
      <c r="B24" s="851" t="s">
        <v>668</v>
      </c>
      <c r="C24" s="851"/>
      <c r="D24" s="851"/>
      <c r="E24" s="851"/>
      <c r="F24" s="851"/>
      <c r="H24" s="1" t="s">
        <v>676</v>
      </c>
      <c r="M24" s="1" t="s">
        <v>677</v>
      </c>
    </row>
    <row r="25" spans="2:21" ht="43.5">
      <c r="B25" s="620" t="s">
        <v>62</v>
      </c>
      <c r="C25" s="620" t="s">
        <v>669</v>
      </c>
      <c r="D25" s="620" t="s">
        <v>670</v>
      </c>
      <c r="E25" s="620" t="s">
        <v>672</v>
      </c>
      <c r="F25" s="620" t="s">
        <v>671</v>
      </c>
      <c r="H25" s="620" t="s">
        <v>673</v>
      </c>
      <c r="I25" s="620" t="s">
        <v>674</v>
      </c>
      <c r="J25" s="620" t="s">
        <v>675</v>
      </c>
      <c r="K25" s="620" t="s">
        <v>669</v>
      </c>
      <c r="M25" s="620" t="s">
        <v>673</v>
      </c>
      <c r="N25" s="620" t="s">
        <v>674</v>
      </c>
      <c r="O25" s="620" t="s">
        <v>675</v>
      </c>
      <c r="P25" s="620" t="s">
        <v>669</v>
      </c>
    </row>
    <row r="26" spans="2:21" ht="16.5">
      <c r="B26" s="620"/>
      <c r="C26" s="620" t="s">
        <v>678</v>
      </c>
      <c r="D26" s="620" t="s">
        <v>679</v>
      </c>
      <c r="E26" s="620" t="s">
        <v>680</v>
      </c>
      <c r="F26" s="620" t="s">
        <v>681</v>
      </c>
      <c r="H26" s="620"/>
      <c r="I26" s="620" t="s">
        <v>682</v>
      </c>
      <c r="J26" s="620" t="s">
        <v>683</v>
      </c>
      <c r="K26" s="620" t="s">
        <v>684</v>
      </c>
      <c r="M26" s="620"/>
      <c r="N26" s="620" t="s">
        <v>685</v>
      </c>
      <c r="O26" s="620" t="s">
        <v>686</v>
      </c>
      <c r="P26" s="620" t="s">
        <v>687</v>
      </c>
    </row>
    <row r="27" spans="2:21" ht="15.75" customHeight="1">
      <c r="B27" s="622">
        <v>43101</v>
      </c>
      <c r="C27" s="628">
        <f>K97</f>
        <v>693.76799999999992</v>
      </c>
      <c r="D27" s="627"/>
      <c r="E27" s="749">
        <v>0.91605000000000003</v>
      </c>
      <c r="F27" s="621"/>
      <c r="H27" s="621" t="s">
        <v>989</v>
      </c>
      <c r="I27" s="621">
        <v>0.30499999999999999</v>
      </c>
      <c r="J27" s="621">
        <v>19</v>
      </c>
      <c r="K27" s="621">
        <f>I27*J27</f>
        <v>5.7949999999999999</v>
      </c>
      <c r="M27" s="621" t="s">
        <v>990</v>
      </c>
      <c r="N27" s="621">
        <v>0.10299999999999999</v>
      </c>
      <c r="O27" s="621">
        <v>19</v>
      </c>
      <c r="P27" s="621">
        <v>1.9569999999999999</v>
      </c>
    </row>
    <row r="28" spans="2:21" ht="15.75" customHeight="1">
      <c r="B28" s="622">
        <v>43132</v>
      </c>
      <c r="C28" s="629">
        <f>$P$97</f>
        <v>202.81299999999987</v>
      </c>
      <c r="D28" s="630">
        <f>C28-$C$27</f>
        <v>-490.95500000000004</v>
      </c>
      <c r="E28" s="749">
        <v>0.91605000000000003</v>
      </c>
      <c r="F28" s="750">
        <f>D28*E28</f>
        <v>-449.73932775000003</v>
      </c>
      <c r="H28" s="621" t="s">
        <v>991</v>
      </c>
      <c r="I28" s="621">
        <v>0.46</v>
      </c>
      <c r="J28" s="621">
        <v>17</v>
      </c>
      <c r="K28" s="621">
        <f t="shared" ref="K28:K91" si="0">I28*J28</f>
        <v>7.82</v>
      </c>
      <c r="M28" s="621" t="s">
        <v>990</v>
      </c>
      <c r="N28" s="621">
        <v>0.10299999999999999</v>
      </c>
      <c r="O28" s="621">
        <v>17</v>
      </c>
      <c r="P28" s="621">
        <v>1.7509999999999999</v>
      </c>
    </row>
    <row r="29" spans="2:21" ht="15.75" customHeight="1">
      <c r="B29" s="622">
        <v>43160</v>
      </c>
      <c r="C29" s="629">
        <f t="shared" ref="C29:C38" si="1">$P$97</f>
        <v>202.81299999999987</v>
      </c>
      <c r="D29" s="630">
        <f t="shared" ref="D29:D38" si="2">C29-$C$27</f>
        <v>-490.95500000000004</v>
      </c>
      <c r="E29" s="749">
        <v>0.91605000000000003</v>
      </c>
      <c r="F29" s="750">
        <f t="shared" ref="F29:F38" si="3">D29*E29</f>
        <v>-449.73932775000003</v>
      </c>
      <c r="H29" s="621" t="s">
        <v>992</v>
      </c>
      <c r="I29" s="621">
        <v>0.19</v>
      </c>
      <c r="J29" s="621">
        <v>2</v>
      </c>
      <c r="K29" s="621">
        <f t="shared" si="0"/>
        <v>0.38</v>
      </c>
      <c r="M29" s="621" t="s">
        <v>993</v>
      </c>
      <c r="N29" s="621">
        <v>0.10299999999999999</v>
      </c>
      <c r="O29" s="621">
        <v>2</v>
      </c>
      <c r="P29" s="621">
        <v>0.20599999999999999</v>
      </c>
    </row>
    <row r="30" spans="2:21" ht="15.75" customHeight="1">
      <c r="B30" s="622">
        <v>43191</v>
      </c>
      <c r="C30" s="629">
        <f t="shared" si="1"/>
        <v>202.81299999999987</v>
      </c>
      <c r="D30" s="630">
        <f t="shared" si="2"/>
        <v>-490.95500000000004</v>
      </c>
      <c r="E30" s="749">
        <v>0.91605000000000003</v>
      </c>
      <c r="F30" s="750">
        <f t="shared" si="3"/>
        <v>-449.73932775000003</v>
      </c>
      <c r="H30" s="621" t="s">
        <v>989</v>
      </c>
      <c r="I30" s="621">
        <v>0.30499999999999999</v>
      </c>
      <c r="J30" s="621">
        <v>7</v>
      </c>
      <c r="K30" s="621">
        <f t="shared" si="0"/>
        <v>2.1349999999999998</v>
      </c>
      <c r="M30" s="621" t="s">
        <v>993</v>
      </c>
      <c r="N30" s="621">
        <v>0.10299999999999999</v>
      </c>
      <c r="O30" s="621">
        <v>7</v>
      </c>
      <c r="P30" s="621">
        <v>0.72099999999999997</v>
      </c>
    </row>
    <row r="31" spans="2:21" ht="15.75" customHeight="1">
      <c r="B31" s="622">
        <v>43221</v>
      </c>
      <c r="C31" s="629">
        <f t="shared" si="1"/>
        <v>202.81299999999987</v>
      </c>
      <c r="D31" s="630">
        <f t="shared" si="2"/>
        <v>-490.95500000000004</v>
      </c>
      <c r="E31" s="749">
        <v>0.91605000000000003</v>
      </c>
      <c r="F31" s="750">
        <f t="shared" si="3"/>
        <v>-449.73932775000003</v>
      </c>
      <c r="H31" s="621" t="s">
        <v>991</v>
      </c>
      <c r="I31" s="621">
        <v>0.46</v>
      </c>
      <c r="J31" s="621">
        <v>2</v>
      </c>
      <c r="K31" s="621">
        <f t="shared" si="0"/>
        <v>0.92</v>
      </c>
      <c r="M31" s="621" t="s">
        <v>993</v>
      </c>
      <c r="N31" s="621">
        <v>0.10299999999999999</v>
      </c>
      <c r="O31" s="621">
        <v>2</v>
      </c>
      <c r="P31" s="621">
        <v>0.20599999999999999</v>
      </c>
    </row>
    <row r="32" spans="2:21" ht="15.75" customHeight="1">
      <c r="B32" s="622">
        <v>43252</v>
      </c>
      <c r="C32" s="629">
        <f t="shared" si="1"/>
        <v>202.81299999999987</v>
      </c>
      <c r="D32" s="630">
        <f t="shared" si="2"/>
        <v>-490.95500000000004</v>
      </c>
      <c r="E32" s="749">
        <v>0.91605000000000003</v>
      </c>
      <c r="F32" s="750">
        <f t="shared" si="3"/>
        <v>-449.73932775000003</v>
      </c>
      <c r="H32" s="621" t="s">
        <v>989</v>
      </c>
      <c r="I32" s="621">
        <v>0.30499999999999999</v>
      </c>
      <c r="J32" s="621">
        <v>2</v>
      </c>
      <c r="K32" s="621">
        <f t="shared" si="0"/>
        <v>0.61</v>
      </c>
      <c r="M32" s="621" t="s">
        <v>994</v>
      </c>
      <c r="N32" s="621">
        <v>0.11600000000000001</v>
      </c>
      <c r="O32" s="621">
        <v>2</v>
      </c>
      <c r="P32" s="621">
        <v>0.23200000000000001</v>
      </c>
    </row>
    <row r="33" spans="2:16" ht="15.75" customHeight="1">
      <c r="B33" s="622">
        <v>43282</v>
      </c>
      <c r="C33" s="629">
        <f t="shared" si="1"/>
        <v>202.81299999999987</v>
      </c>
      <c r="D33" s="630">
        <f t="shared" si="2"/>
        <v>-490.95500000000004</v>
      </c>
      <c r="E33" s="749">
        <v>0.91605000000000003</v>
      </c>
      <c r="F33" s="750">
        <f t="shared" si="3"/>
        <v>-449.73932775000003</v>
      </c>
      <c r="H33" s="621" t="s">
        <v>991</v>
      </c>
      <c r="I33" s="621">
        <v>0.46</v>
      </c>
      <c r="J33" s="621">
        <v>18</v>
      </c>
      <c r="K33" s="621">
        <f t="shared" si="0"/>
        <v>8.2800000000000011</v>
      </c>
      <c r="M33" s="621" t="s">
        <v>994</v>
      </c>
      <c r="N33" s="621">
        <v>0.11600000000000001</v>
      </c>
      <c r="O33" s="621">
        <v>18</v>
      </c>
      <c r="P33" s="621">
        <v>2.0880000000000001</v>
      </c>
    </row>
    <row r="34" spans="2:16" ht="15.75" customHeight="1">
      <c r="B34" s="622">
        <v>43313</v>
      </c>
      <c r="C34" s="629">
        <f t="shared" si="1"/>
        <v>202.81299999999987</v>
      </c>
      <c r="D34" s="630">
        <f t="shared" si="2"/>
        <v>-490.95500000000004</v>
      </c>
      <c r="E34" s="749">
        <v>0.91605000000000003</v>
      </c>
      <c r="F34" s="750">
        <f t="shared" si="3"/>
        <v>-449.73932775000003</v>
      </c>
      <c r="H34" s="621" t="s">
        <v>989</v>
      </c>
      <c r="I34" s="621">
        <v>0.30499999999999999</v>
      </c>
      <c r="J34" s="621">
        <v>1</v>
      </c>
      <c r="K34" s="621">
        <f t="shared" si="0"/>
        <v>0.30499999999999999</v>
      </c>
      <c r="M34" s="621" t="s">
        <v>995</v>
      </c>
      <c r="N34" s="621">
        <v>0.128</v>
      </c>
      <c r="O34" s="621">
        <v>1</v>
      </c>
      <c r="P34" s="621">
        <v>0.128</v>
      </c>
    </row>
    <row r="35" spans="2:16" ht="15.75" customHeight="1">
      <c r="B35" s="622">
        <v>43344</v>
      </c>
      <c r="C35" s="629">
        <f t="shared" si="1"/>
        <v>202.81299999999987</v>
      </c>
      <c r="D35" s="630">
        <f t="shared" si="2"/>
        <v>-490.95500000000004</v>
      </c>
      <c r="E35" s="749">
        <v>0.91605000000000003</v>
      </c>
      <c r="F35" s="750">
        <f t="shared" si="3"/>
        <v>-449.73932775000003</v>
      </c>
      <c r="H35" s="621" t="s">
        <v>992</v>
      </c>
      <c r="I35" s="621">
        <v>0.19</v>
      </c>
      <c r="J35" s="621">
        <v>2</v>
      </c>
      <c r="K35" s="621">
        <f t="shared" si="0"/>
        <v>0.38</v>
      </c>
      <c r="M35" s="621" t="s">
        <v>996</v>
      </c>
      <c r="N35" s="621">
        <v>0.128</v>
      </c>
      <c r="O35" s="621">
        <v>2</v>
      </c>
      <c r="P35" s="621">
        <v>0.25600000000000001</v>
      </c>
    </row>
    <row r="36" spans="2:16" ht="15.75" customHeight="1">
      <c r="B36" s="622">
        <v>43374</v>
      </c>
      <c r="C36" s="629">
        <f t="shared" si="1"/>
        <v>202.81299999999987</v>
      </c>
      <c r="D36" s="630">
        <f t="shared" si="2"/>
        <v>-490.95500000000004</v>
      </c>
      <c r="E36" s="749">
        <v>0.91605000000000003</v>
      </c>
      <c r="F36" s="750">
        <f t="shared" si="3"/>
        <v>-449.73932775000003</v>
      </c>
      <c r="H36" s="621" t="s">
        <v>989</v>
      </c>
      <c r="I36" s="621">
        <v>0.30499999999999999</v>
      </c>
      <c r="J36" s="621">
        <v>6</v>
      </c>
      <c r="K36" s="621">
        <f t="shared" si="0"/>
        <v>1.83</v>
      </c>
      <c r="M36" s="621" t="s">
        <v>996</v>
      </c>
      <c r="N36" s="621">
        <v>0.128</v>
      </c>
      <c r="O36" s="621">
        <v>6</v>
      </c>
      <c r="P36" s="621">
        <v>0.76800000000000002</v>
      </c>
    </row>
    <row r="37" spans="2:16" ht="15.75" customHeight="1">
      <c r="B37" s="622">
        <v>43405</v>
      </c>
      <c r="C37" s="629">
        <f t="shared" si="1"/>
        <v>202.81299999999987</v>
      </c>
      <c r="D37" s="630">
        <f t="shared" si="2"/>
        <v>-490.95500000000004</v>
      </c>
      <c r="E37" s="749">
        <v>0.91605000000000003</v>
      </c>
      <c r="F37" s="750">
        <f t="shared" si="3"/>
        <v>-449.73932775000003</v>
      </c>
      <c r="H37" s="621" t="s">
        <v>991</v>
      </c>
      <c r="I37" s="621">
        <v>0.46</v>
      </c>
      <c r="J37" s="621">
        <v>15</v>
      </c>
      <c r="K37" s="621">
        <f t="shared" si="0"/>
        <v>6.9</v>
      </c>
      <c r="M37" s="621" t="s">
        <v>996</v>
      </c>
      <c r="N37" s="621">
        <v>0.128</v>
      </c>
      <c r="O37" s="621">
        <v>15</v>
      </c>
      <c r="P37" s="621">
        <v>1.92</v>
      </c>
    </row>
    <row r="38" spans="2:16" ht="15.75" customHeight="1">
      <c r="B38" s="622">
        <v>43435</v>
      </c>
      <c r="C38" s="629">
        <f t="shared" si="1"/>
        <v>202.81299999999987</v>
      </c>
      <c r="D38" s="630">
        <f t="shared" si="2"/>
        <v>-490.95500000000004</v>
      </c>
      <c r="E38" s="749">
        <v>0.91605000000000003</v>
      </c>
      <c r="F38" s="750">
        <f t="shared" si="3"/>
        <v>-449.73932775000003</v>
      </c>
      <c r="H38" s="621" t="s">
        <v>989</v>
      </c>
      <c r="I38" s="621">
        <v>0.30499999999999999</v>
      </c>
      <c r="J38" s="621">
        <v>6</v>
      </c>
      <c r="K38" s="621">
        <f t="shared" si="0"/>
        <v>1.83</v>
      </c>
      <c r="M38" s="621" t="s">
        <v>997</v>
      </c>
      <c r="N38" s="621">
        <v>0.156</v>
      </c>
      <c r="O38" s="621">
        <v>6</v>
      </c>
      <c r="P38" s="621">
        <v>0.93599999999999994</v>
      </c>
    </row>
    <row r="39" spans="2:16" ht="16.399999999999999" customHeight="1">
      <c r="B39" s="631" t="s">
        <v>26</v>
      </c>
      <c r="C39" s="632"/>
      <c r="D39" s="632"/>
      <c r="E39" s="632"/>
      <c r="F39" s="751">
        <f>SUM(F28:F38)</f>
        <v>-4947.1326052500008</v>
      </c>
      <c r="H39" s="621" t="s">
        <v>991</v>
      </c>
      <c r="I39" s="621">
        <v>0.46</v>
      </c>
      <c r="J39" s="621">
        <v>27</v>
      </c>
      <c r="K39" s="621">
        <f t="shared" si="0"/>
        <v>12.42</v>
      </c>
      <c r="M39" s="621" t="s">
        <v>997</v>
      </c>
      <c r="N39" s="621">
        <v>0.156</v>
      </c>
      <c r="O39" s="621">
        <v>27</v>
      </c>
      <c r="P39" s="621">
        <v>4.2119999999999997</v>
      </c>
    </row>
    <row r="40" spans="2:16">
      <c r="B40" s="622" t="s">
        <v>998</v>
      </c>
      <c r="C40" s="621"/>
      <c r="D40" s="621"/>
      <c r="E40" s="621"/>
      <c r="F40" s="751">
        <f>F39/11*12</f>
        <v>-5396.8719330000013</v>
      </c>
      <c r="H40" s="621" t="s">
        <v>999</v>
      </c>
      <c r="I40" s="621">
        <v>9.6000000000000002E-2</v>
      </c>
      <c r="J40" s="621">
        <v>63</v>
      </c>
      <c r="K40" s="621">
        <f t="shared" si="0"/>
        <v>6.048</v>
      </c>
      <c r="M40" s="621" t="s">
        <v>1000</v>
      </c>
      <c r="N40" s="621">
        <v>0.03</v>
      </c>
      <c r="O40" s="621">
        <v>63</v>
      </c>
      <c r="P40" s="621">
        <v>1.89</v>
      </c>
    </row>
    <row r="41" spans="2:16">
      <c r="B41" s="622" t="s">
        <v>1001</v>
      </c>
      <c r="C41" s="621"/>
      <c r="D41" s="621"/>
      <c r="E41" s="621"/>
      <c r="F41" s="751">
        <f>$F$40</f>
        <v>-5396.8719330000013</v>
      </c>
      <c r="H41" s="621" t="s">
        <v>1002</v>
      </c>
      <c r="I41" s="621">
        <v>0.13</v>
      </c>
      <c r="J41" s="621">
        <v>52</v>
      </c>
      <c r="K41" s="621">
        <f t="shared" si="0"/>
        <v>6.76</v>
      </c>
      <c r="M41" s="621" t="s">
        <v>1000</v>
      </c>
      <c r="N41" s="621">
        <v>0.03</v>
      </c>
      <c r="O41" s="621">
        <v>52</v>
      </c>
      <c r="P41" s="621">
        <v>1.56</v>
      </c>
    </row>
    <row r="42" spans="2:16">
      <c r="B42" s="622" t="s">
        <v>1003</v>
      </c>
      <c r="C42" s="621"/>
      <c r="D42" s="621"/>
      <c r="E42" s="621"/>
      <c r="F42" s="751">
        <f t="shared" ref="F42:F50" si="4">$F$40</f>
        <v>-5396.8719330000013</v>
      </c>
      <c r="H42" s="621" t="s">
        <v>992</v>
      </c>
      <c r="I42" s="621">
        <v>0.19</v>
      </c>
      <c r="J42" s="621">
        <v>13</v>
      </c>
      <c r="K42" s="621">
        <f t="shared" si="0"/>
        <v>2.4700000000000002</v>
      </c>
      <c r="M42" s="621" t="s">
        <v>1000</v>
      </c>
      <c r="N42" s="621">
        <v>0.03</v>
      </c>
      <c r="O42" s="621">
        <v>13</v>
      </c>
      <c r="P42" s="621">
        <v>0.39</v>
      </c>
    </row>
    <row r="43" spans="2:16">
      <c r="B43" s="622" t="s">
        <v>1004</v>
      </c>
      <c r="C43" s="621"/>
      <c r="D43" s="621"/>
      <c r="E43" s="621"/>
      <c r="F43" s="751">
        <f t="shared" si="4"/>
        <v>-5396.8719330000013</v>
      </c>
      <c r="H43" s="621" t="s">
        <v>989</v>
      </c>
      <c r="I43" s="621">
        <v>0.30499999999999999</v>
      </c>
      <c r="J43" s="621">
        <v>35</v>
      </c>
      <c r="K43" s="621">
        <f t="shared" si="0"/>
        <v>10.674999999999999</v>
      </c>
      <c r="M43" s="621" t="s">
        <v>1000</v>
      </c>
      <c r="N43" s="621">
        <v>0.03</v>
      </c>
      <c r="O43" s="621">
        <v>35</v>
      </c>
      <c r="P43" s="621">
        <v>1.05</v>
      </c>
    </row>
    <row r="44" spans="2:16">
      <c r="B44" s="622" t="s">
        <v>1005</v>
      </c>
      <c r="C44" s="621"/>
      <c r="D44" s="621"/>
      <c r="E44" s="621"/>
      <c r="F44" s="751">
        <f t="shared" si="4"/>
        <v>-5396.8719330000013</v>
      </c>
      <c r="H44" s="621" t="s">
        <v>1006</v>
      </c>
      <c r="I44" s="621">
        <v>5.2999999999999999E-2</v>
      </c>
      <c r="J44" s="621">
        <v>19</v>
      </c>
      <c r="K44" s="621">
        <f t="shared" si="0"/>
        <v>1.0069999999999999</v>
      </c>
      <c r="M44" s="621" t="s">
        <v>1007</v>
      </c>
      <c r="N44" s="621">
        <v>2.7E-2</v>
      </c>
      <c r="O44" s="621">
        <v>19</v>
      </c>
      <c r="P44" s="621">
        <v>0.51300000000000001</v>
      </c>
    </row>
    <row r="45" spans="2:16">
      <c r="B45" s="622" t="s">
        <v>1008</v>
      </c>
      <c r="C45" s="621"/>
      <c r="D45" s="621"/>
      <c r="E45" s="621"/>
      <c r="F45" s="751">
        <f t="shared" si="4"/>
        <v>-5396.8719330000013</v>
      </c>
      <c r="H45" s="621" t="s">
        <v>999</v>
      </c>
      <c r="I45" s="621">
        <v>9.6000000000000002E-2</v>
      </c>
      <c r="J45" s="621">
        <v>24</v>
      </c>
      <c r="K45" s="621">
        <f t="shared" si="0"/>
        <v>2.3040000000000003</v>
      </c>
      <c r="M45" s="621" t="s">
        <v>1009</v>
      </c>
      <c r="N45" s="621">
        <v>6.2E-2</v>
      </c>
      <c r="O45" s="621">
        <v>24</v>
      </c>
      <c r="P45" s="621">
        <v>1.488</v>
      </c>
    </row>
    <row r="46" spans="2:16">
      <c r="B46" s="622" t="s">
        <v>1010</v>
      </c>
      <c r="C46" s="621"/>
      <c r="D46" s="621"/>
      <c r="E46" s="621"/>
      <c r="F46" s="751">
        <f t="shared" si="4"/>
        <v>-5396.8719330000013</v>
      </c>
      <c r="H46" s="621" t="s">
        <v>992</v>
      </c>
      <c r="I46" s="621">
        <v>0.19</v>
      </c>
      <c r="J46" s="621">
        <v>115</v>
      </c>
      <c r="K46" s="621">
        <f t="shared" si="0"/>
        <v>21.85</v>
      </c>
      <c r="M46" s="621" t="s">
        <v>1009</v>
      </c>
      <c r="N46" s="621">
        <v>6.2E-2</v>
      </c>
      <c r="O46" s="621">
        <v>115</v>
      </c>
      <c r="P46" s="621">
        <v>7.13</v>
      </c>
    </row>
    <row r="47" spans="2:16">
      <c r="B47" s="622" t="s">
        <v>1011</v>
      </c>
      <c r="C47" s="621"/>
      <c r="D47" s="621"/>
      <c r="E47" s="621"/>
      <c r="F47" s="751">
        <f t="shared" si="4"/>
        <v>-5396.8719330000013</v>
      </c>
      <c r="H47" s="621" t="s">
        <v>989</v>
      </c>
      <c r="I47" s="621">
        <v>0.30499999999999999</v>
      </c>
      <c r="J47" s="621">
        <v>12</v>
      </c>
      <c r="K47" s="621">
        <f t="shared" si="0"/>
        <v>3.66</v>
      </c>
      <c r="M47" s="621" t="s">
        <v>1009</v>
      </c>
      <c r="N47" s="621">
        <v>6.2E-2</v>
      </c>
      <c r="O47" s="621">
        <v>12</v>
      </c>
      <c r="P47" s="621">
        <v>0.74399999999999999</v>
      </c>
    </row>
    <row r="48" spans="2:16">
      <c r="B48" s="622" t="s">
        <v>1012</v>
      </c>
      <c r="C48" s="621"/>
      <c r="D48" s="621"/>
      <c r="E48" s="621"/>
      <c r="F48" s="751">
        <f t="shared" si="4"/>
        <v>-5396.8719330000013</v>
      </c>
      <c r="H48" s="621" t="s">
        <v>992</v>
      </c>
      <c r="I48" s="621">
        <v>0.19</v>
      </c>
      <c r="J48" s="621">
        <v>23</v>
      </c>
      <c r="K48" s="621">
        <f t="shared" si="0"/>
        <v>4.37</v>
      </c>
      <c r="M48" s="621" t="s">
        <v>1013</v>
      </c>
      <c r="N48" s="621">
        <v>6.2E-2</v>
      </c>
      <c r="O48" s="621">
        <v>23</v>
      </c>
      <c r="P48" s="621">
        <v>1.4259999999999999</v>
      </c>
    </row>
    <row r="49" spans="2:16">
      <c r="B49" s="622" t="s">
        <v>1014</v>
      </c>
      <c r="C49" s="621"/>
      <c r="D49" s="621"/>
      <c r="E49" s="621"/>
      <c r="F49" s="751">
        <f t="shared" si="4"/>
        <v>-5396.8719330000013</v>
      </c>
      <c r="H49" s="621" t="s">
        <v>992</v>
      </c>
      <c r="I49" s="621">
        <v>0.19</v>
      </c>
      <c r="J49" s="621">
        <v>64</v>
      </c>
      <c r="K49" s="621">
        <f t="shared" si="0"/>
        <v>12.16</v>
      </c>
      <c r="M49" s="621" t="s">
        <v>1015</v>
      </c>
      <c r="N49" s="621">
        <v>6.2E-2</v>
      </c>
      <c r="O49" s="621">
        <v>64</v>
      </c>
      <c r="P49" s="621">
        <v>3.968</v>
      </c>
    </row>
    <row r="50" spans="2:16">
      <c r="B50" s="622" t="s">
        <v>1016</v>
      </c>
      <c r="C50" s="621"/>
      <c r="D50" s="621"/>
      <c r="E50" s="621"/>
      <c r="F50" s="751">
        <f t="shared" si="4"/>
        <v>-5396.8719330000013</v>
      </c>
      <c r="H50" s="621" t="s">
        <v>989</v>
      </c>
      <c r="I50" s="621">
        <v>0.30499999999999999</v>
      </c>
      <c r="J50" s="621">
        <v>47</v>
      </c>
      <c r="K50" s="621">
        <f t="shared" si="0"/>
        <v>14.334999999999999</v>
      </c>
      <c r="M50" s="621" t="s">
        <v>1015</v>
      </c>
      <c r="N50" s="621">
        <v>6.2E-2</v>
      </c>
      <c r="O50" s="621">
        <v>47</v>
      </c>
      <c r="P50" s="621">
        <v>2.9140000000000001</v>
      </c>
    </row>
    <row r="51" spans="2:16">
      <c r="B51" s="622"/>
      <c r="C51" s="621"/>
      <c r="D51" s="621"/>
      <c r="E51" s="621"/>
      <c r="F51" s="751"/>
      <c r="H51" s="621" t="s">
        <v>991</v>
      </c>
      <c r="I51" s="621">
        <v>0.46</v>
      </c>
      <c r="J51" s="621">
        <v>1</v>
      </c>
      <c r="K51" s="621">
        <f t="shared" si="0"/>
        <v>0.46</v>
      </c>
      <c r="M51" s="621" t="s">
        <v>1015</v>
      </c>
      <c r="N51" s="621">
        <v>6.2E-2</v>
      </c>
      <c r="O51" s="621">
        <v>1</v>
      </c>
      <c r="P51" s="621">
        <v>6.2E-2</v>
      </c>
    </row>
    <row r="52" spans="2:16">
      <c r="B52" s="752"/>
      <c r="C52" s="430"/>
      <c r="D52" s="430"/>
      <c r="E52" s="430"/>
      <c r="F52" s="430"/>
      <c r="H52" s="621" t="s">
        <v>999</v>
      </c>
      <c r="I52" s="621">
        <v>9.6000000000000002E-2</v>
      </c>
      <c r="J52" s="621">
        <v>1</v>
      </c>
      <c r="K52" s="621">
        <f t="shared" si="0"/>
        <v>9.6000000000000002E-2</v>
      </c>
      <c r="M52" s="621" t="s">
        <v>1017</v>
      </c>
      <c r="N52" s="621">
        <v>6.5000000000000002E-2</v>
      </c>
      <c r="O52" s="621">
        <v>1</v>
      </c>
      <c r="P52" s="621">
        <v>6.5000000000000002E-2</v>
      </c>
    </row>
    <row r="53" spans="2:16">
      <c r="B53" s="752"/>
      <c r="C53" s="430"/>
      <c r="D53" s="430"/>
      <c r="E53" s="430"/>
      <c r="F53" s="430"/>
      <c r="H53" s="621" t="s">
        <v>992</v>
      </c>
      <c r="I53" s="621">
        <v>0.19</v>
      </c>
      <c r="J53" s="621">
        <v>36</v>
      </c>
      <c r="K53" s="621">
        <f t="shared" si="0"/>
        <v>6.84</v>
      </c>
      <c r="M53" s="621" t="s">
        <v>1017</v>
      </c>
      <c r="N53" s="621">
        <v>6.5000000000000002E-2</v>
      </c>
      <c r="O53" s="621">
        <v>36</v>
      </c>
      <c r="P53" s="621">
        <v>2.34</v>
      </c>
    </row>
    <row r="54" spans="2:16">
      <c r="B54" s="752"/>
      <c r="C54" s="430"/>
      <c r="D54" s="430"/>
      <c r="E54" s="430"/>
      <c r="F54" s="430"/>
      <c r="H54" s="621" t="s">
        <v>989</v>
      </c>
      <c r="I54" s="621">
        <v>0.30499999999999999</v>
      </c>
      <c r="J54" s="621">
        <v>18</v>
      </c>
      <c r="K54" s="621">
        <f t="shared" si="0"/>
        <v>5.49</v>
      </c>
      <c r="M54" s="621" t="s">
        <v>1017</v>
      </c>
      <c r="N54" s="621">
        <v>6.5000000000000002E-2</v>
      </c>
      <c r="O54" s="621">
        <v>18</v>
      </c>
      <c r="P54" s="621">
        <v>1.17</v>
      </c>
    </row>
    <row r="55" spans="2:16">
      <c r="B55" s="752"/>
      <c r="C55" s="430"/>
      <c r="D55" s="430"/>
      <c r="E55" s="430"/>
      <c r="F55" s="430"/>
      <c r="H55" s="621" t="s">
        <v>992</v>
      </c>
      <c r="I55" s="621">
        <v>0.19</v>
      </c>
      <c r="J55" s="621">
        <v>21</v>
      </c>
      <c r="K55" s="621">
        <f t="shared" si="0"/>
        <v>3.99</v>
      </c>
      <c r="M55" s="621" t="s">
        <v>1018</v>
      </c>
      <c r="N55" s="621">
        <v>6.5000000000000002E-2</v>
      </c>
      <c r="O55" s="621">
        <v>21</v>
      </c>
      <c r="P55" s="621">
        <v>1.365</v>
      </c>
    </row>
    <row r="56" spans="2:16">
      <c r="B56" s="752"/>
      <c r="C56" s="430"/>
      <c r="D56" s="430"/>
      <c r="E56" s="430"/>
      <c r="F56" s="430"/>
      <c r="H56" s="621" t="s">
        <v>989</v>
      </c>
      <c r="I56" s="621">
        <v>0.30499999999999999</v>
      </c>
      <c r="J56" s="621">
        <v>83</v>
      </c>
      <c r="K56" s="621">
        <f t="shared" si="0"/>
        <v>25.314999999999998</v>
      </c>
      <c r="M56" s="621" t="s">
        <v>1018</v>
      </c>
      <c r="N56" s="621">
        <v>6.5000000000000002E-2</v>
      </c>
      <c r="O56" s="621">
        <v>83</v>
      </c>
      <c r="P56" s="621">
        <v>5.3950000000000005</v>
      </c>
    </row>
    <row r="57" spans="2:16">
      <c r="B57" s="752"/>
      <c r="C57" s="430"/>
      <c r="D57" s="430"/>
      <c r="E57" s="430"/>
      <c r="F57" s="430"/>
      <c r="H57" s="621" t="s">
        <v>992</v>
      </c>
      <c r="I57" s="621">
        <v>0.19</v>
      </c>
      <c r="J57" s="621">
        <v>195</v>
      </c>
      <c r="K57" s="621">
        <f t="shared" si="0"/>
        <v>37.049999999999997</v>
      </c>
      <c r="M57" s="621" t="s">
        <v>1019</v>
      </c>
      <c r="N57" s="621">
        <v>6.7000000000000004E-2</v>
      </c>
      <c r="O57" s="621">
        <v>195</v>
      </c>
      <c r="P57" s="621">
        <v>13.065000000000001</v>
      </c>
    </row>
    <row r="58" spans="2:16">
      <c r="B58" s="752"/>
      <c r="C58" s="430"/>
      <c r="D58" s="430"/>
      <c r="E58" s="430"/>
      <c r="F58" s="430"/>
      <c r="H58" s="621" t="s">
        <v>989</v>
      </c>
      <c r="I58" s="621">
        <v>0.30499999999999999</v>
      </c>
      <c r="J58" s="621">
        <v>72</v>
      </c>
      <c r="K58" s="621">
        <f t="shared" si="0"/>
        <v>21.96</v>
      </c>
      <c r="M58" s="621" t="s">
        <v>1019</v>
      </c>
      <c r="N58" s="621">
        <v>6.7000000000000004E-2</v>
      </c>
      <c r="O58" s="621">
        <v>72</v>
      </c>
      <c r="P58" s="621">
        <v>4.8239999999999998</v>
      </c>
    </row>
    <row r="59" spans="2:16">
      <c r="B59" s="752"/>
      <c r="C59" s="430"/>
      <c r="D59" s="430"/>
      <c r="E59" s="430"/>
      <c r="F59" s="430"/>
      <c r="H59" s="621" t="s">
        <v>991</v>
      </c>
      <c r="I59" s="621">
        <v>0.46</v>
      </c>
      <c r="J59" s="621">
        <v>3</v>
      </c>
      <c r="K59" s="621">
        <f t="shared" si="0"/>
        <v>1.3800000000000001</v>
      </c>
      <c r="M59" s="621" t="s">
        <v>1019</v>
      </c>
      <c r="N59" s="621">
        <v>6.7000000000000004E-2</v>
      </c>
      <c r="O59" s="621">
        <v>3</v>
      </c>
      <c r="P59" s="621">
        <v>0.20100000000000001</v>
      </c>
    </row>
    <row r="60" spans="2:16">
      <c r="B60" s="752"/>
      <c r="C60" s="430"/>
      <c r="D60" s="430"/>
      <c r="E60" s="430"/>
      <c r="F60" s="430"/>
      <c r="H60" s="621" t="s">
        <v>999</v>
      </c>
      <c r="I60" s="621">
        <v>9.6000000000000002E-2</v>
      </c>
      <c r="J60" s="621">
        <v>27</v>
      </c>
      <c r="K60" s="621">
        <f t="shared" si="0"/>
        <v>2.5920000000000001</v>
      </c>
      <c r="M60" s="621" t="s">
        <v>1020</v>
      </c>
      <c r="N60" s="621">
        <v>6.7000000000000004E-2</v>
      </c>
      <c r="O60" s="621">
        <v>27</v>
      </c>
      <c r="P60" s="621">
        <v>1.8090000000000002</v>
      </c>
    </row>
    <row r="61" spans="2:16">
      <c r="B61" s="752"/>
      <c r="C61" s="430"/>
      <c r="D61" s="430"/>
      <c r="E61" s="430"/>
      <c r="F61" s="430"/>
      <c r="H61" s="621" t="s">
        <v>992</v>
      </c>
      <c r="I61" s="621">
        <v>0.19</v>
      </c>
      <c r="J61" s="621">
        <v>452</v>
      </c>
      <c r="K61" s="621">
        <f t="shared" si="0"/>
        <v>85.88</v>
      </c>
      <c r="M61" s="621" t="s">
        <v>1020</v>
      </c>
      <c r="N61" s="621">
        <v>6.7000000000000004E-2</v>
      </c>
      <c r="O61" s="621">
        <v>452</v>
      </c>
      <c r="P61" s="621">
        <v>30.284000000000002</v>
      </c>
    </row>
    <row r="62" spans="2:16">
      <c r="B62" s="752"/>
      <c r="C62" s="430"/>
      <c r="D62" s="430"/>
      <c r="E62" s="430"/>
      <c r="F62" s="430"/>
      <c r="H62" s="621" t="s">
        <v>989</v>
      </c>
      <c r="I62" s="621">
        <v>0.30499999999999999</v>
      </c>
      <c r="J62" s="621">
        <v>247</v>
      </c>
      <c r="K62" s="621">
        <f t="shared" si="0"/>
        <v>75.334999999999994</v>
      </c>
      <c r="M62" s="621" t="s">
        <v>1020</v>
      </c>
      <c r="N62" s="621">
        <v>6.7000000000000004E-2</v>
      </c>
      <c r="O62" s="621">
        <v>247</v>
      </c>
      <c r="P62" s="621">
        <v>16.548999999999999</v>
      </c>
    </row>
    <row r="63" spans="2:16">
      <c r="B63" s="752"/>
      <c r="C63" s="430"/>
      <c r="D63" s="430"/>
      <c r="E63" s="430"/>
      <c r="F63" s="430"/>
      <c r="H63" s="621" t="s">
        <v>991</v>
      </c>
      <c r="I63" s="621">
        <v>0.46</v>
      </c>
      <c r="J63" s="621">
        <v>5</v>
      </c>
      <c r="K63" s="621">
        <f t="shared" si="0"/>
        <v>2.3000000000000003</v>
      </c>
      <c r="M63" s="621" t="s">
        <v>1020</v>
      </c>
      <c r="N63" s="621">
        <v>6.7000000000000004E-2</v>
      </c>
      <c r="O63" s="621">
        <v>5</v>
      </c>
      <c r="P63" s="621">
        <v>0.33500000000000002</v>
      </c>
    </row>
    <row r="64" spans="2:16">
      <c r="B64" s="752"/>
      <c r="C64" s="430"/>
      <c r="D64" s="430"/>
      <c r="E64" s="430"/>
      <c r="F64" s="430"/>
      <c r="H64" s="621" t="s">
        <v>999</v>
      </c>
      <c r="I64" s="621">
        <v>9.6000000000000002E-2</v>
      </c>
      <c r="J64" s="621">
        <v>1</v>
      </c>
      <c r="K64" s="621">
        <f t="shared" si="0"/>
        <v>9.6000000000000002E-2</v>
      </c>
      <c r="M64" s="621" t="s">
        <v>1021</v>
      </c>
      <c r="N64" s="621">
        <v>6.9000000000000006E-2</v>
      </c>
      <c r="O64" s="621">
        <v>1</v>
      </c>
      <c r="P64" s="621">
        <v>6.9000000000000006E-2</v>
      </c>
    </row>
    <row r="65" spans="2:16">
      <c r="B65" s="752"/>
      <c r="C65" s="430"/>
      <c r="D65" s="430"/>
      <c r="E65" s="430"/>
      <c r="F65" s="430"/>
      <c r="H65" s="621" t="s">
        <v>992</v>
      </c>
      <c r="I65" s="621">
        <v>0.19</v>
      </c>
      <c r="J65" s="621">
        <v>44</v>
      </c>
      <c r="K65" s="621">
        <f t="shared" si="0"/>
        <v>8.36</v>
      </c>
      <c r="M65" s="621" t="s">
        <v>1021</v>
      </c>
      <c r="N65" s="621">
        <v>6.9000000000000006E-2</v>
      </c>
      <c r="O65" s="621">
        <v>44</v>
      </c>
      <c r="P65" s="621">
        <v>3.0360000000000005</v>
      </c>
    </row>
    <row r="66" spans="2:16">
      <c r="B66" s="752"/>
      <c r="C66" s="430"/>
      <c r="D66" s="430"/>
      <c r="E66" s="430"/>
      <c r="F66" s="430"/>
      <c r="H66" s="621" t="s">
        <v>1022</v>
      </c>
      <c r="I66" s="621">
        <v>0.25</v>
      </c>
      <c r="J66" s="621">
        <v>1</v>
      </c>
      <c r="K66" s="621">
        <f t="shared" si="0"/>
        <v>0.25</v>
      </c>
      <c r="M66" s="621" t="s">
        <v>1021</v>
      </c>
      <c r="N66" s="621">
        <v>6.9000000000000006E-2</v>
      </c>
      <c r="O66" s="621">
        <v>1</v>
      </c>
      <c r="P66" s="621">
        <v>6.9000000000000006E-2</v>
      </c>
    </row>
    <row r="67" spans="2:16">
      <c r="B67" s="752"/>
      <c r="C67" s="430"/>
      <c r="D67" s="430"/>
      <c r="E67" s="430"/>
      <c r="F67" s="430"/>
      <c r="H67" s="621" t="s">
        <v>989</v>
      </c>
      <c r="I67" s="621">
        <v>0.30499999999999999</v>
      </c>
      <c r="J67" s="621">
        <v>17</v>
      </c>
      <c r="K67" s="621">
        <f t="shared" si="0"/>
        <v>5.1849999999999996</v>
      </c>
      <c r="M67" s="621" t="s">
        <v>1021</v>
      </c>
      <c r="N67" s="621">
        <v>6.9000000000000006E-2</v>
      </c>
      <c r="O67" s="621">
        <v>17</v>
      </c>
      <c r="P67" s="621">
        <v>1.173</v>
      </c>
    </row>
    <row r="68" spans="2:16">
      <c r="B68" s="752"/>
      <c r="C68" s="430"/>
      <c r="D68" s="430"/>
      <c r="E68" s="430"/>
      <c r="F68" s="430"/>
      <c r="H68" s="621" t="s">
        <v>999</v>
      </c>
      <c r="I68" s="621">
        <v>9.6000000000000002E-2</v>
      </c>
      <c r="J68" s="621">
        <v>3</v>
      </c>
      <c r="K68" s="621">
        <f t="shared" si="0"/>
        <v>0.28800000000000003</v>
      </c>
      <c r="M68" s="621" t="s">
        <v>1023</v>
      </c>
      <c r="N68" s="621">
        <v>6.9000000000000006E-2</v>
      </c>
      <c r="O68" s="621">
        <v>3</v>
      </c>
      <c r="P68" s="621">
        <v>0.20700000000000002</v>
      </c>
    </row>
    <row r="69" spans="2:16">
      <c r="B69" s="752"/>
      <c r="C69" s="430"/>
      <c r="D69" s="430"/>
      <c r="E69" s="430"/>
      <c r="F69" s="430"/>
      <c r="H69" s="621" t="s">
        <v>992</v>
      </c>
      <c r="I69" s="621">
        <v>0.19</v>
      </c>
      <c r="J69" s="621">
        <v>53</v>
      </c>
      <c r="K69" s="621">
        <f t="shared" si="0"/>
        <v>10.07</v>
      </c>
      <c r="M69" s="621" t="s">
        <v>1023</v>
      </c>
      <c r="N69" s="621">
        <v>6.9000000000000006E-2</v>
      </c>
      <c r="O69" s="621">
        <v>53</v>
      </c>
      <c r="P69" s="621">
        <v>3.6570000000000005</v>
      </c>
    </row>
    <row r="70" spans="2:16">
      <c r="B70" s="752"/>
      <c r="C70" s="430"/>
      <c r="D70" s="430"/>
      <c r="E70" s="430"/>
      <c r="F70" s="430"/>
      <c r="H70" s="621" t="s">
        <v>989</v>
      </c>
      <c r="I70" s="621">
        <v>0.30499999999999999</v>
      </c>
      <c r="J70" s="621">
        <v>3</v>
      </c>
      <c r="K70" s="621">
        <f t="shared" si="0"/>
        <v>0.91500000000000004</v>
      </c>
      <c r="M70" s="621" t="s">
        <v>1023</v>
      </c>
      <c r="N70" s="621">
        <v>6.9000000000000006E-2</v>
      </c>
      <c r="O70" s="621">
        <v>3</v>
      </c>
      <c r="P70" s="621">
        <v>0.20700000000000002</v>
      </c>
    </row>
    <row r="71" spans="2:16">
      <c r="B71" s="752"/>
      <c r="C71" s="430"/>
      <c r="D71" s="430"/>
      <c r="E71" s="430"/>
      <c r="F71" s="430"/>
      <c r="H71" s="621" t="s">
        <v>992</v>
      </c>
      <c r="I71" s="621">
        <v>0.19</v>
      </c>
      <c r="J71" s="621">
        <v>12</v>
      </c>
      <c r="K71" s="621">
        <f t="shared" si="0"/>
        <v>2.2800000000000002</v>
      </c>
      <c r="M71" s="621" t="s">
        <v>1024</v>
      </c>
      <c r="N71" s="621">
        <v>7.3999999999999996E-2</v>
      </c>
      <c r="O71" s="621">
        <v>12</v>
      </c>
      <c r="P71" s="621">
        <v>0.8879999999999999</v>
      </c>
    </row>
    <row r="72" spans="2:16">
      <c r="B72" s="752"/>
      <c r="C72" s="430"/>
      <c r="D72" s="430"/>
      <c r="E72" s="430"/>
      <c r="F72" s="430"/>
      <c r="H72" s="621" t="s">
        <v>989</v>
      </c>
      <c r="I72" s="621">
        <v>0.30499999999999999</v>
      </c>
      <c r="J72" s="621">
        <v>93</v>
      </c>
      <c r="K72" s="621">
        <f t="shared" si="0"/>
        <v>28.364999999999998</v>
      </c>
      <c r="M72" s="621" t="s">
        <v>1024</v>
      </c>
      <c r="N72" s="621">
        <v>7.3999999999999996E-2</v>
      </c>
      <c r="O72" s="621">
        <v>93</v>
      </c>
      <c r="P72" s="621">
        <v>6.8819999999999997</v>
      </c>
    </row>
    <row r="73" spans="2:16">
      <c r="B73" s="752"/>
      <c r="C73" s="430"/>
      <c r="D73" s="430"/>
      <c r="E73" s="430"/>
      <c r="F73" s="430"/>
      <c r="H73" s="621" t="s">
        <v>991</v>
      </c>
      <c r="I73" s="621">
        <v>0.46</v>
      </c>
      <c r="J73" s="621">
        <v>2</v>
      </c>
      <c r="K73" s="621">
        <f t="shared" si="0"/>
        <v>0.92</v>
      </c>
      <c r="M73" s="621" t="s">
        <v>1024</v>
      </c>
      <c r="N73" s="621">
        <v>7.3999999999999996E-2</v>
      </c>
      <c r="O73" s="621">
        <v>2</v>
      </c>
      <c r="P73" s="621">
        <v>0.14799999999999999</v>
      </c>
    </row>
    <row r="74" spans="2:16">
      <c r="B74" s="752"/>
      <c r="C74" s="430"/>
      <c r="D74" s="430"/>
      <c r="E74" s="430"/>
      <c r="F74" s="430"/>
      <c r="H74" s="621" t="s">
        <v>992</v>
      </c>
      <c r="I74" s="621">
        <v>0.19</v>
      </c>
      <c r="J74" s="621">
        <v>2</v>
      </c>
      <c r="K74" s="621">
        <f t="shared" si="0"/>
        <v>0.38</v>
      </c>
      <c r="M74" s="621" t="s">
        <v>1025</v>
      </c>
      <c r="N74" s="621">
        <v>7.3999999999999996E-2</v>
      </c>
      <c r="O74" s="621">
        <v>2</v>
      </c>
      <c r="P74" s="621">
        <v>0.14799999999999999</v>
      </c>
    </row>
    <row r="75" spans="2:16">
      <c r="B75" s="752"/>
      <c r="C75" s="430"/>
      <c r="D75" s="430"/>
      <c r="E75" s="430"/>
      <c r="F75" s="430"/>
      <c r="H75" s="621" t="s">
        <v>989</v>
      </c>
      <c r="I75" s="621">
        <v>0.30499999999999999</v>
      </c>
      <c r="J75" s="621">
        <v>36</v>
      </c>
      <c r="K75" s="621">
        <f t="shared" si="0"/>
        <v>10.98</v>
      </c>
      <c r="M75" s="621" t="s">
        <v>1025</v>
      </c>
      <c r="N75" s="621">
        <v>7.3999999999999996E-2</v>
      </c>
      <c r="O75" s="621">
        <v>36</v>
      </c>
      <c r="P75" s="621">
        <v>2.6639999999999997</v>
      </c>
    </row>
    <row r="76" spans="2:16">
      <c r="B76" s="752"/>
      <c r="C76" s="430"/>
      <c r="D76" s="430"/>
      <c r="E76" s="430"/>
      <c r="F76" s="430"/>
      <c r="H76" s="621" t="s">
        <v>992</v>
      </c>
      <c r="I76" s="621">
        <v>0.19</v>
      </c>
      <c r="J76" s="621">
        <v>6</v>
      </c>
      <c r="K76" s="621">
        <f t="shared" si="0"/>
        <v>1.1400000000000001</v>
      </c>
      <c r="M76" s="621" t="s">
        <v>1026</v>
      </c>
      <c r="N76" s="621">
        <v>8.1000000000000003E-2</v>
      </c>
      <c r="O76" s="621">
        <v>6</v>
      </c>
      <c r="P76" s="621">
        <v>0.48599999999999999</v>
      </c>
    </row>
    <row r="77" spans="2:16">
      <c r="B77" s="752"/>
      <c r="C77" s="430"/>
      <c r="D77" s="430"/>
      <c r="E77" s="430"/>
      <c r="F77" s="430"/>
      <c r="H77" s="621" t="s">
        <v>989</v>
      </c>
      <c r="I77" s="621">
        <v>0.30499999999999999</v>
      </c>
      <c r="J77" s="621">
        <v>38</v>
      </c>
      <c r="K77" s="621">
        <f t="shared" si="0"/>
        <v>11.59</v>
      </c>
      <c r="M77" s="621" t="s">
        <v>1026</v>
      </c>
      <c r="N77" s="621">
        <v>8.1000000000000003E-2</v>
      </c>
      <c r="O77" s="621">
        <v>38</v>
      </c>
      <c r="P77" s="621">
        <v>3.0780000000000003</v>
      </c>
    </row>
    <row r="78" spans="2:16">
      <c r="B78" s="752"/>
      <c r="C78" s="430"/>
      <c r="D78" s="430"/>
      <c r="E78" s="430"/>
      <c r="F78" s="430"/>
      <c r="H78" s="621" t="s">
        <v>991</v>
      </c>
      <c r="I78" s="621">
        <v>0.46</v>
      </c>
      <c r="J78" s="621">
        <v>23</v>
      </c>
      <c r="K78" s="621">
        <f t="shared" si="0"/>
        <v>10.58</v>
      </c>
      <c r="M78" s="621" t="s">
        <v>1026</v>
      </c>
      <c r="N78" s="621">
        <v>8.1000000000000003E-2</v>
      </c>
      <c r="O78" s="621">
        <v>23</v>
      </c>
      <c r="P78" s="621">
        <v>1.863</v>
      </c>
    </row>
    <row r="79" spans="2:16">
      <c r="B79" s="752"/>
      <c r="C79" s="430"/>
      <c r="D79" s="430"/>
      <c r="E79" s="430"/>
      <c r="F79" s="430"/>
      <c r="H79" s="621" t="s">
        <v>999</v>
      </c>
      <c r="I79" s="621">
        <v>9.6000000000000002E-2</v>
      </c>
      <c r="J79" s="621">
        <v>1</v>
      </c>
      <c r="K79" s="621">
        <f t="shared" si="0"/>
        <v>9.6000000000000002E-2</v>
      </c>
      <c r="M79" s="621" t="s">
        <v>1027</v>
      </c>
      <c r="N79" s="621">
        <v>8.1000000000000003E-2</v>
      </c>
      <c r="O79" s="621">
        <v>1</v>
      </c>
      <c r="P79" s="621">
        <v>8.1000000000000003E-2</v>
      </c>
    </row>
    <row r="80" spans="2:16">
      <c r="B80" s="752"/>
      <c r="C80" s="430"/>
      <c r="D80" s="430"/>
      <c r="E80" s="430"/>
      <c r="F80" s="430"/>
      <c r="H80" s="621" t="s">
        <v>992</v>
      </c>
      <c r="I80" s="621">
        <v>0.19</v>
      </c>
      <c r="J80" s="621">
        <v>44</v>
      </c>
      <c r="K80" s="621">
        <f t="shared" si="0"/>
        <v>8.36</v>
      </c>
      <c r="M80" s="621" t="s">
        <v>1027</v>
      </c>
      <c r="N80" s="621">
        <v>8.1000000000000003E-2</v>
      </c>
      <c r="O80" s="621">
        <v>44</v>
      </c>
      <c r="P80" s="621">
        <v>3.5640000000000001</v>
      </c>
    </row>
    <row r="81" spans="2:16">
      <c r="B81" s="752"/>
      <c r="C81" s="430"/>
      <c r="D81" s="430"/>
      <c r="E81" s="430"/>
      <c r="F81" s="430"/>
      <c r="H81" s="621" t="s">
        <v>989</v>
      </c>
      <c r="I81" s="621">
        <v>0.30499999999999999</v>
      </c>
      <c r="J81" s="621">
        <v>229</v>
      </c>
      <c r="K81" s="621">
        <f t="shared" si="0"/>
        <v>69.844999999999999</v>
      </c>
      <c r="M81" s="621" t="s">
        <v>1027</v>
      </c>
      <c r="N81" s="621">
        <v>8.1000000000000003E-2</v>
      </c>
      <c r="O81" s="621">
        <v>229</v>
      </c>
      <c r="P81" s="621">
        <v>18.548999999999999</v>
      </c>
    </row>
    <row r="82" spans="2:16">
      <c r="B82" s="752"/>
      <c r="C82" s="430"/>
      <c r="D82" s="430"/>
      <c r="E82" s="430"/>
      <c r="F82" s="430"/>
      <c r="H82" s="621" t="s">
        <v>991</v>
      </c>
      <c r="I82" s="621">
        <v>0.46</v>
      </c>
      <c r="J82" s="621">
        <v>11</v>
      </c>
      <c r="K82" s="621">
        <f t="shared" si="0"/>
        <v>5.0600000000000005</v>
      </c>
      <c r="M82" s="621" t="s">
        <v>1027</v>
      </c>
      <c r="N82" s="621">
        <v>8.1000000000000003E-2</v>
      </c>
      <c r="O82" s="621">
        <v>11</v>
      </c>
      <c r="P82" s="621">
        <v>0.89100000000000001</v>
      </c>
    </row>
    <row r="83" spans="2:16">
      <c r="B83" s="752"/>
      <c r="C83" s="430"/>
      <c r="D83" s="430"/>
      <c r="E83" s="430"/>
      <c r="F83" s="430"/>
      <c r="H83" s="621" t="s">
        <v>999</v>
      </c>
      <c r="I83" s="621">
        <v>9.6000000000000002E-2</v>
      </c>
      <c r="J83" s="621">
        <v>1</v>
      </c>
      <c r="K83" s="621">
        <f t="shared" si="0"/>
        <v>9.6000000000000002E-2</v>
      </c>
      <c r="M83" s="621" t="s">
        <v>1028</v>
      </c>
      <c r="N83" s="621">
        <v>9.0999999999999998E-2</v>
      </c>
      <c r="O83" s="621">
        <v>1</v>
      </c>
      <c r="P83" s="621">
        <v>9.0999999999999998E-2</v>
      </c>
    </row>
    <row r="84" spans="2:16">
      <c r="B84" s="752"/>
      <c r="C84" s="430"/>
      <c r="D84" s="430"/>
      <c r="E84" s="430"/>
      <c r="F84" s="430"/>
      <c r="H84" s="621" t="s">
        <v>992</v>
      </c>
      <c r="I84" s="621">
        <v>0.19</v>
      </c>
      <c r="J84" s="621">
        <v>3</v>
      </c>
      <c r="K84" s="621">
        <f t="shared" si="0"/>
        <v>0.57000000000000006</v>
      </c>
      <c r="M84" s="621" t="s">
        <v>1028</v>
      </c>
      <c r="N84" s="621">
        <v>9.0999999999999998E-2</v>
      </c>
      <c r="O84" s="621">
        <v>3</v>
      </c>
      <c r="P84" s="621">
        <v>0.27300000000000002</v>
      </c>
    </row>
    <row r="85" spans="2:16">
      <c r="B85" s="752"/>
      <c r="C85" s="430"/>
      <c r="D85" s="430"/>
      <c r="E85" s="430"/>
      <c r="F85" s="430"/>
      <c r="H85" s="621" t="s">
        <v>989</v>
      </c>
      <c r="I85" s="621">
        <v>0.30499999999999999</v>
      </c>
      <c r="J85" s="621">
        <v>5</v>
      </c>
      <c r="K85" s="621">
        <f t="shared" si="0"/>
        <v>1.5249999999999999</v>
      </c>
      <c r="M85" s="621" t="s">
        <v>1028</v>
      </c>
      <c r="N85" s="621">
        <v>9.0999999999999998E-2</v>
      </c>
      <c r="O85" s="621">
        <v>5</v>
      </c>
      <c r="P85" s="621">
        <v>0.45499999999999996</v>
      </c>
    </row>
    <row r="86" spans="2:16">
      <c r="B86" s="752"/>
      <c r="C86" s="430"/>
      <c r="D86" s="430"/>
      <c r="E86" s="430"/>
      <c r="F86" s="430"/>
      <c r="H86" s="621" t="s">
        <v>991</v>
      </c>
      <c r="I86" s="621">
        <v>0.46</v>
      </c>
      <c r="J86" s="621">
        <v>2</v>
      </c>
      <c r="K86" s="621">
        <f t="shared" si="0"/>
        <v>0.92</v>
      </c>
      <c r="M86" s="621" t="s">
        <v>1028</v>
      </c>
      <c r="N86" s="621">
        <v>9.0999999999999998E-2</v>
      </c>
      <c r="O86" s="621">
        <v>2</v>
      </c>
      <c r="P86" s="621">
        <v>0.182</v>
      </c>
    </row>
    <row r="87" spans="2:16">
      <c r="B87" s="752"/>
      <c r="C87" s="430"/>
      <c r="D87" s="430"/>
      <c r="E87" s="430"/>
      <c r="F87" s="430"/>
      <c r="H87" s="621" t="s">
        <v>992</v>
      </c>
      <c r="I87" s="621">
        <v>0.19</v>
      </c>
      <c r="J87" s="621">
        <v>34</v>
      </c>
      <c r="K87" s="621">
        <f t="shared" si="0"/>
        <v>6.46</v>
      </c>
      <c r="M87" s="621" t="s">
        <v>1029</v>
      </c>
      <c r="N87" s="621">
        <v>9.0999999999999998E-2</v>
      </c>
      <c r="O87" s="621">
        <v>34</v>
      </c>
      <c r="P87" s="621">
        <v>3.0939999999999999</v>
      </c>
    </row>
    <row r="88" spans="2:16">
      <c r="B88" s="752"/>
      <c r="C88" s="430"/>
      <c r="D88" s="430"/>
      <c r="E88" s="430"/>
      <c r="F88" s="430"/>
      <c r="H88" s="621" t="s">
        <v>989</v>
      </c>
      <c r="I88" s="621">
        <v>0.30499999999999999</v>
      </c>
      <c r="J88" s="621">
        <v>48</v>
      </c>
      <c r="K88" s="621">
        <f t="shared" si="0"/>
        <v>14.64</v>
      </c>
      <c r="M88" s="621" t="s">
        <v>1029</v>
      </c>
      <c r="N88" s="621">
        <v>9.0999999999999998E-2</v>
      </c>
      <c r="O88" s="621">
        <v>48</v>
      </c>
      <c r="P88" s="621">
        <v>4.3680000000000003</v>
      </c>
    </row>
    <row r="89" spans="2:16">
      <c r="H89" s="621" t="s">
        <v>991</v>
      </c>
      <c r="I89" s="621">
        <v>0.46</v>
      </c>
      <c r="J89" s="621">
        <v>2</v>
      </c>
      <c r="K89" s="621">
        <f t="shared" si="0"/>
        <v>0.92</v>
      </c>
      <c r="M89" s="621" t="s">
        <v>1029</v>
      </c>
      <c r="N89" s="621">
        <v>9.0999999999999998E-2</v>
      </c>
      <c r="O89" s="621">
        <v>2</v>
      </c>
      <c r="P89" s="621">
        <v>0.182</v>
      </c>
    </row>
    <row r="90" spans="2:16">
      <c r="H90" s="621" t="s">
        <v>992</v>
      </c>
      <c r="I90" s="621">
        <v>0.19</v>
      </c>
      <c r="J90" s="621">
        <v>10</v>
      </c>
      <c r="K90" s="621">
        <f t="shared" si="0"/>
        <v>1.9</v>
      </c>
      <c r="M90" s="621" t="s">
        <v>1030</v>
      </c>
      <c r="N90" s="621">
        <v>9.5000000000000001E-2</v>
      </c>
      <c r="O90" s="621">
        <v>10</v>
      </c>
      <c r="P90" s="621">
        <v>0.95</v>
      </c>
    </row>
    <row r="91" spans="2:16">
      <c r="H91" s="621" t="s">
        <v>989</v>
      </c>
      <c r="I91" s="621">
        <v>0.30499999999999999</v>
      </c>
      <c r="J91" s="621">
        <v>113</v>
      </c>
      <c r="K91" s="621">
        <f t="shared" si="0"/>
        <v>34.464999999999996</v>
      </c>
      <c r="M91" s="621" t="s">
        <v>1030</v>
      </c>
      <c r="N91" s="621">
        <v>9.5000000000000001E-2</v>
      </c>
      <c r="O91" s="621">
        <v>113</v>
      </c>
      <c r="P91" s="621">
        <v>10.734999999999999</v>
      </c>
    </row>
    <row r="92" spans="2:16">
      <c r="H92" s="621" t="s">
        <v>1002</v>
      </c>
      <c r="I92" s="621">
        <v>0.13</v>
      </c>
      <c r="J92" s="621">
        <v>3</v>
      </c>
      <c r="K92" s="621">
        <f t="shared" ref="K92:K95" si="5">I92*J92</f>
        <v>0.39</v>
      </c>
      <c r="M92" s="621" t="s">
        <v>1031</v>
      </c>
      <c r="N92" s="621">
        <v>9.5000000000000001E-2</v>
      </c>
      <c r="O92" s="621">
        <v>3</v>
      </c>
      <c r="P92" s="621">
        <v>0.28500000000000003</v>
      </c>
    </row>
    <row r="93" spans="2:16">
      <c r="H93" s="621" t="s">
        <v>992</v>
      </c>
      <c r="I93" s="621">
        <v>0.19</v>
      </c>
      <c r="J93" s="621">
        <v>60</v>
      </c>
      <c r="K93" s="621">
        <f t="shared" si="5"/>
        <v>11.4</v>
      </c>
      <c r="M93" s="621" t="s">
        <v>1031</v>
      </c>
      <c r="N93" s="621">
        <v>9.5000000000000001E-2</v>
      </c>
      <c r="O93" s="621">
        <v>60</v>
      </c>
      <c r="P93" s="621">
        <v>5.7</v>
      </c>
    </row>
    <row r="94" spans="2:16">
      <c r="H94" s="621" t="s">
        <v>989</v>
      </c>
      <c r="I94" s="621">
        <v>0.30499999999999999</v>
      </c>
      <c r="J94" s="621">
        <v>134</v>
      </c>
      <c r="K94" s="621">
        <f t="shared" si="5"/>
        <v>40.869999999999997</v>
      </c>
      <c r="M94" s="621" t="s">
        <v>1031</v>
      </c>
      <c r="N94" s="621">
        <v>9.5000000000000001E-2</v>
      </c>
      <c r="O94" s="621">
        <v>134</v>
      </c>
      <c r="P94" s="621">
        <v>12.73</v>
      </c>
    </row>
    <row r="95" spans="2:16">
      <c r="H95" s="621" t="s">
        <v>991</v>
      </c>
      <c r="I95" s="621">
        <v>0.46</v>
      </c>
      <c r="J95" s="621">
        <v>2</v>
      </c>
      <c r="K95" s="621">
        <f t="shared" si="5"/>
        <v>0.92</v>
      </c>
      <c r="M95" s="621" t="s">
        <v>1031</v>
      </c>
      <c r="N95" s="621">
        <v>9.5000000000000001E-2</v>
      </c>
      <c r="O95" s="621">
        <v>2</v>
      </c>
      <c r="P95" s="621">
        <v>0.19</v>
      </c>
    </row>
    <row r="96" spans="2:16">
      <c r="H96" s="621"/>
      <c r="I96" s="621"/>
      <c r="J96" s="621"/>
      <c r="K96" s="621"/>
      <c r="M96" s="621"/>
      <c r="N96" s="621"/>
      <c r="O96" s="621"/>
      <c r="P96" s="621"/>
    </row>
    <row r="97" spans="2:16">
      <c r="H97" s="631" t="s">
        <v>26</v>
      </c>
      <c r="I97" s="632"/>
      <c r="J97" s="632"/>
      <c r="K97" s="628">
        <f>SUM(K27:K96)</f>
        <v>693.76799999999992</v>
      </c>
      <c r="M97" s="631" t="s">
        <v>26</v>
      </c>
      <c r="N97" s="632"/>
      <c r="O97" s="632"/>
      <c r="P97" s="629">
        <f>SUM(P27:P96)</f>
        <v>202.81299999999987</v>
      </c>
    </row>
    <row r="100" spans="2:16" ht="21">
      <c r="B100" s="623" t="s">
        <v>1032</v>
      </c>
    </row>
    <row r="102" spans="2:16" ht="21">
      <c r="B102" s="623" t="s">
        <v>1033</v>
      </c>
      <c r="C102" s="624"/>
      <c r="E102" s="624"/>
      <c r="F102" s="624"/>
      <c r="H102" s="623" t="s">
        <v>1034</v>
      </c>
    </row>
    <row r="103" spans="2:16">
      <c r="B103" s="851" t="s">
        <v>668</v>
      </c>
      <c r="C103" s="851"/>
      <c r="D103" s="851"/>
      <c r="E103" s="851"/>
      <c r="F103" s="851"/>
      <c r="H103" s="1" t="s">
        <v>676</v>
      </c>
      <c r="M103" s="1" t="s">
        <v>677</v>
      </c>
    </row>
    <row r="104" spans="2:16" ht="43.5">
      <c r="B104" s="620" t="s">
        <v>62</v>
      </c>
      <c r="C104" s="620" t="s">
        <v>669</v>
      </c>
      <c r="D104" s="620" t="s">
        <v>670</v>
      </c>
      <c r="E104" s="620" t="s">
        <v>672</v>
      </c>
      <c r="F104" s="620" t="s">
        <v>671</v>
      </c>
      <c r="H104" s="620" t="s">
        <v>673</v>
      </c>
      <c r="I104" s="620" t="s">
        <v>674</v>
      </c>
      <c r="J104" s="620" t="s">
        <v>675</v>
      </c>
      <c r="K104" s="620" t="s">
        <v>669</v>
      </c>
      <c r="M104" s="620" t="s">
        <v>673</v>
      </c>
      <c r="N104" s="620" t="s">
        <v>674</v>
      </c>
      <c r="O104" s="620" t="s">
        <v>675</v>
      </c>
      <c r="P104" s="620" t="s">
        <v>669</v>
      </c>
    </row>
    <row r="105" spans="2:16" ht="16.5">
      <c r="B105" s="620"/>
      <c r="C105" s="620" t="s">
        <v>678</v>
      </c>
      <c r="D105" s="620" t="s">
        <v>679</v>
      </c>
      <c r="E105" s="620" t="s">
        <v>680</v>
      </c>
      <c r="F105" s="620" t="s">
        <v>681</v>
      </c>
      <c r="H105" s="620"/>
      <c r="I105" s="620" t="s">
        <v>682</v>
      </c>
      <c r="J105" s="620" t="s">
        <v>683</v>
      </c>
      <c r="K105" s="620" t="s">
        <v>684</v>
      </c>
      <c r="M105" s="620"/>
      <c r="N105" s="620" t="s">
        <v>685</v>
      </c>
      <c r="O105" s="620" t="s">
        <v>686</v>
      </c>
      <c r="P105" s="620" t="s">
        <v>687</v>
      </c>
    </row>
    <row r="106" spans="2:16">
      <c r="B106" s="753">
        <v>43101</v>
      </c>
      <c r="C106" s="628">
        <f>K175</f>
        <v>1592.4499999999998</v>
      </c>
      <c r="D106" s="627"/>
      <c r="E106" s="749">
        <v>0.91605000000000003</v>
      </c>
      <c r="F106" s="621"/>
      <c r="H106" s="621" t="s">
        <v>1035</v>
      </c>
      <c r="I106" s="754">
        <v>0.15</v>
      </c>
      <c r="J106" s="621">
        <v>25</v>
      </c>
      <c r="K106" s="754">
        <f t="shared" ref="K106:K169" si="6">I106*J106</f>
        <v>3.75</v>
      </c>
      <c r="M106" s="621" t="s">
        <v>1036</v>
      </c>
      <c r="N106" s="621">
        <v>0.107</v>
      </c>
      <c r="O106" s="621">
        <v>25</v>
      </c>
      <c r="P106" s="621">
        <f>N106*O106</f>
        <v>2.6749999999999998</v>
      </c>
    </row>
    <row r="107" spans="2:16">
      <c r="B107" s="753">
        <v>43133</v>
      </c>
      <c r="C107" s="629">
        <f>P175</f>
        <v>648.09199999999998</v>
      </c>
      <c r="D107" s="630">
        <f>C107-$C$106</f>
        <v>-944.35799999999983</v>
      </c>
      <c r="E107" s="749">
        <v>0.91605000000000003</v>
      </c>
      <c r="F107" s="750">
        <f t="shared" ref="F107:F117" si="7">D107*E107</f>
        <v>-865.07914589999984</v>
      </c>
      <c r="H107" s="621" t="s">
        <v>1035</v>
      </c>
      <c r="I107" s="754">
        <v>0.15</v>
      </c>
      <c r="J107" s="621">
        <v>13</v>
      </c>
      <c r="K107" s="754">
        <f t="shared" si="6"/>
        <v>1.95</v>
      </c>
      <c r="M107" s="621" t="s">
        <v>1037</v>
      </c>
      <c r="N107" s="621">
        <v>0.107</v>
      </c>
      <c r="O107" s="621">
        <v>13</v>
      </c>
      <c r="P107" s="621">
        <f t="shared" ref="P107:P170" si="8">N107*O107</f>
        <v>1.391</v>
      </c>
    </row>
    <row r="108" spans="2:16">
      <c r="B108" s="753">
        <v>43165</v>
      </c>
      <c r="C108" s="755">
        <f t="shared" ref="C108:C117" si="9">C107</f>
        <v>648.09199999999998</v>
      </c>
      <c r="D108" s="630">
        <f t="shared" ref="D108:D117" si="10">C108-$C$106</f>
        <v>-944.35799999999983</v>
      </c>
      <c r="E108" s="749">
        <v>0.91605000000000003</v>
      </c>
      <c r="F108" s="750">
        <f t="shared" si="7"/>
        <v>-865.07914589999984</v>
      </c>
      <c r="H108" s="621" t="s">
        <v>1035</v>
      </c>
      <c r="I108" s="754">
        <v>0.15</v>
      </c>
      <c r="J108" s="621">
        <v>6</v>
      </c>
      <c r="K108" s="754">
        <f t="shared" si="6"/>
        <v>0.89999999999999991</v>
      </c>
      <c r="M108" s="621" t="s">
        <v>1038</v>
      </c>
      <c r="N108" s="621">
        <v>0.125</v>
      </c>
      <c r="O108" s="621">
        <v>6</v>
      </c>
      <c r="P108" s="621">
        <f t="shared" si="8"/>
        <v>0.75</v>
      </c>
    </row>
    <row r="109" spans="2:16">
      <c r="B109" s="753">
        <v>43197</v>
      </c>
      <c r="C109" s="755">
        <f t="shared" si="9"/>
        <v>648.09199999999998</v>
      </c>
      <c r="D109" s="630">
        <f t="shared" si="10"/>
        <v>-944.35799999999983</v>
      </c>
      <c r="E109" s="749">
        <v>0.91605000000000003</v>
      </c>
      <c r="F109" s="750">
        <f t="shared" si="7"/>
        <v>-865.07914589999984</v>
      </c>
      <c r="H109" s="621" t="s">
        <v>1035</v>
      </c>
      <c r="I109" s="754">
        <v>0.15</v>
      </c>
      <c r="J109" s="621">
        <v>3</v>
      </c>
      <c r="K109" s="754">
        <f t="shared" si="6"/>
        <v>0.44999999999999996</v>
      </c>
      <c r="M109" s="621" t="s">
        <v>1039</v>
      </c>
      <c r="N109" s="621">
        <v>0.107</v>
      </c>
      <c r="O109" s="621">
        <v>3</v>
      </c>
      <c r="P109" s="621">
        <f t="shared" si="8"/>
        <v>0.32100000000000001</v>
      </c>
    </row>
    <row r="110" spans="2:16">
      <c r="B110" s="753">
        <v>43229</v>
      </c>
      <c r="C110" s="755">
        <f t="shared" si="9"/>
        <v>648.09199999999998</v>
      </c>
      <c r="D110" s="630">
        <f t="shared" si="10"/>
        <v>-944.35799999999983</v>
      </c>
      <c r="E110" s="749">
        <v>0.91605000000000003</v>
      </c>
      <c r="F110" s="750">
        <f t="shared" si="7"/>
        <v>-865.07914589999984</v>
      </c>
      <c r="H110" s="621" t="s">
        <v>1035</v>
      </c>
      <c r="I110" s="754">
        <v>0.15</v>
      </c>
      <c r="J110" s="621">
        <v>72</v>
      </c>
      <c r="K110" s="754">
        <f t="shared" si="6"/>
        <v>10.799999999999999</v>
      </c>
      <c r="M110" s="621" t="s">
        <v>1040</v>
      </c>
      <c r="N110" s="621">
        <v>0.125</v>
      </c>
      <c r="O110" s="621">
        <v>72</v>
      </c>
      <c r="P110" s="621">
        <f t="shared" si="8"/>
        <v>9</v>
      </c>
    </row>
    <row r="111" spans="2:16">
      <c r="B111" s="753">
        <v>43261</v>
      </c>
      <c r="C111" s="755">
        <f t="shared" si="9"/>
        <v>648.09199999999998</v>
      </c>
      <c r="D111" s="630">
        <f t="shared" si="10"/>
        <v>-944.35799999999983</v>
      </c>
      <c r="E111" s="749">
        <v>0.91605000000000003</v>
      </c>
      <c r="F111" s="750">
        <f t="shared" si="7"/>
        <v>-865.07914589999984</v>
      </c>
      <c r="H111" s="621" t="s">
        <v>1035</v>
      </c>
      <c r="I111" s="754">
        <v>0.15</v>
      </c>
      <c r="J111" s="621">
        <v>2</v>
      </c>
      <c r="K111" s="754">
        <f t="shared" si="6"/>
        <v>0.3</v>
      </c>
      <c r="M111" s="621" t="s">
        <v>1041</v>
      </c>
      <c r="N111" s="621">
        <v>0.14299999999999999</v>
      </c>
      <c r="O111" s="621">
        <v>2</v>
      </c>
      <c r="P111" s="621">
        <f t="shared" si="8"/>
        <v>0.28599999999999998</v>
      </c>
    </row>
    <row r="112" spans="2:16">
      <c r="B112" s="753">
        <v>43293</v>
      </c>
      <c r="C112" s="755">
        <f t="shared" si="9"/>
        <v>648.09199999999998</v>
      </c>
      <c r="D112" s="630">
        <f t="shared" si="10"/>
        <v>-944.35799999999983</v>
      </c>
      <c r="E112" s="749">
        <v>0.91605000000000003</v>
      </c>
      <c r="F112" s="750">
        <f t="shared" si="7"/>
        <v>-865.07914589999984</v>
      </c>
      <c r="H112" s="621" t="s">
        <v>1035</v>
      </c>
      <c r="I112" s="754">
        <v>0.15</v>
      </c>
      <c r="J112" s="621">
        <v>3</v>
      </c>
      <c r="K112" s="754">
        <f t="shared" si="6"/>
        <v>0.44999999999999996</v>
      </c>
      <c r="M112" s="621" t="s">
        <v>1042</v>
      </c>
      <c r="N112" s="621">
        <v>0.14299999999999999</v>
      </c>
      <c r="O112" s="621">
        <v>3</v>
      </c>
      <c r="P112" s="621">
        <f t="shared" si="8"/>
        <v>0.42899999999999994</v>
      </c>
    </row>
    <row r="113" spans="2:16">
      <c r="B113" s="753">
        <v>43325</v>
      </c>
      <c r="C113" s="755">
        <f t="shared" si="9"/>
        <v>648.09199999999998</v>
      </c>
      <c r="D113" s="630">
        <f t="shared" si="10"/>
        <v>-944.35799999999983</v>
      </c>
      <c r="E113" s="749">
        <v>0.91605000000000003</v>
      </c>
      <c r="F113" s="750">
        <f t="shared" si="7"/>
        <v>-865.07914589999984</v>
      </c>
      <c r="H113" s="621" t="s">
        <v>1035</v>
      </c>
      <c r="I113" s="754">
        <v>0.15</v>
      </c>
      <c r="J113" s="621">
        <v>5</v>
      </c>
      <c r="K113" s="754">
        <f t="shared" si="6"/>
        <v>0.75</v>
      </c>
      <c r="M113" s="621" t="s">
        <v>1043</v>
      </c>
      <c r="N113" s="621">
        <v>0.151</v>
      </c>
      <c r="O113" s="621">
        <v>5</v>
      </c>
      <c r="P113" s="621">
        <f t="shared" si="8"/>
        <v>0.755</v>
      </c>
    </row>
    <row r="114" spans="2:16">
      <c r="B114" s="753">
        <v>43357</v>
      </c>
      <c r="C114" s="755">
        <f t="shared" si="9"/>
        <v>648.09199999999998</v>
      </c>
      <c r="D114" s="630">
        <f t="shared" si="10"/>
        <v>-944.35799999999983</v>
      </c>
      <c r="E114" s="749">
        <v>0.91605000000000003</v>
      </c>
      <c r="F114" s="750">
        <f t="shared" si="7"/>
        <v>-865.07914589999984</v>
      </c>
      <c r="H114" s="621" t="s">
        <v>1035</v>
      </c>
      <c r="I114" s="754">
        <v>0.15</v>
      </c>
      <c r="J114" s="621">
        <v>4</v>
      </c>
      <c r="K114" s="754">
        <f t="shared" si="6"/>
        <v>0.6</v>
      </c>
      <c r="M114" s="621" t="s">
        <v>1044</v>
      </c>
      <c r="N114" s="621">
        <v>0.16</v>
      </c>
      <c r="O114" s="621">
        <v>4</v>
      </c>
      <c r="P114" s="621">
        <f t="shared" si="8"/>
        <v>0.64</v>
      </c>
    </row>
    <row r="115" spans="2:16">
      <c r="B115" s="753">
        <v>43389</v>
      </c>
      <c r="C115" s="755">
        <f t="shared" si="9"/>
        <v>648.09199999999998</v>
      </c>
      <c r="D115" s="630">
        <f t="shared" si="10"/>
        <v>-944.35799999999983</v>
      </c>
      <c r="E115" s="749">
        <v>0.91605000000000003</v>
      </c>
      <c r="F115" s="750">
        <f t="shared" si="7"/>
        <v>-865.07914589999984</v>
      </c>
      <c r="H115" s="621" t="s">
        <v>1035</v>
      </c>
      <c r="I115" s="754">
        <v>0.15</v>
      </c>
      <c r="J115" s="621">
        <v>114</v>
      </c>
      <c r="K115" s="754">
        <f t="shared" si="6"/>
        <v>17.099999999999998</v>
      </c>
      <c r="M115" s="621" t="s">
        <v>1045</v>
      </c>
      <c r="N115" s="621">
        <v>0.16</v>
      </c>
      <c r="O115" s="621">
        <v>114</v>
      </c>
      <c r="P115" s="621">
        <f t="shared" si="8"/>
        <v>18.240000000000002</v>
      </c>
    </row>
    <row r="116" spans="2:16">
      <c r="B116" s="753">
        <v>43421</v>
      </c>
      <c r="C116" s="755">
        <f t="shared" si="9"/>
        <v>648.09199999999998</v>
      </c>
      <c r="D116" s="630">
        <f t="shared" si="10"/>
        <v>-944.35799999999983</v>
      </c>
      <c r="E116" s="749">
        <v>0.91605000000000003</v>
      </c>
      <c r="F116" s="750">
        <f t="shared" si="7"/>
        <v>-865.07914589999984</v>
      </c>
      <c r="H116" s="621" t="s">
        <v>1035</v>
      </c>
      <c r="I116" s="754">
        <v>0.15</v>
      </c>
      <c r="J116" s="621">
        <v>8</v>
      </c>
      <c r="K116" s="754">
        <f t="shared" si="6"/>
        <v>1.2</v>
      </c>
      <c r="M116" s="621" t="s">
        <v>1046</v>
      </c>
      <c r="N116" s="621">
        <v>4.9000000000000002E-2</v>
      </c>
      <c r="O116" s="621">
        <v>8</v>
      </c>
      <c r="P116" s="621">
        <f t="shared" si="8"/>
        <v>0.39200000000000002</v>
      </c>
    </row>
    <row r="117" spans="2:16">
      <c r="B117" s="753">
        <v>43453</v>
      </c>
      <c r="C117" s="755">
        <f t="shared" si="9"/>
        <v>648.09199999999998</v>
      </c>
      <c r="D117" s="630">
        <f t="shared" si="10"/>
        <v>-944.35799999999983</v>
      </c>
      <c r="E117" s="749">
        <v>0.91605000000000003</v>
      </c>
      <c r="F117" s="750">
        <f t="shared" si="7"/>
        <v>-865.07914589999984</v>
      </c>
      <c r="H117" s="621" t="s">
        <v>1035</v>
      </c>
      <c r="I117" s="621">
        <v>0.15</v>
      </c>
      <c r="J117" s="621">
        <v>50</v>
      </c>
      <c r="K117" s="754">
        <f t="shared" si="6"/>
        <v>7.5</v>
      </c>
      <c r="M117" s="621" t="s">
        <v>1047</v>
      </c>
      <c r="N117" s="621">
        <v>6.0999999999999999E-2</v>
      </c>
      <c r="O117" s="621">
        <v>50</v>
      </c>
      <c r="P117" s="621">
        <f t="shared" si="8"/>
        <v>3.05</v>
      </c>
    </row>
    <row r="118" spans="2:16">
      <c r="B118" s="631" t="s">
        <v>26</v>
      </c>
      <c r="C118" s="756"/>
      <c r="D118" s="757"/>
      <c r="E118" s="632"/>
      <c r="F118" s="751">
        <f>SUM(F107:F117)</f>
        <v>-9515.8706048999993</v>
      </c>
      <c r="H118" s="621" t="s">
        <v>1035</v>
      </c>
      <c r="I118" s="621">
        <v>0.15</v>
      </c>
      <c r="J118" s="621">
        <v>2</v>
      </c>
      <c r="K118" s="754">
        <f t="shared" si="6"/>
        <v>0.3</v>
      </c>
      <c r="M118" s="621" t="s">
        <v>1048</v>
      </c>
      <c r="N118" s="621">
        <v>6.0999999999999999E-2</v>
      </c>
      <c r="O118" s="621">
        <v>2</v>
      </c>
      <c r="P118" s="621">
        <f t="shared" si="8"/>
        <v>0.122</v>
      </c>
    </row>
    <row r="119" spans="2:16">
      <c r="B119" s="753" t="s">
        <v>998</v>
      </c>
      <c r="C119" s="755"/>
      <c r="D119" s="630"/>
      <c r="E119" s="758"/>
      <c r="F119" s="751">
        <f>F118/11*12</f>
        <v>-10380.949750799999</v>
      </c>
      <c r="H119" s="621" t="s">
        <v>1035</v>
      </c>
      <c r="I119" s="621">
        <v>0.15</v>
      </c>
      <c r="J119" s="621">
        <v>2</v>
      </c>
      <c r="K119" s="754">
        <f t="shared" si="6"/>
        <v>0.3</v>
      </c>
      <c r="M119" s="621" t="s">
        <v>1049</v>
      </c>
      <c r="N119" s="621">
        <v>6.2E-2</v>
      </c>
      <c r="O119" s="621">
        <v>2</v>
      </c>
      <c r="P119" s="621">
        <f t="shared" si="8"/>
        <v>0.124</v>
      </c>
    </row>
    <row r="120" spans="2:16">
      <c r="B120" s="622" t="s">
        <v>1001</v>
      </c>
      <c r="C120" s="755"/>
      <c r="D120" s="630"/>
      <c r="E120" s="758"/>
      <c r="F120" s="751">
        <f>$F$119</f>
        <v>-10380.949750799999</v>
      </c>
      <c r="H120" s="621" t="s">
        <v>1035</v>
      </c>
      <c r="I120" s="621">
        <v>0.15</v>
      </c>
      <c r="J120" s="621">
        <v>14</v>
      </c>
      <c r="K120" s="754">
        <f t="shared" si="6"/>
        <v>2.1</v>
      </c>
      <c r="M120" s="621" t="s">
        <v>1050</v>
      </c>
      <c r="N120" s="621">
        <v>8.7999999999999995E-2</v>
      </c>
      <c r="O120" s="621">
        <v>14</v>
      </c>
      <c r="P120" s="621">
        <f t="shared" si="8"/>
        <v>1.232</v>
      </c>
    </row>
    <row r="121" spans="2:16">
      <c r="B121" s="622" t="s">
        <v>1003</v>
      </c>
      <c r="C121" s="755"/>
      <c r="D121" s="630"/>
      <c r="E121" s="758"/>
      <c r="F121" s="751">
        <f t="shared" ref="F121:F129" si="11">$F$119</f>
        <v>-10380.949750799999</v>
      </c>
      <c r="H121" s="621" t="s">
        <v>1035</v>
      </c>
      <c r="I121" s="621">
        <v>0.15</v>
      </c>
      <c r="J121" s="621">
        <v>10</v>
      </c>
      <c r="K121" s="754">
        <f t="shared" si="6"/>
        <v>1.5</v>
      </c>
      <c r="M121" s="621" t="s">
        <v>1051</v>
      </c>
      <c r="N121" s="621">
        <v>6.0999999999999999E-2</v>
      </c>
      <c r="O121" s="621">
        <v>10</v>
      </c>
      <c r="P121" s="621">
        <f t="shared" si="8"/>
        <v>0.61</v>
      </c>
    </row>
    <row r="122" spans="2:16">
      <c r="B122" s="622" t="s">
        <v>1004</v>
      </c>
      <c r="C122" s="755"/>
      <c r="D122" s="630"/>
      <c r="E122" s="758"/>
      <c r="F122" s="751">
        <f t="shared" si="11"/>
        <v>-10380.949750799999</v>
      </c>
      <c r="H122" s="621" t="s">
        <v>1035</v>
      </c>
      <c r="I122" s="621">
        <v>0.15</v>
      </c>
      <c r="J122" s="621">
        <v>1</v>
      </c>
      <c r="K122" s="754">
        <f t="shared" si="6"/>
        <v>0.15</v>
      </c>
      <c r="M122" s="621" t="s">
        <v>1052</v>
      </c>
      <c r="N122" s="621">
        <v>6.9000000000000006E-2</v>
      </c>
      <c r="O122" s="621">
        <v>1</v>
      </c>
      <c r="P122" s="621">
        <f t="shared" si="8"/>
        <v>6.9000000000000006E-2</v>
      </c>
    </row>
    <row r="123" spans="2:16">
      <c r="B123" s="622" t="s">
        <v>1005</v>
      </c>
      <c r="C123" s="755"/>
      <c r="D123" s="630"/>
      <c r="E123" s="758"/>
      <c r="F123" s="751">
        <f t="shared" si="11"/>
        <v>-10380.949750799999</v>
      </c>
      <c r="H123" s="621" t="s">
        <v>1035</v>
      </c>
      <c r="I123" s="621">
        <v>0.15</v>
      </c>
      <c r="J123" s="621">
        <v>3</v>
      </c>
      <c r="K123" s="754">
        <f t="shared" si="6"/>
        <v>0.44999999999999996</v>
      </c>
      <c r="M123" s="621" t="s">
        <v>1053</v>
      </c>
      <c r="N123" s="621">
        <v>6.0999999999999999E-2</v>
      </c>
      <c r="O123" s="621">
        <v>3</v>
      </c>
      <c r="P123" s="621">
        <f t="shared" si="8"/>
        <v>0.183</v>
      </c>
    </row>
    <row r="124" spans="2:16">
      <c r="B124" s="622" t="s">
        <v>1008</v>
      </c>
      <c r="C124" s="755"/>
      <c r="D124" s="630"/>
      <c r="E124" s="758"/>
      <c r="F124" s="751">
        <f t="shared" si="11"/>
        <v>-10380.949750799999</v>
      </c>
      <c r="H124" s="621" t="s">
        <v>1054</v>
      </c>
      <c r="I124" s="621">
        <v>0.2</v>
      </c>
      <c r="J124" s="621">
        <v>1</v>
      </c>
      <c r="K124" s="754">
        <f t="shared" si="6"/>
        <v>0.2</v>
      </c>
      <c r="M124" s="621" t="s">
        <v>1037</v>
      </c>
      <c r="N124" s="621">
        <v>0.107</v>
      </c>
      <c r="O124" s="621">
        <v>1</v>
      </c>
      <c r="P124" s="621">
        <f t="shared" si="8"/>
        <v>0.107</v>
      </c>
    </row>
    <row r="125" spans="2:16">
      <c r="B125" s="622" t="s">
        <v>1010</v>
      </c>
      <c r="C125" s="755"/>
      <c r="D125" s="630"/>
      <c r="E125" s="758"/>
      <c r="F125" s="751">
        <f t="shared" si="11"/>
        <v>-10380.949750799999</v>
      </c>
      <c r="H125" s="621" t="s">
        <v>1055</v>
      </c>
      <c r="I125" s="621">
        <v>0.25</v>
      </c>
      <c r="J125" s="621">
        <v>71</v>
      </c>
      <c r="K125" s="754">
        <f t="shared" si="6"/>
        <v>17.75</v>
      </c>
      <c r="M125" s="621" t="s">
        <v>1036</v>
      </c>
      <c r="N125" s="621">
        <v>0.107</v>
      </c>
      <c r="O125" s="621">
        <v>71</v>
      </c>
      <c r="P125" s="621">
        <f t="shared" si="8"/>
        <v>7.5969999999999995</v>
      </c>
    </row>
    <row r="126" spans="2:16">
      <c r="B126" s="622" t="s">
        <v>1011</v>
      </c>
      <c r="C126" s="755"/>
      <c r="D126" s="630"/>
      <c r="E126" s="758"/>
      <c r="F126" s="751">
        <f t="shared" si="11"/>
        <v>-10380.949750799999</v>
      </c>
      <c r="H126" s="621" t="s">
        <v>1055</v>
      </c>
      <c r="I126" s="621">
        <v>0.25</v>
      </c>
      <c r="J126" s="621">
        <v>337</v>
      </c>
      <c r="K126" s="754">
        <f t="shared" si="6"/>
        <v>84.25</v>
      </c>
      <c r="M126" s="621" t="s">
        <v>1037</v>
      </c>
      <c r="N126" s="621">
        <v>0.107</v>
      </c>
      <c r="O126" s="621">
        <v>337</v>
      </c>
      <c r="P126" s="621">
        <f t="shared" si="8"/>
        <v>36.058999999999997</v>
      </c>
    </row>
    <row r="127" spans="2:16">
      <c r="B127" s="622" t="s">
        <v>1012</v>
      </c>
      <c r="C127" s="755"/>
      <c r="D127" s="630"/>
      <c r="E127" s="758"/>
      <c r="F127" s="751">
        <f t="shared" si="11"/>
        <v>-10380.949750799999</v>
      </c>
      <c r="H127" s="621" t="s">
        <v>1055</v>
      </c>
      <c r="I127" s="621">
        <v>0.25</v>
      </c>
      <c r="J127" s="621">
        <v>75</v>
      </c>
      <c r="K127" s="754">
        <f t="shared" si="6"/>
        <v>18.75</v>
      </c>
      <c r="M127" s="621" t="s">
        <v>1038</v>
      </c>
      <c r="N127" s="621">
        <v>0.125</v>
      </c>
      <c r="O127" s="621">
        <v>75</v>
      </c>
      <c r="P127" s="621">
        <f t="shared" si="8"/>
        <v>9.375</v>
      </c>
    </row>
    <row r="128" spans="2:16">
      <c r="B128" s="622" t="s">
        <v>1014</v>
      </c>
      <c r="C128" s="755"/>
      <c r="D128" s="630"/>
      <c r="E128" s="758"/>
      <c r="F128" s="751">
        <f t="shared" si="11"/>
        <v>-10380.949750799999</v>
      </c>
      <c r="H128" s="621" t="s">
        <v>1055</v>
      </c>
      <c r="I128" s="621">
        <v>0.25</v>
      </c>
      <c r="J128" s="621">
        <v>59</v>
      </c>
      <c r="K128" s="754">
        <f t="shared" si="6"/>
        <v>14.75</v>
      </c>
      <c r="M128" s="621" t="s">
        <v>1039</v>
      </c>
      <c r="N128" s="621">
        <v>0.107</v>
      </c>
      <c r="O128" s="621">
        <v>59</v>
      </c>
      <c r="P128" s="621">
        <f t="shared" si="8"/>
        <v>6.3129999999999997</v>
      </c>
    </row>
    <row r="129" spans="2:16">
      <c r="B129" s="622" t="s">
        <v>1016</v>
      </c>
      <c r="C129" s="755"/>
      <c r="D129" s="630"/>
      <c r="E129" s="758"/>
      <c r="F129" s="751">
        <f t="shared" si="11"/>
        <v>-10380.949750799999</v>
      </c>
      <c r="H129" s="621" t="s">
        <v>1055</v>
      </c>
      <c r="I129" s="621">
        <v>0.25</v>
      </c>
      <c r="J129" s="621">
        <v>9</v>
      </c>
      <c r="K129" s="754">
        <f t="shared" si="6"/>
        <v>2.25</v>
      </c>
      <c r="M129" s="621" t="s">
        <v>1056</v>
      </c>
      <c r="N129" s="621">
        <v>0.112</v>
      </c>
      <c r="O129" s="621">
        <v>9</v>
      </c>
      <c r="P129" s="621">
        <f t="shared" si="8"/>
        <v>1.008</v>
      </c>
    </row>
    <row r="130" spans="2:16">
      <c r="B130" s="622"/>
      <c r="C130" s="755"/>
      <c r="D130" s="630"/>
      <c r="E130" s="758"/>
      <c r="F130" s="751"/>
      <c r="H130" s="621" t="s">
        <v>1055</v>
      </c>
      <c r="I130" s="621">
        <v>0.25</v>
      </c>
      <c r="J130" s="621">
        <v>557</v>
      </c>
      <c r="K130" s="754">
        <f t="shared" si="6"/>
        <v>139.25</v>
      </c>
      <c r="M130" s="621" t="s">
        <v>1040</v>
      </c>
      <c r="N130" s="621">
        <v>0.125</v>
      </c>
      <c r="O130" s="621">
        <v>557</v>
      </c>
      <c r="P130" s="621">
        <f t="shared" si="8"/>
        <v>69.625</v>
      </c>
    </row>
    <row r="131" spans="2:16">
      <c r="B131" s="622"/>
      <c r="C131" s="755"/>
      <c r="D131" s="630"/>
      <c r="E131" s="758"/>
      <c r="F131" s="751"/>
      <c r="H131" s="621" t="s">
        <v>1055</v>
      </c>
      <c r="I131" s="621">
        <v>0.25</v>
      </c>
      <c r="J131" s="621">
        <v>6</v>
      </c>
      <c r="K131" s="754">
        <f t="shared" si="6"/>
        <v>1.5</v>
      </c>
      <c r="M131" s="621" t="s">
        <v>1057</v>
      </c>
      <c r="N131" s="621">
        <v>0.107</v>
      </c>
      <c r="O131" s="621">
        <v>6</v>
      </c>
      <c r="P131" s="621">
        <f t="shared" si="8"/>
        <v>0.64200000000000002</v>
      </c>
    </row>
    <row r="132" spans="2:16">
      <c r="B132" s="622"/>
      <c r="C132" s="755"/>
      <c r="D132" s="630"/>
      <c r="E132" s="758"/>
      <c r="F132" s="751"/>
      <c r="H132" s="621" t="s">
        <v>1055</v>
      </c>
      <c r="I132" s="621">
        <v>0.25</v>
      </c>
      <c r="J132" s="621">
        <v>14</v>
      </c>
      <c r="K132" s="754">
        <f t="shared" si="6"/>
        <v>3.5</v>
      </c>
      <c r="M132" s="621" t="s">
        <v>1058</v>
      </c>
      <c r="N132" s="621">
        <v>0.112</v>
      </c>
      <c r="O132" s="621">
        <v>14</v>
      </c>
      <c r="P132" s="621">
        <f t="shared" si="8"/>
        <v>1.5680000000000001</v>
      </c>
    </row>
    <row r="133" spans="2:16">
      <c r="B133" s="622"/>
      <c r="C133" s="755"/>
      <c r="D133" s="630"/>
      <c r="E133" s="758"/>
      <c r="F133" s="751"/>
      <c r="H133" s="621" t="s">
        <v>1055</v>
      </c>
      <c r="I133" s="621">
        <v>0.25</v>
      </c>
      <c r="J133" s="621">
        <v>7</v>
      </c>
      <c r="K133" s="754">
        <f t="shared" si="6"/>
        <v>1.75</v>
      </c>
      <c r="M133" s="621" t="s">
        <v>1041</v>
      </c>
      <c r="N133" s="621">
        <v>0.14299999999999999</v>
      </c>
      <c r="O133" s="621">
        <v>7</v>
      </c>
      <c r="P133" s="621">
        <f t="shared" si="8"/>
        <v>1.0009999999999999</v>
      </c>
    </row>
    <row r="134" spans="2:16">
      <c r="B134" s="753"/>
      <c r="C134" s="755"/>
      <c r="D134" s="630"/>
      <c r="E134" s="758"/>
      <c r="F134" s="750"/>
      <c r="H134" s="621" t="s">
        <v>1055</v>
      </c>
      <c r="I134" s="621">
        <v>0.25</v>
      </c>
      <c r="J134" s="621">
        <v>6</v>
      </c>
      <c r="K134" s="754">
        <f t="shared" si="6"/>
        <v>1.5</v>
      </c>
      <c r="M134" s="621" t="s">
        <v>1059</v>
      </c>
      <c r="N134" s="621">
        <v>0.107</v>
      </c>
      <c r="O134" s="621">
        <v>6</v>
      </c>
      <c r="P134" s="621">
        <f t="shared" si="8"/>
        <v>0.64200000000000002</v>
      </c>
    </row>
    <row r="135" spans="2:16">
      <c r="B135" s="753"/>
      <c r="C135" s="755"/>
      <c r="D135" s="630"/>
      <c r="E135" s="758"/>
      <c r="F135" s="750"/>
      <c r="H135" s="621" t="s">
        <v>1055</v>
      </c>
      <c r="I135" s="621">
        <v>0.25</v>
      </c>
      <c r="J135" s="621">
        <v>23</v>
      </c>
      <c r="K135" s="754">
        <f t="shared" si="6"/>
        <v>5.75</v>
      </c>
      <c r="M135" s="621" t="s">
        <v>1042</v>
      </c>
      <c r="N135" s="621">
        <v>0.14299999999999999</v>
      </c>
      <c r="O135" s="621">
        <v>23</v>
      </c>
      <c r="P135" s="621">
        <f t="shared" si="8"/>
        <v>3.2889999999999997</v>
      </c>
    </row>
    <row r="136" spans="2:16">
      <c r="B136" s="753"/>
      <c r="C136" s="755"/>
      <c r="D136" s="630"/>
      <c r="E136" s="758"/>
      <c r="F136" s="750"/>
      <c r="H136" s="621" t="s">
        <v>1055</v>
      </c>
      <c r="I136" s="621">
        <v>0.25</v>
      </c>
      <c r="J136" s="621">
        <v>11</v>
      </c>
      <c r="K136" s="754">
        <f t="shared" si="6"/>
        <v>2.75</v>
      </c>
      <c r="M136" s="621" t="s">
        <v>1060</v>
      </c>
      <c r="N136" s="621">
        <v>0.112</v>
      </c>
      <c r="O136" s="621">
        <v>11</v>
      </c>
      <c r="P136" s="621">
        <f t="shared" si="8"/>
        <v>1.232</v>
      </c>
    </row>
    <row r="137" spans="2:16">
      <c r="B137" s="753"/>
      <c r="C137" s="755"/>
      <c r="D137" s="630"/>
      <c r="E137" s="758"/>
      <c r="F137" s="750"/>
      <c r="H137" s="621" t="s">
        <v>1055</v>
      </c>
      <c r="I137" s="621">
        <v>0.25</v>
      </c>
      <c r="J137" s="621">
        <v>10</v>
      </c>
      <c r="K137" s="754">
        <f t="shared" si="6"/>
        <v>2.5</v>
      </c>
      <c r="M137" s="621" t="s">
        <v>1061</v>
      </c>
      <c r="N137" s="621">
        <v>0.151</v>
      </c>
      <c r="O137" s="621">
        <v>10</v>
      </c>
      <c r="P137" s="621">
        <f t="shared" si="8"/>
        <v>1.51</v>
      </c>
    </row>
    <row r="138" spans="2:16">
      <c r="B138" s="753"/>
      <c r="C138" s="755"/>
      <c r="D138" s="630"/>
      <c r="E138" s="758"/>
      <c r="F138" s="750"/>
      <c r="H138" s="621" t="s">
        <v>1055</v>
      </c>
      <c r="I138" s="621">
        <v>0.25</v>
      </c>
      <c r="J138" s="621">
        <v>15</v>
      </c>
      <c r="K138" s="754">
        <f t="shared" si="6"/>
        <v>3.75</v>
      </c>
      <c r="M138" s="621" t="s">
        <v>1043</v>
      </c>
      <c r="N138" s="621">
        <v>0.151</v>
      </c>
      <c r="O138" s="621">
        <v>15</v>
      </c>
      <c r="P138" s="621">
        <f t="shared" si="8"/>
        <v>2.2650000000000001</v>
      </c>
    </row>
    <row r="139" spans="2:16">
      <c r="B139" s="753"/>
      <c r="C139" s="755"/>
      <c r="D139" s="630"/>
      <c r="E139" s="758"/>
      <c r="F139" s="750"/>
      <c r="H139" s="621" t="s">
        <v>1055</v>
      </c>
      <c r="I139" s="621">
        <v>0.25</v>
      </c>
      <c r="J139" s="621">
        <v>123</v>
      </c>
      <c r="K139" s="754">
        <f t="shared" si="6"/>
        <v>30.75</v>
      </c>
      <c r="M139" s="621" t="s">
        <v>1044</v>
      </c>
      <c r="N139" s="621">
        <v>0.16</v>
      </c>
      <c r="O139" s="621">
        <v>123</v>
      </c>
      <c r="P139" s="621">
        <f t="shared" si="8"/>
        <v>19.68</v>
      </c>
    </row>
    <row r="140" spans="2:16">
      <c r="B140" s="753"/>
      <c r="C140" s="755"/>
      <c r="D140" s="630"/>
      <c r="E140" s="758"/>
      <c r="F140" s="750"/>
      <c r="H140" s="621" t="s">
        <v>1055</v>
      </c>
      <c r="I140" s="621">
        <v>0.25</v>
      </c>
      <c r="J140" s="621">
        <v>14</v>
      </c>
      <c r="K140" s="754">
        <f t="shared" si="6"/>
        <v>3.5</v>
      </c>
      <c r="M140" s="621" t="s">
        <v>1062</v>
      </c>
      <c r="N140" s="621">
        <v>0.107</v>
      </c>
      <c r="O140" s="621">
        <v>14</v>
      </c>
      <c r="P140" s="621">
        <f t="shared" si="8"/>
        <v>1.498</v>
      </c>
    </row>
    <row r="141" spans="2:16">
      <c r="B141" s="753"/>
      <c r="C141" s="755"/>
      <c r="D141" s="630"/>
      <c r="E141" s="758"/>
      <c r="F141" s="750"/>
      <c r="H141" s="621" t="s">
        <v>1055</v>
      </c>
      <c r="I141" s="621">
        <v>0.25</v>
      </c>
      <c r="J141" s="621">
        <v>17</v>
      </c>
      <c r="K141" s="754">
        <f t="shared" si="6"/>
        <v>4.25</v>
      </c>
      <c r="M141" s="621" t="s">
        <v>1062</v>
      </c>
      <c r="N141" s="621">
        <v>0.107</v>
      </c>
      <c r="O141" s="621">
        <v>17</v>
      </c>
      <c r="P141" s="621">
        <f t="shared" si="8"/>
        <v>1.819</v>
      </c>
    </row>
    <row r="142" spans="2:16">
      <c r="B142" s="753"/>
      <c r="C142" s="755"/>
      <c r="D142" s="630"/>
      <c r="E142" s="758"/>
      <c r="F142" s="750"/>
      <c r="H142" s="621" t="s">
        <v>1055</v>
      </c>
      <c r="I142" s="621">
        <v>0.25</v>
      </c>
      <c r="J142" s="621">
        <v>10</v>
      </c>
      <c r="K142" s="754">
        <f t="shared" si="6"/>
        <v>2.5</v>
      </c>
      <c r="M142" s="621" t="s">
        <v>1063</v>
      </c>
      <c r="N142" s="621">
        <v>0.14299999999999999</v>
      </c>
      <c r="O142" s="621">
        <v>10</v>
      </c>
      <c r="P142" s="621">
        <f t="shared" si="8"/>
        <v>1.43</v>
      </c>
    </row>
    <row r="143" spans="2:16">
      <c r="B143" s="753"/>
      <c r="C143" s="755"/>
      <c r="D143" s="630"/>
      <c r="E143" s="758"/>
      <c r="F143" s="750"/>
      <c r="H143" s="621" t="s">
        <v>1055</v>
      </c>
      <c r="I143" s="621">
        <v>0.25</v>
      </c>
      <c r="J143" s="621">
        <v>375</v>
      </c>
      <c r="K143" s="754">
        <f t="shared" si="6"/>
        <v>93.75</v>
      </c>
      <c r="M143" s="621" t="s">
        <v>1045</v>
      </c>
      <c r="N143" s="621">
        <v>0.16</v>
      </c>
      <c r="O143" s="621">
        <v>375</v>
      </c>
      <c r="P143" s="621">
        <f t="shared" si="8"/>
        <v>60</v>
      </c>
    </row>
    <row r="144" spans="2:16">
      <c r="B144" s="753"/>
      <c r="C144" s="755"/>
      <c r="D144" s="630"/>
      <c r="E144" s="758"/>
      <c r="F144" s="750"/>
      <c r="H144" s="621" t="s">
        <v>1055</v>
      </c>
      <c r="I144" s="621">
        <v>0.25</v>
      </c>
      <c r="J144" s="621">
        <v>82</v>
      </c>
      <c r="K144" s="754">
        <f t="shared" si="6"/>
        <v>20.5</v>
      </c>
      <c r="M144" s="621" t="s">
        <v>1064</v>
      </c>
      <c r="N144" s="621">
        <v>0.107</v>
      </c>
      <c r="O144" s="621">
        <v>82</v>
      </c>
      <c r="P144" s="621">
        <f t="shared" si="8"/>
        <v>8.7739999999999991</v>
      </c>
    </row>
    <row r="145" spans="2:16">
      <c r="B145" s="753"/>
      <c r="C145" s="755"/>
      <c r="D145" s="630"/>
      <c r="E145" s="758"/>
      <c r="F145" s="750"/>
      <c r="H145" s="621" t="s">
        <v>1055</v>
      </c>
      <c r="I145" s="621">
        <v>0.25</v>
      </c>
      <c r="J145" s="621">
        <v>2</v>
      </c>
      <c r="K145" s="754">
        <f t="shared" si="6"/>
        <v>0.5</v>
      </c>
      <c r="M145" s="621" t="s">
        <v>1065</v>
      </c>
      <c r="N145" s="621">
        <v>0.112</v>
      </c>
      <c r="O145" s="621">
        <v>2</v>
      </c>
      <c r="P145" s="621">
        <f t="shared" si="8"/>
        <v>0.224</v>
      </c>
    </row>
    <row r="146" spans="2:16">
      <c r="B146" s="753"/>
      <c r="C146" s="755"/>
      <c r="D146" s="630"/>
      <c r="E146" s="758"/>
      <c r="F146" s="750"/>
      <c r="H146" s="621" t="s">
        <v>1055</v>
      </c>
      <c r="I146" s="621">
        <v>0.25</v>
      </c>
      <c r="J146" s="621">
        <v>4</v>
      </c>
      <c r="K146" s="754">
        <f t="shared" si="6"/>
        <v>1</v>
      </c>
      <c r="M146" s="621" t="s">
        <v>1066</v>
      </c>
      <c r="N146" s="621">
        <v>0.14299999999999999</v>
      </c>
      <c r="O146" s="621">
        <v>4</v>
      </c>
      <c r="P146" s="621">
        <f t="shared" si="8"/>
        <v>0.57199999999999995</v>
      </c>
    </row>
    <row r="147" spans="2:16">
      <c r="B147" s="753"/>
      <c r="C147" s="755"/>
      <c r="D147" s="630"/>
      <c r="E147" s="758"/>
      <c r="F147" s="750"/>
      <c r="H147" s="621" t="s">
        <v>1055</v>
      </c>
      <c r="I147" s="621">
        <v>0.25</v>
      </c>
      <c r="J147" s="621">
        <v>26</v>
      </c>
      <c r="K147" s="754">
        <f t="shared" si="6"/>
        <v>6.5</v>
      </c>
      <c r="M147" s="621" t="s">
        <v>1047</v>
      </c>
      <c r="N147" s="621">
        <v>6.0999999999999999E-2</v>
      </c>
      <c r="O147" s="621">
        <v>26</v>
      </c>
      <c r="P147" s="621">
        <f t="shared" si="8"/>
        <v>1.5859999999999999</v>
      </c>
    </row>
    <row r="148" spans="2:16">
      <c r="B148" s="753"/>
      <c r="C148" s="755"/>
      <c r="D148" s="630"/>
      <c r="E148" s="758"/>
      <c r="F148" s="750"/>
      <c r="H148" s="621" t="s">
        <v>1055</v>
      </c>
      <c r="I148" s="621">
        <v>0.25</v>
      </c>
      <c r="J148" s="621">
        <v>48</v>
      </c>
      <c r="K148" s="754">
        <f t="shared" si="6"/>
        <v>12</v>
      </c>
      <c r="M148" s="621" t="s">
        <v>1048</v>
      </c>
      <c r="N148" s="621">
        <v>6.0999999999999999E-2</v>
      </c>
      <c r="O148" s="621">
        <v>48</v>
      </c>
      <c r="P148" s="621">
        <f t="shared" si="8"/>
        <v>2.9279999999999999</v>
      </c>
    </row>
    <row r="149" spans="2:16">
      <c r="B149" s="753"/>
      <c r="C149" s="755"/>
      <c r="D149" s="630"/>
      <c r="E149" s="758"/>
      <c r="F149" s="750"/>
      <c r="H149" s="621" t="s">
        <v>1055</v>
      </c>
      <c r="I149" s="621">
        <v>0.25</v>
      </c>
      <c r="J149" s="621">
        <v>10</v>
      </c>
      <c r="K149" s="754">
        <f t="shared" si="6"/>
        <v>2.5</v>
      </c>
      <c r="M149" s="621" t="s">
        <v>1049</v>
      </c>
      <c r="N149" s="621">
        <v>6.2E-2</v>
      </c>
      <c r="O149" s="621">
        <v>10</v>
      </c>
      <c r="P149" s="621">
        <f t="shared" si="8"/>
        <v>0.62</v>
      </c>
    </row>
    <row r="150" spans="2:16">
      <c r="B150" s="753"/>
      <c r="C150" s="755"/>
      <c r="D150" s="630"/>
      <c r="E150" s="758"/>
      <c r="F150" s="750"/>
      <c r="H150" s="621" t="s">
        <v>1055</v>
      </c>
      <c r="I150" s="621">
        <v>0.25</v>
      </c>
      <c r="J150" s="621">
        <v>18</v>
      </c>
      <c r="K150" s="754">
        <f t="shared" si="6"/>
        <v>4.5</v>
      </c>
      <c r="M150" s="621" t="s">
        <v>1067</v>
      </c>
      <c r="N150" s="621">
        <v>8.7999999999999995E-2</v>
      </c>
      <c r="O150" s="621">
        <v>18</v>
      </c>
      <c r="P150" s="621">
        <f t="shared" si="8"/>
        <v>1.5839999999999999</v>
      </c>
    </row>
    <row r="151" spans="2:16">
      <c r="B151" s="753"/>
      <c r="C151" s="755"/>
      <c r="D151" s="630"/>
      <c r="E151" s="758"/>
      <c r="F151" s="750"/>
      <c r="H151" s="621" t="s">
        <v>1055</v>
      </c>
      <c r="I151" s="621">
        <v>0.25</v>
      </c>
      <c r="J151" s="621">
        <v>74</v>
      </c>
      <c r="K151" s="754">
        <f t="shared" si="6"/>
        <v>18.5</v>
      </c>
      <c r="M151" s="621" t="s">
        <v>1050</v>
      </c>
      <c r="N151" s="621">
        <v>8.7999999999999995E-2</v>
      </c>
      <c r="O151" s="621">
        <v>74</v>
      </c>
      <c r="P151" s="621">
        <f t="shared" si="8"/>
        <v>6.5119999999999996</v>
      </c>
    </row>
    <row r="152" spans="2:16">
      <c r="B152" s="753"/>
      <c r="C152" s="755"/>
      <c r="D152" s="630"/>
      <c r="E152" s="758"/>
      <c r="F152" s="750"/>
      <c r="H152" s="621" t="s">
        <v>1055</v>
      </c>
      <c r="I152" s="621">
        <v>0.25</v>
      </c>
      <c r="J152" s="621">
        <v>73</v>
      </c>
      <c r="K152" s="754">
        <f t="shared" si="6"/>
        <v>18.25</v>
      </c>
      <c r="M152" s="621" t="s">
        <v>1068</v>
      </c>
      <c r="N152" s="621">
        <v>9.9000000000000005E-2</v>
      </c>
      <c r="O152" s="621">
        <v>73</v>
      </c>
      <c r="P152" s="621">
        <f t="shared" si="8"/>
        <v>7.2270000000000003</v>
      </c>
    </row>
    <row r="153" spans="2:16">
      <c r="B153" s="753"/>
      <c r="C153" s="755"/>
      <c r="D153" s="630"/>
      <c r="E153" s="758"/>
      <c r="F153" s="750"/>
      <c r="H153" s="621" t="s">
        <v>1055</v>
      </c>
      <c r="I153" s="621">
        <v>0.25</v>
      </c>
      <c r="J153" s="621">
        <v>14</v>
      </c>
      <c r="K153" s="754">
        <f t="shared" si="6"/>
        <v>3.5</v>
      </c>
      <c r="M153" s="621" t="s">
        <v>1069</v>
      </c>
      <c r="N153" s="621">
        <v>9.9000000000000005E-2</v>
      </c>
      <c r="O153" s="621">
        <v>14</v>
      </c>
      <c r="P153" s="621">
        <f t="shared" si="8"/>
        <v>1.3860000000000001</v>
      </c>
    </row>
    <row r="154" spans="2:16">
      <c r="B154" s="753"/>
      <c r="C154" s="755"/>
      <c r="D154" s="630"/>
      <c r="E154" s="758"/>
      <c r="F154" s="750"/>
      <c r="H154" s="621" t="s">
        <v>1070</v>
      </c>
      <c r="I154" s="621">
        <v>0.4</v>
      </c>
      <c r="J154" s="621">
        <v>156</v>
      </c>
      <c r="K154" s="754">
        <f t="shared" si="6"/>
        <v>62.400000000000006</v>
      </c>
      <c r="M154" s="621" t="s">
        <v>1036</v>
      </c>
      <c r="N154" s="621">
        <v>0.107</v>
      </c>
      <c r="O154" s="621">
        <v>156</v>
      </c>
      <c r="P154" s="621">
        <f t="shared" si="8"/>
        <v>16.692</v>
      </c>
    </row>
    <row r="155" spans="2:16">
      <c r="B155" s="753"/>
      <c r="C155" s="755"/>
      <c r="D155" s="630"/>
      <c r="E155" s="758"/>
      <c r="F155" s="750"/>
      <c r="H155" s="621" t="s">
        <v>1070</v>
      </c>
      <c r="I155" s="621">
        <v>0.4</v>
      </c>
      <c r="J155" s="621">
        <v>253</v>
      </c>
      <c r="K155" s="754">
        <f t="shared" si="6"/>
        <v>101.2</v>
      </c>
      <c r="M155" s="621" t="s">
        <v>1037</v>
      </c>
      <c r="N155" s="621">
        <v>0.107</v>
      </c>
      <c r="O155" s="621">
        <v>253</v>
      </c>
      <c r="P155" s="621">
        <f t="shared" si="8"/>
        <v>27.070999999999998</v>
      </c>
    </row>
    <row r="156" spans="2:16">
      <c r="B156" s="753"/>
      <c r="C156" s="755"/>
      <c r="D156" s="630"/>
      <c r="E156" s="758"/>
      <c r="F156" s="750"/>
      <c r="H156" s="621" t="s">
        <v>1070</v>
      </c>
      <c r="I156" s="621">
        <v>0.4</v>
      </c>
      <c r="J156" s="621">
        <v>218</v>
      </c>
      <c r="K156" s="754">
        <f t="shared" si="6"/>
        <v>87.2</v>
      </c>
      <c r="M156" s="621" t="s">
        <v>1038</v>
      </c>
      <c r="N156" s="621">
        <v>0.125</v>
      </c>
      <c r="O156" s="621">
        <v>218</v>
      </c>
      <c r="P156" s="621">
        <f t="shared" si="8"/>
        <v>27.25</v>
      </c>
    </row>
    <row r="157" spans="2:16">
      <c r="B157" s="753"/>
      <c r="C157" s="755"/>
      <c r="D157" s="630"/>
      <c r="E157" s="758"/>
      <c r="F157" s="750"/>
      <c r="H157" s="621" t="s">
        <v>1070</v>
      </c>
      <c r="I157" s="621">
        <v>0.4</v>
      </c>
      <c r="J157" s="621">
        <v>8</v>
      </c>
      <c r="K157" s="754">
        <f t="shared" si="6"/>
        <v>3.2</v>
      </c>
      <c r="M157" s="621" t="s">
        <v>1039</v>
      </c>
      <c r="N157" s="621">
        <v>0.107</v>
      </c>
      <c r="O157" s="621">
        <v>8</v>
      </c>
      <c r="P157" s="621">
        <f t="shared" si="8"/>
        <v>0.85599999999999998</v>
      </c>
    </row>
    <row r="158" spans="2:16">
      <c r="B158" s="753"/>
      <c r="C158" s="755"/>
      <c r="D158" s="630"/>
      <c r="E158" s="758"/>
      <c r="F158" s="750"/>
      <c r="H158" s="621" t="s">
        <v>1070</v>
      </c>
      <c r="I158" s="621">
        <v>0.4</v>
      </c>
      <c r="J158" s="621">
        <v>391</v>
      </c>
      <c r="K158" s="754">
        <f t="shared" si="6"/>
        <v>156.4</v>
      </c>
      <c r="M158" s="621" t="s">
        <v>1040</v>
      </c>
      <c r="N158" s="621">
        <v>0.125</v>
      </c>
      <c r="O158" s="621">
        <v>391</v>
      </c>
      <c r="P158" s="621">
        <f t="shared" si="8"/>
        <v>48.875</v>
      </c>
    </row>
    <row r="159" spans="2:16">
      <c r="B159" s="753"/>
      <c r="C159" s="755"/>
      <c r="D159" s="630"/>
      <c r="E159" s="758"/>
      <c r="F159" s="750"/>
      <c r="H159" s="621" t="s">
        <v>1070</v>
      </c>
      <c r="I159" s="621">
        <v>0.4</v>
      </c>
      <c r="J159" s="621">
        <v>4</v>
      </c>
      <c r="K159" s="754">
        <f t="shared" si="6"/>
        <v>1.6</v>
      </c>
      <c r="M159" s="621" t="s">
        <v>1057</v>
      </c>
      <c r="N159" s="621">
        <v>0.107</v>
      </c>
      <c r="O159" s="621">
        <v>4</v>
      </c>
      <c r="P159" s="621">
        <f t="shared" si="8"/>
        <v>0.42799999999999999</v>
      </c>
    </row>
    <row r="160" spans="2:16">
      <c r="B160" s="753"/>
      <c r="C160" s="755"/>
      <c r="D160" s="630"/>
      <c r="E160" s="758"/>
      <c r="F160" s="750"/>
      <c r="H160" s="621" t="s">
        <v>1070</v>
      </c>
      <c r="I160" s="621">
        <v>0.4</v>
      </c>
      <c r="J160" s="621">
        <v>9</v>
      </c>
      <c r="K160" s="754">
        <f t="shared" si="6"/>
        <v>3.6</v>
      </c>
      <c r="M160" s="621" t="s">
        <v>1041</v>
      </c>
      <c r="N160" s="621">
        <v>0.14299999999999999</v>
      </c>
      <c r="O160" s="621">
        <v>9</v>
      </c>
      <c r="P160" s="621">
        <f t="shared" si="8"/>
        <v>1.2869999999999999</v>
      </c>
    </row>
    <row r="161" spans="2:16">
      <c r="B161" s="753"/>
      <c r="C161" s="755"/>
      <c r="D161" s="630"/>
      <c r="E161" s="758"/>
      <c r="F161" s="750"/>
      <c r="H161" s="621" t="s">
        <v>1070</v>
      </c>
      <c r="I161" s="621">
        <v>0.4</v>
      </c>
      <c r="J161" s="621">
        <v>17</v>
      </c>
      <c r="K161" s="754">
        <f t="shared" si="6"/>
        <v>6.8000000000000007</v>
      </c>
      <c r="M161" s="621" t="s">
        <v>1042</v>
      </c>
      <c r="N161" s="621">
        <v>0.14299999999999999</v>
      </c>
      <c r="O161" s="621">
        <v>17</v>
      </c>
      <c r="P161" s="621">
        <f t="shared" si="8"/>
        <v>2.4309999999999996</v>
      </c>
    </row>
    <row r="162" spans="2:16">
      <c r="B162" s="753"/>
      <c r="C162" s="755"/>
      <c r="D162" s="630"/>
      <c r="E162" s="758"/>
      <c r="F162" s="750"/>
      <c r="H162" s="621" t="s">
        <v>1070</v>
      </c>
      <c r="I162" s="621">
        <v>0.4</v>
      </c>
      <c r="J162" s="621">
        <v>1</v>
      </c>
      <c r="K162" s="754">
        <f t="shared" si="6"/>
        <v>0.4</v>
      </c>
      <c r="M162" s="621" t="s">
        <v>1071</v>
      </c>
      <c r="N162" s="621">
        <v>0.107</v>
      </c>
      <c r="O162" s="621">
        <v>1</v>
      </c>
      <c r="P162" s="621">
        <f t="shared" si="8"/>
        <v>0.107</v>
      </c>
    </row>
    <row r="163" spans="2:16">
      <c r="B163" s="753"/>
      <c r="C163" s="755"/>
      <c r="D163" s="630"/>
      <c r="E163" s="758"/>
      <c r="F163" s="750"/>
      <c r="H163" s="621" t="s">
        <v>1070</v>
      </c>
      <c r="I163" s="621">
        <v>0.4</v>
      </c>
      <c r="J163" s="621">
        <v>30</v>
      </c>
      <c r="K163" s="754">
        <f t="shared" si="6"/>
        <v>12</v>
      </c>
      <c r="M163" s="621" t="s">
        <v>1061</v>
      </c>
      <c r="N163" s="621">
        <v>0.151</v>
      </c>
      <c r="O163" s="621">
        <v>30</v>
      </c>
      <c r="P163" s="621">
        <f t="shared" si="8"/>
        <v>4.53</v>
      </c>
    </row>
    <row r="164" spans="2:16">
      <c r="B164" s="753"/>
      <c r="C164" s="755"/>
      <c r="D164" s="630"/>
      <c r="E164" s="758"/>
      <c r="F164" s="750"/>
      <c r="H164" s="621" t="s">
        <v>1070</v>
      </c>
      <c r="I164" s="621">
        <v>0.4</v>
      </c>
      <c r="J164" s="621">
        <v>2</v>
      </c>
      <c r="K164" s="754">
        <f t="shared" si="6"/>
        <v>0.8</v>
      </c>
      <c r="M164" s="621" t="s">
        <v>1043</v>
      </c>
      <c r="N164" s="621">
        <v>0.151</v>
      </c>
      <c r="O164" s="621">
        <v>2</v>
      </c>
      <c r="P164" s="621">
        <f t="shared" si="8"/>
        <v>0.30199999999999999</v>
      </c>
    </row>
    <row r="165" spans="2:16">
      <c r="B165" s="753"/>
      <c r="C165" s="755"/>
      <c r="D165" s="630"/>
      <c r="E165" s="758"/>
      <c r="F165" s="750"/>
      <c r="H165" s="621" t="s">
        <v>1070</v>
      </c>
      <c r="I165" s="621">
        <v>0.4</v>
      </c>
      <c r="J165" s="621">
        <v>541</v>
      </c>
      <c r="K165" s="754">
        <f t="shared" si="6"/>
        <v>216.4</v>
      </c>
      <c r="M165" s="621" t="s">
        <v>1044</v>
      </c>
      <c r="N165" s="621">
        <v>0.16</v>
      </c>
      <c r="O165" s="621">
        <v>541</v>
      </c>
      <c r="P165" s="621">
        <f t="shared" si="8"/>
        <v>86.56</v>
      </c>
    </row>
    <row r="166" spans="2:16">
      <c r="B166" s="753"/>
      <c r="C166" s="755"/>
      <c r="D166" s="630"/>
      <c r="E166" s="758"/>
      <c r="F166" s="750"/>
      <c r="H166" s="621" t="s">
        <v>1070</v>
      </c>
      <c r="I166" s="621">
        <v>0.4</v>
      </c>
      <c r="J166" s="621">
        <v>739</v>
      </c>
      <c r="K166" s="754">
        <f t="shared" si="6"/>
        <v>295.60000000000002</v>
      </c>
      <c r="M166" s="621" t="s">
        <v>1045</v>
      </c>
      <c r="N166" s="621">
        <v>0.16</v>
      </c>
      <c r="O166" s="621">
        <v>739</v>
      </c>
      <c r="P166" s="621">
        <f t="shared" si="8"/>
        <v>118.24000000000001</v>
      </c>
    </row>
    <row r="167" spans="2:16">
      <c r="B167" s="753"/>
      <c r="C167" s="755"/>
      <c r="D167" s="630"/>
      <c r="E167" s="758"/>
      <c r="F167" s="750"/>
      <c r="H167" s="621" t="s">
        <v>1070</v>
      </c>
      <c r="I167" s="621">
        <v>0.4</v>
      </c>
      <c r="J167" s="621">
        <v>64</v>
      </c>
      <c r="K167" s="754">
        <f t="shared" si="6"/>
        <v>25.6</v>
      </c>
      <c r="M167" s="621" t="s">
        <v>1064</v>
      </c>
      <c r="N167" s="621">
        <v>0.107</v>
      </c>
      <c r="O167" s="621">
        <v>64</v>
      </c>
      <c r="P167" s="621">
        <f t="shared" si="8"/>
        <v>6.8479999999999999</v>
      </c>
    </row>
    <row r="168" spans="2:16">
      <c r="B168" s="753"/>
      <c r="C168" s="755"/>
      <c r="D168" s="630"/>
      <c r="E168" s="758"/>
      <c r="F168" s="750"/>
      <c r="H168" s="621" t="s">
        <v>1070</v>
      </c>
      <c r="I168" s="621">
        <v>0.4</v>
      </c>
      <c r="J168" s="621">
        <v>64</v>
      </c>
      <c r="K168" s="754">
        <f t="shared" si="6"/>
        <v>25.6</v>
      </c>
      <c r="M168" s="621" t="s">
        <v>1047</v>
      </c>
      <c r="N168" s="621">
        <v>6.0999999999999999E-2</v>
      </c>
      <c r="O168" s="621">
        <v>64</v>
      </c>
      <c r="P168" s="621">
        <f t="shared" si="8"/>
        <v>3.9039999999999999</v>
      </c>
    </row>
    <row r="169" spans="2:16">
      <c r="B169" s="753"/>
      <c r="C169" s="755"/>
      <c r="D169" s="630"/>
      <c r="E169" s="758"/>
      <c r="F169" s="750"/>
      <c r="H169" s="621" t="s">
        <v>1070</v>
      </c>
      <c r="I169" s="621">
        <v>0.4</v>
      </c>
      <c r="J169" s="621">
        <v>16</v>
      </c>
      <c r="K169" s="754">
        <f t="shared" si="6"/>
        <v>6.4</v>
      </c>
      <c r="M169" s="621" t="s">
        <v>1072</v>
      </c>
      <c r="N169" s="621">
        <v>6.9000000000000006E-2</v>
      </c>
      <c r="O169" s="621">
        <v>16</v>
      </c>
      <c r="P169" s="621">
        <f t="shared" si="8"/>
        <v>1.1040000000000001</v>
      </c>
    </row>
    <row r="170" spans="2:16">
      <c r="B170" s="753"/>
      <c r="C170" s="755"/>
      <c r="D170" s="630"/>
      <c r="E170" s="758"/>
      <c r="F170" s="750"/>
      <c r="H170" s="621" t="s">
        <v>1070</v>
      </c>
      <c r="I170" s="621">
        <v>0.4</v>
      </c>
      <c r="J170" s="621">
        <v>26</v>
      </c>
      <c r="K170" s="754">
        <f t="shared" ref="K170:K173" si="12">I170*J170</f>
        <v>10.4</v>
      </c>
      <c r="M170" s="621" t="s">
        <v>1050</v>
      </c>
      <c r="N170" s="621">
        <v>8.7999999999999995E-2</v>
      </c>
      <c r="O170" s="621">
        <v>26</v>
      </c>
      <c r="P170" s="621">
        <f t="shared" si="8"/>
        <v>2.2879999999999998</v>
      </c>
    </row>
    <row r="171" spans="2:16">
      <c r="B171" s="753"/>
      <c r="C171" s="755"/>
      <c r="D171" s="630"/>
      <c r="E171" s="758"/>
      <c r="F171" s="750"/>
      <c r="H171" s="621" t="s">
        <v>1070</v>
      </c>
      <c r="I171" s="621">
        <v>0.4</v>
      </c>
      <c r="J171" s="621">
        <v>7</v>
      </c>
      <c r="K171" s="754">
        <f t="shared" si="12"/>
        <v>2.8000000000000003</v>
      </c>
      <c r="M171" s="621" t="s">
        <v>1068</v>
      </c>
      <c r="N171" s="621">
        <v>9.9000000000000005E-2</v>
      </c>
      <c r="O171" s="621">
        <v>7</v>
      </c>
      <c r="P171" s="621">
        <f t="shared" ref="P171:P174" si="13">N171*O171</f>
        <v>0.69300000000000006</v>
      </c>
    </row>
    <row r="172" spans="2:16">
      <c r="B172" s="753"/>
      <c r="C172" s="755"/>
      <c r="D172" s="630"/>
      <c r="E172" s="758"/>
      <c r="F172" s="750"/>
      <c r="H172" s="621" t="s">
        <v>1073</v>
      </c>
      <c r="I172" s="621">
        <v>0.5</v>
      </c>
      <c r="J172" s="621">
        <v>1</v>
      </c>
      <c r="K172" s="754">
        <f t="shared" si="12"/>
        <v>0.5</v>
      </c>
      <c r="M172" s="621" t="s">
        <v>1045</v>
      </c>
      <c r="N172" s="621">
        <v>0.16</v>
      </c>
      <c r="O172" s="621">
        <v>1</v>
      </c>
      <c r="P172" s="621">
        <f t="shared" si="13"/>
        <v>0.16</v>
      </c>
    </row>
    <row r="173" spans="2:16">
      <c r="B173" s="753"/>
      <c r="C173" s="755"/>
      <c r="D173" s="630"/>
      <c r="E173" s="758"/>
      <c r="F173" s="750"/>
      <c r="H173" s="621" t="s">
        <v>1074</v>
      </c>
      <c r="I173" s="621">
        <v>0.15</v>
      </c>
      <c r="J173" s="621">
        <v>2</v>
      </c>
      <c r="K173" s="754">
        <f t="shared" si="12"/>
        <v>0.3</v>
      </c>
      <c r="M173" s="621" t="s">
        <v>1049</v>
      </c>
      <c r="N173" s="621">
        <v>6.2E-2</v>
      </c>
      <c r="O173" s="621">
        <v>2</v>
      </c>
      <c r="P173" s="621">
        <f t="shared" si="13"/>
        <v>0.124</v>
      </c>
    </row>
    <row r="174" spans="2:16">
      <c r="H174" s="621"/>
      <c r="I174" s="621"/>
      <c r="J174" s="621"/>
      <c r="K174" s="754"/>
      <c r="M174" s="621"/>
      <c r="N174" s="621"/>
      <c r="O174" s="621"/>
      <c r="P174" s="621">
        <f t="shared" si="13"/>
        <v>0</v>
      </c>
    </row>
    <row r="175" spans="2:16">
      <c r="B175" s="622"/>
      <c r="C175" s="621"/>
      <c r="D175" s="621"/>
      <c r="E175" s="621"/>
      <c r="F175" s="754"/>
      <c r="H175" s="631" t="s">
        <v>26</v>
      </c>
      <c r="I175" s="632"/>
      <c r="J175" s="632">
        <f>SUM(J106:J174)</f>
        <v>4977</v>
      </c>
      <c r="K175" s="759">
        <f>SUM(K106:K174)</f>
        <v>1592.4499999999998</v>
      </c>
      <c r="M175" s="631" t="s">
        <v>26</v>
      </c>
      <c r="N175" s="632"/>
      <c r="O175" s="632">
        <f>SUM(O106:O174)</f>
        <v>4977</v>
      </c>
      <c r="P175" s="629">
        <f>SUM(P106:P174)</f>
        <v>648.09199999999998</v>
      </c>
    </row>
    <row r="177" spans="2:16" ht="21">
      <c r="B177" s="623" t="s">
        <v>1075</v>
      </c>
    </row>
    <row r="178" spans="2:16" ht="21">
      <c r="B178" s="623"/>
    </row>
    <row r="179" spans="2:16" ht="21">
      <c r="B179" s="623" t="s">
        <v>1076</v>
      </c>
      <c r="C179" s="624"/>
      <c r="E179" s="624"/>
      <c r="F179" s="624"/>
      <c r="H179" s="623" t="s">
        <v>1077</v>
      </c>
    </row>
    <row r="180" spans="2:16">
      <c r="B180" s="851" t="s">
        <v>668</v>
      </c>
      <c r="C180" s="851"/>
      <c r="D180" s="851"/>
      <c r="E180" s="851"/>
      <c r="F180" s="851"/>
      <c r="H180" s="1" t="s">
        <v>676</v>
      </c>
      <c r="M180" s="1" t="s">
        <v>677</v>
      </c>
    </row>
    <row r="181" spans="2:16" ht="43.5">
      <c r="B181" s="620" t="s">
        <v>62</v>
      </c>
      <c r="C181" s="620" t="s">
        <v>669</v>
      </c>
      <c r="D181" s="620" t="s">
        <v>670</v>
      </c>
      <c r="E181" s="620" t="s">
        <v>672</v>
      </c>
      <c r="F181" s="620" t="s">
        <v>671</v>
      </c>
      <c r="H181" s="620" t="s">
        <v>673</v>
      </c>
      <c r="I181" s="620" t="s">
        <v>674</v>
      </c>
      <c r="J181" s="620" t="s">
        <v>675</v>
      </c>
      <c r="K181" s="620" t="s">
        <v>669</v>
      </c>
      <c r="M181" s="620" t="s">
        <v>673</v>
      </c>
      <c r="N181" s="620" t="s">
        <v>674</v>
      </c>
      <c r="O181" s="620" t="s">
        <v>675</v>
      </c>
      <c r="P181" s="620" t="s">
        <v>669</v>
      </c>
    </row>
    <row r="182" spans="2:16" ht="16.5">
      <c r="B182" s="620"/>
      <c r="C182" s="620" t="s">
        <v>678</v>
      </c>
      <c r="D182" s="620" t="s">
        <v>679</v>
      </c>
      <c r="E182" s="620" t="s">
        <v>680</v>
      </c>
      <c r="F182" s="620" t="s">
        <v>681</v>
      </c>
      <c r="H182" s="620"/>
      <c r="I182" s="620" t="s">
        <v>682</v>
      </c>
      <c r="J182" s="620" t="s">
        <v>683</v>
      </c>
      <c r="K182" s="620" t="s">
        <v>684</v>
      </c>
      <c r="M182" s="620"/>
      <c r="N182" s="620" t="s">
        <v>685</v>
      </c>
      <c r="O182" s="620" t="s">
        <v>686</v>
      </c>
      <c r="P182" s="620" t="s">
        <v>687</v>
      </c>
    </row>
    <row r="183" spans="2:16">
      <c r="B183" s="753">
        <v>43101</v>
      </c>
      <c r="C183" s="628">
        <f>K249</f>
        <v>575.75000000000023</v>
      </c>
      <c r="D183" s="627"/>
      <c r="E183" s="749">
        <v>0.91605000000000003</v>
      </c>
      <c r="F183" s="621"/>
      <c r="H183" s="621" t="s">
        <v>999</v>
      </c>
      <c r="I183" s="754">
        <v>9.6000000000000002E-2</v>
      </c>
      <c r="J183" s="621">
        <v>25</v>
      </c>
      <c r="K183" s="754">
        <f t="shared" ref="K183:K246" si="14">I183*J183</f>
        <v>2.4</v>
      </c>
      <c r="M183" s="621" t="s">
        <v>1078</v>
      </c>
      <c r="N183" s="621">
        <v>3.3000000000000002E-2</v>
      </c>
      <c r="O183" s="621">
        <v>25</v>
      </c>
      <c r="P183" s="621">
        <f>N183*O183</f>
        <v>0.82500000000000007</v>
      </c>
    </row>
    <row r="184" spans="2:16">
      <c r="B184" s="753">
        <v>43133</v>
      </c>
      <c r="C184" s="629">
        <f>P249</f>
        <v>139.13400000000004</v>
      </c>
      <c r="D184" s="630">
        <f>C184-$C$183</f>
        <v>-436.61600000000021</v>
      </c>
      <c r="E184" s="749">
        <v>0.91605000000000003</v>
      </c>
      <c r="F184" s="750">
        <f t="shared" ref="F184:F194" si="15">D184*E184</f>
        <v>-399.96208680000024</v>
      </c>
      <c r="H184" s="621" t="s">
        <v>1002</v>
      </c>
      <c r="I184" s="754">
        <v>0.13</v>
      </c>
      <c r="J184" s="621">
        <v>1</v>
      </c>
      <c r="K184" s="754">
        <f t="shared" si="14"/>
        <v>0.13</v>
      </c>
      <c r="M184" s="621" t="s">
        <v>1078</v>
      </c>
      <c r="N184" s="621">
        <v>3.3000000000000002E-2</v>
      </c>
      <c r="O184" s="621">
        <v>1</v>
      </c>
      <c r="P184" s="621">
        <f t="shared" ref="P184:P247" si="16">N184*O184</f>
        <v>3.3000000000000002E-2</v>
      </c>
    </row>
    <row r="185" spans="2:16">
      <c r="B185" s="753">
        <v>43165</v>
      </c>
      <c r="C185" s="755">
        <f t="shared" ref="C185:C194" si="17">C184</f>
        <v>139.13400000000004</v>
      </c>
      <c r="D185" s="630">
        <f t="shared" ref="D185:D194" si="18">C185-$C$183</f>
        <v>-436.61600000000021</v>
      </c>
      <c r="E185" s="749">
        <v>0.91605000000000003</v>
      </c>
      <c r="F185" s="750">
        <f t="shared" si="15"/>
        <v>-399.96208680000024</v>
      </c>
      <c r="H185" s="621" t="s">
        <v>992</v>
      </c>
      <c r="I185" s="754">
        <v>0.19</v>
      </c>
      <c r="J185" s="621">
        <v>91</v>
      </c>
      <c r="K185" s="754">
        <f t="shared" si="14"/>
        <v>17.29</v>
      </c>
      <c r="M185" s="621" t="s">
        <v>1078</v>
      </c>
      <c r="N185" s="621">
        <v>3.3000000000000002E-2</v>
      </c>
      <c r="O185" s="621">
        <v>91</v>
      </c>
      <c r="P185" s="621">
        <f t="shared" si="16"/>
        <v>3.0030000000000001</v>
      </c>
    </row>
    <row r="186" spans="2:16">
      <c r="B186" s="753">
        <v>43197</v>
      </c>
      <c r="C186" s="755">
        <f t="shared" si="17"/>
        <v>139.13400000000004</v>
      </c>
      <c r="D186" s="630">
        <f t="shared" si="18"/>
        <v>-436.61600000000021</v>
      </c>
      <c r="E186" s="749">
        <v>0.91605000000000003</v>
      </c>
      <c r="F186" s="750">
        <f t="shared" si="15"/>
        <v>-399.96208680000024</v>
      </c>
      <c r="H186" s="621" t="s">
        <v>989</v>
      </c>
      <c r="I186" s="754">
        <v>0.30499999999999999</v>
      </c>
      <c r="J186" s="621">
        <v>2</v>
      </c>
      <c r="K186" s="754">
        <f t="shared" si="14"/>
        <v>0.61</v>
      </c>
      <c r="M186" s="621" t="s">
        <v>1078</v>
      </c>
      <c r="N186" s="621">
        <v>3.3000000000000002E-2</v>
      </c>
      <c r="O186" s="621">
        <v>2</v>
      </c>
      <c r="P186" s="621">
        <f t="shared" si="16"/>
        <v>6.6000000000000003E-2</v>
      </c>
    </row>
    <row r="187" spans="2:16">
      <c r="B187" s="753">
        <v>43229</v>
      </c>
      <c r="C187" s="755">
        <f t="shared" si="17"/>
        <v>139.13400000000004</v>
      </c>
      <c r="D187" s="630">
        <f t="shared" si="18"/>
        <v>-436.61600000000021</v>
      </c>
      <c r="E187" s="749">
        <v>0.91605000000000003</v>
      </c>
      <c r="F187" s="750">
        <f t="shared" si="15"/>
        <v>-399.96208680000024</v>
      </c>
      <c r="H187" s="621" t="s">
        <v>999</v>
      </c>
      <c r="I187" s="754">
        <v>9.6000000000000002E-2</v>
      </c>
      <c r="J187" s="621">
        <v>1</v>
      </c>
      <c r="K187" s="754">
        <f t="shared" si="14"/>
        <v>9.6000000000000002E-2</v>
      </c>
      <c r="M187" s="621" t="s">
        <v>1079</v>
      </c>
      <c r="N187" s="621">
        <v>3.3000000000000002E-2</v>
      </c>
      <c r="O187" s="621">
        <v>1</v>
      </c>
      <c r="P187" s="621">
        <f t="shared" si="16"/>
        <v>3.3000000000000002E-2</v>
      </c>
    </row>
    <row r="188" spans="2:16">
      <c r="B188" s="753">
        <v>43261</v>
      </c>
      <c r="C188" s="755">
        <f t="shared" si="17"/>
        <v>139.13400000000004</v>
      </c>
      <c r="D188" s="630">
        <f t="shared" si="18"/>
        <v>-436.61600000000021</v>
      </c>
      <c r="E188" s="749">
        <v>0.91605000000000003</v>
      </c>
      <c r="F188" s="750">
        <f t="shared" si="15"/>
        <v>-399.96208680000024</v>
      </c>
      <c r="H188" s="621" t="s">
        <v>992</v>
      </c>
      <c r="I188" s="754">
        <v>0.19</v>
      </c>
      <c r="J188" s="621">
        <v>15</v>
      </c>
      <c r="K188" s="754">
        <f t="shared" si="14"/>
        <v>2.85</v>
      </c>
      <c r="M188" s="621" t="s">
        <v>1079</v>
      </c>
      <c r="N188" s="621">
        <v>3.3000000000000002E-2</v>
      </c>
      <c r="O188" s="621">
        <v>15</v>
      </c>
      <c r="P188" s="621">
        <f t="shared" si="16"/>
        <v>0.495</v>
      </c>
    </row>
    <row r="189" spans="2:16">
      <c r="B189" s="753">
        <v>43293</v>
      </c>
      <c r="C189" s="755">
        <f t="shared" si="17"/>
        <v>139.13400000000004</v>
      </c>
      <c r="D189" s="630">
        <f t="shared" si="18"/>
        <v>-436.61600000000021</v>
      </c>
      <c r="E189" s="749">
        <v>0.91605000000000003</v>
      </c>
      <c r="F189" s="750">
        <f t="shared" si="15"/>
        <v>-399.96208680000024</v>
      </c>
      <c r="H189" s="621" t="s">
        <v>989</v>
      </c>
      <c r="I189" s="754">
        <v>0.30499999999999999</v>
      </c>
      <c r="J189" s="621">
        <v>32</v>
      </c>
      <c r="K189" s="754">
        <f t="shared" si="14"/>
        <v>9.76</v>
      </c>
      <c r="M189" s="621" t="s">
        <v>1079</v>
      </c>
      <c r="N189" s="621">
        <v>3.3000000000000002E-2</v>
      </c>
      <c r="O189" s="621">
        <v>32</v>
      </c>
      <c r="P189" s="621">
        <f t="shared" si="16"/>
        <v>1.056</v>
      </c>
    </row>
    <row r="190" spans="2:16">
      <c r="B190" s="753">
        <v>43325</v>
      </c>
      <c r="C190" s="755">
        <f t="shared" si="17"/>
        <v>139.13400000000004</v>
      </c>
      <c r="D190" s="630">
        <f t="shared" si="18"/>
        <v>-436.61600000000021</v>
      </c>
      <c r="E190" s="749">
        <v>0.91605000000000003</v>
      </c>
      <c r="F190" s="750">
        <f t="shared" si="15"/>
        <v>-399.96208680000024</v>
      </c>
      <c r="H190" s="621" t="s">
        <v>999</v>
      </c>
      <c r="I190" s="754">
        <v>9.6000000000000002E-2</v>
      </c>
      <c r="J190" s="621">
        <v>106</v>
      </c>
      <c r="K190" s="754">
        <f t="shared" si="14"/>
        <v>10.176</v>
      </c>
      <c r="M190" s="621" t="s">
        <v>1080</v>
      </c>
      <c r="N190" s="621">
        <v>3.3000000000000002E-2</v>
      </c>
      <c r="O190" s="621">
        <v>106</v>
      </c>
      <c r="P190" s="621">
        <f t="shared" si="16"/>
        <v>3.4980000000000002</v>
      </c>
    </row>
    <row r="191" spans="2:16">
      <c r="B191" s="753">
        <v>43357</v>
      </c>
      <c r="C191" s="755">
        <f t="shared" si="17"/>
        <v>139.13400000000004</v>
      </c>
      <c r="D191" s="630">
        <f t="shared" si="18"/>
        <v>-436.61600000000021</v>
      </c>
      <c r="E191" s="749">
        <v>0.91605000000000003</v>
      </c>
      <c r="F191" s="750">
        <f t="shared" si="15"/>
        <v>-399.96208680000024</v>
      </c>
      <c r="H191" s="621" t="s">
        <v>1002</v>
      </c>
      <c r="I191" s="754">
        <v>0.13</v>
      </c>
      <c r="J191" s="621">
        <v>3</v>
      </c>
      <c r="K191" s="754">
        <f t="shared" si="14"/>
        <v>0.39</v>
      </c>
      <c r="M191" s="621" t="s">
        <v>1080</v>
      </c>
      <c r="N191" s="621">
        <v>3.3000000000000002E-2</v>
      </c>
      <c r="O191" s="621">
        <v>3</v>
      </c>
      <c r="P191" s="621">
        <f t="shared" si="16"/>
        <v>9.9000000000000005E-2</v>
      </c>
    </row>
    <row r="192" spans="2:16">
      <c r="B192" s="753">
        <v>43389</v>
      </c>
      <c r="C192" s="755">
        <f t="shared" si="17"/>
        <v>139.13400000000004</v>
      </c>
      <c r="D192" s="630">
        <f t="shared" si="18"/>
        <v>-436.61600000000021</v>
      </c>
      <c r="E192" s="749">
        <v>0.91605000000000003</v>
      </c>
      <c r="F192" s="750">
        <f t="shared" si="15"/>
        <v>-399.96208680000024</v>
      </c>
      <c r="H192" s="621" t="s">
        <v>992</v>
      </c>
      <c r="I192" s="754">
        <v>0.19</v>
      </c>
      <c r="J192" s="621">
        <v>39</v>
      </c>
      <c r="K192" s="754">
        <f t="shared" si="14"/>
        <v>7.41</v>
      </c>
      <c r="M192" s="621" t="s">
        <v>1080</v>
      </c>
      <c r="N192" s="621">
        <v>3.3000000000000002E-2</v>
      </c>
      <c r="O192" s="621">
        <v>39</v>
      </c>
      <c r="P192" s="621">
        <f t="shared" si="16"/>
        <v>1.2870000000000001</v>
      </c>
    </row>
    <row r="193" spans="2:16">
      <c r="B193" s="753">
        <v>43421</v>
      </c>
      <c r="C193" s="755">
        <f t="shared" si="17"/>
        <v>139.13400000000004</v>
      </c>
      <c r="D193" s="630">
        <f t="shared" si="18"/>
        <v>-436.61600000000021</v>
      </c>
      <c r="E193" s="749">
        <v>0.91605000000000003</v>
      </c>
      <c r="F193" s="750">
        <f t="shared" si="15"/>
        <v>-399.96208680000024</v>
      </c>
      <c r="H193" s="621" t="s">
        <v>989</v>
      </c>
      <c r="I193" s="754">
        <v>0.30499999999999999</v>
      </c>
      <c r="J193" s="621">
        <v>1</v>
      </c>
      <c r="K193" s="754">
        <f t="shared" si="14"/>
        <v>0.30499999999999999</v>
      </c>
      <c r="M193" s="621" t="s">
        <v>1080</v>
      </c>
      <c r="N193" s="621">
        <v>3.3000000000000002E-2</v>
      </c>
      <c r="O193" s="621">
        <v>1</v>
      </c>
      <c r="P193" s="621">
        <f t="shared" si="16"/>
        <v>3.3000000000000002E-2</v>
      </c>
    </row>
    <row r="194" spans="2:16">
      <c r="B194" s="753">
        <v>43453</v>
      </c>
      <c r="C194" s="755">
        <f t="shared" si="17"/>
        <v>139.13400000000004</v>
      </c>
      <c r="D194" s="630">
        <f t="shared" si="18"/>
        <v>-436.61600000000021</v>
      </c>
      <c r="E194" s="749">
        <v>0.91605000000000003</v>
      </c>
      <c r="F194" s="750">
        <f t="shared" si="15"/>
        <v>-399.96208680000024</v>
      </c>
      <c r="H194" s="621" t="s">
        <v>992</v>
      </c>
      <c r="I194" s="621">
        <v>0.19</v>
      </c>
      <c r="J194" s="621">
        <v>1</v>
      </c>
      <c r="K194" s="754">
        <f t="shared" si="14"/>
        <v>0.19</v>
      </c>
      <c r="M194" s="621" t="s">
        <v>1081</v>
      </c>
      <c r="N194" s="621">
        <v>3.5000000000000003E-2</v>
      </c>
      <c r="O194" s="621">
        <v>1</v>
      </c>
      <c r="P194" s="621">
        <f t="shared" si="16"/>
        <v>3.5000000000000003E-2</v>
      </c>
    </row>
    <row r="195" spans="2:16">
      <c r="B195" s="631" t="s">
        <v>26</v>
      </c>
      <c r="C195" s="756"/>
      <c r="D195" s="630"/>
      <c r="E195" s="632"/>
      <c r="F195" s="751">
        <f>SUM(F184:F194)</f>
        <v>-4399.5829548000029</v>
      </c>
      <c r="H195" s="621" t="s">
        <v>989</v>
      </c>
      <c r="I195" s="621">
        <v>0.30499999999999999</v>
      </c>
      <c r="J195" s="621">
        <v>23</v>
      </c>
      <c r="K195" s="754">
        <f t="shared" si="14"/>
        <v>7.0149999999999997</v>
      </c>
      <c r="M195" s="621" t="s">
        <v>1081</v>
      </c>
      <c r="N195" s="621">
        <v>3.5000000000000003E-2</v>
      </c>
      <c r="O195" s="621">
        <v>23</v>
      </c>
      <c r="P195" s="621">
        <f t="shared" si="16"/>
        <v>0.80500000000000005</v>
      </c>
    </row>
    <row r="196" spans="2:16">
      <c r="B196" s="753" t="s">
        <v>998</v>
      </c>
      <c r="C196" s="756"/>
      <c r="D196" s="757"/>
      <c r="E196" s="632"/>
      <c r="F196" s="751">
        <f>F195/11*12</f>
        <v>-4799.5450416000031</v>
      </c>
      <c r="H196" s="621" t="s">
        <v>992</v>
      </c>
      <c r="I196" s="621">
        <v>0.19</v>
      </c>
      <c r="J196" s="621">
        <v>3</v>
      </c>
      <c r="K196" s="754">
        <f t="shared" si="14"/>
        <v>0.57000000000000006</v>
      </c>
      <c r="M196" s="621" t="s">
        <v>1082</v>
      </c>
      <c r="N196" s="621">
        <v>3.5000000000000003E-2</v>
      </c>
      <c r="O196" s="621">
        <v>3</v>
      </c>
      <c r="P196" s="621">
        <f t="shared" si="16"/>
        <v>0.10500000000000001</v>
      </c>
    </row>
    <row r="197" spans="2:16">
      <c r="B197" s="622" t="s">
        <v>1001</v>
      </c>
      <c r="C197" s="756"/>
      <c r="D197" s="757"/>
      <c r="E197" s="632"/>
      <c r="F197" s="751">
        <f>$F$196</f>
        <v>-4799.5450416000031</v>
      </c>
      <c r="H197" s="621" t="s">
        <v>989</v>
      </c>
      <c r="I197" s="621">
        <v>0.30499999999999999</v>
      </c>
      <c r="J197" s="621">
        <v>53</v>
      </c>
      <c r="K197" s="754">
        <f t="shared" si="14"/>
        <v>16.164999999999999</v>
      </c>
      <c r="M197" s="621" t="s">
        <v>1082</v>
      </c>
      <c r="N197" s="621">
        <v>3.5000000000000003E-2</v>
      </c>
      <c r="O197" s="621">
        <v>53</v>
      </c>
      <c r="P197" s="621">
        <f t="shared" si="16"/>
        <v>1.8550000000000002</v>
      </c>
    </row>
    <row r="198" spans="2:16">
      <c r="B198" s="622" t="s">
        <v>1003</v>
      </c>
      <c r="C198" s="756"/>
      <c r="D198" s="757"/>
      <c r="E198" s="632"/>
      <c r="F198" s="751">
        <f t="shared" ref="F198:F206" si="19">$F$196</f>
        <v>-4799.5450416000031</v>
      </c>
      <c r="H198" s="621" t="s">
        <v>999</v>
      </c>
      <c r="I198" s="621">
        <v>9.6000000000000002E-2</v>
      </c>
      <c r="J198" s="621">
        <v>19</v>
      </c>
      <c r="K198" s="754">
        <f t="shared" si="14"/>
        <v>1.8240000000000001</v>
      </c>
      <c r="M198" s="621" t="s">
        <v>1083</v>
      </c>
      <c r="N198" s="621">
        <v>3.6999999999999998E-2</v>
      </c>
      <c r="O198" s="621">
        <v>19</v>
      </c>
      <c r="P198" s="621">
        <f t="shared" si="16"/>
        <v>0.70299999999999996</v>
      </c>
    </row>
    <row r="199" spans="2:16">
      <c r="B199" s="622" t="s">
        <v>1004</v>
      </c>
      <c r="C199" s="756"/>
      <c r="D199" s="757"/>
      <c r="E199" s="632"/>
      <c r="F199" s="751">
        <f t="shared" si="19"/>
        <v>-4799.5450416000031</v>
      </c>
      <c r="H199" s="621" t="s">
        <v>1002</v>
      </c>
      <c r="I199" s="621">
        <v>0.13</v>
      </c>
      <c r="J199" s="621">
        <v>1</v>
      </c>
      <c r="K199" s="754">
        <f t="shared" si="14"/>
        <v>0.13</v>
      </c>
      <c r="M199" s="621" t="s">
        <v>1083</v>
      </c>
      <c r="N199" s="621">
        <v>3.6999999999999998E-2</v>
      </c>
      <c r="O199" s="621">
        <v>1</v>
      </c>
      <c r="P199" s="621">
        <f t="shared" si="16"/>
        <v>3.6999999999999998E-2</v>
      </c>
    </row>
    <row r="200" spans="2:16">
      <c r="B200" s="622" t="s">
        <v>1005</v>
      </c>
      <c r="C200" s="756"/>
      <c r="D200" s="757"/>
      <c r="E200" s="632"/>
      <c r="F200" s="751">
        <f t="shared" si="19"/>
        <v>-4799.5450416000031</v>
      </c>
      <c r="H200" s="621" t="s">
        <v>992</v>
      </c>
      <c r="I200" s="621">
        <v>0.19</v>
      </c>
      <c r="J200" s="621">
        <v>11</v>
      </c>
      <c r="K200" s="754">
        <f t="shared" si="14"/>
        <v>2.09</v>
      </c>
      <c r="M200" s="621" t="s">
        <v>1084</v>
      </c>
      <c r="N200" s="621">
        <v>0.04</v>
      </c>
      <c r="O200" s="621">
        <v>11</v>
      </c>
      <c r="P200" s="621">
        <f t="shared" si="16"/>
        <v>0.44</v>
      </c>
    </row>
    <row r="201" spans="2:16">
      <c r="B201" s="622" t="s">
        <v>1008</v>
      </c>
      <c r="C201" s="756"/>
      <c r="D201" s="757"/>
      <c r="E201" s="632"/>
      <c r="F201" s="751">
        <f t="shared" si="19"/>
        <v>-4799.5450416000031</v>
      </c>
      <c r="H201" s="621" t="s">
        <v>999</v>
      </c>
      <c r="I201" s="621">
        <v>9.6000000000000002E-2</v>
      </c>
      <c r="J201" s="621">
        <v>3</v>
      </c>
      <c r="K201" s="754">
        <f t="shared" si="14"/>
        <v>0.28800000000000003</v>
      </c>
      <c r="M201" s="621" t="s">
        <v>1085</v>
      </c>
      <c r="N201" s="621">
        <v>0.04</v>
      </c>
      <c r="O201" s="621">
        <v>3</v>
      </c>
      <c r="P201" s="621">
        <f t="shared" si="16"/>
        <v>0.12</v>
      </c>
    </row>
    <row r="202" spans="2:16">
      <c r="B202" s="622" t="s">
        <v>1010</v>
      </c>
      <c r="C202" s="756"/>
      <c r="D202" s="757"/>
      <c r="E202" s="632"/>
      <c r="F202" s="751">
        <f t="shared" si="19"/>
        <v>-4799.5450416000031</v>
      </c>
      <c r="H202" s="621" t="s">
        <v>992</v>
      </c>
      <c r="I202" s="621">
        <v>0.19</v>
      </c>
      <c r="J202" s="621">
        <v>59</v>
      </c>
      <c r="K202" s="754">
        <f t="shared" si="14"/>
        <v>11.21</v>
      </c>
      <c r="M202" s="621" t="s">
        <v>1085</v>
      </c>
      <c r="N202" s="621">
        <v>0.04</v>
      </c>
      <c r="O202" s="621">
        <v>59</v>
      </c>
      <c r="P202" s="621">
        <f t="shared" si="16"/>
        <v>2.36</v>
      </c>
    </row>
    <row r="203" spans="2:16">
      <c r="B203" s="622" t="s">
        <v>1011</v>
      </c>
      <c r="C203" s="756"/>
      <c r="D203" s="757"/>
      <c r="E203" s="632"/>
      <c r="F203" s="751">
        <f t="shared" si="19"/>
        <v>-4799.5450416000031</v>
      </c>
      <c r="H203" s="621" t="s">
        <v>989</v>
      </c>
      <c r="I203" s="621">
        <v>0.30499999999999999</v>
      </c>
      <c r="J203" s="621">
        <v>1</v>
      </c>
      <c r="K203" s="754">
        <f t="shared" si="14"/>
        <v>0.30499999999999999</v>
      </c>
      <c r="M203" s="621" t="s">
        <v>1085</v>
      </c>
      <c r="N203" s="621">
        <v>0.04</v>
      </c>
      <c r="O203" s="621">
        <v>1</v>
      </c>
      <c r="P203" s="621">
        <f t="shared" si="16"/>
        <v>0.04</v>
      </c>
    </row>
    <row r="204" spans="2:16">
      <c r="B204" s="622" t="s">
        <v>1012</v>
      </c>
      <c r="C204" s="756"/>
      <c r="D204" s="757"/>
      <c r="E204" s="632"/>
      <c r="F204" s="751">
        <f t="shared" si="19"/>
        <v>-4799.5450416000031</v>
      </c>
      <c r="H204" s="621" t="s">
        <v>999</v>
      </c>
      <c r="I204" s="621">
        <v>9.6000000000000002E-2</v>
      </c>
      <c r="J204" s="621">
        <v>4</v>
      </c>
      <c r="K204" s="754">
        <f t="shared" si="14"/>
        <v>0.38400000000000001</v>
      </c>
      <c r="M204" s="621" t="s">
        <v>1086</v>
      </c>
      <c r="N204" s="621">
        <v>0.04</v>
      </c>
      <c r="O204" s="621">
        <v>4</v>
      </c>
      <c r="P204" s="621">
        <f t="shared" si="16"/>
        <v>0.16</v>
      </c>
    </row>
    <row r="205" spans="2:16">
      <c r="B205" s="622" t="s">
        <v>1014</v>
      </c>
      <c r="C205" s="756"/>
      <c r="D205" s="757"/>
      <c r="E205" s="632"/>
      <c r="F205" s="751">
        <f t="shared" si="19"/>
        <v>-4799.5450416000031</v>
      </c>
      <c r="H205" s="621" t="s">
        <v>992</v>
      </c>
      <c r="I205" s="621">
        <v>0.19</v>
      </c>
      <c r="J205" s="621">
        <v>37</v>
      </c>
      <c r="K205" s="754">
        <f t="shared" si="14"/>
        <v>7.03</v>
      </c>
      <c r="M205" s="621" t="s">
        <v>1086</v>
      </c>
      <c r="N205" s="621">
        <v>0.04</v>
      </c>
      <c r="O205" s="621">
        <v>37</v>
      </c>
      <c r="P205" s="621">
        <f t="shared" si="16"/>
        <v>1.48</v>
      </c>
    </row>
    <row r="206" spans="2:16">
      <c r="B206" s="622" t="s">
        <v>1016</v>
      </c>
      <c r="C206" s="756"/>
      <c r="D206" s="757"/>
      <c r="E206" s="632"/>
      <c r="F206" s="751">
        <f t="shared" si="19"/>
        <v>-4799.5450416000031</v>
      </c>
      <c r="H206" s="621" t="s">
        <v>999</v>
      </c>
      <c r="I206" s="621">
        <v>9.6000000000000002E-2</v>
      </c>
      <c r="J206" s="621">
        <v>33</v>
      </c>
      <c r="K206" s="754">
        <f t="shared" si="14"/>
        <v>3.1680000000000001</v>
      </c>
      <c r="M206" s="621" t="s">
        <v>1087</v>
      </c>
      <c r="N206" s="621">
        <v>0.04</v>
      </c>
      <c r="O206" s="621">
        <v>33</v>
      </c>
      <c r="P206" s="621">
        <f t="shared" si="16"/>
        <v>1.32</v>
      </c>
    </row>
    <row r="207" spans="2:16">
      <c r="B207" s="622"/>
      <c r="C207" s="756"/>
      <c r="D207" s="757"/>
      <c r="E207" s="632"/>
      <c r="F207" s="751"/>
      <c r="H207" s="621" t="s">
        <v>1002</v>
      </c>
      <c r="I207" s="621">
        <v>0.13</v>
      </c>
      <c r="J207" s="621">
        <v>1</v>
      </c>
      <c r="K207" s="754">
        <f t="shared" si="14"/>
        <v>0.13</v>
      </c>
      <c r="M207" s="621" t="s">
        <v>1087</v>
      </c>
      <c r="N207" s="621">
        <v>0.04</v>
      </c>
      <c r="O207" s="621">
        <v>1</v>
      </c>
      <c r="P207" s="621">
        <f t="shared" si="16"/>
        <v>0.04</v>
      </c>
    </row>
    <row r="208" spans="2:16">
      <c r="B208" s="631"/>
      <c r="C208" s="756"/>
      <c r="D208" s="757"/>
      <c r="E208" s="632"/>
      <c r="F208" s="751"/>
      <c r="H208" s="621" t="s">
        <v>992</v>
      </c>
      <c r="I208" s="621">
        <v>0.19</v>
      </c>
      <c r="J208" s="621">
        <v>180</v>
      </c>
      <c r="K208" s="754">
        <f t="shared" si="14"/>
        <v>34.200000000000003</v>
      </c>
      <c r="M208" s="621" t="s">
        <v>1087</v>
      </c>
      <c r="N208" s="621">
        <v>0.04</v>
      </c>
      <c r="O208" s="621">
        <v>180</v>
      </c>
      <c r="P208" s="621">
        <f t="shared" si="16"/>
        <v>7.2</v>
      </c>
    </row>
    <row r="209" spans="2:16">
      <c r="B209" s="631"/>
      <c r="C209" s="756"/>
      <c r="D209" s="757"/>
      <c r="E209" s="632"/>
      <c r="F209" s="751"/>
      <c r="H209" s="621" t="s">
        <v>989</v>
      </c>
      <c r="I209" s="621">
        <v>0.30499999999999999</v>
      </c>
      <c r="J209" s="621">
        <v>36</v>
      </c>
      <c r="K209" s="754">
        <f t="shared" si="14"/>
        <v>10.98</v>
      </c>
      <c r="M209" s="621" t="s">
        <v>1087</v>
      </c>
      <c r="N209" s="621">
        <v>0.04</v>
      </c>
      <c r="O209" s="621">
        <v>36</v>
      </c>
      <c r="P209" s="621">
        <f t="shared" si="16"/>
        <v>1.44</v>
      </c>
    </row>
    <row r="210" spans="2:16">
      <c r="B210" s="631"/>
      <c r="C210" s="756"/>
      <c r="D210" s="757"/>
      <c r="E210" s="632"/>
      <c r="F210" s="751"/>
      <c r="H210" s="621" t="s">
        <v>999</v>
      </c>
      <c r="I210" s="621">
        <v>9.6000000000000002E-2</v>
      </c>
      <c r="J210" s="621">
        <v>90</v>
      </c>
      <c r="K210" s="754">
        <f t="shared" si="14"/>
        <v>8.64</v>
      </c>
      <c r="M210" s="621" t="s">
        <v>1088</v>
      </c>
      <c r="N210" s="621">
        <v>0.04</v>
      </c>
      <c r="O210" s="621">
        <v>90</v>
      </c>
      <c r="P210" s="621">
        <f t="shared" si="16"/>
        <v>3.6</v>
      </c>
    </row>
    <row r="211" spans="2:16">
      <c r="B211" s="631"/>
      <c r="C211" s="756"/>
      <c r="D211" s="757"/>
      <c r="E211" s="632"/>
      <c r="F211" s="751"/>
      <c r="H211" s="621" t="s">
        <v>992</v>
      </c>
      <c r="I211" s="621">
        <v>0.19</v>
      </c>
      <c r="J211" s="621">
        <v>11</v>
      </c>
      <c r="K211" s="754">
        <f t="shared" si="14"/>
        <v>2.09</v>
      </c>
      <c r="M211" s="621" t="s">
        <v>1088</v>
      </c>
      <c r="N211" s="621">
        <v>0.04</v>
      </c>
      <c r="O211" s="621">
        <v>11</v>
      </c>
      <c r="P211" s="621">
        <f t="shared" si="16"/>
        <v>0.44</v>
      </c>
    </row>
    <row r="212" spans="2:16">
      <c r="B212" s="631"/>
      <c r="C212" s="756"/>
      <c r="D212" s="757"/>
      <c r="E212" s="632"/>
      <c r="F212" s="751"/>
      <c r="H212" s="621" t="s">
        <v>989</v>
      </c>
      <c r="I212" s="621">
        <v>0.30499999999999999</v>
      </c>
      <c r="J212" s="621">
        <v>2</v>
      </c>
      <c r="K212" s="754">
        <f t="shared" si="14"/>
        <v>0.61</v>
      </c>
      <c r="M212" s="621" t="s">
        <v>1088</v>
      </c>
      <c r="N212" s="621">
        <v>0.04</v>
      </c>
      <c r="O212" s="621">
        <v>2</v>
      </c>
      <c r="P212" s="621">
        <f t="shared" si="16"/>
        <v>0.08</v>
      </c>
    </row>
    <row r="213" spans="2:16">
      <c r="B213" s="631"/>
      <c r="C213" s="756"/>
      <c r="D213" s="757"/>
      <c r="E213" s="632"/>
      <c r="F213" s="751"/>
      <c r="H213" s="621" t="s">
        <v>999</v>
      </c>
      <c r="I213" s="621">
        <v>9.6000000000000002E-2</v>
      </c>
      <c r="J213" s="621">
        <v>20</v>
      </c>
      <c r="K213" s="754">
        <f t="shared" si="14"/>
        <v>1.92</v>
      </c>
      <c r="M213" s="621" t="s">
        <v>1089</v>
      </c>
      <c r="N213" s="621">
        <v>0.04</v>
      </c>
      <c r="O213" s="621">
        <v>20</v>
      </c>
      <c r="P213" s="621">
        <f t="shared" si="16"/>
        <v>0.8</v>
      </c>
    </row>
    <row r="214" spans="2:16">
      <c r="B214" s="631"/>
      <c r="C214" s="756"/>
      <c r="D214" s="757"/>
      <c r="E214" s="632"/>
      <c r="F214" s="751"/>
      <c r="H214" s="621" t="s">
        <v>992</v>
      </c>
      <c r="I214" s="621">
        <v>0.19</v>
      </c>
      <c r="J214" s="621">
        <v>50</v>
      </c>
      <c r="K214" s="754">
        <f t="shared" si="14"/>
        <v>9.5</v>
      </c>
      <c r="M214" s="621" t="s">
        <v>1089</v>
      </c>
      <c r="N214" s="621">
        <v>0.04</v>
      </c>
      <c r="O214" s="621">
        <v>50</v>
      </c>
      <c r="P214" s="621">
        <f t="shared" si="16"/>
        <v>2</v>
      </c>
    </row>
    <row r="215" spans="2:16">
      <c r="B215" s="631"/>
      <c r="C215" s="756"/>
      <c r="D215" s="757"/>
      <c r="E215" s="632"/>
      <c r="F215" s="751"/>
      <c r="H215" s="621" t="s">
        <v>989</v>
      </c>
      <c r="I215" s="621">
        <v>0.30499999999999999</v>
      </c>
      <c r="J215" s="621">
        <v>6</v>
      </c>
      <c r="K215" s="754">
        <f t="shared" si="14"/>
        <v>1.83</v>
      </c>
      <c r="M215" s="621" t="s">
        <v>1089</v>
      </c>
      <c r="N215" s="621">
        <v>0.04</v>
      </c>
      <c r="O215" s="621">
        <v>6</v>
      </c>
      <c r="P215" s="621">
        <f t="shared" si="16"/>
        <v>0.24</v>
      </c>
    </row>
    <row r="216" spans="2:16">
      <c r="B216" s="631"/>
      <c r="C216" s="756"/>
      <c r="D216" s="757"/>
      <c r="E216" s="632"/>
      <c r="F216" s="751"/>
      <c r="H216" s="621" t="s">
        <v>999</v>
      </c>
      <c r="I216" s="621">
        <v>9.6000000000000002E-2</v>
      </c>
      <c r="J216" s="621">
        <v>83</v>
      </c>
      <c r="K216" s="754">
        <f t="shared" si="14"/>
        <v>7.968</v>
      </c>
      <c r="M216" s="621" t="s">
        <v>1090</v>
      </c>
      <c r="N216" s="621">
        <v>4.3999999999999997E-2</v>
      </c>
      <c r="O216" s="621">
        <v>83</v>
      </c>
      <c r="P216" s="621">
        <f t="shared" si="16"/>
        <v>3.6519999999999997</v>
      </c>
    </row>
    <row r="217" spans="2:16">
      <c r="B217" s="631"/>
      <c r="C217" s="756"/>
      <c r="D217" s="757"/>
      <c r="E217" s="632"/>
      <c r="F217" s="751"/>
      <c r="H217" s="621" t="s">
        <v>1002</v>
      </c>
      <c r="I217" s="621">
        <v>0.13</v>
      </c>
      <c r="J217" s="621">
        <v>3</v>
      </c>
      <c r="K217" s="754">
        <f t="shared" si="14"/>
        <v>0.39</v>
      </c>
      <c r="M217" s="621" t="s">
        <v>1090</v>
      </c>
      <c r="N217" s="621">
        <v>4.3999999999999997E-2</v>
      </c>
      <c r="O217" s="621">
        <v>3</v>
      </c>
      <c r="P217" s="621">
        <f t="shared" si="16"/>
        <v>0.13200000000000001</v>
      </c>
    </row>
    <row r="218" spans="2:16">
      <c r="B218" s="631"/>
      <c r="C218" s="756"/>
      <c r="D218" s="757"/>
      <c r="E218" s="632"/>
      <c r="F218" s="751"/>
      <c r="H218" s="621" t="s">
        <v>992</v>
      </c>
      <c r="I218" s="621">
        <v>0.19</v>
      </c>
      <c r="J218" s="621">
        <v>88</v>
      </c>
      <c r="K218" s="754">
        <f t="shared" si="14"/>
        <v>16.72</v>
      </c>
      <c r="M218" s="621" t="s">
        <v>1090</v>
      </c>
      <c r="N218" s="621">
        <v>4.3999999999999997E-2</v>
      </c>
      <c r="O218" s="621">
        <v>88</v>
      </c>
      <c r="P218" s="621">
        <f t="shared" si="16"/>
        <v>3.8719999999999999</v>
      </c>
    </row>
    <row r="219" spans="2:16">
      <c r="B219" s="631"/>
      <c r="C219" s="756"/>
      <c r="D219" s="757"/>
      <c r="E219" s="632"/>
      <c r="F219" s="751"/>
      <c r="H219" s="621" t="s">
        <v>989</v>
      </c>
      <c r="I219" s="621">
        <v>0.30499999999999999</v>
      </c>
      <c r="J219" s="621">
        <v>31</v>
      </c>
      <c r="K219" s="754">
        <f t="shared" si="14"/>
        <v>9.4550000000000001</v>
      </c>
      <c r="M219" s="621" t="s">
        <v>1090</v>
      </c>
      <c r="N219" s="621">
        <v>4.3999999999999997E-2</v>
      </c>
      <c r="O219" s="621">
        <v>31</v>
      </c>
      <c r="P219" s="621">
        <f t="shared" si="16"/>
        <v>1.3639999999999999</v>
      </c>
    </row>
    <row r="220" spans="2:16">
      <c r="B220" s="631"/>
      <c r="C220" s="756"/>
      <c r="D220" s="757"/>
      <c r="E220" s="632"/>
      <c r="F220" s="751"/>
      <c r="H220" s="621" t="s">
        <v>999</v>
      </c>
      <c r="I220" s="621">
        <v>9.6000000000000002E-2</v>
      </c>
      <c r="J220" s="621">
        <v>2354</v>
      </c>
      <c r="K220" s="754">
        <f t="shared" si="14"/>
        <v>225.98400000000001</v>
      </c>
      <c r="M220" s="621" t="s">
        <v>1007</v>
      </c>
      <c r="N220" s="621">
        <v>2.7E-2</v>
      </c>
      <c r="O220" s="621">
        <v>2354</v>
      </c>
      <c r="P220" s="621">
        <f t="shared" si="16"/>
        <v>63.558</v>
      </c>
    </row>
    <row r="221" spans="2:16">
      <c r="B221" s="631"/>
      <c r="C221" s="756"/>
      <c r="D221" s="757"/>
      <c r="E221" s="632"/>
      <c r="F221" s="751"/>
      <c r="H221" s="621" t="s">
        <v>999</v>
      </c>
      <c r="I221" s="621">
        <v>9.6000000000000002E-2</v>
      </c>
      <c r="J221" s="621">
        <v>1</v>
      </c>
      <c r="K221" s="754">
        <f t="shared" si="14"/>
        <v>9.6000000000000002E-2</v>
      </c>
      <c r="M221" s="621" t="s">
        <v>1007</v>
      </c>
      <c r="N221" s="621">
        <v>2.7E-2</v>
      </c>
      <c r="O221" s="621">
        <v>1</v>
      </c>
      <c r="P221" s="621">
        <f t="shared" si="16"/>
        <v>2.7E-2</v>
      </c>
    </row>
    <row r="222" spans="2:16">
      <c r="B222" s="631"/>
      <c r="C222" s="756"/>
      <c r="D222" s="757"/>
      <c r="E222" s="632"/>
      <c r="F222" s="751"/>
      <c r="H222" s="621" t="s">
        <v>1002</v>
      </c>
      <c r="I222" s="621">
        <v>0.13</v>
      </c>
      <c r="J222" s="621">
        <v>13</v>
      </c>
      <c r="K222" s="754">
        <f t="shared" si="14"/>
        <v>1.69</v>
      </c>
      <c r="M222" s="621" t="s">
        <v>1007</v>
      </c>
      <c r="N222" s="621">
        <v>2.7E-2</v>
      </c>
      <c r="O222" s="621">
        <v>13</v>
      </c>
      <c r="P222" s="621">
        <f t="shared" si="16"/>
        <v>0.35099999999999998</v>
      </c>
    </row>
    <row r="223" spans="2:16">
      <c r="B223" s="631"/>
      <c r="C223" s="756"/>
      <c r="D223" s="757"/>
      <c r="E223" s="632"/>
      <c r="F223" s="751"/>
      <c r="H223" s="621" t="s">
        <v>992</v>
      </c>
      <c r="I223" s="621">
        <v>0.19</v>
      </c>
      <c r="J223" s="621">
        <v>90</v>
      </c>
      <c r="K223" s="754">
        <f t="shared" si="14"/>
        <v>17.100000000000001</v>
      </c>
      <c r="M223" s="621" t="s">
        <v>1007</v>
      </c>
      <c r="N223" s="621">
        <v>2.7E-2</v>
      </c>
      <c r="O223" s="621">
        <v>90</v>
      </c>
      <c r="P223" s="621">
        <f t="shared" si="16"/>
        <v>2.4300000000000002</v>
      </c>
    </row>
    <row r="224" spans="2:16">
      <c r="B224" s="631"/>
      <c r="C224" s="756"/>
      <c r="D224" s="757"/>
      <c r="E224" s="632"/>
      <c r="F224" s="751"/>
      <c r="H224" s="621" t="s">
        <v>989</v>
      </c>
      <c r="I224" s="621">
        <v>0.30499999999999999</v>
      </c>
      <c r="J224" s="621">
        <v>8</v>
      </c>
      <c r="K224" s="754">
        <f t="shared" si="14"/>
        <v>2.44</v>
      </c>
      <c r="M224" s="621" t="s">
        <v>1007</v>
      </c>
      <c r="N224" s="621">
        <v>2.7E-2</v>
      </c>
      <c r="O224" s="621">
        <v>8</v>
      </c>
      <c r="P224" s="621">
        <f t="shared" si="16"/>
        <v>0.216</v>
      </c>
    </row>
    <row r="225" spans="2:16">
      <c r="B225" s="631"/>
      <c r="C225" s="756"/>
      <c r="D225" s="757"/>
      <c r="E225" s="632"/>
      <c r="F225" s="751"/>
      <c r="H225" s="621" t="s">
        <v>1091</v>
      </c>
      <c r="I225" s="621">
        <v>0.13</v>
      </c>
      <c r="J225" s="621">
        <v>4</v>
      </c>
      <c r="K225" s="754">
        <f t="shared" si="14"/>
        <v>0.52</v>
      </c>
      <c r="M225" s="621" t="s">
        <v>1007</v>
      </c>
      <c r="N225" s="621">
        <v>2.7E-2</v>
      </c>
      <c r="O225" s="621">
        <v>4</v>
      </c>
      <c r="P225" s="621">
        <f t="shared" si="16"/>
        <v>0.108</v>
      </c>
    </row>
    <row r="226" spans="2:16">
      <c r="B226" s="631"/>
      <c r="C226" s="756"/>
      <c r="D226" s="757"/>
      <c r="E226" s="632"/>
      <c r="F226" s="751"/>
      <c r="H226" s="621" t="s">
        <v>999</v>
      </c>
      <c r="I226" s="621">
        <v>9.6000000000000002E-2</v>
      </c>
      <c r="J226" s="621">
        <v>23</v>
      </c>
      <c r="K226" s="754">
        <f t="shared" si="14"/>
        <v>2.2080000000000002</v>
      </c>
      <c r="M226" s="621" t="s">
        <v>1092</v>
      </c>
      <c r="N226" s="621">
        <v>4.7E-2</v>
      </c>
      <c r="O226" s="621">
        <v>23</v>
      </c>
      <c r="P226" s="621">
        <f t="shared" si="16"/>
        <v>1.081</v>
      </c>
    </row>
    <row r="227" spans="2:16">
      <c r="B227" s="631"/>
      <c r="C227" s="756"/>
      <c r="D227" s="757"/>
      <c r="E227" s="632"/>
      <c r="F227" s="751"/>
      <c r="H227" s="621" t="s">
        <v>992</v>
      </c>
      <c r="I227" s="621">
        <v>0.19</v>
      </c>
      <c r="J227" s="621">
        <v>7</v>
      </c>
      <c r="K227" s="754">
        <f t="shared" si="14"/>
        <v>1.33</v>
      </c>
      <c r="M227" s="621" t="s">
        <v>1092</v>
      </c>
      <c r="N227" s="621">
        <v>4.7E-2</v>
      </c>
      <c r="O227" s="621">
        <v>7</v>
      </c>
      <c r="P227" s="621">
        <f t="shared" si="16"/>
        <v>0.32900000000000001</v>
      </c>
    </row>
    <row r="228" spans="2:16">
      <c r="B228" s="631"/>
      <c r="C228" s="756"/>
      <c r="D228" s="757"/>
      <c r="E228" s="632"/>
      <c r="F228" s="751"/>
      <c r="H228" s="621" t="s">
        <v>989</v>
      </c>
      <c r="I228" s="621">
        <v>0.30499999999999999</v>
      </c>
      <c r="J228" s="621">
        <v>27</v>
      </c>
      <c r="K228" s="754">
        <f t="shared" si="14"/>
        <v>8.2349999999999994</v>
      </c>
      <c r="M228" s="621" t="s">
        <v>1092</v>
      </c>
      <c r="N228" s="621">
        <v>4.7E-2</v>
      </c>
      <c r="O228" s="621">
        <v>27</v>
      </c>
      <c r="P228" s="621">
        <f t="shared" si="16"/>
        <v>1.2689999999999999</v>
      </c>
    </row>
    <row r="229" spans="2:16">
      <c r="B229" s="631"/>
      <c r="C229" s="756"/>
      <c r="D229" s="757"/>
      <c r="E229" s="632"/>
      <c r="F229" s="751"/>
      <c r="H229" s="621" t="s">
        <v>992</v>
      </c>
      <c r="I229" s="621">
        <v>0.19</v>
      </c>
      <c r="J229" s="621">
        <v>14</v>
      </c>
      <c r="K229" s="754">
        <f t="shared" si="14"/>
        <v>2.66</v>
      </c>
      <c r="M229" s="621" t="s">
        <v>1093</v>
      </c>
      <c r="N229" s="621">
        <v>4.7E-2</v>
      </c>
      <c r="O229" s="621">
        <v>14</v>
      </c>
      <c r="P229" s="621">
        <f t="shared" si="16"/>
        <v>0.65800000000000003</v>
      </c>
    </row>
    <row r="230" spans="2:16">
      <c r="B230" s="631"/>
      <c r="C230" s="756"/>
      <c r="D230" s="757"/>
      <c r="E230" s="632"/>
      <c r="F230" s="751"/>
      <c r="H230" s="621" t="s">
        <v>992</v>
      </c>
      <c r="I230" s="621">
        <v>0.19</v>
      </c>
      <c r="J230" s="621">
        <v>36</v>
      </c>
      <c r="K230" s="754">
        <f t="shared" si="14"/>
        <v>6.84</v>
      </c>
      <c r="M230" s="621" t="s">
        <v>1094</v>
      </c>
      <c r="N230" s="621">
        <v>4.9000000000000002E-2</v>
      </c>
      <c r="O230" s="621">
        <v>36</v>
      </c>
      <c r="P230" s="621">
        <f t="shared" si="16"/>
        <v>1.764</v>
      </c>
    </row>
    <row r="231" spans="2:16">
      <c r="B231" s="631"/>
      <c r="C231" s="756"/>
      <c r="D231" s="757"/>
      <c r="E231" s="632"/>
      <c r="F231" s="751"/>
      <c r="H231" s="621" t="s">
        <v>989</v>
      </c>
      <c r="I231" s="621">
        <v>0.30499999999999999</v>
      </c>
      <c r="J231" s="621">
        <v>5</v>
      </c>
      <c r="K231" s="754">
        <f t="shared" si="14"/>
        <v>1.5249999999999999</v>
      </c>
      <c r="M231" s="621" t="s">
        <v>1094</v>
      </c>
      <c r="N231" s="621">
        <v>4.9000000000000002E-2</v>
      </c>
      <c r="O231" s="621">
        <v>5</v>
      </c>
      <c r="P231" s="621">
        <f t="shared" si="16"/>
        <v>0.245</v>
      </c>
    </row>
    <row r="232" spans="2:16">
      <c r="B232" s="631"/>
      <c r="C232" s="756"/>
      <c r="D232" s="757"/>
      <c r="E232" s="632"/>
      <c r="F232" s="751"/>
      <c r="H232" s="621" t="s">
        <v>999</v>
      </c>
      <c r="I232" s="621">
        <v>9.6000000000000002E-2</v>
      </c>
      <c r="J232" s="621">
        <v>4</v>
      </c>
      <c r="K232" s="754">
        <f t="shared" si="14"/>
        <v>0.38400000000000001</v>
      </c>
      <c r="M232" s="621" t="s">
        <v>1095</v>
      </c>
      <c r="N232" s="621">
        <v>4.9000000000000002E-2</v>
      </c>
      <c r="O232" s="621">
        <v>4</v>
      </c>
      <c r="P232" s="621">
        <f t="shared" si="16"/>
        <v>0.19600000000000001</v>
      </c>
    </row>
    <row r="233" spans="2:16">
      <c r="B233" s="631"/>
      <c r="C233" s="756"/>
      <c r="D233" s="757"/>
      <c r="E233" s="632"/>
      <c r="F233" s="751"/>
      <c r="H233" s="621" t="s">
        <v>992</v>
      </c>
      <c r="I233" s="621">
        <v>0.19</v>
      </c>
      <c r="J233" s="621">
        <v>6</v>
      </c>
      <c r="K233" s="754">
        <f t="shared" si="14"/>
        <v>1.1400000000000001</v>
      </c>
      <c r="M233" s="621" t="s">
        <v>1095</v>
      </c>
      <c r="N233" s="621">
        <v>4.9000000000000002E-2</v>
      </c>
      <c r="O233" s="621">
        <v>6</v>
      </c>
      <c r="P233" s="621">
        <f t="shared" si="16"/>
        <v>0.29400000000000004</v>
      </c>
    </row>
    <row r="234" spans="2:16">
      <c r="B234" s="631"/>
      <c r="C234" s="756"/>
      <c r="D234" s="757"/>
      <c r="E234" s="632"/>
      <c r="F234" s="751"/>
      <c r="H234" s="621" t="s">
        <v>989</v>
      </c>
      <c r="I234" s="621">
        <v>0.30499999999999999</v>
      </c>
      <c r="J234" s="621">
        <v>5</v>
      </c>
      <c r="K234" s="754">
        <f t="shared" si="14"/>
        <v>1.5249999999999999</v>
      </c>
      <c r="M234" s="621" t="s">
        <v>1095</v>
      </c>
      <c r="N234" s="621">
        <v>4.9000000000000002E-2</v>
      </c>
      <c r="O234" s="621">
        <v>5</v>
      </c>
      <c r="P234" s="621">
        <f t="shared" si="16"/>
        <v>0.245</v>
      </c>
    </row>
    <row r="235" spans="2:16">
      <c r="B235" s="631"/>
      <c r="C235" s="756"/>
      <c r="D235" s="757"/>
      <c r="E235" s="632"/>
      <c r="F235" s="751"/>
      <c r="H235" s="621" t="s">
        <v>991</v>
      </c>
      <c r="I235" s="621">
        <v>0.46</v>
      </c>
      <c r="J235" s="621">
        <v>1</v>
      </c>
      <c r="K235" s="754">
        <f t="shared" si="14"/>
        <v>0.46</v>
      </c>
      <c r="M235" s="621" t="s">
        <v>1095</v>
      </c>
      <c r="N235" s="621">
        <v>4.9000000000000002E-2</v>
      </c>
      <c r="O235" s="621">
        <v>1</v>
      </c>
      <c r="P235" s="621">
        <f t="shared" si="16"/>
        <v>4.9000000000000002E-2</v>
      </c>
    </row>
    <row r="236" spans="2:16">
      <c r="B236" s="631"/>
      <c r="C236" s="756"/>
      <c r="D236" s="757"/>
      <c r="E236" s="632"/>
      <c r="F236" s="751"/>
      <c r="H236" s="621" t="s">
        <v>999</v>
      </c>
      <c r="I236" s="621">
        <v>9.6000000000000002E-2</v>
      </c>
      <c r="J236" s="621">
        <v>19</v>
      </c>
      <c r="K236" s="754">
        <f t="shared" si="14"/>
        <v>1.8240000000000001</v>
      </c>
      <c r="M236" s="621" t="s">
        <v>1096</v>
      </c>
      <c r="N236" s="621">
        <v>4.9000000000000002E-2</v>
      </c>
      <c r="O236" s="621">
        <v>19</v>
      </c>
      <c r="P236" s="621">
        <f t="shared" si="16"/>
        <v>0.93100000000000005</v>
      </c>
    </row>
    <row r="237" spans="2:16">
      <c r="B237" s="631"/>
      <c r="C237" s="756"/>
      <c r="D237" s="757"/>
      <c r="E237" s="632"/>
      <c r="F237" s="751"/>
      <c r="H237" s="621" t="s">
        <v>992</v>
      </c>
      <c r="I237" s="621">
        <v>0.19</v>
      </c>
      <c r="J237" s="621">
        <v>165</v>
      </c>
      <c r="K237" s="754">
        <f t="shared" si="14"/>
        <v>31.35</v>
      </c>
      <c r="M237" s="621" t="s">
        <v>1096</v>
      </c>
      <c r="N237" s="621">
        <v>4.9000000000000002E-2</v>
      </c>
      <c r="O237" s="621">
        <v>165</v>
      </c>
      <c r="P237" s="621">
        <f t="shared" si="16"/>
        <v>8.0850000000000009</v>
      </c>
    </row>
    <row r="238" spans="2:16">
      <c r="B238" s="631"/>
      <c r="C238" s="756"/>
      <c r="D238" s="757"/>
      <c r="E238" s="632"/>
      <c r="F238" s="751"/>
      <c r="H238" s="621" t="s">
        <v>989</v>
      </c>
      <c r="I238" s="621">
        <v>0.30499999999999999</v>
      </c>
      <c r="J238" s="621">
        <v>81</v>
      </c>
      <c r="K238" s="754">
        <f t="shared" si="14"/>
        <v>24.704999999999998</v>
      </c>
      <c r="M238" s="621" t="s">
        <v>1096</v>
      </c>
      <c r="N238" s="621">
        <v>4.9000000000000002E-2</v>
      </c>
      <c r="O238" s="621">
        <v>81</v>
      </c>
      <c r="P238" s="621">
        <f t="shared" si="16"/>
        <v>3.9690000000000003</v>
      </c>
    </row>
    <row r="239" spans="2:16">
      <c r="B239" s="631"/>
      <c r="C239" s="756"/>
      <c r="D239" s="757"/>
      <c r="E239" s="632"/>
      <c r="F239" s="751"/>
      <c r="H239" s="621" t="s">
        <v>991</v>
      </c>
      <c r="I239" s="621">
        <v>0.46</v>
      </c>
      <c r="J239" s="621">
        <v>1</v>
      </c>
      <c r="K239" s="754">
        <f t="shared" si="14"/>
        <v>0.46</v>
      </c>
      <c r="M239" s="621" t="s">
        <v>1096</v>
      </c>
      <c r="N239" s="621">
        <v>4.9000000000000002E-2</v>
      </c>
      <c r="O239" s="621">
        <v>1</v>
      </c>
      <c r="P239" s="621">
        <f t="shared" si="16"/>
        <v>4.9000000000000002E-2</v>
      </c>
    </row>
    <row r="240" spans="2:16">
      <c r="B240" s="631"/>
      <c r="C240" s="756"/>
      <c r="D240" s="757"/>
      <c r="E240" s="632"/>
      <c r="F240" s="751"/>
      <c r="H240" s="621" t="s">
        <v>992</v>
      </c>
      <c r="I240" s="621">
        <v>0.19</v>
      </c>
      <c r="J240" s="621">
        <v>19</v>
      </c>
      <c r="K240" s="754">
        <f t="shared" si="14"/>
        <v>3.61</v>
      </c>
      <c r="M240" s="621" t="s">
        <v>1097</v>
      </c>
      <c r="N240" s="621">
        <v>5.3999999999999999E-2</v>
      </c>
      <c r="O240" s="621">
        <v>19</v>
      </c>
      <c r="P240" s="621">
        <f t="shared" si="16"/>
        <v>1.026</v>
      </c>
    </row>
    <row r="241" spans="2:16">
      <c r="B241" s="631"/>
      <c r="C241" s="756"/>
      <c r="D241" s="757"/>
      <c r="E241" s="632"/>
      <c r="F241" s="751"/>
      <c r="H241" s="621" t="s">
        <v>989</v>
      </c>
      <c r="I241" s="621">
        <v>0.30499999999999999</v>
      </c>
      <c r="J241" s="621">
        <v>16</v>
      </c>
      <c r="K241" s="754">
        <f t="shared" si="14"/>
        <v>4.88</v>
      </c>
      <c r="M241" s="621" t="s">
        <v>1097</v>
      </c>
      <c r="N241" s="621">
        <v>5.3999999999999999E-2</v>
      </c>
      <c r="O241" s="621">
        <v>16</v>
      </c>
      <c r="P241" s="621">
        <f t="shared" si="16"/>
        <v>0.86399999999999999</v>
      </c>
    </row>
    <row r="242" spans="2:16">
      <c r="B242" s="631"/>
      <c r="C242" s="756"/>
      <c r="D242" s="757"/>
      <c r="E242" s="632"/>
      <c r="F242" s="751"/>
      <c r="H242" s="621" t="s">
        <v>992</v>
      </c>
      <c r="I242" s="621">
        <v>0.19</v>
      </c>
      <c r="J242" s="621">
        <v>2</v>
      </c>
      <c r="K242" s="754">
        <f t="shared" si="14"/>
        <v>0.38</v>
      </c>
      <c r="M242" s="621" t="s">
        <v>1098</v>
      </c>
      <c r="N242" s="621">
        <v>5.3999999999999999E-2</v>
      </c>
      <c r="O242" s="621">
        <v>2</v>
      </c>
      <c r="P242" s="621">
        <f t="shared" si="16"/>
        <v>0.108</v>
      </c>
    </row>
    <row r="243" spans="2:16">
      <c r="B243" s="631"/>
      <c r="C243" s="756"/>
      <c r="D243" s="757"/>
      <c r="E243" s="632"/>
      <c r="F243" s="751"/>
      <c r="H243" s="621" t="s">
        <v>989</v>
      </c>
      <c r="I243" s="621">
        <v>0.30499999999999999</v>
      </c>
      <c r="J243" s="621">
        <v>6</v>
      </c>
      <c r="K243" s="754">
        <f t="shared" si="14"/>
        <v>1.83</v>
      </c>
      <c r="M243" s="621" t="s">
        <v>1098</v>
      </c>
      <c r="N243" s="621">
        <v>5.3999999999999999E-2</v>
      </c>
      <c r="O243" s="621">
        <v>6</v>
      </c>
      <c r="P243" s="621">
        <f t="shared" si="16"/>
        <v>0.32400000000000001</v>
      </c>
    </row>
    <row r="244" spans="2:16">
      <c r="B244" s="631"/>
      <c r="C244" s="756"/>
      <c r="D244" s="757"/>
      <c r="E244" s="632"/>
      <c r="F244" s="751"/>
      <c r="H244" s="621" t="s">
        <v>991</v>
      </c>
      <c r="I244" s="621">
        <v>0.46</v>
      </c>
      <c r="J244" s="621">
        <v>1</v>
      </c>
      <c r="K244" s="754">
        <f t="shared" si="14"/>
        <v>0.46</v>
      </c>
      <c r="M244" s="621" t="s">
        <v>1098</v>
      </c>
      <c r="N244" s="621">
        <v>5.3999999999999999E-2</v>
      </c>
      <c r="O244" s="621">
        <v>1</v>
      </c>
      <c r="P244" s="621">
        <f t="shared" si="16"/>
        <v>5.3999999999999999E-2</v>
      </c>
    </row>
    <row r="245" spans="2:16">
      <c r="B245" s="631"/>
      <c r="C245" s="756"/>
      <c r="D245" s="757"/>
      <c r="E245" s="632"/>
      <c r="F245" s="751"/>
      <c r="H245" s="621" t="s">
        <v>999</v>
      </c>
      <c r="I245" s="621">
        <v>9.6000000000000002E-2</v>
      </c>
      <c r="J245" s="621">
        <v>10</v>
      </c>
      <c r="K245" s="754">
        <f t="shared" si="14"/>
        <v>0.96</v>
      </c>
      <c r="M245" s="621" t="s">
        <v>1099</v>
      </c>
      <c r="N245" s="621">
        <v>5.3999999999999999E-2</v>
      </c>
      <c r="O245" s="621">
        <v>10</v>
      </c>
      <c r="P245" s="621">
        <f t="shared" si="16"/>
        <v>0.54</v>
      </c>
    </row>
    <row r="246" spans="2:16">
      <c r="B246" s="631"/>
      <c r="C246" s="756"/>
      <c r="D246" s="757"/>
      <c r="E246" s="632"/>
      <c r="F246" s="751"/>
      <c r="H246" s="621" t="s">
        <v>992</v>
      </c>
      <c r="I246" s="621">
        <v>0.19</v>
      </c>
      <c r="J246" s="621">
        <v>59</v>
      </c>
      <c r="K246" s="754">
        <f t="shared" si="14"/>
        <v>11.21</v>
      </c>
      <c r="M246" s="621" t="s">
        <v>1099</v>
      </c>
      <c r="N246" s="621">
        <v>5.3999999999999999E-2</v>
      </c>
      <c r="O246" s="621">
        <v>59</v>
      </c>
      <c r="P246" s="621">
        <f t="shared" si="16"/>
        <v>3.1859999999999999</v>
      </c>
    </row>
    <row r="247" spans="2:16">
      <c r="B247" s="631"/>
      <c r="C247" s="756"/>
      <c r="D247" s="757"/>
      <c r="E247" s="632"/>
      <c r="F247" s="751"/>
      <c r="H247" s="621" t="s">
        <v>989</v>
      </c>
      <c r="I247" s="621">
        <v>0.30499999999999999</v>
      </c>
      <c r="J247" s="621">
        <v>45</v>
      </c>
      <c r="K247" s="754">
        <f t="shared" ref="K247" si="20">I247*J247</f>
        <v>13.725</v>
      </c>
      <c r="M247" s="621" t="s">
        <v>1099</v>
      </c>
      <c r="N247" s="621">
        <v>5.3999999999999999E-2</v>
      </c>
      <c r="O247" s="621">
        <v>45</v>
      </c>
      <c r="P247" s="621">
        <f t="shared" si="16"/>
        <v>2.4300000000000002</v>
      </c>
    </row>
    <row r="248" spans="2:16">
      <c r="B248" s="631"/>
      <c r="C248" s="756"/>
      <c r="D248" s="757"/>
      <c r="E248" s="632"/>
      <c r="F248" s="751"/>
      <c r="H248" s="621"/>
      <c r="I248" s="621"/>
      <c r="J248" s="621"/>
      <c r="K248" s="754"/>
      <c r="M248" s="621"/>
      <c r="N248" s="621"/>
      <c r="O248" s="621"/>
      <c r="P248" s="621"/>
    </row>
    <row r="249" spans="2:16">
      <c r="H249" s="631" t="s">
        <v>26</v>
      </c>
      <c r="I249" s="632"/>
      <c r="J249" s="632">
        <f>SUM(J183:J248)</f>
        <v>4187</v>
      </c>
      <c r="K249" s="759">
        <f>SUM(K183:K248)</f>
        <v>575.75000000000023</v>
      </c>
      <c r="M249" s="631" t="s">
        <v>26</v>
      </c>
      <c r="N249" s="632"/>
      <c r="O249" s="632">
        <f>SUM(O183:O248)</f>
        <v>4187</v>
      </c>
      <c r="P249" s="629">
        <f>SUM(P183:P248)</f>
        <v>139.13400000000004</v>
      </c>
    </row>
    <row r="253" spans="2:16" ht="21">
      <c r="B253" s="623" t="s">
        <v>1100</v>
      </c>
    </row>
    <row r="255" spans="2:16" ht="21">
      <c r="B255" s="623" t="s">
        <v>1101</v>
      </c>
      <c r="C255" s="624"/>
      <c r="E255" s="624"/>
      <c r="F255" s="624"/>
      <c r="H255" s="623" t="s">
        <v>1102</v>
      </c>
    </row>
    <row r="256" spans="2:16">
      <c r="B256" s="851" t="s">
        <v>668</v>
      </c>
      <c r="C256" s="851"/>
      <c r="D256" s="851"/>
      <c r="E256" s="851"/>
      <c r="F256" s="851"/>
      <c r="H256" s="1" t="s">
        <v>676</v>
      </c>
      <c r="M256" s="1" t="s">
        <v>677</v>
      </c>
    </row>
    <row r="257" spans="2:16" ht="43.5">
      <c r="B257" s="620" t="s">
        <v>62</v>
      </c>
      <c r="C257" s="620" t="s">
        <v>669</v>
      </c>
      <c r="D257" s="620" t="s">
        <v>670</v>
      </c>
      <c r="E257" s="620" t="s">
        <v>672</v>
      </c>
      <c r="F257" s="620" t="s">
        <v>671</v>
      </c>
      <c r="H257" s="620" t="s">
        <v>673</v>
      </c>
      <c r="I257" s="620" t="s">
        <v>674</v>
      </c>
      <c r="J257" s="620" t="s">
        <v>675</v>
      </c>
      <c r="K257" s="620" t="s">
        <v>669</v>
      </c>
      <c r="M257" s="620" t="s">
        <v>673</v>
      </c>
      <c r="N257" s="620" t="s">
        <v>674</v>
      </c>
      <c r="O257" s="620" t="s">
        <v>675</v>
      </c>
      <c r="P257" s="620" t="s">
        <v>669</v>
      </c>
    </row>
    <row r="258" spans="2:16" ht="16.5">
      <c r="B258" s="620"/>
      <c r="C258" s="620" t="s">
        <v>678</v>
      </c>
      <c r="D258" s="620" t="s">
        <v>679</v>
      </c>
      <c r="E258" s="620" t="s">
        <v>680</v>
      </c>
      <c r="F258" s="620" t="s">
        <v>681</v>
      </c>
      <c r="H258" s="620"/>
      <c r="I258" s="620" t="s">
        <v>682</v>
      </c>
      <c r="J258" s="620" t="s">
        <v>683</v>
      </c>
      <c r="K258" s="620" t="s">
        <v>684</v>
      </c>
      <c r="M258" s="620"/>
      <c r="N258" s="620" t="s">
        <v>685</v>
      </c>
      <c r="O258" s="620" t="s">
        <v>686</v>
      </c>
      <c r="P258" s="620" t="s">
        <v>687</v>
      </c>
    </row>
    <row r="259" spans="2:16">
      <c r="B259" s="753">
        <v>43466</v>
      </c>
      <c r="C259" s="628">
        <f>+K339</f>
        <v>1103.2500000000002</v>
      </c>
      <c r="D259" s="627"/>
      <c r="E259" s="749">
        <v>0.91605000000000003</v>
      </c>
      <c r="F259" s="621"/>
      <c r="H259" s="621" t="s">
        <v>999</v>
      </c>
      <c r="I259" s="621">
        <v>0.09</v>
      </c>
      <c r="J259" s="621">
        <v>1</v>
      </c>
      <c r="K259" s="621">
        <f>I259*J259</f>
        <v>0.09</v>
      </c>
      <c r="M259" s="621" t="s">
        <v>1103</v>
      </c>
      <c r="N259" s="621">
        <v>0.112</v>
      </c>
      <c r="O259" s="621">
        <v>1</v>
      </c>
      <c r="P259" s="621">
        <f>N259*O259</f>
        <v>0.112</v>
      </c>
    </row>
    <row r="260" spans="2:16">
      <c r="B260" s="753">
        <v>43498</v>
      </c>
      <c r="C260" s="629">
        <f>P339</f>
        <v>321.68500000000012</v>
      </c>
      <c r="D260" s="630">
        <f>C260-$C$259</f>
        <v>-781.56500000000005</v>
      </c>
      <c r="E260" s="749">
        <v>0.91605000000000003</v>
      </c>
      <c r="F260" s="750">
        <f>D260*E260</f>
        <v>-715.95261825000011</v>
      </c>
      <c r="H260" s="621" t="s">
        <v>999</v>
      </c>
      <c r="I260" s="621">
        <v>0.09</v>
      </c>
      <c r="J260" s="621">
        <v>1</v>
      </c>
      <c r="K260" s="621">
        <f t="shared" ref="K260:K323" si="21">I260*J260</f>
        <v>0.09</v>
      </c>
      <c r="M260" s="621" t="s">
        <v>1047</v>
      </c>
      <c r="N260" s="621">
        <v>6.0999999999999999E-2</v>
      </c>
      <c r="O260" s="621">
        <v>1</v>
      </c>
      <c r="P260" s="621">
        <f t="shared" ref="P260:P323" si="22">N260*O260</f>
        <v>6.0999999999999999E-2</v>
      </c>
    </row>
    <row r="261" spans="2:16">
      <c r="B261" s="753">
        <v>43530</v>
      </c>
      <c r="C261" s="755">
        <f t="shared" ref="C261:C270" si="23">C260</f>
        <v>321.68500000000012</v>
      </c>
      <c r="D261" s="630">
        <f t="shared" ref="D261:D270" si="24">C261-$C$259</f>
        <v>-781.56500000000005</v>
      </c>
      <c r="E261" s="749">
        <v>0.91605000000000003</v>
      </c>
      <c r="F261" s="750">
        <f t="shared" ref="F261:F270" si="25">D261*E261</f>
        <v>-715.95261825000011</v>
      </c>
      <c r="H261" s="621" t="s">
        <v>999</v>
      </c>
      <c r="I261" s="621">
        <v>0.09</v>
      </c>
      <c r="J261" s="621">
        <v>8</v>
      </c>
      <c r="K261" s="621">
        <f t="shared" si="21"/>
        <v>0.72</v>
      </c>
      <c r="M261" s="621" t="s">
        <v>1049</v>
      </c>
      <c r="N261" s="621">
        <v>6.2E-2</v>
      </c>
      <c r="O261" s="621">
        <v>8</v>
      </c>
      <c r="P261" s="621">
        <f t="shared" si="22"/>
        <v>0.496</v>
      </c>
    </row>
    <row r="262" spans="2:16">
      <c r="B262" s="753">
        <v>43562</v>
      </c>
      <c r="C262" s="755">
        <f t="shared" si="23"/>
        <v>321.68500000000012</v>
      </c>
      <c r="D262" s="630">
        <f t="shared" si="24"/>
        <v>-781.56500000000005</v>
      </c>
      <c r="E262" s="749">
        <v>0.91605000000000003</v>
      </c>
      <c r="F262" s="750">
        <f t="shared" si="25"/>
        <v>-715.95261825000011</v>
      </c>
      <c r="H262" s="621" t="s">
        <v>999</v>
      </c>
      <c r="I262" s="621">
        <v>0.09</v>
      </c>
      <c r="J262" s="621">
        <v>1</v>
      </c>
      <c r="K262" s="621">
        <f t="shared" si="21"/>
        <v>0.09</v>
      </c>
      <c r="M262" s="621" t="s">
        <v>1104</v>
      </c>
      <c r="N262" s="621">
        <v>6.2E-2</v>
      </c>
      <c r="O262" s="621">
        <v>1</v>
      </c>
      <c r="P262" s="621">
        <f t="shared" si="22"/>
        <v>6.2E-2</v>
      </c>
    </row>
    <row r="263" spans="2:16">
      <c r="B263" s="753">
        <v>43594</v>
      </c>
      <c r="C263" s="755">
        <f t="shared" si="23"/>
        <v>321.68500000000012</v>
      </c>
      <c r="D263" s="630">
        <f t="shared" si="24"/>
        <v>-781.56500000000005</v>
      </c>
      <c r="E263" s="749">
        <v>0.91605000000000003</v>
      </c>
      <c r="F263" s="750">
        <f t="shared" si="25"/>
        <v>-715.95261825000011</v>
      </c>
      <c r="H263" s="621" t="s">
        <v>992</v>
      </c>
      <c r="I263" s="621">
        <v>0.19</v>
      </c>
      <c r="J263" s="621">
        <v>28</v>
      </c>
      <c r="K263" s="621">
        <f t="shared" si="21"/>
        <v>5.32</v>
      </c>
      <c r="M263" s="621" t="s">
        <v>1036</v>
      </c>
      <c r="N263" s="621">
        <v>0.107</v>
      </c>
      <c r="O263" s="621">
        <v>28</v>
      </c>
      <c r="P263" s="621">
        <f t="shared" si="22"/>
        <v>2.996</v>
      </c>
    </row>
    <row r="264" spans="2:16">
      <c r="B264" s="753">
        <v>43626</v>
      </c>
      <c r="C264" s="755">
        <f t="shared" si="23"/>
        <v>321.68500000000012</v>
      </c>
      <c r="D264" s="630">
        <f t="shared" si="24"/>
        <v>-781.56500000000005</v>
      </c>
      <c r="E264" s="749">
        <v>0.91605000000000003</v>
      </c>
      <c r="F264" s="750">
        <f t="shared" si="25"/>
        <v>-715.95261825000011</v>
      </c>
      <c r="H264" s="621" t="s">
        <v>992</v>
      </c>
      <c r="I264" s="621">
        <v>0.19</v>
      </c>
      <c r="J264" s="621">
        <v>5</v>
      </c>
      <c r="K264" s="621">
        <f t="shared" si="21"/>
        <v>0.95</v>
      </c>
      <c r="M264" s="621" t="s">
        <v>1103</v>
      </c>
      <c r="N264" s="621">
        <v>0.112</v>
      </c>
      <c r="O264" s="621">
        <v>5</v>
      </c>
      <c r="P264" s="621">
        <f t="shared" si="22"/>
        <v>0.56000000000000005</v>
      </c>
    </row>
    <row r="265" spans="2:16">
      <c r="B265" s="753">
        <v>43658</v>
      </c>
      <c r="C265" s="755">
        <f t="shared" si="23"/>
        <v>321.68500000000012</v>
      </c>
      <c r="D265" s="630">
        <f t="shared" si="24"/>
        <v>-781.56500000000005</v>
      </c>
      <c r="E265" s="749">
        <v>0.91605000000000003</v>
      </c>
      <c r="F265" s="750">
        <f t="shared" si="25"/>
        <v>-715.95261825000011</v>
      </c>
      <c r="H265" s="621" t="s">
        <v>992</v>
      </c>
      <c r="I265" s="621">
        <v>0.19</v>
      </c>
      <c r="J265" s="621">
        <v>4</v>
      </c>
      <c r="K265" s="621">
        <f t="shared" si="21"/>
        <v>0.76</v>
      </c>
      <c r="M265" s="621" t="s">
        <v>1105</v>
      </c>
      <c r="N265" s="621">
        <v>0.107</v>
      </c>
      <c r="O265" s="621">
        <v>4</v>
      </c>
      <c r="P265" s="621">
        <f t="shared" si="22"/>
        <v>0.42799999999999999</v>
      </c>
    </row>
    <row r="266" spans="2:16">
      <c r="B266" s="753">
        <v>43690</v>
      </c>
      <c r="C266" s="755">
        <f t="shared" si="23"/>
        <v>321.68500000000012</v>
      </c>
      <c r="D266" s="630">
        <f t="shared" si="24"/>
        <v>-781.56500000000005</v>
      </c>
      <c r="E266" s="749">
        <v>0.91605000000000003</v>
      </c>
      <c r="F266" s="750">
        <f t="shared" si="25"/>
        <v>-715.95261825000011</v>
      </c>
      <c r="H266" s="621" t="s">
        <v>992</v>
      </c>
      <c r="I266" s="621">
        <v>0.19</v>
      </c>
      <c r="J266" s="621">
        <v>13</v>
      </c>
      <c r="K266" s="621">
        <f t="shared" si="21"/>
        <v>2.4700000000000002</v>
      </c>
      <c r="M266" s="621" t="s">
        <v>1038</v>
      </c>
      <c r="N266" s="621">
        <v>0.125</v>
      </c>
      <c r="O266" s="621">
        <v>13</v>
      </c>
      <c r="P266" s="621">
        <f t="shared" si="22"/>
        <v>1.625</v>
      </c>
    </row>
    <row r="267" spans="2:16">
      <c r="B267" s="753">
        <v>43722</v>
      </c>
      <c r="C267" s="755">
        <f t="shared" si="23"/>
        <v>321.68500000000012</v>
      </c>
      <c r="D267" s="630">
        <f t="shared" si="24"/>
        <v>-781.56500000000005</v>
      </c>
      <c r="E267" s="749">
        <v>0.91605000000000003</v>
      </c>
      <c r="F267" s="750">
        <f t="shared" si="25"/>
        <v>-715.95261825000011</v>
      </c>
      <c r="H267" s="621" t="s">
        <v>992</v>
      </c>
      <c r="I267" s="621">
        <v>0.19</v>
      </c>
      <c r="J267" s="621">
        <v>8</v>
      </c>
      <c r="K267" s="621">
        <f t="shared" si="21"/>
        <v>1.52</v>
      </c>
      <c r="M267" s="621" t="s">
        <v>1039</v>
      </c>
      <c r="N267" s="621">
        <v>0.107</v>
      </c>
      <c r="O267" s="621">
        <v>8</v>
      </c>
      <c r="P267" s="621">
        <f t="shared" si="22"/>
        <v>0.85599999999999998</v>
      </c>
    </row>
    <row r="268" spans="2:16">
      <c r="B268" s="753">
        <v>43754</v>
      </c>
      <c r="C268" s="755">
        <f t="shared" si="23"/>
        <v>321.68500000000012</v>
      </c>
      <c r="D268" s="630">
        <f t="shared" si="24"/>
        <v>-781.56500000000005</v>
      </c>
      <c r="E268" s="749">
        <v>0.91605000000000003</v>
      </c>
      <c r="F268" s="750">
        <f t="shared" si="25"/>
        <v>-715.95261825000011</v>
      </c>
      <c r="H268" s="621" t="s">
        <v>992</v>
      </c>
      <c r="I268" s="621">
        <v>0.19</v>
      </c>
      <c r="J268" s="621">
        <v>4</v>
      </c>
      <c r="K268" s="621">
        <f t="shared" si="21"/>
        <v>0.76</v>
      </c>
      <c r="M268" s="621" t="s">
        <v>1056</v>
      </c>
      <c r="N268" s="621">
        <v>0.112</v>
      </c>
      <c r="O268" s="621">
        <v>4</v>
      </c>
      <c r="P268" s="621">
        <f t="shared" si="22"/>
        <v>0.44800000000000001</v>
      </c>
    </row>
    <row r="269" spans="2:16">
      <c r="B269" s="753">
        <v>43786</v>
      </c>
      <c r="C269" s="755">
        <f t="shared" si="23"/>
        <v>321.68500000000012</v>
      </c>
      <c r="D269" s="630">
        <f t="shared" si="24"/>
        <v>-781.56500000000005</v>
      </c>
      <c r="E269" s="749">
        <v>0.91605000000000003</v>
      </c>
      <c r="F269" s="750">
        <f t="shared" si="25"/>
        <v>-715.95261825000011</v>
      </c>
      <c r="H269" s="621" t="s">
        <v>992</v>
      </c>
      <c r="I269" s="621">
        <v>0.19</v>
      </c>
      <c r="J269" s="621">
        <v>2</v>
      </c>
      <c r="K269" s="621">
        <f t="shared" si="21"/>
        <v>0.38</v>
      </c>
      <c r="M269" s="621" t="s">
        <v>1040</v>
      </c>
      <c r="N269" s="621">
        <v>0.125</v>
      </c>
      <c r="O269" s="621">
        <v>2</v>
      </c>
      <c r="P269" s="621">
        <f t="shared" si="22"/>
        <v>0.25</v>
      </c>
    </row>
    <row r="270" spans="2:16">
      <c r="B270" s="753">
        <v>43818</v>
      </c>
      <c r="C270" s="755">
        <f t="shared" si="23"/>
        <v>321.68500000000012</v>
      </c>
      <c r="D270" s="630">
        <f t="shared" si="24"/>
        <v>-781.56500000000005</v>
      </c>
      <c r="E270" s="749">
        <v>0.91605000000000003</v>
      </c>
      <c r="F270" s="750">
        <f t="shared" si="25"/>
        <v>-715.95261825000011</v>
      </c>
      <c r="H270" s="621" t="s">
        <v>992</v>
      </c>
      <c r="I270" s="621">
        <v>0.19</v>
      </c>
      <c r="J270" s="621">
        <v>4</v>
      </c>
      <c r="K270" s="621">
        <f t="shared" si="21"/>
        <v>0.76</v>
      </c>
      <c r="M270" s="621" t="s">
        <v>1043</v>
      </c>
      <c r="N270" s="621">
        <v>0.151</v>
      </c>
      <c r="O270" s="621">
        <v>4</v>
      </c>
      <c r="P270" s="621">
        <f t="shared" si="22"/>
        <v>0.60399999999999998</v>
      </c>
    </row>
    <row r="271" spans="2:16">
      <c r="B271" s="631" t="s">
        <v>26</v>
      </c>
      <c r="C271" s="632"/>
      <c r="D271" s="632"/>
      <c r="E271" s="632"/>
      <c r="F271" s="751">
        <f>F270*12</f>
        <v>-8591.4314190000005</v>
      </c>
      <c r="H271" s="621" t="s">
        <v>992</v>
      </c>
      <c r="I271" s="621">
        <v>0.19</v>
      </c>
      <c r="J271" s="621">
        <v>9</v>
      </c>
      <c r="K271" s="621">
        <f t="shared" si="21"/>
        <v>1.71</v>
      </c>
      <c r="M271" s="621" t="s">
        <v>1044</v>
      </c>
      <c r="N271" s="621">
        <v>0.16</v>
      </c>
      <c r="O271" s="621">
        <v>9</v>
      </c>
      <c r="P271" s="621">
        <f t="shared" si="22"/>
        <v>1.44</v>
      </c>
    </row>
    <row r="272" spans="2:16">
      <c r="B272" s="753" t="s">
        <v>1001</v>
      </c>
      <c r="C272" s="756"/>
      <c r="D272" s="757"/>
      <c r="E272" s="632"/>
      <c r="F272" s="751">
        <f>$F$271</f>
        <v>-8591.4314190000005</v>
      </c>
      <c r="H272" s="621" t="s">
        <v>992</v>
      </c>
      <c r="I272" s="621">
        <v>0.19</v>
      </c>
      <c r="J272" s="621">
        <v>11</v>
      </c>
      <c r="K272" s="621">
        <f t="shared" si="21"/>
        <v>2.09</v>
      </c>
      <c r="M272" s="621" t="s">
        <v>1045</v>
      </c>
      <c r="N272" s="621">
        <v>0.16</v>
      </c>
      <c r="O272" s="621">
        <v>11</v>
      </c>
      <c r="P272" s="621">
        <f t="shared" si="22"/>
        <v>1.76</v>
      </c>
    </row>
    <row r="273" spans="2:16">
      <c r="B273" s="622" t="s">
        <v>1003</v>
      </c>
      <c r="C273" s="621"/>
      <c r="D273" s="621"/>
      <c r="E273" s="621"/>
      <c r="F273" s="751">
        <f t="shared" ref="F273:F282" si="26">$F$271</f>
        <v>-8591.4314190000005</v>
      </c>
      <c r="H273" s="621" t="s">
        <v>992</v>
      </c>
      <c r="I273" s="621">
        <v>0.19</v>
      </c>
      <c r="J273" s="621">
        <v>2</v>
      </c>
      <c r="K273" s="621">
        <f t="shared" si="21"/>
        <v>0.38</v>
      </c>
      <c r="M273" s="621" t="s">
        <v>1106</v>
      </c>
      <c r="N273" s="621">
        <v>0.16</v>
      </c>
      <c r="O273" s="621">
        <v>2</v>
      </c>
      <c r="P273" s="621">
        <f t="shared" si="22"/>
        <v>0.32</v>
      </c>
    </row>
    <row r="274" spans="2:16">
      <c r="B274" s="622" t="s">
        <v>1004</v>
      </c>
      <c r="C274" s="621"/>
      <c r="D274" s="621"/>
      <c r="E274" s="621"/>
      <c r="F274" s="751">
        <f t="shared" si="26"/>
        <v>-8591.4314190000005</v>
      </c>
      <c r="H274" s="621" t="s">
        <v>992</v>
      </c>
      <c r="I274" s="621">
        <v>0.19</v>
      </c>
      <c r="J274" s="621">
        <v>41</v>
      </c>
      <c r="K274" s="621">
        <f t="shared" si="21"/>
        <v>7.79</v>
      </c>
      <c r="M274" s="621" t="s">
        <v>1107</v>
      </c>
      <c r="N274" s="621">
        <v>4.2999999999999997E-2</v>
      </c>
      <c r="O274" s="621">
        <v>41</v>
      </c>
      <c r="P274" s="621">
        <f t="shared" si="22"/>
        <v>1.7629999999999999</v>
      </c>
    </row>
    <row r="275" spans="2:16">
      <c r="B275" s="622" t="s">
        <v>1005</v>
      </c>
      <c r="C275" s="621"/>
      <c r="D275" s="621"/>
      <c r="E275" s="621"/>
      <c r="F275" s="751">
        <f t="shared" si="26"/>
        <v>-8591.4314190000005</v>
      </c>
      <c r="H275" s="621" t="s">
        <v>992</v>
      </c>
      <c r="I275" s="621">
        <v>0.19</v>
      </c>
      <c r="J275" s="621">
        <v>2</v>
      </c>
      <c r="K275" s="621">
        <f t="shared" si="21"/>
        <v>0.38</v>
      </c>
      <c r="M275" s="621" t="s">
        <v>1046</v>
      </c>
      <c r="N275" s="621">
        <v>4.9000000000000002E-2</v>
      </c>
      <c r="O275" s="621">
        <v>2</v>
      </c>
      <c r="P275" s="621">
        <f t="shared" si="22"/>
        <v>9.8000000000000004E-2</v>
      </c>
    </row>
    <row r="276" spans="2:16">
      <c r="B276" s="622" t="s">
        <v>1008</v>
      </c>
      <c r="C276" s="621"/>
      <c r="D276" s="621"/>
      <c r="E276" s="621"/>
      <c r="F276" s="751">
        <f t="shared" si="26"/>
        <v>-8591.4314190000005</v>
      </c>
      <c r="H276" s="621" t="s">
        <v>992</v>
      </c>
      <c r="I276" s="621">
        <v>0.19</v>
      </c>
      <c r="J276" s="621">
        <v>7</v>
      </c>
      <c r="K276" s="621">
        <f t="shared" si="21"/>
        <v>1.33</v>
      </c>
      <c r="M276" s="621" t="s">
        <v>1108</v>
      </c>
      <c r="N276" s="621">
        <v>5.5E-2</v>
      </c>
      <c r="O276" s="621">
        <v>7</v>
      </c>
      <c r="P276" s="621">
        <f t="shared" si="22"/>
        <v>0.38500000000000001</v>
      </c>
    </row>
    <row r="277" spans="2:16">
      <c r="B277" s="622" t="s">
        <v>1010</v>
      </c>
      <c r="C277" s="621"/>
      <c r="D277" s="621"/>
      <c r="E277" s="621"/>
      <c r="F277" s="751">
        <f t="shared" si="26"/>
        <v>-8591.4314190000005</v>
      </c>
      <c r="H277" s="621" t="s">
        <v>992</v>
      </c>
      <c r="I277" s="621">
        <v>0.19</v>
      </c>
      <c r="J277" s="621">
        <v>2</v>
      </c>
      <c r="K277" s="621">
        <f t="shared" si="21"/>
        <v>0.38</v>
      </c>
      <c r="M277" s="621" t="s">
        <v>1109</v>
      </c>
      <c r="N277" s="621">
        <v>6.0999999999999999E-2</v>
      </c>
      <c r="O277" s="621">
        <v>2</v>
      </c>
      <c r="P277" s="621">
        <f t="shared" si="22"/>
        <v>0.122</v>
      </c>
    </row>
    <row r="278" spans="2:16">
      <c r="B278" s="622" t="s">
        <v>1011</v>
      </c>
      <c r="C278" s="621"/>
      <c r="D278" s="621"/>
      <c r="E278" s="621"/>
      <c r="F278" s="751">
        <f t="shared" si="26"/>
        <v>-8591.4314190000005</v>
      </c>
      <c r="H278" s="621" t="s">
        <v>992</v>
      </c>
      <c r="I278" s="621">
        <v>0.19</v>
      </c>
      <c r="J278" s="621">
        <v>96</v>
      </c>
      <c r="K278" s="621">
        <f t="shared" si="21"/>
        <v>18.240000000000002</v>
      </c>
      <c r="M278" s="621" t="s">
        <v>1047</v>
      </c>
      <c r="N278" s="621">
        <v>6.0999999999999999E-2</v>
      </c>
      <c r="O278" s="621">
        <v>96</v>
      </c>
      <c r="P278" s="621">
        <f t="shared" si="22"/>
        <v>5.8559999999999999</v>
      </c>
    </row>
    <row r="279" spans="2:16">
      <c r="B279" s="622" t="s">
        <v>1012</v>
      </c>
      <c r="C279" s="621"/>
      <c r="D279" s="621"/>
      <c r="E279" s="621"/>
      <c r="F279" s="751">
        <f t="shared" si="26"/>
        <v>-8591.4314190000005</v>
      </c>
      <c r="H279" s="621" t="s">
        <v>992</v>
      </c>
      <c r="I279" s="621">
        <v>0.19</v>
      </c>
      <c r="J279" s="621">
        <v>2</v>
      </c>
      <c r="K279" s="621">
        <f t="shared" si="21"/>
        <v>0.38</v>
      </c>
      <c r="M279" s="621" t="s">
        <v>1110</v>
      </c>
      <c r="N279" s="621">
        <v>6.0999999999999999E-2</v>
      </c>
      <c r="O279" s="621">
        <v>2</v>
      </c>
      <c r="P279" s="621">
        <f t="shared" si="22"/>
        <v>0.122</v>
      </c>
    </row>
    <row r="280" spans="2:16">
      <c r="B280" s="622" t="s">
        <v>1014</v>
      </c>
      <c r="C280" s="621"/>
      <c r="D280" s="621"/>
      <c r="E280" s="621"/>
      <c r="F280" s="751">
        <f t="shared" si="26"/>
        <v>-8591.4314190000005</v>
      </c>
      <c r="H280" s="621" t="s">
        <v>992</v>
      </c>
      <c r="I280" s="621">
        <v>0.19</v>
      </c>
      <c r="J280" s="621">
        <v>4</v>
      </c>
      <c r="K280" s="621">
        <f t="shared" si="21"/>
        <v>0.76</v>
      </c>
      <c r="M280" s="621" t="s">
        <v>1048</v>
      </c>
      <c r="N280" s="621">
        <v>6.0999999999999999E-2</v>
      </c>
      <c r="O280" s="621">
        <v>4</v>
      </c>
      <c r="P280" s="621">
        <f t="shared" si="22"/>
        <v>0.24399999999999999</v>
      </c>
    </row>
    <row r="281" spans="2:16">
      <c r="B281" s="622" t="s">
        <v>1016</v>
      </c>
      <c r="C281" s="621"/>
      <c r="D281" s="621"/>
      <c r="E281" s="621"/>
      <c r="F281" s="751">
        <f t="shared" si="26"/>
        <v>-8591.4314190000005</v>
      </c>
      <c r="H281" s="621" t="s">
        <v>992</v>
      </c>
      <c r="I281" s="621">
        <v>0.19</v>
      </c>
      <c r="J281" s="621">
        <v>19</v>
      </c>
      <c r="K281" s="621">
        <f t="shared" si="21"/>
        <v>3.61</v>
      </c>
      <c r="M281" s="621" t="s">
        <v>1049</v>
      </c>
      <c r="N281" s="621">
        <v>6.2E-2</v>
      </c>
      <c r="O281" s="621">
        <v>19</v>
      </c>
      <c r="P281" s="621">
        <f t="shared" si="22"/>
        <v>1.1779999999999999</v>
      </c>
    </row>
    <row r="282" spans="2:16">
      <c r="B282" s="622" t="s">
        <v>1111</v>
      </c>
      <c r="C282" s="621"/>
      <c r="D282" s="621"/>
      <c r="E282" s="621"/>
      <c r="F282" s="751">
        <f t="shared" si="26"/>
        <v>-8591.4314190000005</v>
      </c>
      <c r="H282" s="621" t="s">
        <v>992</v>
      </c>
      <c r="I282" s="621">
        <v>0.19</v>
      </c>
      <c r="J282" s="621">
        <v>2</v>
      </c>
      <c r="K282" s="621">
        <f t="shared" si="21"/>
        <v>0.38</v>
      </c>
      <c r="M282" s="621" t="s">
        <v>1112</v>
      </c>
      <c r="N282" s="621">
        <v>6.9000000000000006E-2</v>
      </c>
      <c r="O282" s="621">
        <v>2</v>
      </c>
      <c r="P282" s="621">
        <f t="shared" si="22"/>
        <v>0.13800000000000001</v>
      </c>
    </row>
    <row r="283" spans="2:16">
      <c r="B283" s="622"/>
      <c r="C283" s="621"/>
      <c r="D283" s="621"/>
      <c r="E283" s="621"/>
      <c r="F283" s="751"/>
      <c r="H283" s="621" t="s">
        <v>992</v>
      </c>
      <c r="I283" s="621">
        <v>0.19</v>
      </c>
      <c r="J283" s="621">
        <v>22</v>
      </c>
      <c r="K283" s="621">
        <f t="shared" si="21"/>
        <v>4.18</v>
      </c>
      <c r="M283" s="621" t="s">
        <v>1072</v>
      </c>
      <c r="N283" s="621">
        <v>6.9000000000000006E-2</v>
      </c>
      <c r="O283" s="621">
        <v>22</v>
      </c>
      <c r="P283" s="621">
        <f t="shared" si="22"/>
        <v>1.5180000000000002</v>
      </c>
    </row>
    <row r="284" spans="2:16">
      <c r="B284" s="752"/>
      <c r="C284" s="430"/>
      <c r="D284" s="430"/>
      <c r="E284" s="430"/>
      <c r="F284" s="430"/>
      <c r="H284" s="621" t="s">
        <v>992</v>
      </c>
      <c r="I284" s="621">
        <v>0.19</v>
      </c>
      <c r="J284" s="621">
        <v>2</v>
      </c>
      <c r="K284" s="621">
        <f t="shared" si="21"/>
        <v>0.38</v>
      </c>
      <c r="M284" s="621" t="s">
        <v>1113</v>
      </c>
      <c r="N284" s="621">
        <v>6.9000000000000006E-2</v>
      </c>
      <c r="O284" s="621">
        <v>2</v>
      </c>
      <c r="P284" s="621">
        <f t="shared" si="22"/>
        <v>0.13800000000000001</v>
      </c>
    </row>
    <row r="285" spans="2:16">
      <c r="B285" s="752"/>
      <c r="C285" s="430"/>
      <c r="D285" s="430"/>
      <c r="E285" s="430"/>
      <c r="F285" s="430"/>
      <c r="H285" s="621" t="s">
        <v>992</v>
      </c>
      <c r="I285" s="621">
        <v>0.19</v>
      </c>
      <c r="J285" s="621">
        <v>2</v>
      </c>
      <c r="K285" s="621">
        <f t="shared" si="21"/>
        <v>0.38</v>
      </c>
      <c r="M285" s="621" t="s">
        <v>1114</v>
      </c>
      <c r="N285" s="621">
        <v>7.9000000000000001E-2</v>
      </c>
      <c r="O285" s="621">
        <v>2</v>
      </c>
      <c r="P285" s="621">
        <f t="shared" si="22"/>
        <v>0.158</v>
      </c>
    </row>
    <row r="286" spans="2:16">
      <c r="B286" s="752"/>
      <c r="C286" s="430"/>
      <c r="D286" s="430"/>
      <c r="E286" s="430"/>
      <c r="F286" s="430"/>
      <c r="H286" s="621" t="s">
        <v>992</v>
      </c>
      <c r="I286" s="621">
        <v>0.19</v>
      </c>
      <c r="J286" s="621">
        <v>23</v>
      </c>
      <c r="K286" s="621">
        <f t="shared" si="21"/>
        <v>4.37</v>
      </c>
      <c r="M286" s="621" t="s">
        <v>1115</v>
      </c>
      <c r="N286" s="621">
        <v>7.9000000000000001E-2</v>
      </c>
      <c r="O286" s="621">
        <v>23</v>
      </c>
      <c r="P286" s="621">
        <f t="shared" si="22"/>
        <v>1.8169999999999999</v>
      </c>
    </row>
    <row r="287" spans="2:16">
      <c r="B287" s="752"/>
      <c r="C287" s="430"/>
      <c r="D287" s="430"/>
      <c r="E287" s="430"/>
      <c r="F287" s="430"/>
      <c r="H287" s="621" t="s">
        <v>992</v>
      </c>
      <c r="I287" s="621">
        <v>0.19</v>
      </c>
      <c r="J287" s="621">
        <v>2</v>
      </c>
      <c r="K287" s="621">
        <f t="shared" si="21"/>
        <v>0.38</v>
      </c>
      <c r="M287" s="621" t="s">
        <v>1116</v>
      </c>
      <c r="N287" s="621">
        <v>7.9000000000000001E-2</v>
      </c>
      <c r="O287" s="621">
        <v>2</v>
      </c>
      <c r="P287" s="621">
        <f t="shared" si="22"/>
        <v>0.158</v>
      </c>
    </row>
    <row r="288" spans="2:16">
      <c r="B288" s="752"/>
      <c r="C288" s="430"/>
      <c r="D288" s="430"/>
      <c r="E288" s="430"/>
      <c r="F288" s="430"/>
      <c r="H288" s="621" t="s">
        <v>992</v>
      </c>
      <c r="I288" s="621">
        <v>0.19</v>
      </c>
      <c r="J288" s="621">
        <v>247</v>
      </c>
      <c r="K288" s="621">
        <f t="shared" si="21"/>
        <v>46.93</v>
      </c>
      <c r="M288" s="621" t="s">
        <v>1067</v>
      </c>
      <c r="N288" s="621">
        <v>8.7999999999999995E-2</v>
      </c>
      <c r="O288" s="621">
        <v>247</v>
      </c>
      <c r="P288" s="621">
        <f t="shared" si="22"/>
        <v>21.735999999999997</v>
      </c>
    </row>
    <row r="289" spans="2:16">
      <c r="B289" s="752"/>
      <c r="C289" s="430"/>
      <c r="D289" s="430"/>
      <c r="E289" s="430"/>
      <c r="F289" s="430"/>
      <c r="H289" s="621" t="s">
        <v>992</v>
      </c>
      <c r="I289" s="621">
        <v>0.19</v>
      </c>
      <c r="J289" s="621">
        <v>5</v>
      </c>
      <c r="K289" s="621">
        <f t="shared" si="21"/>
        <v>0.95</v>
      </c>
      <c r="M289" s="621" t="s">
        <v>1117</v>
      </c>
      <c r="N289" s="621">
        <v>6.9000000000000006E-2</v>
      </c>
      <c r="O289" s="621">
        <v>5</v>
      </c>
      <c r="P289" s="621">
        <f t="shared" si="22"/>
        <v>0.34500000000000003</v>
      </c>
    </row>
    <row r="290" spans="2:16">
      <c r="B290" s="752"/>
      <c r="C290" s="430"/>
      <c r="D290" s="430"/>
      <c r="E290" s="430"/>
      <c r="F290" s="430"/>
      <c r="H290" s="621" t="s">
        <v>992</v>
      </c>
      <c r="I290" s="621">
        <v>0.19</v>
      </c>
      <c r="J290" s="621">
        <v>72</v>
      </c>
      <c r="K290" s="621">
        <f t="shared" si="21"/>
        <v>13.68</v>
      </c>
      <c r="M290" s="621" t="s">
        <v>1068</v>
      </c>
      <c r="N290" s="621">
        <v>9.9000000000000005E-2</v>
      </c>
      <c r="O290" s="621">
        <v>72</v>
      </c>
      <c r="P290" s="621">
        <f t="shared" si="22"/>
        <v>7.1280000000000001</v>
      </c>
    </row>
    <row r="291" spans="2:16">
      <c r="B291" s="752"/>
      <c r="C291" s="430"/>
      <c r="D291" s="430"/>
      <c r="E291" s="430"/>
      <c r="F291" s="430"/>
      <c r="H291" s="621" t="s">
        <v>992</v>
      </c>
      <c r="I291" s="621">
        <v>0.19</v>
      </c>
      <c r="J291" s="621">
        <v>5</v>
      </c>
      <c r="K291" s="621">
        <f t="shared" si="21"/>
        <v>0.95</v>
      </c>
      <c r="M291" s="621" t="s">
        <v>1069</v>
      </c>
      <c r="N291" s="621">
        <v>9.9000000000000005E-2</v>
      </c>
      <c r="O291" s="621">
        <v>5</v>
      </c>
      <c r="P291" s="621">
        <f t="shared" si="22"/>
        <v>0.495</v>
      </c>
    </row>
    <row r="292" spans="2:16">
      <c r="B292" s="752"/>
      <c r="C292" s="430"/>
      <c r="D292" s="430"/>
      <c r="E292" s="430"/>
      <c r="F292" s="430"/>
      <c r="H292" s="621" t="s">
        <v>1022</v>
      </c>
      <c r="I292" s="621">
        <v>0.25</v>
      </c>
      <c r="J292" s="621">
        <v>13</v>
      </c>
      <c r="K292" s="621">
        <f t="shared" si="21"/>
        <v>3.25</v>
      </c>
      <c r="M292" s="621" t="s">
        <v>1036</v>
      </c>
      <c r="N292" s="621">
        <v>0.107</v>
      </c>
      <c r="O292" s="621">
        <v>13</v>
      </c>
      <c r="P292" s="621">
        <f t="shared" si="22"/>
        <v>1.391</v>
      </c>
    </row>
    <row r="293" spans="2:16">
      <c r="B293" s="752"/>
      <c r="C293" s="430"/>
      <c r="D293" s="430"/>
      <c r="E293" s="430"/>
      <c r="F293" s="430"/>
      <c r="H293" s="621" t="s">
        <v>989</v>
      </c>
      <c r="I293" s="621">
        <v>0.31</v>
      </c>
      <c r="J293" s="621">
        <v>322</v>
      </c>
      <c r="K293" s="621">
        <f t="shared" si="21"/>
        <v>99.82</v>
      </c>
      <c r="M293" s="621" t="s">
        <v>1036</v>
      </c>
      <c r="N293" s="621">
        <v>0.107</v>
      </c>
      <c r="O293" s="621">
        <v>322</v>
      </c>
      <c r="P293" s="621">
        <f t="shared" si="22"/>
        <v>34.454000000000001</v>
      </c>
    </row>
    <row r="294" spans="2:16">
      <c r="B294" s="752"/>
      <c r="C294" s="430"/>
      <c r="D294" s="430"/>
      <c r="E294" s="430"/>
      <c r="F294" s="430"/>
      <c r="H294" s="621" t="s">
        <v>989</v>
      </c>
      <c r="I294" s="621">
        <v>0.31</v>
      </c>
      <c r="J294" s="621">
        <v>1</v>
      </c>
      <c r="K294" s="621">
        <f t="shared" si="21"/>
        <v>0.31</v>
      </c>
      <c r="M294" s="621" t="s">
        <v>1118</v>
      </c>
      <c r="N294" s="621">
        <v>0.107</v>
      </c>
      <c r="O294" s="621">
        <v>1</v>
      </c>
      <c r="P294" s="621">
        <f t="shared" si="22"/>
        <v>0.107</v>
      </c>
    </row>
    <row r="295" spans="2:16">
      <c r="B295" s="752"/>
      <c r="C295" s="430"/>
      <c r="D295" s="430"/>
      <c r="E295" s="430"/>
      <c r="F295" s="430"/>
      <c r="H295" s="621" t="s">
        <v>989</v>
      </c>
      <c r="I295" s="621">
        <v>0.31</v>
      </c>
      <c r="J295" s="621">
        <v>59</v>
      </c>
      <c r="K295" s="621">
        <f t="shared" si="21"/>
        <v>18.29</v>
      </c>
      <c r="M295" s="621" t="s">
        <v>1037</v>
      </c>
      <c r="N295" s="621">
        <v>0.107</v>
      </c>
      <c r="O295" s="621">
        <v>59</v>
      </c>
      <c r="P295" s="621">
        <f t="shared" si="22"/>
        <v>6.3129999999999997</v>
      </c>
    </row>
    <row r="296" spans="2:16">
      <c r="B296" s="752"/>
      <c r="C296" s="430"/>
      <c r="D296" s="430"/>
      <c r="E296" s="430"/>
      <c r="F296" s="430"/>
      <c r="H296" s="621" t="s">
        <v>989</v>
      </c>
      <c r="I296" s="621">
        <v>0.31</v>
      </c>
      <c r="J296" s="621">
        <v>9</v>
      </c>
      <c r="K296" s="621">
        <f t="shared" si="21"/>
        <v>2.79</v>
      </c>
      <c r="M296" s="621" t="s">
        <v>1103</v>
      </c>
      <c r="N296" s="621">
        <v>0.112</v>
      </c>
      <c r="O296" s="621">
        <v>9</v>
      </c>
      <c r="P296" s="621">
        <f t="shared" si="22"/>
        <v>1.008</v>
      </c>
    </row>
    <row r="297" spans="2:16">
      <c r="B297" s="752"/>
      <c r="C297" s="430"/>
      <c r="D297" s="430"/>
      <c r="E297" s="430"/>
      <c r="F297" s="430"/>
      <c r="H297" s="621" t="s">
        <v>989</v>
      </c>
      <c r="I297" s="621">
        <v>0.31</v>
      </c>
      <c r="J297" s="621">
        <v>3</v>
      </c>
      <c r="K297" s="621">
        <f t="shared" si="21"/>
        <v>0.92999999999999994</v>
      </c>
      <c r="M297" s="621" t="s">
        <v>1105</v>
      </c>
      <c r="N297" s="621">
        <v>0.107</v>
      </c>
      <c r="O297" s="621">
        <v>3</v>
      </c>
      <c r="P297" s="621">
        <f t="shared" si="22"/>
        <v>0.32100000000000001</v>
      </c>
    </row>
    <row r="298" spans="2:16">
      <c r="B298" s="752"/>
      <c r="C298" s="430"/>
      <c r="D298" s="430"/>
      <c r="E298" s="430"/>
      <c r="F298" s="430"/>
      <c r="H298" s="621" t="s">
        <v>989</v>
      </c>
      <c r="I298" s="621">
        <v>0.31</v>
      </c>
      <c r="J298" s="621">
        <v>16</v>
      </c>
      <c r="K298" s="621">
        <f t="shared" si="21"/>
        <v>4.96</v>
      </c>
      <c r="M298" s="621" t="s">
        <v>1119</v>
      </c>
      <c r="N298" s="621">
        <v>0.112</v>
      </c>
      <c r="O298" s="621">
        <v>16</v>
      </c>
      <c r="P298" s="621">
        <f t="shared" si="22"/>
        <v>1.792</v>
      </c>
    </row>
    <row r="299" spans="2:16">
      <c r="B299" s="752"/>
      <c r="C299" s="430"/>
      <c r="D299" s="430"/>
      <c r="E299" s="430"/>
      <c r="F299" s="430"/>
      <c r="H299" s="621" t="s">
        <v>989</v>
      </c>
      <c r="I299" s="621">
        <v>0.31</v>
      </c>
      <c r="J299" s="621">
        <v>3</v>
      </c>
      <c r="K299" s="621">
        <f t="shared" si="21"/>
        <v>0.92999999999999994</v>
      </c>
      <c r="M299" s="621" t="s">
        <v>1120</v>
      </c>
      <c r="N299" s="621">
        <v>0.112</v>
      </c>
      <c r="O299" s="621">
        <v>3</v>
      </c>
      <c r="P299" s="621">
        <f t="shared" si="22"/>
        <v>0.33600000000000002</v>
      </c>
    </row>
    <row r="300" spans="2:16">
      <c r="B300" s="752"/>
      <c r="C300" s="430"/>
      <c r="D300" s="430"/>
      <c r="E300" s="430"/>
      <c r="F300" s="430"/>
      <c r="H300" s="621" t="s">
        <v>989</v>
      </c>
      <c r="I300" s="621">
        <v>0.31</v>
      </c>
      <c r="J300" s="621">
        <v>94</v>
      </c>
      <c r="K300" s="621">
        <f t="shared" si="21"/>
        <v>29.14</v>
      </c>
      <c r="M300" s="621" t="s">
        <v>1038</v>
      </c>
      <c r="N300" s="621">
        <v>0.125</v>
      </c>
      <c r="O300" s="621">
        <v>94</v>
      </c>
      <c r="P300" s="621">
        <f t="shared" si="22"/>
        <v>11.75</v>
      </c>
    </row>
    <row r="301" spans="2:16">
      <c r="B301" s="752"/>
      <c r="C301" s="430"/>
      <c r="D301" s="430"/>
      <c r="E301" s="430"/>
      <c r="F301" s="430"/>
      <c r="H301" s="621" t="s">
        <v>989</v>
      </c>
      <c r="I301" s="621">
        <v>0.31</v>
      </c>
      <c r="J301" s="621">
        <v>9</v>
      </c>
      <c r="K301" s="621">
        <f t="shared" si="21"/>
        <v>2.79</v>
      </c>
      <c r="M301" s="621" t="s">
        <v>1040</v>
      </c>
      <c r="N301" s="621">
        <v>0.125</v>
      </c>
      <c r="O301" s="621">
        <v>9</v>
      </c>
      <c r="P301" s="621">
        <f t="shared" si="22"/>
        <v>1.125</v>
      </c>
    </row>
    <row r="302" spans="2:16">
      <c r="B302" s="752"/>
      <c r="C302" s="430"/>
      <c r="D302" s="430"/>
      <c r="E302" s="430"/>
      <c r="F302" s="430"/>
      <c r="H302" s="621" t="s">
        <v>989</v>
      </c>
      <c r="I302" s="621">
        <v>0.31</v>
      </c>
      <c r="J302" s="621">
        <v>31</v>
      </c>
      <c r="K302" s="621">
        <f t="shared" si="21"/>
        <v>9.61</v>
      </c>
      <c r="M302" s="621" t="s">
        <v>1041</v>
      </c>
      <c r="N302" s="621">
        <v>0.14299999999999999</v>
      </c>
      <c r="O302" s="621">
        <v>31</v>
      </c>
      <c r="P302" s="621">
        <f t="shared" si="22"/>
        <v>4.4329999999999998</v>
      </c>
    </row>
    <row r="303" spans="2:16">
      <c r="B303" s="752"/>
      <c r="C303" s="430"/>
      <c r="D303" s="430"/>
      <c r="E303" s="430"/>
      <c r="F303" s="430"/>
      <c r="H303" s="621" t="s">
        <v>989</v>
      </c>
      <c r="I303" s="621">
        <v>0.31</v>
      </c>
      <c r="J303" s="621">
        <v>29</v>
      </c>
      <c r="K303" s="621">
        <f t="shared" si="21"/>
        <v>8.99</v>
      </c>
      <c r="M303" s="621" t="s">
        <v>1042</v>
      </c>
      <c r="N303" s="621">
        <v>0.14299999999999999</v>
      </c>
      <c r="O303" s="621">
        <v>29</v>
      </c>
      <c r="P303" s="621">
        <f t="shared" si="22"/>
        <v>4.1469999999999994</v>
      </c>
    </row>
    <row r="304" spans="2:16">
      <c r="B304" s="752"/>
      <c r="C304" s="430"/>
      <c r="D304" s="430"/>
      <c r="E304" s="430"/>
      <c r="F304" s="430"/>
      <c r="H304" s="621" t="s">
        <v>989</v>
      </c>
      <c r="I304" s="621">
        <v>0.31</v>
      </c>
      <c r="J304" s="621">
        <v>1</v>
      </c>
      <c r="K304" s="621">
        <f t="shared" si="21"/>
        <v>0.31</v>
      </c>
      <c r="M304" s="621" t="s">
        <v>1121</v>
      </c>
      <c r="N304" s="621">
        <v>0.14299999999999999</v>
      </c>
      <c r="O304" s="621">
        <v>1</v>
      </c>
      <c r="P304" s="621">
        <f t="shared" si="22"/>
        <v>0.14299999999999999</v>
      </c>
    </row>
    <row r="305" spans="2:16">
      <c r="B305" s="752"/>
      <c r="C305" s="430"/>
      <c r="D305" s="430"/>
      <c r="E305" s="430"/>
      <c r="F305" s="430"/>
      <c r="H305" s="621" t="s">
        <v>989</v>
      </c>
      <c r="I305" s="621">
        <v>0.31</v>
      </c>
      <c r="J305" s="621">
        <v>2</v>
      </c>
      <c r="K305" s="621">
        <f t="shared" si="21"/>
        <v>0.62</v>
      </c>
      <c r="M305" s="621" t="s">
        <v>1043</v>
      </c>
      <c r="N305" s="621">
        <v>0.151</v>
      </c>
      <c r="O305" s="621">
        <v>2</v>
      </c>
      <c r="P305" s="621">
        <f t="shared" si="22"/>
        <v>0.30199999999999999</v>
      </c>
    </row>
    <row r="306" spans="2:16">
      <c r="B306" s="752"/>
      <c r="C306" s="430"/>
      <c r="D306" s="430"/>
      <c r="E306" s="430"/>
      <c r="F306" s="430"/>
      <c r="H306" s="621" t="s">
        <v>989</v>
      </c>
      <c r="I306" s="621">
        <v>0.31</v>
      </c>
      <c r="J306" s="621">
        <v>18</v>
      </c>
      <c r="K306" s="621">
        <f t="shared" si="21"/>
        <v>5.58</v>
      </c>
      <c r="M306" s="621" t="s">
        <v>1122</v>
      </c>
      <c r="N306" s="621">
        <v>0.107</v>
      </c>
      <c r="O306" s="621">
        <v>18</v>
      </c>
      <c r="P306" s="621">
        <f t="shared" si="22"/>
        <v>1.9259999999999999</v>
      </c>
    </row>
    <row r="307" spans="2:16">
      <c r="B307" s="752"/>
      <c r="C307" s="430"/>
      <c r="D307" s="430"/>
      <c r="E307" s="430"/>
      <c r="F307" s="430"/>
      <c r="H307" s="621" t="s">
        <v>989</v>
      </c>
      <c r="I307" s="621">
        <v>0.31</v>
      </c>
      <c r="J307" s="621">
        <v>49</v>
      </c>
      <c r="K307" s="621">
        <f t="shared" si="21"/>
        <v>15.19</v>
      </c>
      <c r="M307" s="621" t="s">
        <v>1044</v>
      </c>
      <c r="N307" s="621">
        <v>0.16</v>
      </c>
      <c r="O307" s="621">
        <v>49</v>
      </c>
      <c r="P307" s="621">
        <f t="shared" si="22"/>
        <v>7.84</v>
      </c>
    </row>
    <row r="308" spans="2:16">
      <c r="B308" s="752"/>
      <c r="C308" s="430"/>
      <c r="D308" s="430"/>
      <c r="E308" s="430"/>
      <c r="F308" s="430"/>
      <c r="H308" s="621" t="s">
        <v>989</v>
      </c>
      <c r="I308" s="621">
        <v>0.31</v>
      </c>
      <c r="J308" s="621">
        <v>2</v>
      </c>
      <c r="K308" s="621">
        <f t="shared" si="21"/>
        <v>0.62</v>
      </c>
      <c r="M308" s="621" t="s">
        <v>1123</v>
      </c>
      <c r="N308" s="621">
        <v>0.16</v>
      </c>
      <c r="O308" s="621">
        <v>2</v>
      </c>
      <c r="P308" s="621">
        <f t="shared" si="22"/>
        <v>0.32</v>
      </c>
    </row>
    <row r="309" spans="2:16">
      <c r="B309" s="752"/>
      <c r="C309" s="430"/>
      <c r="D309" s="430"/>
      <c r="E309" s="430"/>
      <c r="F309" s="430"/>
      <c r="H309" s="621" t="s">
        <v>989</v>
      </c>
      <c r="I309" s="621">
        <v>0.31</v>
      </c>
      <c r="J309" s="621">
        <v>25</v>
      </c>
      <c r="K309" s="621">
        <f t="shared" si="21"/>
        <v>7.75</v>
      </c>
      <c r="M309" s="621" t="s">
        <v>1045</v>
      </c>
      <c r="N309" s="621">
        <v>0.16</v>
      </c>
      <c r="O309" s="621">
        <v>25</v>
      </c>
      <c r="P309" s="621">
        <f t="shared" si="22"/>
        <v>4</v>
      </c>
    </row>
    <row r="310" spans="2:16">
      <c r="B310" s="752"/>
      <c r="C310" s="430"/>
      <c r="D310" s="430"/>
      <c r="E310" s="430"/>
      <c r="F310" s="430"/>
      <c r="H310" s="621" t="s">
        <v>989</v>
      </c>
      <c r="I310" s="621">
        <v>0.31</v>
      </c>
      <c r="J310" s="621">
        <v>35</v>
      </c>
      <c r="K310" s="621">
        <f t="shared" si="21"/>
        <v>10.85</v>
      </c>
      <c r="M310" s="621" t="s">
        <v>1106</v>
      </c>
      <c r="N310" s="621">
        <v>0.16</v>
      </c>
      <c r="O310" s="621">
        <v>35</v>
      </c>
      <c r="P310" s="621">
        <f t="shared" si="22"/>
        <v>5.6000000000000005</v>
      </c>
    </row>
    <row r="311" spans="2:16">
      <c r="B311" s="752"/>
      <c r="C311" s="430"/>
      <c r="D311" s="430"/>
      <c r="E311" s="430"/>
      <c r="F311" s="430"/>
      <c r="H311" s="621" t="s">
        <v>989</v>
      </c>
      <c r="I311" s="621">
        <v>0.31</v>
      </c>
      <c r="J311" s="621">
        <v>411</v>
      </c>
      <c r="K311" s="621">
        <f t="shared" si="21"/>
        <v>127.41</v>
      </c>
      <c r="M311" s="621" t="s">
        <v>1047</v>
      </c>
      <c r="N311" s="621">
        <v>6.0999999999999999E-2</v>
      </c>
      <c r="O311" s="621">
        <v>411</v>
      </c>
      <c r="P311" s="621">
        <f t="shared" si="22"/>
        <v>25.070999999999998</v>
      </c>
    </row>
    <row r="312" spans="2:16">
      <c r="B312" s="752"/>
      <c r="C312" s="430"/>
      <c r="D312" s="430"/>
      <c r="E312" s="430"/>
      <c r="F312" s="430"/>
      <c r="H312" s="621" t="s">
        <v>989</v>
      </c>
      <c r="I312" s="621">
        <v>0.31</v>
      </c>
      <c r="J312" s="621">
        <v>28</v>
      </c>
      <c r="K312" s="621">
        <f t="shared" si="21"/>
        <v>8.68</v>
      </c>
      <c r="M312" s="621" t="s">
        <v>1048</v>
      </c>
      <c r="N312" s="621">
        <v>6.0999999999999999E-2</v>
      </c>
      <c r="O312" s="621">
        <v>28</v>
      </c>
      <c r="P312" s="621">
        <f t="shared" si="22"/>
        <v>1.708</v>
      </c>
    </row>
    <row r="313" spans="2:16">
      <c r="B313" s="752"/>
      <c r="C313" s="430"/>
      <c r="D313" s="430"/>
      <c r="E313" s="430"/>
      <c r="F313" s="430"/>
      <c r="H313" s="621" t="s">
        <v>989</v>
      </c>
      <c r="I313" s="621">
        <v>0.31</v>
      </c>
      <c r="J313" s="621">
        <v>8</v>
      </c>
      <c r="K313" s="621">
        <f t="shared" si="21"/>
        <v>2.48</v>
      </c>
      <c r="M313" s="621" t="s">
        <v>1049</v>
      </c>
      <c r="N313" s="621">
        <v>6.2E-2</v>
      </c>
      <c r="O313" s="621">
        <v>8</v>
      </c>
      <c r="P313" s="621">
        <f t="shared" si="22"/>
        <v>0.496</v>
      </c>
    </row>
    <row r="314" spans="2:16">
      <c r="B314" s="752"/>
      <c r="C314" s="430"/>
      <c r="D314" s="430"/>
      <c r="E314" s="430"/>
      <c r="F314" s="430"/>
      <c r="H314" s="621" t="s">
        <v>989</v>
      </c>
      <c r="I314" s="621">
        <v>0.31</v>
      </c>
      <c r="J314" s="621">
        <v>215</v>
      </c>
      <c r="K314" s="621">
        <f t="shared" si="21"/>
        <v>66.650000000000006</v>
      </c>
      <c r="M314" s="621" t="s">
        <v>1072</v>
      </c>
      <c r="N314" s="621">
        <v>6.9000000000000006E-2</v>
      </c>
      <c r="O314" s="621">
        <v>215</v>
      </c>
      <c r="P314" s="621">
        <f t="shared" si="22"/>
        <v>14.835000000000001</v>
      </c>
    </row>
    <row r="315" spans="2:16">
      <c r="B315" s="752"/>
      <c r="C315" s="430"/>
      <c r="D315" s="430"/>
      <c r="E315" s="430"/>
      <c r="F315" s="430"/>
      <c r="H315" s="621" t="s">
        <v>989</v>
      </c>
      <c r="I315" s="621">
        <v>0.31</v>
      </c>
      <c r="J315" s="621">
        <v>3</v>
      </c>
      <c r="K315" s="621">
        <f t="shared" si="21"/>
        <v>0.92999999999999994</v>
      </c>
      <c r="M315" s="621" t="s">
        <v>1124</v>
      </c>
      <c r="N315" s="621">
        <v>6.9000000000000006E-2</v>
      </c>
      <c r="O315" s="621">
        <v>3</v>
      </c>
      <c r="P315" s="621">
        <f t="shared" si="22"/>
        <v>0.20700000000000002</v>
      </c>
    </row>
    <row r="316" spans="2:16">
      <c r="B316" s="752"/>
      <c r="C316" s="430"/>
      <c r="D316" s="430"/>
      <c r="E316" s="430"/>
      <c r="F316" s="430"/>
      <c r="H316" s="621" t="s">
        <v>989</v>
      </c>
      <c r="I316" s="621">
        <v>0.31</v>
      </c>
      <c r="J316" s="621">
        <v>134</v>
      </c>
      <c r="K316" s="621">
        <f t="shared" si="21"/>
        <v>41.54</v>
      </c>
      <c r="M316" s="621" t="s">
        <v>1115</v>
      </c>
      <c r="N316" s="621">
        <v>7.9000000000000001E-2</v>
      </c>
      <c r="O316" s="621">
        <v>134</v>
      </c>
      <c r="P316" s="621">
        <f t="shared" si="22"/>
        <v>10.586</v>
      </c>
    </row>
    <row r="317" spans="2:16">
      <c r="B317" s="752"/>
      <c r="C317" s="430"/>
      <c r="D317" s="430"/>
      <c r="E317" s="430"/>
      <c r="F317" s="430"/>
      <c r="H317" s="621" t="s">
        <v>989</v>
      </c>
      <c r="I317" s="621">
        <v>0.31</v>
      </c>
      <c r="J317" s="621">
        <v>253</v>
      </c>
      <c r="K317" s="621">
        <f t="shared" si="21"/>
        <v>78.429999999999993</v>
      </c>
      <c r="M317" s="621" t="s">
        <v>1067</v>
      </c>
      <c r="N317" s="621">
        <v>8.7999999999999995E-2</v>
      </c>
      <c r="O317" s="621">
        <v>253</v>
      </c>
      <c r="P317" s="621">
        <f t="shared" si="22"/>
        <v>22.263999999999999</v>
      </c>
    </row>
    <row r="318" spans="2:16">
      <c r="B318" s="752"/>
      <c r="C318" s="430"/>
      <c r="D318" s="430"/>
      <c r="E318" s="430"/>
      <c r="F318" s="430"/>
      <c r="H318" s="621" t="s">
        <v>989</v>
      </c>
      <c r="I318" s="621">
        <v>0.31</v>
      </c>
      <c r="J318" s="621">
        <v>8</v>
      </c>
      <c r="K318" s="621">
        <f t="shared" si="21"/>
        <v>2.48</v>
      </c>
      <c r="M318" s="621" t="s">
        <v>1050</v>
      </c>
      <c r="N318" s="621">
        <v>8.7999999999999995E-2</v>
      </c>
      <c r="O318" s="621">
        <v>8</v>
      </c>
      <c r="P318" s="621">
        <f t="shared" si="22"/>
        <v>0.70399999999999996</v>
      </c>
    </row>
    <row r="319" spans="2:16">
      <c r="B319" s="752"/>
      <c r="C319" s="430"/>
      <c r="D319" s="430"/>
      <c r="E319" s="430"/>
      <c r="F319" s="430"/>
      <c r="H319" s="621" t="s">
        <v>989</v>
      </c>
      <c r="I319" s="621">
        <v>0.31</v>
      </c>
      <c r="J319" s="621">
        <v>179</v>
      </c>
      <c r="K319" s="621">
        <f t="shared" si="21"/>
        <v>55.49</v>
      </c>
      <c r="M319" s="621" t="s">
        <v>1068</v>
      </c>
      <c r="N319" s="621">
        <v>9.9000000000000005E-2</v>
      </c>
      <c r="O319" s="621">
        <v>179</v>
      </c>
      <c r="P319" s="621">
        <f t="shared" si="22"/>
        <v>17.721</v>
      </c>
    </row>
    <row r="320" spans="2:16">
      <c r="B320" s="752"/>
      <c r="C320" s="430"/>
      <c r="D320" s="430"/>
      <c r="E320" s="430"/>
      <c r="F320" s="430"/>
      <c r="H320" s="621" t="s">
        <v>989</v>
      </c>
      <c r="I320" s="621">
        <v>0.31</v>
      </c>
      <c r="J320" s="621">
        <v>87</v>
      </c>
      <c r="K320" s="621">
        <f t="shared" si="21"/>
        <v>26.97</v>
      </c>
      <c r="M320" s="621" t="s">
        <v>1069</v>
      </c>
      <c r="N320" s="621">
        <v>9.9000000000000005E-2</v>
      </c>
      <c r="O320" s="621">
        <v>87</v>
      </c>
      <c r="P320" s="621">
        <f t="shared" si="22"/>
        <v>8.6129999999999995</v>
      </c>
    </row>
    <row r="321" spans="2:16">
      <c r="B321" s="752"/>
      <c r="C321" s="430"/>
      <c r="D321" s="430"/>
      <c r="E321" s="430"/>
      <c r="F321" s="430"/>
      <c r="H321" s="621" t="s">
        <v>991</v>
      </c>
      <c r="I321" s="621">
        <v>0.46</v>
      </c>
      <c r="J321" s="621">
        <v>164</v>
      </c>
      <c r="K321" s="621">
        <f t="shared" si="21"/>
        <v>75.44</v>
      </c>
      <c r="M321" s="621" t="s">
        <v>1036</v>
      </c>
      <c r="N321" s="621">
        <v>0.107</v>
      </c>
      <c r="O321" s="621">
        <v>164</v>
      </c>
      <c r="P321" s="621">
        <f t="shared" si="22"/>
        <v>17.547999999999998</v>
      </c>
    </row>
    <row r="322" spans="2:16">
      <c r="B322" s="752"/>
      <c r="C322" s="430"/>
      <c r="D322" s="430"/>
      <c r="E322" s="430"/>
      <c r="F322" s="430"/>
      <c r="H322" s="621" t="s">
        <v>991</v>
      </c>
      <c r="I322" s="621">
        <v>0.46</v>
      </c>
      <c r="J322" s="621">
        <v>1</v>
      </c>
      <c r="K322" s="621">
        <f t="shared" si="21"/>
        <v>0.46</v>
      </c>
      <c r="M322" s="621" t="s">
        <v>1118</v>
      </c>
      <c r="N322" s="621">
        <v>0.107</v>
      </c>
      <c r="O322" s="621">
        <v>1</v>
      </c>
      <c r="P322" s="621">
        <f t="shared" si="22"/>
        <v>0.107</v>
      </c>
    </row>
    <row r="323" spans="2:16">
      <c r="B323" s="752"/>
      <c r="C323" s="430"/>
      <c r="D323" s="430"/>
      <c r="E323" s="430"/>
      <c r="F323" s="430"/>
      <c r="H323" s="621" t="s">
        <v>991</v>
      </c>
      <c r="I323" s="621">
        <v>0.46</v>
      </c>
      <c r="J323" s="621">
        <v>3</v>
      </c>
      <c r="K323" s="621">
        <f t="shared" si="21"/>
        <v>1.3800000000000001</v>
      </c>
      <c r="M323" s="621" t="s">
        <v>1037</v>
      </c>
      <c r="N323" s="621">
        <v>0.107</v>
      </c>
      <c r="O323" s="621">
        <v>3</v>
      </c>
      <c r="P323" s="621">
        <f t="shared" si="22"/>
        <v>0.32100000000000001</v>
      </c>
    </row>
    <row r="324" spans="2:16">
      <c r="B324" s="752"/>
      <c r="C324" s="430"/>
      <c r="D324" s="430"/>
      <c r="E324" s="430"/>
      <c r="F324" s="430"/>
      <c r="H324" s="621" t="s">
        <v>991</v>
      </c>
      <c r="I324" s="621">
        <v>0.46</v>
      </c>
      <c r="J324" s="621">
        <v>10</v>
      </c>
      <c r="K324" s="621">
        <f t="shared" ref="K324:K338" si="27">I324*J324</f>
        <v>4.6000000000000005</v>
      </c>
      <c r="M324" s="621" t="s">
        <v>1103</v>
      </c>
      <c r="N324" s="621">
        <v>0.112</v>
      </c>
      <c r="O324" s="621">
        <v>10</v>
      </c>
      <c r="P324" s="621">
        <f t="shared" ref="P324:P338" si="28">N324*O324</f>
        <v>1.1200000000000001</v>
      </c>
    </row>
    <row r="325" spans="2:16">
      <c r="B325" s="752"/>
      <c r="C325" s="430"/>
      <c r="D325" s="430"/>
      <c r="E325" s="430"/>
      <c r="F325" s="430"/>
      <c r="H325" s="621" t="s">
        <v>991</v>
      </c>
      <c r="I325" s="621">
        <v>0.46</v>
      </c>
      <c r="J325" s="621">
        <v>41</v>
      </c>
      <c r="K325" s="621">
        <f t="shared" si="27"/>
        <v>18.86</v>
      </c>
      <c r="M325" s="621" t="s">
        <v>1038</v>
      </c>
      <c r="N325" s="621">
        <v>0.125</v>
      </c>
      <c r="O325" s="621">
        <v>41</v>
      </c>
      <c r="P325" s="621">
        <f t="shared" si="28"/>
        <v>5.125</v>
      </c>
    </row>
    <row r="326" spans="2:16">
      <c r="B326" s="752"/>
      <c r="C326" s="430"/>
      <c r="D326" s="430"/>
      <c r="E326" s="430"/>
      <c r="F326" s="430"/>
      <c r="H326" s="621" t="s">
        <v>991</v>
      </c>
      <c r="I326" s="621">
        <v>0.46</v>
      </c>
      <c r="J326" s="621">
        <v>5</v>
      </c>
      <c r="K326" s="621">
        <f t="shared" si="27"/>
        <v>2.3000000000000003</v>
      </c>
      <c r="M326" s="621" t="s">
        <v>1040</v>
      </c>
      <c r="N326" s="621">
        <v>0.125</v>
      </c>
      <c r="O326" s="621">
        <v>5</v>
      </c>
      <c r="P326" s="621">
        <f t="shared" si="28"/>
        <v>0.625</v>
      </c>
    </row>
    <row r="327" spans="2:16">
      <c r="B327" s="752"/>
      <c r="C327" s="430"/>
      <c r="D327" s="430"/>
      <c r="E327" s="430"/>
      <c r="F327" s="430"/>
      <c r="H327" s="621" t="s">
        <v>991</v>
      </c>
      <c r="I327" s="621">
        <v>0.46</v>
      </c>
      <c r="J327" s="621">
        <v>14</v>
      </c>
      <c r="K327" s="621">
        <f t="shared" si="27"/>
        <v>6.44</v>
      </c>
      <c r="M327" s="621" t="s">
        <v>1041</v>
      </c>
      <c r="N327" s="621">
        <v>0.14299999999999999</v>
      </c>
      <c r="O327" s="621">
        <v>14</v>
      </c>
      <c r="P327" s="621">
        <f t="shared" si="28"/>
        <v>2.0019999999999998</v>
      </c>
    </row>
    <row r="328" spans="2:16">
      <c r="B328" s="752"/>
      <c r="C328" s="430"/>
      <c r="D328" s="430"/>
      <c r="E328" s="430"/>
      <c r="F328" s="430"/>
      <c r="H328" s="621" t="s">
        <v>991</v>
      </c>
      <c r="I328" s="621">
        <v>0.46</v>
      </c>
      <c r="J328" s="621">
        <v>1</v>
      </c>
      <c r="K328" s="621">
        <f t="shared" si="27"/>
        <v>0.46</v>
      </c>
      <c r="M328" s="621" t="s">
        <v>1042</v>
      </c>
      <c r="N328" s="621">
        <v>0.14299999999999999</v>
      </c>
      <c r="O328" s="621">
        <v>1</v>
      </c>
      <c r="P328" s="621">
        <f t="shared" si="28"/>
        <v>0.14299999999999999</v>
      </c>
    </row>
    <row r="329" spans="2:16">
      <c r="B329" s="752"/>
      <c r="C329" s="430"/>
      <c r="D329" s="430"/>
      <c r="E329" s="430"/>
      <c r="F329" s="430"/>
      <c r="H329" s="621" t="s">
        <v>991</v>
      </c>
      <c r="I329" s="621">
        <v>0.46</v>
      </c>
      <c r="J329" s="621">
        <v>2</v>
      </c>
      <c r="K329" s="621">
        <f t="shared" si="27"/>
        <v>0.92</v>
      </c>
      <c r="M329" s="621" t="s">
        <v>1043</v>
      </c>
      <c r="N329" s="621">
        <v>0.151</v>
      </c>
      <c r="O329" s="621">
        <v>2</v>
      </c>
      <c r="P329" s="621">
        <f t="shared" si="28"/>
        <v>0.30199999999999999</v>
      </c>
    </row>
    <row r="330" spans="2:16">
      <c r="B330" s="752"/>
      <c r="C330" s="430"/>
      <c r="D330" s="430"/>
      <c r="E330" s="430"/>
      <c r="F330" s="430"/>
      <c r="H330" s="621" t="s">
        <v>991</v>
      </c>
      <c r="I330" s="621">
        <v>0.46</v>
      </c>
      <c r="J330" s="621">
        <v>51</v>
      </c>
      <c r="K330" s="621">
        <f t="shared" si="27"/>
        <v>23.46</v>
      </c>
      <c r="M330" s="621" t="s">
        <v>1044</v>
      </c>
      <c r="N330" s="621">
        <v>0.16</v>
      </c>
      <c r="O330" s="621">
        <v>51</v>
      </c>
      <c r="P330" s="621">
        <f t="shared" si="28"/>
        <v>8.16</v>
      </c>
    </row>
    <row r="331" spans="2:16">
      <c r="B331" s="752"/>
      <c r="C331" s="430"/>
      <c r="D331" s="430"/>
      <c r="E331" s="430"/>
      <c r="F331" s="430"/>
      <c r="H331" s="621" t="s">
        <v>991</v>
      </c>
      <c r="I331" s="621">
        <v>0.46</v>
      </c>
      <c r="J331" s="621">
        <v>47</v>
      </c>
      <c r="K331" s="621">
        <f t="shared" si="27"/>
        <v>21.62</v>
      </c>
      <c r="M331" s="621" t="s">
        <v>1045</v>
      </c>
      <c r="N331" s="621">
        <v>0.16</v>
      </c>
      <c r="O331" s="621">
        <v>47</v>
      </c>
      <c r="P331" s="621">
        <f t="shared" si="28"/>
        <v>7.5200000000000005</v>
      </c>
    </row>
    <row r="332" spans="2:16">
      <c r="B332" s="752"/>
      <c r="C332" s="430"/>
      <c r="D332" s="430"/>
      <c r="E332" s="430"/>
      <c r="F332" s="430"/>
      <c r="H332" s="621" t="s">
        <v>991</v>
      </c>
      <c r="I332" s="621">
        <v>0.46</v>
      </c>
      <c r="J332" s="621">
        <v>1</v>
      </c>
      <c r="K332" s="621">
        <f t="shared" si="27"/>
        <v>0.46</v>
      </c>
      <c r="M332" s="621" t="s">
        <v>1047</v>
      </c>
      <c r="N332" s="621">
        <v>6.0999999999999999E-2</v>
      </c>
      <c r="O332" s="621">
        <v>1</v>
      </c>
      <c r="P332" s="621">
        <f t="shared" si="28"/>
        <v>6.0999999999999999E-2</v>
      </c>
    </row>
    <row r="333" spans="2:16">
      <c r="B333" s="752"/>
      <c r="C333" s="430"/>
      <c r="D333" s="430"/>
      <c r="E333" s="430"/>
      <c r="F333" s="430"/>
      <c r="H333" s="621" t="s">
        <v>991</v>
      </c>
      <c r="I333" s="621">
        <v>0.46</v>
      </c>
      <c r="J333" s="621">
        <v>25</v>
      </c>
      <c r="K333" s="621">
        <f t="shared" si="27"/>
        <v>11.5</v>
      </c>
      <c r="M333" s="621" t="s">
        <v>1049</v>
      </c>
      <c r="N333" s="621">
        <v>6.2E-2</v>
      </c>
      <c r="O333" s="621">
        <v>25</v>
      </c>
      <c r="P333" s="621">
        <f t="shared" si="28"/>
        <v>1.55</v>
      </c>
    </row>
    <row r="334" spans="2:16">
      <c r="B334" s="752"/>
      <c r="C334" s="430"/>
      <c r="D334" s="430"/>
      <c r="E334" s="430"/>
      <c r="F334" s="430"/>
      <c r="H334" s="621" t="s">
        <v>991</v>
      </c>
      <c r="I334" s="621">
        <v>0.46</v>
      </c>
      <c r="J334" s="621">
        <v>147</v>
      </c>
      <c r="K334" s="621">
        <f t="shared" si="27"/>
        <v>67.62</v>
      </c>
      <c r="M334" s="621" t="s">
        <v>1072</v>
      </c>
      <c r="N334" s="621">
        <v>6.9000000000000006E-2</v>
      </c>
      <c r="O334" s="621">
        <v>147</v>
      </c>
      <c r="P334" s="621">
        <f t="shared" si="28"/>
        <v>10.143000000000001</v>
      </c>
    </row>
    <row r="335" spans="2:16">
      <c r="B335" s="752"/>
      <c r="C335" s="430"/>
      <c r="D335" s="430"/>
      <c r="E335" s="430"/>
      <c r="F335" s="430"/>
      <c r="H335" s="621" t="s">
        <v>991</v>
      </c>
      <c r="I335" s="621">
        <v>0.46</v>
      </c>
      <c r="J335" s="621">
        <v>47</v>
      </c>
      <c r="K335" s="621">
        <f t="shared" si="27"/>
        <v>21.62</v>
      </c>
      <c r="M335" s="621" t="s">
        <v>1115</v>
      </c>
      <c r="N335" s="621">
        <v>7.9000000000000001E-2</v>
      </c>
      <c r="O335" s="621">
        <v>47</v>
      </c>
      <c r="P335" s="621">
        <f t="shared" si="28"/>
        <v>3.7130000000000001</v>
      </c>
    </row>
    <row r="336" spans="2:16">
      <c r="B336" s="752"/>
      <c r="C336" s="430"/>
      <c r="D336" s="430"/>
      <c r="E336" s="430"/>
      <c r="F336" s="430"/>
      <c r="H336" s="621" t="s">
        <v>991</v>
      </c>
      <c r="I336" s="621">
        <v>0.46</v>
      </c>
      <c r="J336" s="621">
        <v>72</v>
      </c>
      <c r="K336" s="621">
        <f t="shared" si="27"/>
        <v>33.120000000000005</v>
      </c>
      <c r="M336" s="621" t="s">
        <v>1067</v>
      </c>
      <c r="N336" s="621">
        <v>8.7999999999999995E-2</v>
      </c>
      <c r="O336" s="621">
        <v>72</v>
      </c>
      <c r="P336" s="621">
        <f t="shared" si="28"/>
        <v>6.3359999999999994</v>
      </c>
    </row>
    <row r="337" spans="2:16">
      <c r="B337" s="752"/>
      <c r="C337" s="430"/>
      <c r="D337" s="430"/>
      <c r="E337" s="430"/>
      <c r="F337" s="430"/>
      <c r="H337" s="621" t="s">
        <v>991</v>
      </c>
      <c r="I337" s="621">
        <v>0.46</v>
      </c>
      <c r="J337" s="621">
        <v>107</v>
      </c>
      <c r="K337" s="621">
        <f t="shared" si="27"/>
        <v>49.22</v>
      </c>
      <c r="M337" s="621" t="s">
        <v>1068</v>
      </c>
      <c r="N337" s="621">
        <v>9.9000000000000005E-2</v>
      </c>
      <c r="O337" s="621">
        <v>107</v>
      </c>
      <c r="P337" s="621">
        <f t="shared" si="28"/>
        <v>10.593</v>
      </c>
    </row>
    <row r="338" spans="2:16">
      <c r="B338" s="752"/>
      <c r="C338" s="430"/>
      <c r="D338" s="430"/>
      <c r="E338" s="430"/>
      <c r="F338" s="430"/>
      <c r="H338" s="621" t="s">
        <v>991</v>
      </c>
      <c r="I338" s="621">
        <v>0.46</v>
      </c>
      <c r="J338" s="621">
        <v>14</v>
      </c>
      <c r="K338" s="621">
        <f t="shared" si="27"/>
        <v>6.44</v>
      </c>
      <c r="M338" s="621" t="s">
        <v>1069</v>
      </c>
      <c r="N338" s="621">
        <v>9.9000000000000005E-2</v>
      </c>
      <c r="O338" s="621">
        <v>14</v>
      </c>
      <c r="P338" s="621">
        <f t="shared" si="28"/>
        <v>1.3860000000000001</v>
      </c>
    </row>
    <row r="339" spans="2:16">
      <c r="H339" s="631" t="s">
        <v>26</v>
      </c>
      <c r="I339" s="632"/>
      <c r="J339" s="632"/>
      <c r="K339" s="628">
        <f>SUM(K259:K338)</f>
        <v>1103.2500000000002</v>
      </c>
      <c r="M339" s="631" t="s">
        <v>26</v>
      </c>
      <c r="N339" s="632"/>
      <c r="O339" s="632"/>
      <c r="P339" s="629">
        <f>SUM(P259:P338)</f>
        <v>321.68500000000012</v>
      </c>
    </row>
    <row r="342" spans="2:16" ht="21">
      <c r="B342" s="623" t="s">
        <v>1125</v>
      </c>
    </row>
    <row r="344" spans="2:16" ht="21">
      <c r="B344" s="623" t="s">
        <v>1126</v>
      </c>
      <c r="C344" s="624"/>
      <c r="E344" s="624"/>
      <c r="F344" s="624"/>
      <c r="H344" s="623" t="s">
        <v>1127</v>
      </c>
    </row>
    <row r="345" spans="2:16">
      <c r="B345" s="851" t="s">
        <v>668</v>
      </c>
      <c r="C345" s="851"/>
      <c r="D345" s="851"/>
      <c r="E345" s="851"/>
      <c r="F345" s="851"/>
      <c r="H345" s="1" t="s">
        <v>676</v>
      </c>
      <c r="M345" s="1" t="s">
        <v>677</v>
      </c>
    </row>
    <row r="346" spans="2:16" ht="43.5">
      <c r="B346" s="620" t="s">
        <v>62</v>
      </c>
      <c r="C346" s="620" t="s">
        <v>669</v>
      </c>
      <c r="D346" s="620" t="s">
        <v>670</v>
      </c>
      <c r="E346" s="620" t="s">
        <v>672</v>
      </c>
      <c r="F346" s="620" t="s">
        <v>671</v>
      </c>
      <c r="H346" s="620" t="s">
        <v>673</v>
      </c>
      <c r="I346" s="620" t="s">
        <v>674</v>
      </c>
      <c r="J346" s="620" t="s">
        <v>675</v>
      </c>
      <c r="K346" s="620" t="s">
        <v>669</v>
      </c>
      <c r="M346" s="620" t="s">
        <v>673</v>
      </c>
      <c r="N346" s="620" t="s">
        <v>674</v>
      </c>
      <c r="O346" s="620" t="s">
        <v>675</v>
      </c>
      <c r="P346" s="620" t="s">
        <v>669</v>
      </c>
    </row>
    <row r="347" spans="2:16" ht="16.5">
      <c r="B347" s="620"/>
      <c r="C347" s="620" t="s">
        <v>678</v>
      </c>
      <c r="D347" s="620" t="s">
        <v>679</v>
      </c>
      <c r="E347" s="620" t="s">
        <v>680</v>
      </c>
      <c r="F347" s="620" t="s">
        <v>681</v>
      </c>
      <c r="H347" s="620"/>
      <c r="I347" s="620" t="s">
        <v>682</v>
      </c>
      <c r="J347" s="620" t="s">
        <v>683</v>
      </c>
      <c r="K347" s="620" t="s">
        <v>684</v>
      </c>
      <c r="M347" s="620"/>
      <c r="N347" s="620" t="s">
        <v>685</v>
      </c>
      <c r="O347" s="620" t="s">
        <v>686</v>
      </c>
      <c r="P347" s="620" t="s">
        <v>687</v>
      </c>
    </row>
    <row r="348" spans="2:16">
      <c r="B348" s="753">
        <v>43831</v>
      </c>
      <c r="C348" s="628">
        <f>+K379</f>
        <v>816.59500000000003</v>
      </c>
      <c r="D348" s="627"/>
      <c r="E348" s="749">
        <v>0.91605000000000003</v>
      </c>
      <c r="F348" s="621"/>
      <c r="H348" s="621" t="s">
        <v>1128</v>
      </c>
      <c r="I348" s="621">
        <v>0.09</v>
      </c>
      <c r="J348" s="621">
        <v>6765</v>
      </c>
      <c r="K348" s="621">
        <f>I348*J348</f>
        <v>608.85</v>
      </c>
      <c r="M348" s="621" t="s">
        <v>1129</v>
      </c>
      <c r="N348" s="621">
        <v>2.5000000000000001E-2</v>
      </c>
      <c r="O348" s="621">
        <f>J348</f>
        <v>6765</v>
      </c>
      <c r="P348" s="621">
        <f>N348*O348</f>
        <v>169.125</v>
      </c>
    </row>
    <row r="349" spans="2:16">
      <c r="B349" s="753">
        <v>43863</v>
      </c>
      <c r="C349" s="629">
        <f>P379</f>
        <v>222.35499999999999</v>
      </c>
      <c r="D349" s="630">
        <f>C349-$C$348</f>
        <v>-594.24</v>
      </c>
      <c r="E349" s="749">
        <v>0.91605000000000003</v>
      </c>
      <c r="F349" s="750">
        <f>D349*E349</f>
        <v>-544.35355200000004</v>
      </c>
      <c r="H349" s="621" t="s">
        <v>1130</v>
      </c>
      <c r="I349" s="621">
        <v>0.28999999999999998</v>
      </c>
      <c r="J349" s="621">
        <v>88</v>
      </c>
      <c r="K349" s="621">
        <f t="shared" ref="K349:K350" si="29">I349*J349</f>
        <v>25.52</v>
      </c>
      <c r="M349" s="621" t="s">
        <v>1131</v>
      </c>
      <c r="N349" s="621">
        <v>0.09</v>
      </c>
      <c r="O349" s="621">
        <f t="shared" ref="O349:O350" si="30">J349</f>
        <v>88</v>
      </c>
      <c r="P349" s="621">
        <f t="shared" ref="P349:P350" si="31">N349*O349</f>
        <v>7.92</v>
      </c>
    </row>
    <row r="350" spans="2:16">
      <c r="B350" s="753">
        <v>43895</v>
      </c>
      <c r="C350" s="755">
        <f t="shared" ref="C350:C359" si="32">C349</f>
        <v>222.35499999999999</v>
      </c>
      <c r="D350" s="630">
        <f t="shared" ref="D350:D359" si="33">C350-$C$348</f>
        <v>-594.24</v>
      </c>
      <c r="E350" s="749">
        <v>0.91605000000000003</v>
      </c>
      <c r="F350" s="750">
        <f t="shared" ref="F350:F359" si="34">D350*E350</f>
        <v>-544.35355200000004</v>
      </c>
      <c r="H350" s="621" t="s">
        <v>1132</v>
      </c>
      <c r="I350" s="621">
        <v>0.185</v>
      </c>
      <c r="J350" s="621">
        <v>985</v>
      </c>
      <c r="K350" s="621">
        <f t="shared" si="29"/>
        <v>182.22499999999999</v>
      </c>
      <c r="M350" s="621" t="s">
        <v>1133</v>
      </c>
      <c r="N350" s="621">
        <v>4.5999999999999999E-2</v>
      </c>
      <c r="O350" s="621">
        <f t="shared" si="30"/>
        <v>985</v>
      </c>
      <c r="P350" s="621">
        <f t="shared" si="31"/>
        <v>45.31</v>
      </c>
    </row>
    <row r="351" spans="2:16">
      <c r="B351" s="753">
        <v>43927</v>
      </c>
      <c r="C351" s="755">
        <f t="shared" si="32"/>
        <v>222.35499999999999</v>
      </c>
      <c r="D351" s="630">
        <f t="shared" si="33"/>
        <v>-594.24</v>
      </c>
      <c r="E351" s="749">
        <v>0.91605000000000003</v>
      </c>
      <c r="F351" s="750">
        <f t="shared" si="34"/>
        <v>-544.35355200000004</v>
      </c>
      <c r="H351" s="621"/>
      <c r="I351" s="621"/>
      <c r="J351" s="621"/>
      <c r="K351" s="621"/>
      <c r="M351" s="621"/>
      <c r="N351" s="621"/>
      <c r="O351" s="621"/>
      <c r="P351" s="621"/>
    </row>
    <row r="352" spans="2:16">
      <c r="B352" s="753">
        <v>43959</v>
      </c>
      <c r="C352" s="755">
        <f t="shared" si="32"/>
        <v>222.35499999999999</v>
      </c>
      <c r="D352" s="630">
        <f t="shared" si="33"/>
        <v>-594.24</v>
      </c>
      <c r="E352" s="749">
        <v>0.91605000000000003</v>
      </c>
      <c r="F352" s="750">
        <f t="shared" si="34"/>
        <v>-544.35355200000004</v>
      </c>
      <c r="H352" s="621"/>
      <c r="I352" s="621"/>
      <c r="J352" s="621"/>
      <c r="K352" s="621"/>
      <c r="M352" s="621"/>
      <c r="N352" s="621"/>
      <c r="O352" s="621"/>
      <c r="P352" s="621"/>
    </row>
    <row r="353" spans="2:16">
      <c r="B353" s="753">
        <v>43991</v>
      </c>
      <c r="C353" s="755">
        <f t="shared" si="32"/>
        <v>222.35499999999999</v>
      </c>
      <c r="D353" s="630">
        <f t="shared" si="33"/>
        <v>-594.24</v>
      </c>
      <c r="E353" s="749">
        <v>0.91605000000000003</v>
      </c>
      <c r="F353" s="750">
        <f t="shared" si="34"/>
        <v>-544.35355200000004</v>
      </c>
      <c r="H353" s="621"/>
      <c r="I353" s="621"/>
      <c r="J353" s="621"/>
      <c r="K353" s="621"/>
      <c r="M353" s="621"/>
      <c r="N353" s="621"/>
      <c r="O353" s="621"/>
      <c r="P353" s="621"/>
    </row>
    <row r="354" spans="2:16">
      <c r="B354" s="753">
        <v>44023</v>
      </c>
      <c r="C354" s="755">
        <f t="shared" si="32"/>
        <v>222.35499999999999</v>
      </c>
      <c r="D354" s="630">
        <f t="shared" si="33"/>
        <v>-594.24</v>
      </c>
      <c r="E354" s="749">
        <v>0.91605000000000003</v>
      </c>
      <c r="F354" s="750">
        <f t="shared" si="34"/>
        <v>-544.35355200000004</v>
      </c>
      <c r="H354" s="621"/>
      <c r="I354" s="621"/>
      <c r="J354" s="621"/>
      <c r="K354" s="621"/>
      <c r="M354" s="621"/>
      <c r="N354" s="621"/>
      <c r="O354" s="621"/>
      <c r="P354" s="621"/>
    </row>
    <row r="355" spans="2:16">
      <c r="B355" s="753">
        <v>44055</v>
      </c>
      <c r="C355" s="755">
        <f t="shared" si="32"/>
        <v>222.35499999999999</v>
      </c>
      <c r="D355" s="630">
        <f t="shared" si="33"/>
        <v>-594.24</v>
      </c>
      <c r="E355" s="749">
        <v>0.91605000000000003</v>
      </c>
      <c r="F355" s="750">
        <f t="shared" si="34"/>
        <v>-544.35355200000004</v>
      </c>
      <c r="H355" s="621"/>
      <c r="I355" s="621"/>
      <c r="J355" s="621"/>
      <c r="K355" s="621"/>
      <c r="M355" s="621"/>
      <c r="N355" s="621"/>
      <c r="O355" s="621"/>
      <c r="P355" s="621"/>
    </row>
    <row r="356" spans="2:16">
      <c r="B356" s="753">
        <v>44087</v>
      </c>
      <c r="C356" s="755">
        <f t="shared" si="32"/>
        <v>222.35499999999999</v>
      </c>
      <c r="D356" s="630">
        <f t="shared" si="33"/>
        <v>-594.24</v>
      </c>
      <c r="E356" s="749">
        <v>0.91605000000000003</v>
      </c>
      <c r="F356" s="750">
        <f t="shared" si="34"/>
        <v>-544.35355200000004</v>
      </c>
      <c r="H356" s="621"/>
      <c r="I356" s="621"/>
      <c r="J356" s="621"/>
      <c r="K356" s="621"/>
      <c r="M356" s="621"/>
      <c r="N356" s="621"/>
      <c r="O356" s="621"/>
      <c r="P356" s="621"/>
    </row>
    <row r="357" spans="2:16">
      <c r="B357" s="753">
        <v>44119</v>
      </c>
      <c r="C357" s="755">
        <f t="shared" si="32"/>
        <v>222.35499999999999</v>
      </c>
      <c r="D357" s="630">
        <f t="shared" si="33"/>
        <v>-594.24</v>
      </c>
      <c r="E357" s="749">
        <v>0.91605000000000003</v>
      </c>
      <c r="F357" s="750">
        <f t="shared" si="34"/>
        <v>-544.35355200000004</v>
      </c>
      <c r="H357" s="621"/>
      <c r="I357" s="621"/>
      <c r="J357" s="621"/>
      <c r="K357" s="621"/>
      <c r="M357" s="621"/>
      <c r="N357" s="621"/>
      <c r="O357" s="621"/>
      <c r="P357" s="621"/>
    </row>
    <row r="358" spans="2:16">
      <c r="B358" s="753">
        <v>44151</v>
      </c>
      <c r="C358" s="755">
        <f t="shared" si="32"/>
        <v>222.35499999999999</v>
      </c>
      <c r="D358" s="630">
        <f t="shared" si="33"/>
        <v>-594.24</v>
      </c>
      <c r="E358" s="749">
        <v>0.91605000000000003</v>
      </c>
      <c r="F358" s="750">
        <f t="shared" si="34"/>
        <v>-544.35355200000004</v>
      </c>
      <c r="H358" s="621"/>
      <c r="I358" s="621"/>
      <c r="J358" s="621"/>
      <c r="K358" s="621"/>
      <c r="M358" s="621"/>
      <c r="N358" s="621"/>
      <c r="O358" s="621"/>
      <c r="P358" s="621"/>
    </row>
    <row r="359" spans="2:16">
      <c r="B359" s="753">
        <v>44183</v>
      </c>
      <c r="C359" s="755">
        <f t="shared" si="32"/>
        <v>222.35499999999999</v>
      </c>
      <c r="D359" s="630">
        <f t="shared" si="33"/>
        <v>-594.24</v>
      </c>
      <c r="E359" s="749">
        <v>0.91605000000000003</v>
      </c>
      <c r="F359" s="750">
        <f t="shared" si="34"/>
        <v>-544.35355200000004</v>
      </c>
      <c r="H359" s="621"/>
      <c r="I359" s="621"/>
      <c r="J359" s="621"/>
      <c r="K359" s="621"/>
      <c r="M359" s="621"/>
      <c r="N359" s="621"/>
      <c r="O359" s="621"/>
      <c r="P359" s="621"/>
    </row>
    <row r="360" spans="2:16">
      <c r="B360" s="631" t="s">
        <v>26</v>
      </c>
      <c r="C360" s="632"/>
      <c r="D360" s="632"/>
      <c r="E360" s="632"/>
      <c r="F360" s="751">
        <f>F359*12</f>
        <v>-6532.2426240000004</v>
      </c>
      <c r="H360" s="621"/>
      <c r="I360" s="621"/>
      <c r="J360" s="621"/>
      <c r="K360" s="621"/>
      <c r="M360" s="621"/>
      <c r="N360" s="621"/>
      <c r="O360" s="621"/>
      <c r="P360" s="621"/>
    </row>
    <row r="361" spans="2:16">
      <c r="B361" s="752" t="s">
        <v>1003</v>
      </c>
      <c r="C361" s="430"/>
      <c r="D361" s="430"/>
      <c r="E361" s="430"/>
      <c r="F361" s="751">
        <f>$F$360</f>
        <v>-6532.2426240000004</v>
      </c>
      <c r="H361" s="621"/>
      <c r="I361" s="621"/>
      <c r="J361" s="621"/>
      <c r="K361" s="621"/>
      <c r="M361" s="621"/>
      <c r="N361" s="621"/>
      <c r="O361" s="621"/>
      <c r="P361" s="621"/>
    </row>
    <row r="362" spans="2:16">
      <c r="B362" s="622" t="s">
        <v>1004</v>
      </c>
      <c r="C362" s="430"/>
      <c r="D362" s="430"/>
      <c r="E362" s="430"/>
      <c r="F362" s="751">
        <f t="shared" ref="F362:F371" si="35">$F$360</f>
        <v>-6532.2426240000004</v>
      </c>
      <c r="H362" s="621"/>
      <c r="I362" s="621"/>
      <c r="J362" s="621"/>
      <c r="K362" s="621"/>
      <c r="M362" s="621"/>
      <c r="N362" s="621"/>
      <c r="O362" s="621"/>
      <c r="P362" s="621"/>
    </row>
    <row r="363" spans="2:16">
      <c r="B363" s="622" t="s">
        <v>1005</v>
      </c>
      <c r="C363" s="430"/>
      <c r="D363" s="430"/>
      <c r="E363" s="430"/>
      <c r="F363" s="751">
        <f t="shared" si="35"/>
        <v>-6532.2426240000004</v>
      </c>
      <c r="H363" s="621"/>
      <c r="I363" s="621"/>
      <c r="J363" s="621"/>
      <c r="K363" s="621"/>
      <c r="M363" s="621"/>
      <c r="N363" s="621"/>
      <c r="O363" s="621"/>
      <c r="P363" s="621"/>
    </row>
    <row r="364" spans="2:16">
      <c r="B364" s="622" t="s">
        <v>1008</v>
      </c>
      <c r="C364" s="430"/>
      <c r="D364" s="430"/>
      <c r="E364" s="430"/>
      <c r="F364" s="751">
        <f t="shared" si="35"/>
        <v>-6532.2426240000004</v>
      </c>
      <c r="H364" s="621"/>
      <c r="I364" s="621"/>
      <c r="J364" s="621"/>
      <c r="K364" s="621"/>
      <c r="M364" s="621"/>
      <c r="N364" s="621"/>
      <c r="O364" s="621"/>
      <c r="P364" s="621"/>
    </row>
    <row r="365" spans="2:16">
      <c r="B365" s="622" t="s">
        <v>1010</v>
      </c>
      <c r="C365" s="430"/>
      <c r="D365" s="430"/>
      <c r="E365" s="430"/>
      <c r="F365" s="751">
        <f t="shared" si="35"/>
        <v>-6532.2426240000004</v>
      </c>
      <c r="H365" s="621"/>
      <c r="I365" s="621"/>
      <c r="J365" s="621"/>
      <c r="K365" s="621"/>
      <c r="M365" s="621"/>
      <c r="N365" s="621"/>
      <c r="O365" s="621"/>
      <c r="P365" s="621"/>
    </row>
    <row r="366" spans="2:16">
      <c r="B366" s="622" t="s">
        <v>1011</v>
      </c>
      <c r="C366" s="430"/>
      <c r="D366" s="430"/>
      <c r="E366" s="430"/>
      <c r="F366" s="751">
        <f t="shared" si="35"/>
        <v>-6532.2426240000004</v>
      </c>
      <c r="H366" s="621"/>
      <c r="I366" s="621"/>
      <c r="J366" s="621"/>
      <c r="K366" s="621"/>
      <c r="M366" s="621"/>
      <c r="N366" s="621"/>
      <c r="O366" s="621"/>
      <c r="P366" s="621"/>
    </row>
    <row r="367" spans="2:16">
      <c r="B367" s="622" t="s">
        <v>1012</v>
      </c>
      <c r="C367" s="430"/>
      <c r="D367" s="430"/>
      <c r="E367" s="430"/>
      <c r="F367" s="751">
        <f t="shared" si="35"/>
        <v>-6532.2426240000004</v>
      </c>
      <c r="H367" s="621"/>
      <c r="I367" s="621"/>
      <c r="J367" s="621"/>
      <c r="K367" s="621"/>
      <c r="M367" s="621"/>
      <c r="N367" s="621"/>
      <c r="O367" s="621"/>
      <c r="P367" s="621"/>
    </row>
    <row r="368" spans="2:16">
      <c r="B368" s="622" t="s">
        <v>1014</v>
      </c>
      <c r="C368" s="430"/>
      <c r="D368" s="430"/>
      <c r="E368" s="430"/>
      <c r="F368" s="751">
        <f t="shared" si="35"/>
        <v>-6532.2426240000004</v>
      </c>
      <c r="H368" s="621"/>
      <c r="I368" s="621"/>
      <c r="J368" s="621"/>
      <c r="K368" s="621"/>
      <c r="M368" s="621"/>
      <c r="N368" s="621"/>
      <c r="O368" s="621"/>
      <c r="P368" s="621"/>
    </row>
    <row r="369" spans="2:16">
      <c r="B369" s="622" t="s">
        <v>1016</v>
      </c>
      <c r="C369" s="430"/>
      <c r="D369" s="430"/>
      <c r="E369" s="430"/>
      <c r="F369" s="751">
        <f t="shared" si="35"/>
        <v>-6532.2426240000004</v>
      </c>
      <c r="H369" s="621"/>
      <c r="I369" s="621"/>
      <c r="J369" s="621"/>
      <c r="K369" s="621"/>
      <c r="M369" s="621"/>
      <c r="N369" s="621"/>
      <c r="O369" s="621"/>
      <c r="P369" s="621"/>
    </row>
    <row r="370" spans="2:16">
      <c r="B370" s="622" t="s">
        <v>1111</v>
      </c>
      <c r="C370" s="430"/>
      <c r="D370" s="430"/>
      <c r="E370" s="430"/>
      <c r="F370" s="751">
        <f t="shared" si="35"/>
        <v>-6532.2426240000004</v>
      </c>
      <c r="H370" s="621"/>
      <c r="I370" s="621"/>
      <c r="J370" s="621"/>
      <c r="K370" s="621"/>
      <c r="M370" s="621"/>
      <c r="N370" s="621"/>
      <c r="O370" s="621"/>
      <c r="P370" s="621"/>
    </row>
    <row r="371" spans="2:16">
      <c r="B371" s="622" t="s">
        <v>1134</v>
      </c>
      <c r="C371" s="430"/>
      <c r="D371" s="430"/>
      <c r="E371" s="430"/>
      <c r="F371" s="751">
        <f t="shared" si="35"/>
        <v>-6532.2426240000004</v>
      </c>
      <c r="H371" s="621"/>
      <c r="I371" s="621"/>
      <c r="J371" s="621"/>
      <c r="K371" s="621"/>
      <c r="M371" s="621"/>
      <c r="N371" s="621"/>
      <c r="O371" s="621"/>
      <c r="P371" s="621"/>
    </row>
    <row r="372" spans="2:16">
      <c r="B372" s="622"/>
      <c r="C372" s="430"/>
      <c r="D372" s="430"/>
      <c r="E372" s="430"/>
      <c r="F372" s="751"/>
      <c r="H372" s="621"/>
      <c r="I372" s="621"/>
      <c r="J372" s="621"/>
      <c r="K372" s="621"/>
      <c r="M372" s="621"/>
      <c r="N372" s="621"/>
      <c r="O372" s="621"/>
      <c r="P372" s="621"/>
    </row>
    <row r="373" spans="2:16">
      <c r="B373" s="622"/>
      <c r="C373" s="430"/>
      <c r="D373" s="430"/>
      <c r="E373" s="430"/>
      <c r="F373" s="751"/>
      <c r="H373" s="621"/>
      <c r="I373" s="621"/>
      <c r="J373" s="621"/>
      <c r="K373" s="621"/>
      <c r="M373" s="621"/>
      <c r="N373" s="621"/>
      <c r="O373" s="621"/>
      <c r="P373" s="621"/>
    </row>
    <row r="374" spans="2:16">
      <c r="B374" s="622"/>
      <c r="C374" s="430"/>
      <c r="D374" s="430"/>
      <c r="E374" s="430"/>
      <c r="F374" s="751"/>
      <c r="H374" s="621"/>
      <c r="I374" s="621"/>
      <c r="J374" s="621"/>
      <c r="K374" s="621"/>
      <c r="M374" s="621"/>
      <c r="N374" s="621"/>
      <c r="O374" s="621"/>
      <c r="P374" s="621"/>
    </row>
    <row r="375" spans="2:16">
      <c r="B375" s="752"/>
      <c r="C375" s="430"/>
      <c r="D375" s="430"/>
      <c r="E375" s="430"/>
      <c r="F375" s="760"/>
      <c r="H375" s="621"/>
      <c r="I375" s="621"/>
      <c r="J375" s="621"/>
      <c r="K375" s="621"/>
      <c r="M375" s="621"/>
      <c r="N375" s="621"/>
      <c r="O375" s="621"/>
      <c r="P375" s="621"/>
    </row>
    <row r="376" spans="2:16">
      <c r="B376" s="752"/>
      <c r="C376" s="430"/>
      <c r="D376" s="430"/>
      <c r="E376" s="430"/>
      <c r="F376" s="760"/>
      <c r="H376" s="621"/>
      <c r="I376" s="621"/>
      <c r="J376" s="621"/>
      <c r="K376" s="621"/>
      <c r="M376" s="621"/>
      <c r="N376" s="621"/>
      <c r="O376" s="621"/>
      <c r="P376" s="621"/>
    </row>
    <row r="377" spans="2:16">
      <c r="B377" s="752"/>
      <c r="C377" s="430"/>
      <c r="D377" s="430"/>
      <c r="E377" s="430"/>
      <c r="F377" s="760"/>
      <c r="H377" s="621"/>
      <c r="I377" s="621"/>
      <c r="J377" s="621"/>
      <c r="K377" s="621"/>
      <c r="M377" s="621"/>
      <c r="N377" s="621"/>
      <c r="O377" s="621"/>
      <c r="P377" s="621"/>
    </row>
    <row r="378" spans="2:16">
      <c r="B378" s="752"/>
      <c r="C378" s="430"/>
      <c r="D378" s="430"/>
      <c r="E378" s="430"/>
      <c r="F378" s="760"/>
      <c r="H378" s="621"/>
      <c r="I378" s="621"/>
      <c r="J378" s="621"/>
      <c r="K378" s="621"/>
      <c r="M378" s="621"/>
      <c r="N378" s="621"/>
      <c r="O378" s="621"/>
      <c r="P378" s="621"/>
    </row>
    <row r="379" spans="2:16">
      <c r="H379" s="631" t="s">
        <v>26</v>
      </c>
      <c r="I379" s="632"/>
      <c r="J379" s="632"/>
      <c r="K379" s="628">
        <f>SUM(K348:K364)</f>
        <v>816.59500000000003</v>
      </c>
      <c r="M379" s="631" t="s">
        <v>26</v>
      </c>
      <c r="N379" s="632"/>
      <c r="O379" s="632"/>
      <c r="P379" s="629">
        <f>SUM(P348:P364)</f>
        <v>222.35499999999999</v>
      </c>
    </row>
  </sheetData>
  <mergeCells count="6">
    <mergeCell ref="B345:F345"/>
    <mergeCell ref="B24:F24"/>
    <mergeCell ref="B18:U18"/>
    <mergeCell ref="B103:F103"/>
    <mergeCell ref="B180:F180"/>
    <mergeCell ref="B256:F256"/>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18" activePane="bottomLeft" state="frozen"/>
      <selection pane="bottomLeft" activeCell="C63" sqref="C63"/>
    </sheetView>
  </sheetViews>
  <sheetFormatPr defaultColWidth="9" defaultRowHeight="14.5"/>
  <cols>
    <col min="1" max="1" width="9" style="1"/>
    <col min="2" max="2" width="37" style="591"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79" t="s">
        <v>961</v>
      </c>
      <c r="C15" s="779"/>
      <c r="D15" s="779"/>
      <c r="E15" s="779"/>
      <c r="F15" s="779"/>
      <c r="G15" s="779"/>
      <c r="H15" s="779"/>
      <c r="I15" s="779"/>
      <c r="J15" s="779"/>
      <c r="K15" s="779"/>
      <c r="L15" s="779"/>
      <c r="M15" s="779"/>
      <c r="N15" s="779"/>
      <c r="O15" s="779"/>
      <c r="P15" s="779"/>
      <c r="Q15" s="779"/>
      <c r="R15" s="779"/>
      <c r="S15" s="779"/>
      <c r="T15" s="779"/>
      <c r="U15" s="779"/>
    </row>
    <row r="17" spans="2:21" ht="26.25" customHeight="1">
      <c r="B17" s="592" t="s">
        <v>558</v>
      </c>
      <c r="C17" s="786" t="s">
        <v>502</v>
      </c>
      <c r="D17" s="787"/>
      <c r="E17" s="787"/>
      <c r="F17" s="787"/>
      <c r="G17" s="787"/>
      <c r="H17" s="787"/>
      <c r="I17" s="787"/>
      <c r="J17" s="787"/>
      <c r="K17" s="787"/>
      <c r="L17" s="787"/>
      <c r="M17" s="787"/>
      <c r="N17" s="787"/>
      <c r="O17" s="787"/>
      <c r="P17" s="787"/>
      <c r="Q17" s="787"/>
      <c r="R17" s="787"/>
      <c r="S17" s="787"/>
      <c r="T17" s="787"/>
      <c r="U17" s="787"/>
    </row>
    <row r="18" spans="2:21" ht="7" customHeight="1">
      <c r="B18" s="739"/>
      <c r="C18" s="740"/>
      <c r="D18" s="740"/>
      <c r="E18" s="740"/>
      <c r="F18" s="740"/>
      <c r="G18" s="740"/>
      <c r="H18" s="740"/>
      <c r="I18" s="740"/>
      <c r="J18" s="740"/>
      <c r="K18" s="740"/>
      <c r="L18" s="740"/>
      <c r="M18" s="740"/>
      <c r="N18" s="740"/>
      <c r="O18" s="740"/>
      <c r="P18" s="740"/>
      <c r="Q18" s="740"/>
      <c r="R18" s="740"/>
      <c r="S18" s="740"/>
      <c r="T18" s="740"/>
      <c r="U18" s="740"/>
    </row>
    <row r="19" spans="2:21" ht="55.5" customHeight="1">
      <c r="B19" s="604" t="s">
        <v>629</v>
      </c>
      <c r="C19" s="782" t="s">
        <v>703</v>
      </c>
      <c r="D19" s="782"/>
      <c r="E19" s="782"/>
      <c r="F19" s="782"/>
      <c r="G19" s="782"/>
      <c r="H19" s="782"/>
      <c r="I19" s="782"/>
      <c r="J19" s="782"/>
      <c r="K19" s="782"/>
      <c r="L19" s="782"/>
      <c r="M19" s="782"/>
      <c r="N19" s="782"/>
      <c r="O19" s="782"/>
      <c r="P19" s="782"/>
      <c r="Q19" s="782"/>
      <c r="R19" s="782"/>
      <c r="S19" s="782"/>
      <c r="T19" s="782"/>
      <c r="U19" s="783"/>
    </row>
    <row r="20" spans="2:21" ht="15.5">
      <c r="B20" s="594"/>
      <c r="C20" s="462"/>
      <c r="U20" s="595"/>
    </row>
    <row r="21" spans="2:21" ht="15.5">
      <c r="B21" s="594"/>
      <c r="C21" s="462" t="s">
        <v>633</v>
      </c>
      <c r="U21" s="595"/>
    </row>
    <row r="22" spans="2:21" ht="15.5">
      <c r="B22" s="594"/>
      <c r="C22" s="462"/>
      <c r="U22" s="595"/>
    </row>
    <row r="23" spans="2:21" ht="15.5">
      <c r="B23" s="594"/>
      <c r="C23" s="462" t="s">
        <v>630</v>
      </c>
      <c r="U23" s="595"/>
    </row>
    <row r="24" spans="2:21" ht="15.5">
      <c r="B24" s="594"/>
      <c r="C24" s="462"/>
      <c r="U24" s="595"/>
    </row>
    <row r="25" spans="2:21" ht="30" customHeight="1">
      <c r="B25" s="594"/>
      <c r="C25" s="782" t="s">
        <v>631</v>
      </c>
      <c r="D25" s="782"/>
      <c r="E25" s="782"/>
      <c r="F25" s="782"/>
      <c r="G25" s="782"/>
      <c r="H25" s="782"/>
      <c r="I25" s="782"/>
      <c r="J25" s="782"/>
      <c r="K25" s="782"/>
      <c r="L25" s="782"/>
      <c r="M25" s="782"/>
      <c r="N25" s="782"/>
      <c r="O25" s="782"/>
      <c r="P25" s="782"/>
      <c r="Q25" s="782"/>
      <c r="R25" s="782"/>
      <c r="S25" s="782"/>
      <c r="U25" s="595"/>
    </row>
    <row r="26" spans="2:21" ht="15.5">
      <c r="B26" s="594"/>
      <c r="C26" s="462"/>
      <c r="U26" s="595"/>
    </row>
    <row r="27" spans="2:21" ht="15.5">
      <c r="B27" s="594"/>
      <c r="C27" s="462" t="s">
        <v>634</v>
      </c>
      <c r="U27" s="595"/>
    </row>
    <row r="28" spans="2:21" ht="15.5">
      <c r="B28" s="594"/>
      <c r="C28" s="462"/>
      <c r="U28" s="595"/>
    </row>
    <row r="29" spans="2:21" ht="31.5" customHeight="1">
      <c r="B29" s="594"/>
      <c r="C29" s="782" t="s">
        <v>632</v>
      </c>
      <c r="D29" s="782"/>
      <c r="E29" s="782"/>
      <c r="F29" s="782"/>
      <c r="G29" s="782"/>
      <c r="H29" s="782"/>
      <c r="I29" s="782"/>
      <c r="J29" s="782"/>
      <c r="K29" s="782"/>
      <c r="L29" s="782"/>
      <c r="M29" s="782"/>
      <c r="N29" s="782"/>
      <c r="O29" s="782"/>
      <c r="P29" s="782"/>
      <c r="Q29" s="782"/>
      <c r="R29" s="782"/>
      <c r="S29" s="782"/>
      <c r="T29" s="782"/>
      <c r="U29" s="783"/>
    </row>
    <row r="30" spans="2:21" ht="15.5">
      <c r="B30" s="594"/>
      <c r="C30" s="462"/>
      <c r="U30" s="595"/>
    </row>
    <row r="31" spans="2:21" ht="31.5" customHeight="1">
      <c r="B31" s="594"/>
      <c r="C31" s="782" t="s">
        <v>635</v>
      </c>
      <c r="D31" s="782"/>
      <c r="E31" s="782"/>
      <c r="F31" s="782"/>
      <c r="G31" s="782"/>
      <c r="H31" s="782"/>
      <c r="I31" s="782"/>
      <c r="J31" s="782"/>
      <c r="K31" s="782"/>
      <c r="L31" s="782"/>
      <c r="M31" s="782"/>
      <c r="N31" s="782"/>
      <c r="O31" s="782"/>
      <c r="P31" s="782"/>
      <c r="Q31" s="782"/>
      <c r="R31" s="782"/>
      <c r="S31" s="782"/>
      <c r="T31" s="782"/>
      <c r="U31" s="783"/>
    </row>
    <row r="32" spans="2:21" ht="15.5">
      <c r="B32" s="594"/>
      <c r="C32" s="462"/>
      <c r="U32" s="595"/>
    </row>
    <row r="33" spans="2:21" ht="15.5">
      <c r="B33" s="594"/>
      <c r="C33" s="462" t="s">
        <v>636</v>
      </c>
      <c r="U33" s="595"/>
    </row>
    <row r="34" spans="2:21" ht="15.5">
      <c r="B34" s="596"/>
      <c r="C34" s="597"/>
      <c r="D34" s="598"/>
      <c r="E34" s="598"/>
      <c r="F34" s="598"/>
      <c r="G34" s="598"/>
      <c r="H34" s="598"/>
      <c r="I34" s="598"/>
      <c r="J34" s="598"/>
      <c r="K34" s="598"/>
      <c r="L34" s="598"/>
      <c r="M34" s="598"/>
      <c r="N34" s="598"/>
      <c r="O34" s="598"/>
      <c r="P34" s="598"/>
      <c r="Q34" s="598"/>
      <c r="R34" s="598"/>
      <c r="S34" s="598"/>
      <c r="T34" s="598"/>
      <c r="U34" s="599"/>
    </row>
    <row r="35" spans="2:21" ht="51" customHeight="1">
      <c r="B35" s="600" t="s">
        <v>637</v>
      </c>
      <c r="C35" s="788" t="s">
        <v>911</v>
      </c>
      <c r="D35" s="788"/>
      <c r="E35" s="788"/>
      <c r="F35" s="788"/>
      <c r="G35" s="788"/>
      <c r="H35" s="788"/>
      <c r="I35" s="788"/>
      <c r="J35" s="788"/>
      <c r="K35" s="788"/>
      <c r="L35" s="788"/>
      <c r="M35" s="788"/>
      <c r="N35" s="788"/>
      <c r="O35" s="788"/>
      <c r="P35" s="788"/>
      <c r="Q35" s="788"/>
      <c r="R35" s="788"/>
      <c r="S35" s="788"/>
      <c r="T35" s="788"/>
      <c r="U35" s="789"/>
    </row>
    <row r="36" spans="2:21">
      <c r="B36" s="601"/>
      <c r="C36" s="602"/>
      <c r="D36" s="602"/>
      <c r="E36" s="602"/>
      <c r="F36" s="602"/>
      <c r="G36" s="602"/>
      <c r="H36" s="602"/>
      <c r="I36" s="602"/>
      <c r="J36" s="602"/>
      <c r="K36" s="602"/>
      <c r="L36" s="602"/>
      <c r="M36" s="602"/>
      <c r="N36" s="602"/>
      <c r="O36" s="602"/>
      <c r="P36" s="602"/>
      <c r="Q36" s="602"/>
      <c r="R36" s="602"/>
      <c r="S36" s="602"/>
      <c r="T36" s="602"/>
      <c r="U36" s="603"/>
    </row>
    <row r="37" spans="2:21" ht="15.5">
      <c r="B37" s="604" t="s">
        <v>638</v>
      </c>
      <c r="C37" s="30" t="s">
        <v>639</v>
      </c>
      <c r="U37" s="595"/>
    </row>
    <row r="38" spans="2:21">
      <c r="B38" s="605"/>
      <c r="C38" s="598"/>
      <c r="D38" s="598"/>
      <c r="E38" s="598"/>
      <c r="F38" s="598"/>
      <c r="G38" s="598"/>
      <c r="H38" s="598"/>
      <c r="I38" s="598"/>
      <c r="J38" s="598"/>
      <c r="K38" s="598"/>
      <c r="L38" s="598"/>
      <c r="M38" s="598"/>
      <c r="N38" s="598"/>
      <c r="O38" s="598"/>
      <c r="P38" s="598"/>
      <c r="Q38" s="598"/>
      <c r="R38" s="598"/>
      <c r="S38" s="598"/>
      <c r="T38" s="598"/>
      <c r="U38" s="599"/>
    </row>
    <row r="39" spans="2:21" ht="34.5" customHeight="1">
      <c r="B39" s="593" t="s">
        <v>640</v>
      </c>
      <c r="C39" s="784" t="s">
        <v>641</v>
      </c>
      <c r="D39" s="784"/>
      <c r="E39" s="784"/>
      <c r="F39" s="784"/>
      <c r="G39" s="784"/>
      <c r="H39" s="784"/>
      <c r="I39" s="784"/>
      <c r="J39" s="784"/>
      <c r="K39" s="784"/>
      <c r="L39" s="784"/>
      <c r="M39" s="784"/>
      <c r="N39" s="784"/>
      <c r="O39" s="784"/>
      <c r="P39" s="784"/>
      <c r="Q39" s="784"/>
      <c r="R39" s="784"/>
      <c r="S39" s="784"/>
      <c r="T39" s="784"/>
      <c r="U39" s="785"/>
    </row>
    <row r="40" spans="2:21">
      <c r="B40" s="605"/>
      <c r="C40" s="598"/>
      <c r="D40" s="598"/>
      <c r="E40" s="598"/>
      <c r="F40" s="598"/>
      <c r="G40" s="598"/>
      <c r="H40" s="598"/>
      <c r="I40" s="598"/>
      <c r="J40" s="598"/>
      <c r="K40" s="598"/>
      <c r="L40" s="598"/>
      <c r="M40" s="598"/>
      <c r="N40" s="598"/>
      <c r="O40" s="598"/>
      <c r="P40" s="598"/>
      <c r="Q40" s="598"/>
      <c r="R40" s="598"/>
      <c r="S40" s="598"/>
      <c r="T40" s="598"/>
      <c r="U40" s="599"/>
    </row>
    <row r="41" spans="2:21" ht="15.5">
      <c r="B41" s="593" t="s">
        <v>642</v>
      </c>
      <c r="C41" s="606" t="s">
        <v>643</v>
      </c>
      <c r="D41" s="602"/>
      <c r="E41" s="602"/>
      <c r="F41" s="602"/>
      <c r="G41" s="602"/>
      <c r="H41" s="602"/>
      <c r="I41" s="602"/>
      <c r="J41" s="602"/>
      <c r="K41" s="602"/>
      <c r="L41" s="602"/>
      <c r="M41" s="602"/>
      <c r="N41" s="602"/>
      <c r="O41" s="602"/>
      <c r="P41" s="602"/>
      <c r="Q41" s="602"/>
      <c r="R41" s="602"/>
      <c r="S41" s="602"/>
      <c r="T41" s="602"/>
      <c r="U41" s="603"/>
    </row>
    <row r="42" spans="2:21">
      <c r="B42" s="605"/>
      <c r="C42" s="598"/>
      <c r="D42" s="598"/>
      <c r="E42" s="598"/>
      <c r="F42" s="598"/>
      <c r="G42" s="598"/>
      <c r="H42" s="598"/>
      <c r="I42" s="598"/>
      <c r="J42" s="598"/>
      <c r="K42" s="598"/>
      <c r="L42" s="598"/>
      <c r="M42" s="598"/>
      <c r="N42" s="598"/>
      <c r="O42" s="598"/>
      <c r="P42" s="598"/>
      <c r="Q42" s="598"/>
      <c r="R42" s="598"/>
      <c r="S42" s="598"/>
      <c r="T42" s="598"/>
      <c r="U42" s="599"/>
    </row>
    <row r="43" spans="2:21">
      <c r="B43" s="607"/>
      <c r="C43" s="602"/>
      <c r="D43" s="602"/>
      <c r="E43" s="602"/>
      <c r="F43" s="602"/>
      <c r="G43" s="602"/>
      <c r="H43" s="602"/>
      <c r="I43" s="602"/>
      <c r="J43" s="602"/>
      <c r="K43" s="602"/>
      <c r="L43" s="602"/>
      <c r="M43" s="602"/>
      <c r="N43" s="602"/>
      <c r="O43" s="602"/>
      <c r="P43" s="602"/>
      <c r="Q43" s="602"/>
      <c r="R43" s="602"/>
      <c r="S43" s="602"/>
      <c r="T43" s="602"/>
      <c r="U43" s="603"/>
    </row>
    <row r="44" spans="2:21" ht="37.5" customHeight="1">
      <c r="B44" s="604" t="s">
        <v>705</v>
      </c>
      <c r="C44" s="790" t="s">
        <v>927</v>
      </c>
      <c r="D44" s="790"/>
      <c r="E44" s="790"/>
      <c r="F44" s="790"/>
      <c r="G44" s="790"/>
      <c r="H44" s="790"/>
      <c r="I44" s="790"/>
      <c r="J44" s="790"/>
      <c r="K44" s="790"/>
      <c r="L44" s="790"/>
      <c r="M44" s="790"/>
      <c r="N44" s="790"/>
      <c r="O44" s="790"/>
      <c r="P44" s="790"/>
      <c r="Q44" s="790"/>
      <c r="R44" s="790"/>
      <c r="S44" s="790"/>
      <c r="T44" s="790"/>
      <c r="U44" s="791"/>
    </row>
    <row r="45" spans="2:21">
      <c r="B45" s="608"/>
      <c r="C45" s="1"/>
      <c r="U45" s="595"/>
    </row>
    <row r="46" spans="2:21" ht="36" customHeight="1">
      <c r="B46" s="608"/>
      <c r="C46" s="780" t="s">
        <v>658</v>
      </c>
      <c r="D46" s="780"/>
      <c r="E46" s="780"/>
      <c r="F46" s="780"/>
      <c r="G46" s="780"/>
      <c r="H46" s="780"/>
      <c r="I46" s="780"/>
      <c r="J46" s="780"/>
      <c r="K46" s="780"/>
      <c r="L46" s="780"/>
      <c r="M46" s="780"/>
      <c r="N46" s="780"/>
      <c r="O46" s="780"/>
      <c r="P46" s="780"/>
      <c r="Q46" s="780"/>
      <c r="R46" s="780"/>
      <c r="S46" s="780"/>
      <c r="T46" s="780"/>
      <c r="U46" s="781"/>
    </row>
    <row r="47" spans="2:21">
      <c r="B47" s="608"/>
      <c r="C47" s="5"/>
      <c r="U47" s="595"/>
    </row>
    <row r="48" spans="2:21" ht="35.25" customHeight="1">
      <c r="B48" s="608"/>
      <c r="C48" s="780" t="s">
        <v>644</v>
      </c>
      <c r="D48" s="780"/>
      <c r="E48" s="780"/>
      <c r="F48" s="780"/>
      <c r="G48" s="780"/>
      <c r="H48" s="780"/>
      <c r="I48" s="780"/>
      <c r="J48" s="780"/>
      <c r="K48" s="780"/>
      <c r="L48" s="780"/>
      <c r="M48" s="780"/>
      <c r="N48" s="780"/>
      <c r="O48" s="780"/>
      <c r="P48" s="780"/>
      <c r="Q48" s="780"/>
      <c r="R48" s="780"/>
      <c r="S48" s="780"/>
      <c r="T48" s="780"/>
      <c r="U48" s="781"/>
    </row>
    <row r="49" spans="2:21">
      <c r="B49" s="608"/>
      <c r="C49" s="5"/>
      <c r="U49" s="595"/>
    </row>
    <row r="50" spans="2:21" ht="40.5" customHeight="1">
      <c r="B50" s="608"/>
      <c r="C50" s="780" t="s">
        <v>645</v>
      </c>
      <c r="D50" s="780"/>
      <c r="E50" s="780"/>
      <c r="F50" s="780"/>
      <c r="G50" s="780"/>
      <c r="H50" s="780"/>
      <c r="I50" s="780"/>
      <c r="J50" s="780"/>
      <c r="K50" s="780"/>
      <c r="L50" s="780"/>
      <c r="M50" s="780"/>
      <c r="N50" s="780"/>
      <c r="O50" s="780"/>
      <c r="P50" s="780"/>
      <c r="Q50" s="780"/>
      <c r="R50" s="780"/>
      <c r="S50" s="780"/>
      <c r="T50" s="780"/>
      <c r="U50" s="781"/>
    </row>
    <row r="51" spans="2:21">
      <c r="B51" s="608"/>
      <c r="C51" s="5"/>
      <c r="U51" s="595"/>
    </row>
    <row r="52" spans="2:21" ht="30" customHeight="1">
      <c r="B52" s="608"/>
      <c r="C52" s="780" t="s">
        <v>646</v>
      </c>
      <c r="D52" s="780"/>
      <c r="E52" s="780"/>
      <c r="F52" s="780"/>
      <c r="G52" s="780"/>
      <c r="H52" s="780"/>
      <c r="I52" s="780"/>
      <c r="J52" s="780"/>
      <c r="K52" s="780"/>
      <c r="L52" s="780"/>
      <c r="M52" s="780"/>
      <c r="N52" s="780"/>
      <c r="O52" s="780"/>
      <c r="P52" s="780"/>
      <c r="Q52" s="780"/>
      <c r="R52" s="780"/>
      <c r="S52" s="780"/>
      <c r="T52" s="780"/>
      <c r="U52" s="781"/>
    </row>
    <row r="53" spans="2:21" ht="15.5">
      <c r="B53" s="608"/>
      <c r="C53" s="462"/>
      <c r="U53" s="595"/>
    </row>
    <row r="54" spans="2:21" ht="31.5" customHeight="1">
      <c r="B54" s="608"/>
      <c r="C54" s="782" t="s">
        <v>657</v>
      </c>
      <c r="D54" s="782"/>
      <c r="E54" s="782"/>
      <c r="F54" s="782"/>
      <c r="G54" s="782"/>
      <c r="H54" s="782"/>
      <c r="I54" s="782"/>
      <c r="J54" s="782"/>
      <c r="K54" s="782"/>
      <c r="L54" s="782"/>
      <c r="M54" s="782"/>
      <c r="N54" s="782"/>
      <c r="O54" s="782"/>
      <c r="P54" s="782"/>
      <c r="Q54" s="782"/>
      <c r="R54" s="782"/>
      <c r="S54" s="782"/>
      <c r="T54" s="782"/>
      <c r="U54" s="783"/>
    </row>
    <row r="55" spans="2:21">
      <c r="B55" s="605"/>
      <c r="C55" s="598"/>
      <c r="D55" s="598"/>
      <c r="E55" s="598"/>
      <c r="F55" s="598"/>
      <c r="G55" s="598"/>
      <c r="H55" s="598"/>
      <c r="I55" s="598"/>
      <c r="J55" s="598"/>
      <c r="K55" s="598"/>
      <c r="L55" s="598"/>
      <c r="M55" s="598"/>
      <c r="N55" s="598"/>
      <c r="O55" s="598"/>
      <c r="P55" s="598"/>
      <c r="Q55" s="598"/>
      <c r="R55" s="598"/>
      <c r="S55" s="598"/>
      <c r="T55" s="598"/>
      <c r="U55" s="599"/>
    </row>
    <row r="56" spans="2:21" ht="66.650000000000006" customHeight="1">
      <c r="B56" s="703" t="s">
        <v>647</v>
      </c>
      <c r="C56" s="784" t="s">
        <v>912</v>
      </c>
      <c r="D56" s="784"/>
      <c r="E56" s="784"/>
      <c r="F56" s="784"/>
      <c r="G56" s="784"/>
      <c r="H56" s="784"/>
      <c r="I56" s="784"/>
      <c r="J56" s="784"/>
      <c r="K56" s="784"/>
      <c r="L56" s="784"/>
      <c r="M56" s="784"/>
      <c r="N56" s="784"/>
      <c r="O56" s="784"/>
      <c r="P56" s="784"/>
      <c r="Q56" s="784"/>
      <c r="R56" s="784"/>
      <c r="S56" s="784"/>
      <c r="T56" s="784"/>
      <c r="U56" s="785"/>
    </row>
    <row r="57" spans="2:21">
      <c r="B57" s="605"/>
      <c r="C57" s="598"/>
      <c r="D57" s="598"/>
      <c r="E57" s="598"/>
      <c r="F57" s="598"/>
      <c r="G57" s="598"/>
      <c r="H57" s="598"/>
      <c r="I57" s="598"/>
      <c r="J57" s="598"/>
      <c r="K57" s="598"/>
      <c r="L57" s="598"/>
      <c r="M57" s="598"/>
      <c r="N57" s="598"/>
      <c r="O57" s="598"/>
      <c r="P57" s="598"/>
      <c r="Q57" s="598"/>
      <c r="R57" s="598"/>
      <c r="S57" s="598"/>
      <c r="T57" s="598"/>
      <c r="U57" s="599"/>
    </row>
    <row r="58" spans="2:21" ht="34.5" customHeight="1">
      <c r="B58" s="593" t="s">
        <v>648</v>
      </c>
      <c r="C58" s="784" t="s">
        <v>649</v>
      </c>
      <c r="D58" s="784"/>
      <c r="E58" s="784"/>
      <c r="F58" s="784"/>
      <c r="G58" s="784"/>
      <c r="H58" s="784"/>
      <c r="I58" s="784"/>
      <c r="J58" s="784"/>
      <c r="K58" s="784"/>
      <c r="L58" s="784"/>
      <c r="M58" s="784"/>
      <c r="N58" s="784"/>
      <c r="O58" s="784"/>
      <c r="P58" s="784"/>
      <c r="Q58" s="784"/>
      <c r="R58" s="784"/>
      <c r="S58" s="784"/>
      <c r="T58" s="784"/>
      <c r="U58" s="785"/>
    </row>
    <row r="59" spans="2:21">
      <c r="B59" s="609"/>
      <c r="C59" s="598"/>
      <c r="D59" s="598"/>
      <c r="E59" s="598"/>
      <c r="F59" s="598"/>
      <c r="G59" s="598"/>
      <c r="H59" s="598"/>
      <c r="I59" s="598"/>
      <c r="J59" s="598"/>
      <c r="K59" s="598"/>
      <c r="L59" s="598"/>
      <c r="M59" s="598"/>
      <c r="N59" s="598"/>
      <c r="O59" s="598"/>
      <c r="P59" s="598"/>
      <c r="Q59" s="598"/>
      <c r="R59" s="598"/>
      <c r="S59" s="598"/>
      <c r="T59" s="598"/>
      <c r="U59" s="599"/>
    </row>
    <row r="60" spans="2:21" ht="30.75" customHeight="1">
      <c r="B60" s="600" t="s">
        <v>650</v>
      </c>
      <c r="C60" s="610" t="s">
        <v>651</v>
      </c>
      <c r="D60" s="611"/>
      <c r="E60" s="611"/>
      <c r="F60" s="611"/>
      <c r="G60" s="611"/>
      <c r="H60" s="611"/>
      <c r="I60" s="611"/>
      <c r="J60" s="611"/>
      <c r="K60" s="611"/>
      <c r="L60" s="611"/>
      <c r="M60" s="611"/>
      <c r="N60" s="611"/>
      <c r="O60" s="611"/>
      <c r="P60" s="611"/>
      <c r="Q60" s="611"/>
      <c r="R60" s="611"/>
      <c r="S60" s="611"/>
      <c r="T60" s="611"/>
      <c r="U60" s="612"/>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4" zoomScale="70" zoomScaleNormal="70" workbookViewId="0">
      <selection activeCell="H5" sqref="H5"/>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93" t="s">
        <v>909</v>
      </c>
      <c r="C3" s="794"/>
      <c r="D3" s="794"/>
      <c r="E3" s="794"/>
      <c r="F3" s="795"/>
      <c r="G3" s="96"/>
    </row>
    <row r="4" spans="2:20" ht="16.5" customHeight="1">
      <c r="B4" s="796"/>
      <c r="C4" s="797"/>
      <c r="D4" s="797"/>
      <c r="E4" s="797"/>
      <c r="F4" s="798"/>
      <c r="G4" s="96"/>
    </row>
    <row r="5" spans="2:20" ht="71.25" customHeight="1">
      <c r="B5" s="796"/>
      <c r="C5" s="797"/>
      <c r="D5" s="797"/>
      <c r="E5" s="797"/>
      <c r="F5" s="798"/>
      <c r="G5" s="96"/>
    </row>
    <row r="6" spans="2:20" ht="21.75" customHeight="1">
      <c r="B6" s="799"/>
      <c r="C6" s="800"/>
      <c r="D6" s="800"/>
      <c r="E6" s="800"/>
      <c r="F6" s="801"/>
      <c r="G6" s="96"/>
    </row>
    <row r="8" spans="2:20" ht="20">
      <c r="B8" s="792" t="s">
        <v>478</v>
      </c>
      <c r="C8" s="792"/>
      <c r="D8" s="792"/>
      <c r="E8" s="792"/>
      <c r="F8" s="792"/>
      <c r="G8" s="792"/>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48" t="s">
        <v>540</v>
      </c>
      <c r="C21" s="554" t="s">
        <v>910</v>
      </c>
      <c r="D21" s="557" t="s">
        <v>440</v>
      </c>
      <c r="E21" s="561" t="s">
        <v>591</v>
      </c>
      <c r="F21" s="557" t="s">
        <v>445</v>
      </c>
      <c r="G21" s="144"/>
      <c r="M21" s="547"/>
      <c r="T21" s="547"/>
    </row>
    <row r="22" spans="2:20" s="82" customFormat="1" ht="47.5" customHeight="1">
      <c r="B22" s="549" t="s">
        <v>455</v>
      </c>
      <c r="C22" s="555" t="s">
        <v>915</v>
      </c>
      <c r="D22" s="558" t="s">
        <v>441</v>
      </c>
      <c r="E22" s="562" t="s">
        <v>591</v>
      </c>
      <c r="F22" s="558" t="s">
        <v>445</v>
      </c>
      <c r="G22" s="144"/>
      <c r="M22" s="547"/>
      <c r="T22" s="547"/>
    </row>
    <row r="23" spans="2:20" s="82" customFormat="1" ht="45.65" customHeight="1">
      <c r="B23" s="549" t="s">
        <v>452</v>
      </c>
      <c r="C23" s="555" t="s">
        <v>915</v>
      </c>
      <c r="D23" s="558" t="s">
        <v>442</v>
      </c>
      <c r="E23" s="562" t="s">
        <v>591</v>
      </c>
      <c r="F23" s="558" t="s">
        <v>445</v>
      </c>
      <c r="G23" s="144"/>
      <c r="M23" s="547"/>
      <c r="T23" s="547"/>
    </row>
    <row r="24" spans="2:20" s="82" customFormat="1" ht="32.25" customHeight="1">
      <c r="B24" s="550" t="s">
        <v>453</v>
      </c>
      <c r="C24" s="555" t="s">
        <v>910</v>
      </c>
      <c r="D24" s="558" t="s">
        <v>443</v>
      </c>
      <c r="E24" s="563" t="s">
        <v>605</v>
      </c>
      <c r="F24" s="566"/>
      <c r="G24" s="144"/>
      <c r="M24" s="547"/>
      <c r="T24" s="547"/>
    </row>
    <row r="25" spans="2:20" s="82" customFormat="1" ht="30.75" customHeight="1">
      <c r="B25" s="551" t="s">
        <v>538</v>
      </c>
      <c r="C25" s="555" t="s">
        <v>910</v>
      </c>
      <c r="D25" s="558"/>
      <c r="E25" s="563"/>
      <c r="F25" s="566"/>
      <c r="G25" s="144"/>
      <c r="M25" s="547"/>
      <c r="T25" s="547"/>
    </row>
    <row r="26" spans="2:20" s="82" customFormat="1" ht="32.25" customHeight="1">
      <c r="B26" s="552" t="s">
        <v>539</v>
      </c>
      <c r="C26" s="555" t="s">
        <v>910</v>
      </c>
      <c r="D26" s="559" t="s">
        <v>535</v>
      </c>
      <c r="E26" s="563"/>
      <c r="F26" s="566"/>
      <c r="G26" s="144"/>
      <c r="M26" s="547"/>
      <c r="T26" s="547"/>
    </row>
    <row r="27" spans="2:20" s="82" customFormat="1" ht="27" customHeight="1">
      <c r="B27" s="550" t="s">
        <v>454</v>
      </c>
      <c r="C27" s="555" t="s">
        <v>437</v>
      </c>
      <c r="D27" s="558" t="s">
        <v>479</v>
      </c>
      <c r="E27" s="563" t="s">
        <v>456</v>
      </c>
      <c r="F27" s="566"/>
      <c r="G27" s="144"/>
      <c r="M27" s="547"/>
      <c r="T27" s="547"/>
    </row>
    <row r="28" spans="2:20" s="82" customFormat="1" ht="27" customHeight="1">
      <c r="B28" s="552" t="s">
        <v>449</v>
      </c>
      <c r="C28" s="555" t="s">
        <v>910</v>
      </c>
      <c r="D28" s="558"/>
      <c r="E28" s="563"/>
      <c r="F28" s="558" t="s">
        <v>406</v>
      </c>
      <c r="G28" s="144"/>
      <c r="M28" s="547"/>
      <c r="T28" s="547"/>
    </row>
    <row r="29" spans="2:20" s="82" customFormat="1" ht="32.25" customHeight="1">
      <c r="B29" s="550" t="s">
        <v>207</v>
      </c>
      <c r="C29" s="555" t="s">
        <v>439</v>
      </c>
      <c r="D29" s="558" t="s">
        <v>552</v>
      </c>
      <c r="E29" s="564"/>
      <c r="F29" s="558" t="s">
        <v>551</v>
      </c>
      <c r="M29" s="547"/>
    </row>
    <row r="30" spans="2:20" s="82" customFormat="1" ht="27.75" customHeight="1">
      <c r="B30" s="553" t="s">
        <v>536</v>
      </c>
      <c r="C30" s="556" t="s">
        <v>438</v>
      </c>
      <c r="D30" s="560"/>
      <c r="E30" s="565"/>
      <c r="F30" s="560"/>
      <c r="M30" s="547"/>
    </row>
    <row r="31" spans="2:20" s="82" customFormat="1" ht="23.25" customHeight="1">
      <c r="C31" s="145"/>
      <c r="D31" s="145"/>
      <c r="E31" s="145"/>
      <c r="M31" s="54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2015</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13" zoomScale="70" zoomScaleNormal="70" workbookViewId="0">
      <selection activeCell="J28" sqref="J28"/>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2.5429687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0" t="s">
        <v>548</v>
      </c>
      <c r="D6" s="13"/>
      <c r="E6" s="1"/>
      <c r="T6" s="1"/>
      <c r="V6" s="8"/>
    </row>
    <row r="7" spans="2:22" ht="21" customHeight="1">
      <c r="B7" s="67"/>
      <c r="C7" s="13"/>
      <c r="D7" s="13"/>
      <c r="E7" s="1"/>
      <c r="T7" s="1"/>
      <c r="V7" s="8"/>
    </row>
    <row r="8" spans="2:22" ht="24.75" customHeight="1">
      <c r="B8" s="92" t="s">
        <v>239</v>
      </c>
      <c r="C8" s="158" t="s">
        <v>1233</v>
      </c>
      <c r="D8" s="511"/>
      <c r="E8" s="1"/>
      <c r="T8" s="1"/>
      <c r="V8" s="8"/>
    </row>
    <row r="9" spans="2:22" ht="41.25" customHeight="1">
      <c r="B9" s="90" t="s">
        <v>517</v>
      </c>
      <c r="C9" s="463"/>
      <c r="D9" s="84"/>
      <c r="E9" s="84"/>
      <c r="F9" s="84"/>
      <c r="G9" s="84"/>
      <c r="H9" s="84"/>
      <c r="I9" s="84"/>
      <c r="J9" s="459"/>
      <c r="K9" s="459"/>
      <c r="L9" s="459"/>
      <c r="M9" s="5"/>
      <c r="T9" s="1"/>
      <c r="V9" s="8"/>
    </row>
    <row r="10" spans="2:22" ht="10.5" customHeight="1">
      <c r="B10" s="90"/>
      <c r="C10" s="463"/>
      <c r="D10" s="84"/>
      <c r="E10" s="84"/>
      <c r="F10" s="84"/>
      <c r="G10" s="84"/>
      <c r="H10" s="84"/>
      <c r="I10" s="84"/>
      <c r="J10" s="459"/>
      <c r="K10" s="459"/>
      <c r="L10" s="459"/>
      <c r="M10" s="5"/>
      <c r="T10" s="1"/>
      <c r="V10" s="8"/>
    </row>
    <row r="11" spans="2:22" s="24" customFormat="1" ht="26.25" customHeight="1">
      <c r="B11" s="479" t="s">
        <v>553</v>
      </c>
      <c r="C11" s="478"/>
      <c r="D11" s="478"/>
      <c r="E11" s="478"/>
      <c r="F11" s="478"/>
      <c r="G11" s="478"/>
      <c r="H11" s="478"/>
      <c r="T11" s="155"/>
      <c r="U11" s="155"/>
    </row>
    <row r="12" spans="2:22" s="24" customFormat="1" ht="18.75" customHeight="1">
      <c r="B12" s="46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60" t="s">
        <v>1217</v>
      </c>
      <c r="E14" s="103"/>
      <c r="F14" s="97" t="s">
        <v>545</v>
      </c>
      <c r="H14" s="460" t="s">
        <v>1234</v>
      </c>
      <c r="J14" s="97" t="s">
        <v>512</v>
      </c>
      <c r="L14" s="105"/>
      <c r="N14" s="82"/>
      <c r="Q14" s="79"/>
      <c r="R14" s="76"/>
    </row>
    <row r="15" spans="2:22" ht="26.25" customHeight="1" thickBot="1">
      <c r="B15" s="97" t="s">
        <v>423</v>
      </c>
      <c r="C15" s="13"/>
      <c r="D15" s="460" t="s">
        <v>1210</v>
      </c>
      <c r="F15" s="97" t="s">
        <v>413</v>
      </c>
      <c r="G15" s="100"/>
      <c r="H15" s="460" t="s">
        <v>1212</v>
      </c>
      <c r="I15" s="13"/>
      <c r="J15" s="97" t="s">
        <v>513</v>
      </c>
      <c r="L15" s="105"/>
      <c r="M15" s="82"/>
      <c r="Q15" s="79"/>
      <c r="R15" s="76"/>
    </row>
    <row r="16" spans="2:22" ht="28.5" customHeight="1" thickBot="1">
      <c r="B16" s="97" t="s">
        <v>451</v>
      </c>
      <c r="C16" s="13"/>
      <c r="D16" s="461" t="s">
        <v>1211</v>
      </c>
      <c r="E16" s="82"/>
      <c r="F16" s="97" t="s">
        <v>433</v>
      </c>
      <c r="G16" s="98"/>
      <c r="H16" s="461" t="s">
        <v>1213</v>
      </c>
      <c r="I16" s="82"/>
      <c r="K16" s="79"/>
      <c r="L16" s="79"/>
      <c r="M16" s="79"/>
      <c r="N16" s="79"/>
      <c r="Q16" s="79"/>
      <c r="R16" s="76"/>
    </row>
    <row r="17" spans="2:21" ht="29.25" customHeight="1">
      <c r="B17" s="97" t="s">
        <v>420</v>
      </c>
      <c r="C17" s="13"/>
      <c r="D17" s="616">
        <v>3258083.1688284846</v>
      </c>
      <c r="E17" s="95"/>
      <c r="F17" s="619" t="s">
        <v>661</v>
      </c>
      <c r="G17" s="79"/>
      <c r="H17" s="617">
        <v>1</v>
      </c>
      <c r="I17" s="13"/>
      <c r="M17" s="79"/>
      <c r="N17" s="79"/>
      <c r="P17" s="79"/>
      <c r="Q17" s="79"/>
      <c r="R17" s="76"/>
    </row>
    <row r="18" spans="2:21" ht="29.25" customHeight="1">
      <c r="B18" s="97"/>
      <c r="C18" s="13"/>
      <c r="D18" s="615"/>
      <c r="E18" s="95"/>
      <c r="F18" s="614"/>
      <c r="G18" s="79"/>
      <c r="H18" s="618"/>
      <c r="I18" s="13"/>
      <c r="M18" s="79"/>
      <c r="N18" s="79"/>
      <c r="P18" s="79"/>
      <c r="Q18" s="79"/>
      <c r="R18" s="76"/>
    </row>
    <row r="19" spans="2:21" ht="27.75" customHeight="1" thickBot="1">
      <c r="E19" s="1"/>
      <c r="F19" s="97" t="s">
        <v>434</v>
      </c>
      <c r="G19" s="31" t="s">
        <v>362</v>
      </c>
      <c r="H19" s="207">
        <f>SUM(R55,R58,R61,R64,R67,R70,R73,R76,R79,R82, R85, R88,R91)</f>
        <v>4089363.0128751071</v>
      </c>
      <c r="I19" s="13"/>
      <c r="J19" s="79"/>
      <c r="K19" s="79"/>
      <c r="L19" s="79"/>
      <c r="M19" s="79"/>
      <c r="N19" s="79"/>
      <c r="P19" s="79"/>
      <c r="Q19" s="79"/>
      <c r="R19" s="76"/>
    </row>
    <row r="20" spans="2:21" ht="27.75" customHeight="1" thickBot="1">
      <c r="E20" s="1"/>
      <c r="F20" s="97" t="s">
        <v>435</v>
      </c>
      <c r="G20" s="31" t="s">
        <v>363</v>
      </c>
      <c r="H20" s="104">
        <f>-SUM(R56,R59,R62,R65,R68,R71,R74,R77,R80,R83,R86,R89,R92)</f>
        <v>717137.68606805021</v>
      </c>
      <c r="I20" s="13"/>
      <c r="J20" s="79"/>
      <c r="P20" s="79"/>
      <c r="Q20" s="79"/>
      <c r="R20" s="76"/>
    </row>
    <row r="21" spans="2:21" ht="27.75" customHeight="1" thickBot="1">
      <c r="C21" s="24"/>
      <c r="D21" s="24"/>
      <c r="E21" s="24"/>
      <c r="F21" s="97" t="s">
        <v>407</v>
      </c>
      <c r="G21" s="31" t="s">
        <v>364</v>
      </c>
      <c r="H21" s="157">
        <f>R94</f>
        <v>142150.83914214995</v>
      </c>
      <c r="I21" s="82"/>
      <c r="P21" s="79"/>
      <c r="Q21" s="79"/>
      <c r="R21" s="76"/>
    </row>
    <row r="22" spans="2:21" ht="27.75" customHeight="1">
      <c r="C22" s="24"/>
      <c r="D22" s="24"/>
      <c r="E22" s="24"/>
      <c r="F22" s="695" t="s">
        <v>507</v>
      </c>
      <c r="G22" s="696" t="s">
        <v>446</v>
      </c>
      <c r="H22" s="697">
        <f>H19-H20+H21</f>
        <v>3514376.1659492068</v>
      </c>
      <c r="I22" s="82"/>
      <c r="P22" s="79"/>
      <c r="Q22" s="79"/>
      <c r="R22" s="76"/>
    </row>
    <row r="23" spans="2:21" ht="31">
      <c r="C23" s="24"/>
      <c r="D23" s="24"/>
      <c r="E23" s="24"/>
      <c r="F23" s="98" t="s">
        <v>924</v>
      </c>
      <c r="G23" s="736" t="s">
        <v>925</v>
      </c>
      <c r="H23" s="698">
        <f>R120</f>
        <v>5725838.4528615493</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802" t="s">
        <v>667</v>
      </c>
      <c r="C27" s="802"/>
      <c r="D27" s="802"/>
      <c r="E27" s="802"/>
      <c r="F27" s="802"/>
      <c r="G27" s="802"/>
    </row>
    <row r="28" spans="2:21" ht="14.25" customHeight="1">
      <c r="B28" s="464"/>
      <c r="C28" s="464"/>
      <c r="D28" s="459"/>
      <c r="E28" s="459"/>
      <c r="F28" s="459"/>
      <c r="G28" s="464"/>
    </row>
    <row r="29" spans="2:21" s="13" customFormat="1" ht="27" customHeight="1">
      <c r="B29" s="803" t="s">
        <v>504</v>
      </c>
      <c r="C29" s="804"/>
      <c r="D29" s="106" t="s">
        <v>41</v>
      </c>
      <c r="E29" s="107" t="s">
        <v>659</v>
      </c>
      <c r="F29" s="107" t="s">
        <v>407</v>
      </c>
      <c r="G29" s="108" t="s">
        <v>408</v>
      </c>
      <c r="T29" s="109"/>
      <c r="U29" s="109"/>
    </row>
    <row r="30" spans="2:21" ht="20.25" customHeight="1">
      <c r="B30" s="805" t="s">
        <v>29</v>
      </c>
      <c r="C30" s="806"/>
      <c r="D30" s="541" t="s">
        <v>27</v>
      </c>
      <c r="E30" s="111">
        <f>SUM(D55:D93)</f>
        <v>0</v>
      </c>
      <c r="F30" s="661">
        <f>D94</f>
        <v>0</v>
      </c>
      <c r="G30" s="111">
        <f>E30+F30</f>
        <v>0</v>
      </c>
    </row>
    <row r="31" spans="2:21" ht="20.25" customHeight="1">
      <c r="B31" s="805" t="s">
        <v>370</v>
      </c>
      <c r="C31" s="806"/>
      <c r="D31" s="541" t="s">
        <v>27</v>
      </c>
      <c r="E31" s="112">
        <f>SUM(E55:E93)</f>
        <v>1039989.3371368686</v>
      </c>
      <c r="F31" s="659">
        <f>E94</f>
        <v>43837.116732841576</v>
      </c>
      <c r="G31" s="112">
        <f>E31+F31</f>
        <v>1083826.4538697102</v>
      </c>
    </row>
    <row r="32" spans="2:21" ht="20.25" customHeight="1">
      <c r="B32" s="805" t="s">
        <v>984</v>
      </c>
      <c r="C32" s="806"/>
      <c r="D32" s="541" t="s">
        <v>28</v>
      </c>
      <c r="E32" s="112">
        <f>SUM(F55:F93)</f>
        <v>730810.67957172741</v>
      </c>
      <c r="F32" s="659">
        <f>F94</f>
        <v>30980.068039804963</v>
      </c>
      <c r="G32" s="112">
        <f>E32+F32</f>
        <v>761790.74761153234</v>
      </c>
    </row>
    <row r="33" spans="2:22" ht="20.25" customHeight="1">
      <c r="B33" s="805" t="s">
        <v>985</v>
      </c>
      <c r="C33" s="806"/>
      <c r="D33" s="541" t="s">
        <v>28</v>
      </c>
      <c r="E33" s="112">
        <f>SUM(G55:G93)</f>
        <v>388233.83729868778</v>
      </c>
      <c r="F33" s="659">
        <f>G94</f>
        <v>16652.188145243599</v>
      </c>
      <c r="G33" s="112">
        <f>E33+F33</f>
        <v>404886.0254439314</v>
      </c>
    </row>
    <row r="34" spans="2:22" ht="20.25" customHeight="1">
      <c r="B34" s="805" t="s">
        <v>395</v>
      </c>
      <c r="C34" s="806"/>
      <c r="D34" s="541" t="s">
        <v>28</v>
      </c>
      <c r="E34" s="112">
        <f>SUM(H55:H93)</f>
        <v>190520.76623765909</v>
      </c>
      <c r="F34" s="660">
        <f>H94</f>
        <v>7962.2293004050971</v>
      </c>
      <c r="G34" s="112">
        <f>E34+F34</f>
        <v>198482.99553806419</v>
      </c>
    </row>
    <row r="35" spans="2:22" ht="20.25" customHeight="1">
      <c r="B35" s="805" t="s">
        <v>31</v>
      </c>
      <c r="C35" s="806"/>
      <c r="D35" s="541" t="s">
        <v>28</v>
      </c>
      <c r="E35" s="112">
        <f>SUM(I55:I93)</f>
        <v>913261.18368828681</v>
      </c>
      <c r="F35" s="113">
        <f>I94</f>
        <v>38147.640648978755</v>
      </c>
      <c r="G35" s="112">
        <f t="shared" ref="G35" si="0">E35+F35</f>
        <v>951408.82433726557</v>
      </c>
    </row>
    <row r="36" spans="2:22" ht="20.25" customHeight="1">
      <c r="B36" s="805" t="s">
        <v>32</v>
      </c>
      <c r="C36" s="806"/>
      <c r="D36" s="541" t="s">
        <v>27</v>
      </c>
      <c r="E36" s="112">
        <f>SUM(J55:J93)</f>
        <v>109409.52287382731</v>
      </c>
      <c r="F36" s="113">
        <f>J94</f>
        <v>4571.5962748759512</v>
      </c>
      <c r="G36" s="112">
        <f>E36+F36</f>
        <v>113981.11914870326</v>
      </c>
    </row>
    <row r="37" spans="2:22" ht="20.25" customHeight="1">
      <c r="B37" s="805"/>
      <c r="C37" s="806"/>
      <c r="D37" s="541"/>
      <c r="E37" s="112">
        <f>SUM(K55:K93)</f>
        <v>0</v>
      </c>
      <c r="F37" s="113">
        <f>K94</f>
        <v>0</v>
      </c>
      <c r="G37" s="112">
        <f t="shared" ref="G37:G40" si="1">E37+F37</f>
        <v>0</v>
      </c>
    </row>
    <row r="38" spans="2:22" ht="20.25" customHeight="1">
      <c r="B38" s="805"/>
      <c r="C38" s="806"/>
      <c r="D38" s="541"/>
      <c r="E38" s="112">
        <f>SUM(L55:L93)</f>
        <v>0</v>
      </c>
      <c r="F38" s="113">
        <f>L94</f>
        <v>0</v>
      </c>
      <c r="G38" s="112">
        <f t="shared" si="1"/>
        <v>0</v>
      </c>
    </row>
    <row r="39" spans="2:22" ht="20.25" customHeight="1">
      <c r="B39" s="805"/>
      <c r="C39" s="806"/>
      <c r="D39" s="541"/>
      <c r="E39" s="112">
        <f>SUM(M55:M93)</f>
        <v>0</v>
      </c>
      <c r="F39" s="113">
        <f>M94</f>
        <v>0</v>
      </c>
      <c r="G39" s="112">
        <f t="shared" si="1"/>
        <v>0</v>
      </c>
    </row>
    <row r="40" spans="2:22" ht="20.25" customHeight="1">
      <c r="B40" s="805"/>
      <c r="C40" s="806"/>
      <c r="D40" s="541"/>
      <c r="E40" s="112">
        <f>SUM(N55:N93)</f>
        <v>0</v>
      </c>
      <c r="F40" s="113">
        <f>N94</f>
        <v>0</v>
      </c>
      <c r="G40" s="112">
        <f t="shared" si="1"/>
        <v>0</v>
      </c>
    </row>
    <row r="41" spans="2:22" ht="20.25" customHeight="1">
      <c r="B41" s="805"/>
      <c r="C41" s="806"/>
      <c r="D41" s="541"/>
      <c r="E41" s="112">
        <f>SUM(O55:O93)</f>
        <v>0</v>
      </c>
      <c r="F41" s="113">
        <f>O94</f>
        <v>0</v>
      </c>
      <c r="G41" s="112">
        <f>E41+F41</f>
        <v>0</v>
      </c>
    </row>
    <row r="42" spans="2:22" ht="20.25" customHeight="1">
      <c r="B42" s="805"/>
      <c r="C42" s="806"/>
      <c r="D42" s="541"/>
      <c r="E42" s="112">
        <f>SUM(P55:P93)</f>
        <v>0</v>
      </c>
      <c r="F42" s="113">
        <f>P94</f>
        <v>0</v>
      </c>
      <c r="G42" s="112">
        <f>E42+F42</f>
        <v>0</v>
      </c>
    </row>
    <row r="43" spans="2:22" ht="20.25" customHeight="1">
      <c r="B43" s="805"/>
      <c r="C43" s="806"/>
      <c r="D43" s="542"/>
      <c r="E43" s="114">
        <f>SUM(Q55:Q93)</f>
        <v>0</v>
      </c>
      <c r="F43" s="115">
        <f>Q94</f>
        <v>0</v>
      </c>
      <c r="G43" s="114">
        <f>E43+F43</f>
        <v>0</v>
      </c>
    </row>
    <row r="44" spans="2:22" s="8" customFormat="1" ht="21" customHeight="1">
      <c r="B44" s="809" t="s">
        <v>26</v>
      </c>
      <c r="C44" s="810"/>
      <c r="D44" s="110"/>
      <c r="E44" s="116">
        <f>SUM(E30:E43)</f>
        <v>3372225.326807057</v>
      </c>
      <c r="F44" s="116">
        <f>SUM(F30:F43)</f>
        <v>142150.83914214995</v>
      </c>
      <c r="G44" s="116">
        <f>SUM(G30:G43)</f>
        <v>3514376.1659492073</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0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02" t="s">
        <v>608</v>
      </c>
      <c r="C49" s="802"/>
      <c r="D49" s="802"/>
      <c r="E49" s="802"/>
      <c r="F49" s="802"/>
      <c r="G49" s="802"/>
      <c r="H49" s="802"/>
      <c r="I49" s="802"/>
      <c r="J49" s="802"/>
      <c r="K49" s="802"/>
      <c r="L49" s="802"/>
      <c r="M49" s="523"/>
      <c r="N49" s="84"/>
      <c r="O49" s="84"/>
      <c r="P49" s="84"/>
      <c r="Q49" s="84"/>
      <c r="R49" s="84"/>
      <c r="U49" s="14"/>
      <c r="V49" s="11"/>
    </row>
    <row r="50" spans="2:22" ht="41.15" customHeight="1">
      <c r="B50" s="802" t="s">
        <v>559</v>
      </c>
      <c r="C50" s="802"/>
      <c r="D50" s="802"/>
      <c r="E50" s="802"/>
      <c r="F50" s="802"/>
      <c r="G50" s="802"/>
      <c r="H50" s="802"/>
      <c r="I50" s="802"/>
      <c r="J50" s="802"/>
      <c r="K50" s="802"/>
      <c r="L50" s="802"/>
      <c r="M50" s="523"/>
      <c r="N50" s="84"/>
      <c r="O50" s="84"/>
      <c r="P50" s="84"/>
      <c r="Q50" s="84"/>
      <c r="R50" s="84"/>
      <c r="U50" s="14"/>
      <c r="V50" s="11"/>
    </row>
    <row r="51" spans="2:22" ht="18" customHeight="1">
      <c r="B51" s="802" t="s">
        <v>914</v>
      </c>
      <c r="C51" s="802"/>
      <c r="D51" s="802"/>
      <c r="E51" s="802"/>
      <c r="F51" s="802"/>
      <c r="G51" s="802"/>
      <c r="H51" s="802"/>
      <c r="I51" s="802"/>
      <c r="J51" s="802"/>
      <c r="K51" s="802"/>
      <c r="L51" s="802"/>
      <c r="M51" s="52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 50 to 699 kW</v>
      </c>
      <c r="G53" s="108" t="str">
        <f>IF($B$33&lt;&gt;"",$B$33,"")</f>
        <v>GS 700 to 4,999 kW</v>
      </c>
      <c r="H53" s="108" t="str">
        <f>IF($B$34&lt;&gt;"",$B$34,"")</f>
        <v>Large Use</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86"/>
      <c r="C54" s="487"/>
      <c r="D54" s="487" t="str">
        <f>D30</f>
        <v>kWh</v>
      </c>
      <c r="E54" s="487" t="str">
        <f>D31</f>
        <v>kWh</v>
      </c>
      <c r="F54" s="487" t="str">
        <f>D32</f>
        <v>kW</v>
      </c>
      <c r="G54" s="487" t="str">
        <f>D33</f>
        <v>kW</v>
      </c>
      <c r="H54" s="487" t="str">
        <f>D34</f>
        <v>kW</v>
      </c>
      <c r="I54" s="487" t="str">
        <f>D35</f>
        <v>kW</v>
      </c>
      <c r="J54" s="487" t="str">
        <f>D36</f>
        <v>kWh</v>
      </c>
      <c r="K54" s="487">
        <f>D37</f>
        <v>0</v>
      </c>
      <c r="L54" s="487">
        <f>D38</f>
        <v>0</v>
      </c>
      <c r="M54" s="487">
        <f>D39</f>
        <v>0</v>
      </c>
      <c r="N54" s="487">
        <f>D40</f>
        <v>0</v>
      </c>
      <c r="O54" s="487">
        <f>D41</f>
        <v>0</v>
      </c>
      <c r="P54" s="487">
        <f>D42</f>
        <v>0</v>
      </c>
      <c r="Q54" s="487">
        <f>D43</f>
        <v>0</v>
      </c>
      <c r="R54" s="48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30" t="s">
        <v>67</v>
      </c>
      <c r="C57" s="52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30" t="s">
        <v>67</v>
      </c>
      <c r="C60" s="52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30" t="s">
        <v>67</v>
      </c>
      <c r="C63" s="52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30" t="s">
        <v>67</v>
      </c>
      <c r="C66" s="526"/>
      <c r="D66" s="132"/>
      <c r="E66" s="132"/>
      <c r="F66" s="132"/>
      <c r="G66" s="132"/>
      <c r="H66" s="132"/>
      <c r="I66" s="132"/>
      <c r="J66" s="132"/>
      <c r="K66" s="133"/>
      <c r="L66" s="133"/>
      <c r="M66" s="133"/>
      <c r="N66" s="133"/>
      <c r="O66" s="133"/>
      <c r="P66" s="133"/>
      <c r="Q66" s="133"/>
      <c r="R66" s="134"/>
      <c r="U66" s="131"/>
      <c r="V66" s="125"/>
    </row>
    <row r="67" spans="2:22" s="13" customFormat="1">
      <c r="B67" s="126" t="s">
        <v>94</v>
      </c>
      <c r="C67" s="45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30" t="s">
        <v>67</v>
      </c>
      <c r="C69" s="526"/>
      <c r="D69" s="132"/>
      <c r="E69" s="132"/>
      <c r="F69" s="132"/>
      <c r="G69" s="132"/>
      <c r="H69" s="132"/>
      <c r="I69" s="132"/>
      <c r="J69" s="132"/>
      <c r="K69" s="133"/>
      <c r="L69" s="133"/>
      <c r="M69" s="133"/>
      <c r="N69" s="133"/>
      <c r="O69" s="133"/>
      <c r="P69" s="133"/>
      <c r="Q69" s="133"/>
      <c r="R69" s="134"/>
      <c r="U69" s="131"/>
      <c r="V69" s="125"/>
    </row>
    <row r="70" spans="2:22" s="13" customFormat="1">
      <c r="B70" s="126" t="s">
        <v>225</v>
      </c>
      <c r="C70" s="45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30" t="s">
        <v>67</v>
      </c>
      <c r="C72" s="526"/>
      <c r="D72" s="132"/>
      <c r="E72" s="132"/>
      <c r="F72" s="132"/>
      <c r="G72" s="132"/>
      <c r="H72" s="132"/>
      <c r="I72" s="132"/>
      <c r="J72" s="132"/>
      <c r="K72" s="133"/>
      <c r="L72" s="133"/>
      <c r="M72" s="133"/>
      <c r="N72" s="133"/>
      <c r="O72" s="133"/>
      <c r="P72" s="133"/>
      <c r="Q72" s="133"/>
      <c r="R72" s="134"/>
      <c r="U72" s="131"/>
      <c r="V72" s="125"/>
    </row>
    <row r="73" spans="2:22" s="13" customFormat="1">
      <c r="B73" s="126" t="s">
        <v>227</v>
      </c>
      <c r="C73" s="45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30" t="s">
        <v>67</v>
      </c>
      <c r="C75" s="526"/>
      <c r="D75" s="132"/>
      <c r="E75" s="132"/>
      <c r="F75" s="132"/>
      <c r="G75" s="132"/>
      <c r="H75" s="132"/>
      <c r="I75" s="132"/>
      <c r="J75" s="132"/>
      <c r="K75" s="133"/>
      <c r="L75" s="133"/>
      <c r="M75" s="133"/>
      <c r="N75" s="133"/>
      <c r="O75" s="133"/>
      <c r="P75" s="133"/>
      <c r="Q75" s="133"/>
      <c r="R75" s="134"/>
      <c r="U75" s="131"/>
      <c r="V75" s="125"/>
    </row>
    <row r="76" spans="2:22" s="13" customFormat="1">
      <c r="B76" s="126" t="s">
        <v>229</v>
      </c>
      <c r="C76" s="45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30" t="s">
        <v>67</v>
      </c>
      <c r="C78" s="52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LRAM'!AE979</f>
        <v>0</v>
      </c>
      <c r="E79" s="128">
        <f>'5.  2015-2027 LRAM'!AF979</f>
        <v>0</v>
      </c>
      <c r="F79" s="128">
        <f>'5.  2015-2027 LRAM'!AG979</f>
        <v>0</v>
      </c>
      <c r="G79" s="128">
        <f>'5.  2015-2027 LRAM'!AH979</f>
        <v>0</v>
      </c>
      <c r="H79" s="128">
        <f>'5.  2015-2027 LRAM'!AI979</f>
        <v>0</v>
      </c>
      <c r="I79" s="128">
        <f>'5.  2015-2027 LRAM'!AJ979</f>
        <v>0</v>
      </c>
      <c r="J79" s="128">
        <f>'5.  2015-2027 LRAM'!AK979</f>
        <v>0</v>
      </c>
      <c r="K79" s="128">
        <f>'5.  2015-2027 LRAM'!AL979</f>
        <v>0</v>
      </c>
      <c r="L79" s="128">
        <f>'5.  2015-2027 LRAM'!AM979</f>
        <v>0</v>
      </c>
      <c r="M79" s="128">
        <f>'5.  2015-2027 LRAM'!AN979</f>
        <v>0</v>
      </c>
      <c r="N79" s="128">
        <f>'5.  2015-2027 LRAM'!AO979</f>
        <v>0</v>
      </c>
      <c r="O79" s="128">
        <f>'5.  2015-2027 LRAM'!AP979</f>
        <v>0</v>
      </c>
      <c r="P79" s="128">
        <f>'5.  2015-2027 LRAM'!AQ979</f>
        <v>0</v>
      </c>
      <c r="Q79" s="128">
        <f>'5.  2015-2027 LRAM'!AR979</f>
        <v>0</v>
      </c>
      <c r="R79" s="129">
        <f>SUM(D79:Q79)</f>
        <v>0</v>
      </c>
      <c r="U79" s="124"/>
      <c r="V79" s="125"/>
    </row>
    <row r="80" spans="2:22" s="13" customFormat="1">
      <c r="B80" s="126" t="s">
        <v>230</v>
      </c>
      <c r="C80" s="127"/>
      <c r="D80" s="128">
        <f>-'5.  2015-2027 LRAM'!AE980</f>
        <v>0</v>
      </c>
      <c r="E80" s="128">
        <f>-'5.  2015-2027 LRAM'!AF980</f>
        <v>0</v>
      </c>
      <c r="F80" s="128">
        <f>-'5.  2015-2027 LRAM'!AG980</f>
        <v>0</v>
      </c>
      <c r="G80" s="128">
        <f>-'5.  2015-2027 LRAM'!AH980</f>
        <v>0</v>
      </c>
      <c r="H80" s="128">
        <f>-'5.  2015-2027 LRAM'!AI980</f>
        <v>0</v>
      </c>
      <c r="I80" s="128">
        <f>-'5.  2015-2027 LRAM'!AJ980</f>
        <v>0</v>
      </c>
      <c r="J80" s="128">
        <f>-'5.  2015-2027 LRAM'!AK980</f>
        <v>0</v>
      </c>
      <c r="K80" s="128">
        <f>-'5.  2015-2027 LRAM'!AL980</f>
        <v>0</v>
      </c>
      <c r="L80" s="128">
        <f>-'5.  2015-2027 LRAM'!AM980</f>
        <v>0</v>
      </c>
      <c r="M80" s="128">
        <f>-'5.  2015-2027 LRAM'!AN980</f>
        <v>0</v>
      </c>
      <c r="N80" s="128">
        <f>-'5.  2015-2027 LRAM'!AO980</f>
        <v>0</v>
      </c>
      <c r="O80" s="128">
        <f>-'5.  2015-2027 LRAM'!AP980</f>
        <v>0</v>
      </c>
      <c r="P80" s="128">
        <f>-'5.  2015-2027 LRAM'!AQ980</f>
        <v>0</v>
      </c>
      <c r="Q80" s="128">
        <f>-'5.  2015-2027 LRAM'!AR980</f>
        <v>0</v>
      </c>
      <c r="R80" s="129">
        <f>SUM(D80:Q80)</f>
        <v>0</v>
      </c>
      <c r="S80" s="130"/>
      <c r="U80" s="124"/>
      <c r="V80" s="125"/>
    </row>
    <row r="81" spans="2:22" s="109" customFormat="1">
      <c r="B81" s="530" t="s">
        <v>67</v>
      </c>
      <c r="C81" s="526"/>
      <c r="D81" s="132"/>
      <c r="E81" s="132"/>
      <c r="F81" s="132"/>
      <c r="G81" s="132"/>
      <c r="H81" s="132"/>
      <c r="I81" s="132"/>
      <c r="J81" s="132"/>
      <c r="K81" s="133"/>
      <c r="L81" s="133"/>
      <c r="M81" s="133"/>
      <c r="N81" s="133"/>
      <c r="O81" s="133"/>
      <c r="P81" s="133"/>
      <c r="Q81" s="133"/>
      <c r="R81" s="134"/>
      <c r="U81" s="131"/>
      <c r="V81" s="125"/>
    </row>
    <row r="82" spans="2:22" s="13" customFormat="1">
      <c r="B82" s="126" t="s">
        <v>233</v>
      </c>
      <c r="C82" s="457"/>
      <c r="D82" s="128">
        <f>'5.  2015-2027 LRAM'!AE1175</f>
        <v>0</v>
      </c>
      <c r="E82" s="128">
        <f>'5.  2015-2027 LRAM'!AF1175</f>
        <v>0</v>
      </c>
      <c r="F82" s="128">
        <f>'5.  2015-2027 LRAM'!AG1175</f>
        <v>0</v>
      </c>
      <c r="G82" s="128">
        <f>'5.  2015-2027 LRAM'!AH1175</f>
        <v>0</v>
      </c>
      <c r="H82" s="128">
        <f>'5.  2015-2027 LRAM'!AI1175</f>
        <v>0</v>
      </c>
      <c r="I82" s="128">
        <f>'5.  2015-2027 LRAM'!AJ1175</f>
        <v>0</v>
      </c>
      <c r="J82" s="128">
        <f>'5.  2015-2027 LRAM'!AK1175</f>
        <v>0</v>
      </c>
      <c r="K82" s="128">
        <f>'5.  2015-2027 LRAM'!AL1175</f>
        <v>0</v>
      </c>
      <c r="L82" s="128">
        <f>'5.  2015-2027 LRAM'!AM1175</f>
        <v>0</v>
      </c>
      <c r="M82" s="128">
        <f>'5.  2015-2027 LRAM'!AN1175</f>
        <v>0</v>
      </c>
      <c r="N82" s="128">
        <f>'5.  2015-2027 LRAM'!AO1175</f>
        <v>0</v>
      </c>
      <c r="O82" s="128">
        <f>'5.  2015-2027 LRAM'!AP1175</f>
        <v>0</v>
      </c>
      <c r="P82" s="128">
        <f>'5.  2015-2027 LRAM'!AQ1175</f>
        <v>0</v>
      </c>
      <c r="Q82" s="128">
        <f>'5.  2015-2027 LRAM'!AR1175</f>
        <v>0</v>
      </c>
      <c r="R82" s="129">
        <f>SUM(D82:Q82)</f>
        <v>0</v>
      </c>
      <c r="U82" s="124"/>
      <c r="V82" s="125"/>
    </row>
    <row r="83" spans="2:22" s="13" customFormat="1">
      <c r="B83" s="126" t="s">
        <v>232</v>
      </c>
      <c r="C83" s="127"/>
      <c r="D83" s="128">
        <f>-'5.  2015-2027 LRAM'!AE1176</f>
        <v>0</v>
      </c>
      <c r="E83" s="128">
        <f>-'5.  2015-2027 LRAM'!AF1176</f>
        <v>0</v>
      </c>
      <c r="F83" s="128">
        <f>-'5.  2015-2027 LRAM'!AG1176</f>
        <v>0</v>
      </c>
      <c r="G83" s="128">
        <f>-'5.  2015-2027 LRAM'!AH1176</f>
        <v>0</v>
      </c>
      <c r="H83" s="128">
        <f>-'5.  2015-2027 LRAM'!AI1176</f>
        <v>0</v>
      </c>
      <c r="I83" s="128">
        <f>-'5.  2015-2027 LRAM'!AJ1176</f>
        <v>0</v>
      </c>
      <c r="J83" s="128">
        <f>-'5.  2015-2027 LRAM'!AK1176</f>
        <v>0</v>
      </c>
      <c r="K83" s="128">
        <f>-'5.  2015-2027 LRAM'!AL1176</f>
        <v>0</v>
      </c>
      <c r="L83" s="128">
        <f>-'5.  2015-2027 LRAM'!AM1176</f>
        <v>0</v>
      </c>
      <c r="M83" s="128">
        <f>-'5.  2015-2027 LRAM'!AN1176</f>
        <v>0</v>
      </c>
      <c r="N83" s="128">
        <f>-'5.  2015-2027 LRAM'!AO1176</f>
        <v>0</v>
      </c>
      <c r="O83" s="128">
        <f>-'5.  2015-2027 LRAM'!AP1176</f>
        <v>0</v>
      </c>
      <c r="P83" s="128">
        <f>-'5.  2015-2027 LRAM'!AQ1176</f>
        <v>0</v>
      </c>
      <c r="Q83" s="128">
        <f>-'5.  2015-2027 LRAM'!AR1176</f>
        <v>0</v>
      </c>
      <c r="R83" s="129">
        <f>SUM(D83:Q83)</f>
        <v>0</v>
      </c>
      <c r="S83" s="130"/>
      <c r="U83" s="124"/>
      <c r="V83" s="125"/>
    </row>
    <row r="84" spans="2:22" s="109" customFormat="1">
      <c r="B84" s="530" t="s">
        <v>67</v>
      </c>
      <c r="C84" s="526"/>
      <c r="D84" s="132"/>
      <c r="E84" s="132"/>
      <c r="F84" s="132"/>
      <c r="G84" s="132"/>
      <c r="H84" s="132"/>
      <c r="I84" s="132"/>
      <c r="J84" s="132"/>
      <c r="K84" s="133"/>
      <c r="L84" s="133"/>
      <c r="M84" s="133"/>
      <c r="N84" s="133"/>
      <c r="O84" s="133"/>
      <c r="P84" s="133"/>
      <c r="Q84" s="133"/>
      <c r="R84" s="134"/>
      <c r="U84" s="131"/>
      <c r="V84" s="125"/>
    </row>
    <row r="85" spans="2:22" s="13" customFormat="1">
      <c r="B85" s="126" t="s">
        <v>706</v>
      </c>
      <c r="C85" s="457"/>
      <c r="D85" s="128">
        <f>'5.  2015-2027 LRAM'!AE1371</f>
        <v>0</v>
      </c>
      <c r="E85" s="128">
        <f>'5.  2015-2027 LRAM'!AF1371</f>
        <v>0</v>
      </c>
      <c r="F85" s="128">
        <f>'5.  2015-2027 LRAM'!AG1371</f>
        <v>0</v>
      </c>
      <c r="G85" s="128">
        <f>'5.  2015-2027 LRAM'!AH1371</f>
        <v>0</v>
      </c>
      <c r="H85" s="128">
        <f>'5.  2015-2027 LRAM'!AI1371</f>
        <v>0</v>
      </c>
      <c r="I85" s="128">
        <f>'5.  2015-2027 LRAM'!AJ1371</f>
        <v>0</v>
      </c>
      <c r="J85" s="128">
        <f>'5.  2015-2027 LRAM'!AK1371</f>
        <v>0</v>
      </c>
      <c r="K85" s="128">
        <f>'5.  2015-2027 LRAM'!AL1371</f>
        <v>0</v>
      </c>
      <c r="L85" s="128">
        <f>'5.  2015-2027 LRAM'!AM1371</f>
        <v>0</v>
      </c>
      <c r="M85" s="128">
        <f>'5.  2015-2027 LRAM'!AN1371</f>
        <v>0</v>
      </c>
      <c r="N85" s="128">
        <f>'5.  2015-2027 LRAM'!AO1371</f>
        <v>0</v>
      </c>
      <c r="O85" s="128">
        <f>'5.  2015-2027 LRAM'!AP1371</f>
        <v>0</v>
      </c>
      <c r="P85" s="128">
        <f>'5.  2015-2027 LRAM'!AQ1371</f>
        <v>0</v>
      </c>
      <c r="Q85" s="128">
        <f>'5.  2015-2027 LRAM'!AR1371</f>
        <v>0</v>
      </c>
      <c r="R85" s="129">
        <f>SUM(D85:Q85)</f>
        <v>0</v>
      </c>
      <c r="U85" s="124"/>
      <c r="V85" s="125"/>
    </row>
    <row r="86" spans="2:22" s="13" customFormat="1">
      <c r="B86" s="126" t="s">
        <v>707</v>
      </c>
      <c r="C86" s="127"/>
      <c r="D86" s="128">
        <f>-'5.  2015-2027 LRAM'!AE1372</f>
        <v>0</v>
      </c>
      <c r="E86" s="128">
        <f>-'5.  2015-2027 LRAM'!AF1372</f>
        <v>0</v>
      </c>
      <c r="F86" s="128">
        <f>-'5.  2015-2027 LRAM'!AG1372</f>
        <v>0</v>
      </c>
      <c r="G86" s="128">
        <f>-'5.  2015-2027 LRAM'!AH1372</f>
        <v>0</v>
      </c>
      <c r="H86" s="128">
        <f>-'5.  2015-2027 LRAM'!AI1372</f>
        <v>0</v>
      </c>
      <c r="I86" s="128">
        <f>-'5.  2015-2027 LRAM'!AJ1372</f>
        <v>0</v>
      </c>
      <c r="J86" s="128">
        <f>-'5.  2015-2027 LRAM'!AK1372</f>
        <v>0</v>
      </c>
      <c r="K86" s="128">
        <f>-'5.  2015-2027 LRAM'!AL1372</f>
        <v>0</v>
      </c>
      <c r="L86" s="128">
        <f>-'5.  2015-2027 LRAM'!AM1372</f>
        <v>0</v>
      </c>
      <c r="M86" s="128">
        <f>-'5.  2015-2027 LRAM'!AN1372</f>
        <v>0</v>
      </c>
      <c r="N86" s="128">
        <f>-'5.  2015-2027 LRAM'!AO1372</f>
        <v>0</v>
      </c>
      <c r="O86" s="128">
        <f>-'5.  2015-2027 LRAM'!AP1372</f>
        <v>0</v>
      </c>
      <c r="P86" s="128">
        <f>-'5.  2015-2027 LRAM'!AQ1372</f>
        <v>0</v>
      </c>
      <c r="Q86" s="128">
        <f>-'5.  2015-2027 LRAM'!AR1372</f>
        <v>0</v>
      </c>
      <c r="R86" s="129">
        <f>SUM(D86:Q86)</f>
        <v>0</v>
      </c>
      <c r="S86" s="130"/>
      <c r="U86" s="124"/>
      <c r="V86" s="125"/>
    </row>
    <row r="87" spans="2:22" s="109" customFormat="1">
      <c r="B87" s="530" t="s">
        <v>67</v>
      </c>
      <c r="C87" s="526"/>
      <c r="D87" s="132"/>
      <c r="E87" s="132"/>
      <c r="F87" s="132"/>
      <c r="G87" s="132"/>
      <c r="H87" s="132"/>
      <c r="I87" s="132"/>
      <c r="J87" s="132"/>
      <c r="K87" s="133"/>
      <c r="L87" s="133"/>
      <c r="M87" s="133"/>
      <c r="N87" s="133"/>
      <c r="O87" s="133"/>
      <c r="P87" s="133"/>
      <c r="Q87" s="133"/>
      <c r="R87" s="134"/>
      <c r="U87" s="131"/>
      <c r="V87" s="125"/>
    </row>
    <row r="88" spans="2:22" s="13" customFormat="1">
      <c r="B88" s="126" t="s">
        <v>708</v>
      </c>
      <c r="C88" s="457"/>
      <c r="D88" s="128">
        <f>'5.  2015-2027 LRAM'!AE1566</f>
        <v>0</v>
      </c>
      <c r="E88" s="128">
        <f>'5.  2015-2027 LRAM'!AF1566</f>
        <v>547915.87596409349</v>
      </c>
      <c r="F88" s="128">
        <f>'5.  2015-2027 LRAM'!AG1566</f>
        <v>570676.90259418415</v>
      </c>
      <c r="G88" s="128">
        <f>'5.  2015-2027 LRAM'!AH1566</f>
        <v>328717.66001424572</v>
      </c>
      <c r="H88" s="128">
        <f>'5.  2015-2027 LRAM'!AI1566</f>
        <v>93772.243285022414</v>
      </c>
      <c r="I88" s="128">
        <f>'5.  2015-2027 LRAM'!AJ1566</f>
        <v>448997.70932785945</v>
      </c>
      <c r="J88" s="128">
        <f>'5.  2015-2027 LRAM'!AK1566</f>
        <v>53828.483793759427</v>
      </c>
      <c r="K88" s="128">
        <f>'5.  2015-2027 LRAM'!AL1566</f>
        <v>0</v>
      </c>
      <c r="L88" s="128">
        <f>'5.  2015-2027 LRAM'!AM1566</f>
        <v>0</v>
      </c>
      <c r="M88" s="128">
        <f>'5.  2015-2027 LRAM'!AN1566</f>
        <v>0</v>
      </c>
      <c r="N88" s="128">
        <f>'5.  2015-2027 LRAM'!AO1566</f>
        <v>0</v>
      </c>
      <c r="O88" s="128">
        <f>'5.  2015-2027 LRAM'!AP1566</f>
        <v>0</v>
      </c>
      <c r="P88" s="128">
        <f>'5.  2015-2027 LRAM'!AQ1566</f>
        <v>0</v>
      </c>
      <c r="Q88" s="128">
        <f>'5.  2015-2027 LRAM'!AR1566</f>
        <v>0</v>
      </c>
      <c r="R88" s="129">
        <f>SUM(D88:Q88)</f>
        <v>2043908.8749791647</v>
      </c>
      <c r="U88" s="124"/>
      <c r="V88" s="125"/>
    </row>
    <row r="89" spans="2:22" s="13" customFormat="1">
      <c r="B89" s="126" t="s">
        <v>709</v>
      </c>
      <c r="C89" s="127"/>
      <c r="D89" s="128">
        <f>-'5.  2015-2027 LRAM'!AE1567</f>
        <v>0</v>
      </c>
      <c r="E89" s="128">
        <f>-'5.  2015-2027 LRAM'!AF1567</f>
        <v>-26366.782394929902</v>
      </c>
      <c r="F89" s="128">
        <f>-'5.  2015-2027 LRAM'!AG1567</f>
        <v>-199642.76841757057</v>
      </c>
      <c r="G89" s="128">
        <f>-'5.  2015-2027 LRAM'!AH1567</f>
        <v>-126579.08797386549</v>
      </c>
      <c r="H89" s="128">
        <f>-'5.  2015-2027 LRAM'!AI1567</f>
        <v>0</v>
      </c>
      <c r="I89" s="128">
        <f>-'5.  2015-2027 LRAM'!AJ1567</f>
        <v>0</v>
      </c>
      <c r="J89" s="128">
        <f>-'5.  2015-2027 LRAM'!AK1567</f>
        <v>0</v>
      </c>
      <c r="K89" s="128">
        <f>-'5.  2015-2027 LRAM'!AL1567</f>
        <v>0</v>
      </c>
      <c r="L89" s="128">
        <f>-'5.  2015-2027 LRAM'!AM1567</f>
        <v>0</v>
      </c>
      <c r="M89" s="128">
        <f>-'5.  2015-2027 LRAM'!AN1567</f>
        <v>0</v>
      </c>
      <c r="N89" s="128">
        <f>-'5.  2015-2027 LRAM'!AO1567</f>
        <v>0</v>
      </c>
      <c r="O89" s="128">
        <f>-'5.  2015-2027 LRAM'!AP1567</f>
        <v>0</v>
      </c>
      <c r="P89" s="128">
        <f>-'5.  2015-2027 LRAM'!AQ1567</f>
        <v>0</v>
      </c>
      <c r="Q89" s="128">
        <f>-'5.  2015-2027 LRAM'!AR1567</f>
        <v>0</v>
      </c>
      <c r="R89" s="129">
        <f>SUM(D89:Q89)</f>
        <v>-352588.63878636598</v>
      </c>
      <c r="S89" s="130"/>
      <c r="U89" s="124"/>
      <c r="V89" s="125"/>
    </row>
    <row r="90" spans="2:22" s="109" customFormat="1">
      <c r="B90" s="530" t="s">
        <v>67</v>
      </c>
      <c r="C90" s="526"/>
      <c r="D90" s="132"/>
      <c r="E90" s="132"/>
      <c r="F90" s="132"/>
      <c r="G90" s="132"/>
      <c r="H90" s="132"/>
      <c r="I90" s="132"/>
      <c r="J90" s="132"/>
      <c r="K90" s="133"/>
      <c r="L90" s="133"/>
      <c r="M90" s="133"/>
      <c r="N90" s="133"/>
      <c r="O90" s="133"/>
      <c r="P90" s="133"/>
      <c r="Q90" s="133"/>
      <c r="R90" s="134"/>
      <c r="U90" s="131"/>
      <c r="V90" s="125"/>
    </row>
    <row r="91" spans="2:22" s="13" customFormat="1">
      <c r="B91" s="126" t="s">
        <v>928</v>
      </c>
      <c r="C91" s="457"/>
      <c r="D91" s="128">
        <f>'5.  2015-2027 LRAM'!AE1568</f>
        <v>0</v>
      </c>
      <c r="E91" s="128">
        <f>'5.  2015-2027 LRAM'!AF1761</f>
        <v>545676.26054708322</v>
      </c>
      <c r="F91" s="128">
        <f>'5.  2015-2027 LRAM'!AG1761</f>
        <v>566207.42604200833</v>
      </c>
      <c r="G91" s="128">
        <f>'5.  2015-2027 LRAM'!AH1761</f>
        <v>316977.41491371911</v>
      </c>
      <c r="H91" s="128">
        <f>'5.  2015-2027 LRAM'!AI1761</f>
        <v>96748.52295263666</v>
      </c>
      <c r="I91" s="128">
        <f>'5.  2015-2027 LRAM'!AJ1761</f>
        <v>464263.47436042735</v>
      </c>
      <c r="J91" s="128">
        <f>'5.  2015-2027 LRAM'!AK1761</f>
        <v>55581.03908006788</v>
      </c>
      <c r="K91" s="128">
        <f>'5.  2015-2027 LRAM'!AL1568</f>
        <v>0</v>
      </c>
      <c r="L91" s="128">
        <f>'5.  2015-2027 LRAM'!AM1568</f>
        <v>0</v>
      </c>
      <c r="M91" s="128">
        <f>'5.  2015-2027 LRAM'!AN1568</f>
        <v>0</v>
      </c>
      <c r="N91" s="128">
        <f>'5.  2015-2027 LRAM'!AO1568</f>
        <v>0</v>
      </c>
      <c r="O91" s="128">
        <f>'5.  2015-2027 LRAM'!AP1568</f>
        <v>0</v>
      </c>
      <c r="P91" s="128">
        <f>'5.  2015-2027 LRAM'!AQ1568</f>
        <v>0</v>
      </c>
      <c r="Q91" s="128">
        <f>'5.  2015-2027 LRAM'!AR1568</f>
        <v>0</v>
      </c>
      <c r="R91" s="129">
        <f>SUM(D91:Q91)</f>
        <v>2045454.1378959424</v>
      </c>
      <c r="S91" s="130"/>
      <c r="U91" s="124"/>
      <c r="V91" s="125"/>
    </row>
    <row r="92" spans="2:22" s="13" customFormat="1">
      <c r="B92" s="126" t="s">
        <v>929</v>
      </c>
      <c r="C92" s="127"/>
      <c r="D92" s="128">
        <f>-'5.  2015-2027 LRAM'!AE1569</f>
        <v>0</v>
      </c>
      <c r="E92" s="128">
        <f>-'5.  2015-2027 LRAM'!AF1762</f>
        <v>-27236.016979378139</v>
      </c>
      <c r="F92" s="128">
        <f>-'5.  2015-2027 LRAM'!AG1762</f>
        <v>-206430.88064689457</v>
      </c>
      <c r="G92" s="128">
        <f>-'5.  2015-2027 LRAM'!AH1762</f>
        <v>-130882.14965541156</v>
      </c>
      <c r="H92" s="128">
        <f>-'5.  2015-2027 LRAM'!AI1762</f>
        <v>0</v>
      </c>
      <c r="I92" s="128">
        <f>-'5.  2015-2027 LRAM'!AJ1762</f>
        <v>0</v>
      </c>
      <c r="J92" s="128">
        <f>-'5.  2015-2027 LRAM'!AK1762</f>
        <v>0</v>
      </c>
      <c r="K92" s="128">
        <f>-'5.  2015-2027 LRAM'!AL1762</f>
        <v>0</v>
      </c>
      <c r="L92" s="128">
        <f>-'5.  2015-2027 LRAM'!AM1762</f>
        <v>0</v>
      </c>
      <c r="M92" s="128">
        <f>-'5.  2015-2027 LRAM'!AN1762</f>
        <v>0</v>
      </c>
      <c r="N92" s="128">
        <f>-'5.  2015-2027 LRAM'!AO1762</f>
        <v>0</v>
      </c>
      <c r="O92" s="128">
        <f>-'5.  2015-2027 LRAM'!AP1762</f>
        <v>0</v>
      </c>
      <c r="P92" s="128">
        <f>-'5.  2015-2027 LRAM'!AQ1762</f>
        <v>0</v>
      </c>
      <c r="Q92" s="128">
        <f>-'5.  2015-2027 LRAM'!AR1762</f>
        <v>0</v>
      </c>
      <c r="R92" s="129">
        <f>SUM(D92:Q92)</f>
        <v>-364549.04728168424</v>
      </c>
      <c r="S92" s="130"/>
      <c r="U92" s="124"/>
      <c r="V92" s="125"/>
    </row>
    <row r="93" spans="2:22" s="109" customFormat="1">
      <c r="B93" s="651" t="s">
        <v>67</v>
      </c>
      <c r="C93" s="526"/>
      <c r="D93" s="132"/>
      <c r="E93" s="132"/>
      <c r="F93" s="132"/>
      <c r="G93" s="132"/>
      <c r="H93" s="132"/>
      <c r="I93" s="132"/>
      <c r="J93" s="132"/>
      <c r="K93" s="133"/>
      <c r="L93" s="133"/>
      <c r="M93" s="133"/>
      <c r="N93" s="133"/>
      <c r="O93" s="133"/>
      <c r="P93" s="133"/>
      <c r="Q93" s="133"/>
      <c r="R93" s="134"/>
      <c r="U93" s="131"/>
      <c r="V93" s="125"/>
    </row>
    <row r="94" spans="2:22" s="13" customFormat="1" ht="20.25" customHeight="1">
      <c r="B94" s="527" t="s">
        <v>43</v>
      </c>
      <c r="C94" s="526"/>
      <c r="D94" s="577">
        <f>'6.  Carrying Charges'!I207</f>
        <v>0</v>
      </c>
      <c r="E94" s="577">
        <f>'6.  Carrying Charges'!J207</f>
        <v>43837.116732841576</v>
      </c>
      <c r="F94" s="577">
        <f>'6.  Carrying Charges'!K207</f>
        <v>30980.068039804963</v>
      </c>
      <c r="G94" s="577">
        <f>'6.  Carrying Charges'!L207</f>
        <v>16652.188145243599</v>
      </c>
      <c r="H94" s="577">
        <f>'6.  Carrying Charges'!M207</f>
        <v>7962.2293004050971</v>
      </c>
      <c r="I94" s="577">
        <f>'6.  Carrying Charges'!N207</f>
        <v>38147.640648978755</v>
      </c>
      <c r="J94" s="577">
        <f>'6.  Carrying Charges'!O207</f>
        <v>4571.5962748759512</v>
      </c>
      <c r="K94" s="577">
        <f>'6.  Carrying Charges'!P207</f>
        <v>0</v>
      </c>
      <c r="L94" s="577">
        <f>'6.  Carrying Charges'!Q207</f>
        <v>0</v>
      </c>
      <c r="M94" s="577">
        <f>'6.  Carrying Charges'!R207</f>
        <v>0</v>
      </c>
      <c r="N94" s="577">
        <f>'6.  Carrying Charges'!S207</f>
        <v>0</v>
      </c>
      <c r="O94" s="577">
        <f>'6.  Carrying Charges'!T207</f>
        <v>0</v>
      </c>
      <c r="P94" s="577">
        <f>'6.  Carrying Charges'!U207</f>
        <v>0</v>
      </c>
      <c r="Q94" s="577">
        <f>'6.  Carrying Charges'!V207</f>
        <v>0</v>
      </c>
      <c r="R94" s="578">
        <f>SUM(D94:Q94)</f>
        <v>142150.83914214995</v>
      </c>
      <c r="U94" s="124"/>
      <c r="V94" s="125"/>
    </row>
    <row r="95" spans="2:22" s="13" customFormat="1" ht="36.65" customHeight="1">
      <c r="B95" s="658" t="s">
        <v>930</v>
      </c>
      <c r="C95" s="529"/>
      <c r="D95" s="688">
        <f>SUM(D55:D92)+D94</f>
        <v>0</v>
      </c>
      <c r="E95" s="688">
        <f>SUM(E55:E92)+E94</f>
        <v>1083826.4538697102</v>
      </c>
      <c r="F95" s="688">
        <f t="shared" ref="F95:R95" si="2">SUM(F55:F92)+F94</f>
        <v>761790.74761153234</v>
      </c>
      <c r="G95" s="688">
        <f t="shared" si="2"/>
        <v>404886.0254439314</v>
      </c>
      <c r="H95" s="688">
        <f t="shared" si="2"/>
        <v>198482.99553806419</v>
      </c>
      <c r="I95" s="688">
        <f t="shared" si="2"/>
        <v>951408.82433726557</v>
      </c>
      <c r="J95" s="688">
        <f t="shared" si="2"/>
        <v>113981.11914870326</v>
      </c>
      <c r="K95" s="688">
        <f t="shared" si="2"/>
        <v>0</v>
      </c>
      <c r="L95" s="688">
        <f t="shared" si="2"/>
        <v>0</v>
      </c>
      <c r="M95" s="688">
        <f t="shared" si="2"/>
        <v>0</v>
      </c>
      <c r="N95" s="688">
        <f t="shared" si="2"/>
        <v>0</v>
      </c>
      <c r="O95" s="688">
        <f t="shared" si="2"/>
        <v>0</v>
      </c>
      <c r="P95" s="688">
        <f t="shared" si="2"/>
        <v>0</v>
      </c>
      <c r="Q95" s="688">
        <f t="shared" si="2"/>
        <v>0</v>
      </c>
      <c r="R95" s="688">
        <f t="shared" si="2"/>
        <v>3514376.1659492063</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5" customHeight="1" thickBot="1">
      <c r="B98" s="699" t="s">
        <v>885</v>
      </c>
      <c r="C98" s="700"/>
      <c r="D98" s="700"/>
      <c r="E98" s="701"/>
      <c r="F98" s="701"/>
      <c r="G98" s="701"/>
      <c r="H98" s="701"/>
      <c r="I98" s="701"/>
      <c r="J98" s="701"/>
      <c r="K98" s="701"/>
      <c r="L98" s="702"/>
      <c r="M98" s="128"/>
      <c r="N98" s="128"/>
      <c r="O98" s="128"/>
      <c r="P98" s="128"/>
      <c r="Q98" s="128"/>
      <c r="R98" s="128"/>
      <c r="U98" s="131"/>
      <c r="V98" s="125"/>
    </row>
    <row r="99" spans="2:22" s="109" customFormat="1" ht="59.15" customHeight="1">
      <c r="B99" s="807" t="s">
        <v>958</v>
      </c>
      <c r="C99" s="807"/>
      <c r="D99" s="807"/>
      <c r="E99" s="807"/>
      <c r="F99" s="807"/>
      <c r="G99" s="807"/>
      <c r="H99" s="807"/>
      <c r="I99" s="807"/>
      <c r="J99" s="807"/>
      <c r="K99" s="807"/>
      <c r="L99" s="807"/>
      <c r="M99" s="708"/>
      <c r="N99" s="708"/>
      <c r="O99" s="708"/>
      <c r="P99" s="708"/>
      <c r="Q99" s="708"/>
      <c r="R99" s="708"/>
      <c r="U99" s="131"/>
      <c r="V99" s="125"/>
    </row>
    <row r="100" spans="2:22" s="109" customFormat="1" ht="27.65" customHeight="1">
      <c r="B100" s="808" t="s">
        <v>959</v>
      </c>
      <c r="C100" s="808"/>
      <c r="D100" s="808"/>
      <c r="E100" s="808"/>
      <c r="F100" s="808"/>
      <c r="G100" s="808"/>
      <c r="H100" s="808"/>
      <c r="I100" s="808"/>
      <c r="J100" s="808"/>
      <c r="K100" s="808"/>
      <c r="L100" s="808"/>
      <c r="M100" s="708"/>
      <c r="N100" s="708"/>
      <c r="O100" s="708"/>
      <c r="P100" s="708"/>
      <c r="Q100" s="708"/>
      <c r="R100" s="708"/>
      <c r="U100" s="131"/>
      <c r="V100" s="125"/>
    </row>
    <row r="101" spans="2:22" s="109" customFormat="1" ht="33.65" customHeight="1">
      <c r="B101" s="808" t="s">
        <v>960</v>
      </c>
      <c r="C101" s="808"/>
      <c r="D101" s="808"/>
      <c r="E101" s="808"/>
      <c r="F101" s="808"/>
      <c r="G101" s="808"/>
      <c r="H101" s="808"/>
      <c r="I101" s="808"/>
      <c r="J101" s="808"/>
      <c r="K101" s="808"/>
      <c r="L101" s="808"/>
      <c r="M101" s="151"/>
      <c r="N101" s="151"/>
      <c r="O101" s="151"/>
      <c r="P101" s="151"/>
      <c r="Q101" s="151"/>
      <c r="R101" s="151"/>
      <c r="U101" s="131"/>
      <c r="V101" s="125"/>
    </row>
    <row r="102" spans="2:22" ht="12" customHeight="1">
      <c r="B102" s="93"/>
      <c r="C102" s="93"/>
      <c r="D102" s="93"/>
      <c r="E102" s="508"/>
      <c r="F102" s="23"/>
      <c r="G102" s="23"/>
      <c r="H102" s="23"/>
      <c r="I102" s="23"/>
      <c r="J102" s="23"/>
      <c r="K102" s="23"/>
      <c r="L102" s="23"/>
      <c r="M102" s="23"/>
      <c r="N102" s="23"/>
      <c r="O102" s="23"/>
      <c r="P102" s="23"/>
      <c r="Q102" s="23"/>
      <c r="R102" s="23"/>
      <c r="U102" s="14"/>
      <c r="V102" s="11"/>
    </row>
    <row r="103" spans="2:22" s="13" customFormat="1" ht="63" customHeight="1">
      <c r="B103" s="687" t="s">
        <v>34</v>
      </c>
      <c r="C103" s="687" t="s">
        <v>514</v>
      </c>
      <c r="D103" s="108" t="str">
        <f>IF($B$30&lt;&gt;"",$B$30,"")</f>
        <v>Residential</v>
      </c>
      <c r="E103" s="108" t="str">
        <f>IF($B$31&lt;&gt;"",$B$31,"")</f>
        <v>GS&lt;50 kW</v>
      </c>
      <c r="F103" s="108" t="str">
        <f>IF($B$32&lt;&gt;"",$B$32,"")</f>
        <v>GS 50 to 699 kW</v>
      </c>
      <c r="G103" s="108" t="str">
        <f>IF($B$33&lt;&gt;"",$B$33,"")</f>
        <v>GS 700 to 4,999 kW</v>
      </c>
      <c r="H103" s="108" t="str">
        <f>IF($B$34&lt;&gt;"",$B$34,"")</f>
        <v>Large Use</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931</v>
      </c>
      <c r="C104" s="127"/>
      <c r="D104" s="128">
        <f>'5.  2015-2027 LRAM'!AE1797</f>
        <v>0</v>
      </c>
      <c r="E104" s="128">
        <f>'5.  2015-2027 LRAM'!AF1797</f>
        <v>515879.49047884229</v>
      </c>
      <c r="F104" s="128">
        <f>'5.  2015-2027 LRAM'!AG1797</f>
        <v>542530.89467568253</v>
      </c>
      <c r="G104" s="128">
        <f>'5.  2015-2027 LRAM'!AH1797</f>
        <v>308444.69456454722</v>
      </c>
      <c r="H104" s="128">
        <f>'5.  2015-2027 LRAM'!AI1797</f>
        <v>87324.145158493513</v>
      </c>
      <c r="I104" s="128">
        <f>'5.  2015-2027 LRAM'!AJ1797</f>
        <v>464263.47436042735</v>
      </c>
      <c r="J104" s="128">
        <f>'5.  2015-2027 LRAM'!AK1797</f>
        <v>55581.03908006788</v>
      </c>
      <c r="K104" s="128">
        <f>'5.  2015-2027 LRAM'!AL1797</f>
        <v>0</v>
      </c>
      <c r="L104" s="128">
        <f>'5.  2015-2027 LRAM'!AM1797</f>
        <v>0</v>
      </c>
      <c r="M104" s="128">
        <f>'5.  2015-2027 LRAM'!AN1797</f>
        <v>0</v>
      </c>
      <c r="N104" s="128">
        <f>'5.  2015-2027 LRAM'!AO1797</f>
        <v>0</v>
      </c>
      <c r="O104" s="128">
        <f>'5.  2015-2027 LRAM'!AP1797</f>
        <v>0</v>
      </c>
      <c r="P104" s="128">
        <f>'5.  2015-2027 LRAM'!AQ1797</f>
        <v>0</v>
      </c>
      <c r="Q104" s="128">
        <f>'5.  2015-2027 LRAM'!AR1797</f>
        <v>0</v>
      </c>
      <c r="R104" s="129">
        <f>SUM(D104:Q104)</f>
        <v>1974023.7383180605</v>
      </c>
      <c r="U104" s="124"/>
      <c r="V104" s="125"/>
    </row>
    <row r="105" spans="2:22" s="13" customFormat="1">
      <c r="B105" s="126" t="s">
        <v>932</v>
      </c>
      <c r="C105" s="127"/>
      <c r="D105" s="128">
        <f>-'5.  2015-2027 LRAM'!AE1798</f>
        <v>0</v>
      </c>
      <c r="E105" s="128">
        <f>-'5.  2015-2027 LRAM'!AF1798</f>
        <v>-27236.016979378139</v>
      </c>
      <c r="F105" s="128">
        <f>-'5.  2015-2027 LRAM'!AG1798</f>
        <v>-206430.88064689457</v>
      </c>
      <c r="G105" s="128">
        <f>-'5.  2015-2027 LRAM'!AH1798</f>
        <v>-130882.14965541156</v>
      </c>
      <c r="H105" s="128">
        <f>-'5.  2015-2027 LRAM'!AI1798</f>
        <v>0</v>
      </c>
      <c r="I105" s="128">
        <f>-'5.  2015-2027 LRAM'!AJ1798</f>
        <v>0</v>
      </c>
      <c r="J105" s="128">
        <f>-'5.  2015-2027 LRAM'!AK1798</f>
        <v>0</v>
      </c>
      <c r="K105" s="128">
        <f>-'5.  2015-2027 LRAM'!AL1798</f>
        <v>0</v>
      </c>
      <c r="L105" s="128">
        <f>-'5.  2015-2027 LRAM'!AM1798</f>
        <v>0</v>
      </c>
      <c r="M105" s="128">
        <f>-'5.  2015-2027 LRAM'!AN1798</f>
        <v>0</v>
      </c>
      <c r="N105" s="128">
        <f>-'5.  2015-2027 LRAM'!AO1798</f>
        <v>0</v>
      </c>
      <c r="O105" s="128">
        <f>-'5.  2015-2027 LRAM'!AP1798</f>
        <v>0</v>
      </c>
      <c r="P105" s="128">
        <f>-'5.  2015-2027 LRAM'!AQ1798</f>
        <v>0</v>
      </c>
      <c r="Q105" s="128">
        <f>-'5.  2015-2027 LRAM'!AR1798</f>
        <v>0</v>
      </c>
      <c r="R105" s="129">
        <f>SUM(D105:Q105)</f>
        <v>-364549.04728168424</v>
      </c>
      <c r="S105" s="130"/>
      <c r="U105" s="124"/>
      <c r="V105" s="125"/>
    </row>
    <row r="106" spans="2:22" s="13" customFormat="1">
      <c r="B106" s="732" t="s">
        <v>920</v>
      </c>
      <c r="C106" s="733"/>
      <c r="D106" s="734">
        <f>SUM(D104:D105)</f>
        <v>0</v>
      </c>
      <c r="E106" s="734">
        <f t="shared" ref="E106:Q106" si="3">SUM(E104:E105)</f>
        <v>488643.47349946416</v>
      </c>
      <c r="F106" s="734">
        <f t="shared" si="3"/>
        <v>336100.01402878796</v>
      </c>
      <c r="G106" s="734">
        <f t="shared" si="3"/>
        <v>177562.54490913567</v>
      </c>
      <c r="H106" s="734">
        <f t="shared" si="3"/>
        <v>87324.145158493513</v>
      </c>
      <c r="I106" s="734">
        <f t="shared" si="3"/>
        <v>464263.47436042735</v>
      </c>
      <c r="J106" s="734">
        <f t="shared" si="3"/>
        <v>55581.03908006788</v>
      </c>
      <c r="K106" s="734">
        <f t="shared" si="3"/>
        <v>0</v>
      </c>
      <c r="L106" s="734">
        <f t="shared" si="3"/>
        <v>0</v>
      </c>
      <c r="M106" s="734">
        <f t="shared" si="3"/>
        <v>0</v>
      </c>
      <c r="N106" s="734">
        <f t="shared" si="3"/>
        <v>0</v>
      </c>
      <c r="O106" s="734">
        <f t="shared" si="3"/>
        <v>0</v>
      </c>
      <c r="P106" s="734">
        <f t="shared" si="3"/>
        <v>0</v>
      </c>
      <c r="Q106" s="734">
        <f t="shared" si="3"/>
        <v>0</v>
      </c>
      <c r="R106" s="735">
        <f>SUM(R104:R105)</f>
        <v>1609474.6910363762</v>
      </c>
      <c r="S106" s="130"/>
      <c r="U106" s="124"/>
      <c r="V106" s="125"/>
    </row>
    <row r="107" spans="2:22" s="109" customFormat="1">
      <c r="B107" s="725" t="s">
        <v>67</v>
      </c>
      <c r="C107" s="577"/>
      <c r="D107" s="726"/>
      <c r="E107" s="726"/>
      <c r="F107" s="726"/>
      <c r="G107" s="726"/>
      <c r="H107" s="726"/>
      <c r="I107" s="726"/>
      <c r="J107" s="726"/>
      <c r="K107" s="727"/>
      <c r="L107" s="727"/>
      <c r="M107" s="727"/>
      <c r="N107" s="727"/>
      <c r="O107" s="727"/>
      <c r="P107" s="727"/>
      <c r="Q107" s="727"/>
      <c r="R107" s="730"/>
      <c r="U107" s="131"/>
      <c r="V107" s="125"/>
    </row>
    <row r="108" spans="2:22" s="13" customFormat="1">
      <c r="B108" s="126" t="s">
        <v>933</v>
      </c>
      <c r="C108" s="127"/>
      <c r="D108" s="128">
        <f>'5.  2015-2027 LRAM'!AE1824</f>
        <v>0</v>
      </c>
      <c r="E108" s="128">
        <f>'5.  2015-2027 LRAM'!AF1824</f>
        <v>443799.81854688126</v>
      </c>
      <c r="F108" s="128">
        <f>'5.  2015-2027 LRAM'!AG1824</f>
        <v>491785.67178893625</v>
      </c>
      <c r="G108" s="128">
        <f>'5.  2015-2027 LRAM'!AH1824</f>
        <v>285515.61556527793</v>
      </c>
      <c r="H108" s="128">
        <f>'5.  2015-2027 LRAM'!AI1824</f>
        <v>70253.962068454508</v>
      </c>
      <c r="I108" s="128">
        <f>'5.  2015-2027 LRAM'!AJ1824</f>
        <v>464263.47436042735</v>
      </c>
      <c r="J108" s="128">
        <f>'5.  2015-2027 LRAM'!AK1824</f>
        <v>55581.03908006788</v>
      </c>
      <c r="K108" s="128">
        <f>'5.  2015-2027 LRAM'!AL1824</f>
        <v>0</v>
      </c>
      <c r="L108" s="128">
        <f>'5.  2015-2027 LRAM'!AM1824</f>
        <v>0</v>
      </c>
      <c r="M108" s="128">
        <f>'5.  2015-2027 LRAM'!AN1824</f>
        <v>0</v>
      </c>
      <c r="N108" s="128">
        <f>'5.  2015-2027 LRAM'!AO1824</f>
        <v>0</v>
      </c>
      <c r="O108" s="128">
        <f>'5.  2015-2027 LRAM'!AP1824</f>
        <v>0</v>
      </c>
      <c r="P108" s="128">
        <f>'5.  2015-2027 LRAM'!AQ1824</f>
        <v>0</v>
      </c>
      <c r="Q108" s="128">
        <f>'5.  2015-2027 LRAM'!AR1824</f>
        <v>0</v>
      </c>
      <c r="R108" s="129">
        <f>SUM(D108:Q108)</f>
        <v>1811199.581410045</v>
      </c>
      <c r="U108" s="124"/>
      <c r="V108" s="125"/>
    </row>
    <row r="109" spans="2:22" s="13" customFormat="1">
      <c r="B109" s="126" t="s">
        <v>934</v>
      </c>
      <c r="C109" s="127"/>
      <c r="D109" s="128">
        <f>-'5.  2015-2027 LRAM'!AE1825</f>
        <v>0</v>
      </c>
      <c r="E109" s="128">
        <f>-'5.  2015-2027 LRAM'!AF1825</f>
        <v>-27236.016979378139</v>
      </c>
      <c r="F109" s="128">
        <f>-'5.  2015-2027 LRAM'!AG1825</f>
        <v>-206430.88064689457</v>
      </c>
      <c r="G109" s="128">
        <f>-'5.  2015-2027 LRAM'!AH1825</f>
        <v>-130882.14965541156</v>
      </c>
      <c r="H109" s="128">
        <f>-'5.  2015-2027 LRAM'!AI1825</f>
        <v>0</v>
      </c>
      <c r="I109" s="128">
        <f>-'5.  2015-2027 LRAM'!AJ1825</f>
        <v>0</v>
      </c>
      <c r="J109" s="128">
        <f>-'5.  2015-2027 LRAM'!AK1825</f>
        <v>0</v>
      </c>
      <c r="K109" s="128">
        <f>-'5.  2015-2027 LRAM'!AL1825</f>
        <v>0</v>
      </c>
      <c r="L109" s="128">
        <f>-'5.  2015-2027 LRAM'!AM1825</f>
        <v>0</v>
      </c>
      <c r="M109" s="128">
        <f>-'5.  2015-2027 LRAM'!AN1825</f>
        <v>0</v>
      </c>
      <c r="N109" s="128">
        <f>-'5.  2015-2027 LRAM'!AO1825</f>
        <v>0</v>
      </c>
      <c r="O109" s="128">
        <f>-'5.  2015-2027 LRAM'!AP1825</f>
        <v>0</v>
      </c>
      <c r="P109" s="128">
        <f>-'5.  2015-2027 LRAM'!AQ1825</f>
        <v>0</v>
      </c>
      <c r="Q109" s="128">
        <f>-'5.  2015-2027 LRAM'!AR1825</f>
        <v>0</v>
      </c>
      <c r="R109" s="129">
        <f>SUM(D109:Q109)</f>
        <v>-364549.04728168424</v>
      </c>
      <c r="S109" s="130"/>
      <c r="U109" s="124"/>
      <c r="V109" s="125"/>
    </row>
    <row r="110" spans="2:22" s="13" customFormat="1">
      <c r="B110" s="732" t="s">
        <v>921</v>
      </c>
      <c r="C110" s="733"/>
      <c r="D110" s="734">
        <f>SUM(D108:D109)</f>
        <v>0</v>
      </c>
      <c r="E110" s="734">
        <f t="shared" ref="E110:Q110" si="4">SUM(E108:E109)</f>
        <v>416563.80156750313</v>
      </c>
      <c r="F110" s="734">
        <f t="shared" si="4"/>
        <v>285354.79114204168</v>
      </c>
      <c r="G110" s="734">
        <f t="shared" si="4"/>
        <v>154633.46590986638</v>
      </c>
      <c r="H110" s="734">
        <f t="shared" si="4"/>
        <v>70253.962068454508</v>
      </c>
      <c r="I110" s="734">
        <f t="shared" si="4"/>
        <v>464263.47436042735</v>
      </c>
      <c r="J110" s="734">
        <f t="shared" si="4"/>
        <v>55581.03908006788</v>
      </c>
      <c r="K110" s="734">
        <f t="shared" si="4"/>
        <v>0</v>
      </c>
      <c r="L110" s="734">
        <f t="shared" si="4"/>
        <v>0</v>
      </c>
      <c r="M110" s="734">
        <f t="shared" si="4"/>
        <v>0</v>
      </c>
      <c r="N110" s="734">
        <f t="shared" si="4"/>
        <v>0</v>
      </c>
      <c r="O110" s="734">
        <f t="shared" si="4"/>
        <v>0</v>
      </c>
      <c r="P110" s="734">
        <f t="shared" si="4"/>
        <v>0</v>
      </c>
      <c r="Q110" s="734">
        <f t="shared" si="4"/>
        <v>0</v>
      </c>
      <c r="R110" s="735">
        <f>SUM(R108:R109)</f>
        <v>1446650.5341283609</v>
      </c>
      <c r="S110" s="130"/>
      <c r="U110" s="124"/>
      <c r="V110" s="125"/>
    </row>
    <row r="111" spans="2:22" s="109" customFormat="1">
      <c r="B111" s="725" t="s">
        <v>67</v>
      </c>
      <c r="C111" s="577"/>
      <c r="D111" s="726"/>
      <c r="E111" s="726"/>
      <c r="F111" s="726"/>
      <c r="G111" s="726"/>
      <c r="H111" s="726"/>
      <c r="I111" s="726"/>
      <c r="J111" s="726"/>
      <c r="K111" s="727"/>
      <c r="L111" s="727"/>
      <c r="M111" s="727"/>
      <c r="N111" s="727"/>
      <c r="O111" s="727"/>
      <c r="P111" s="727"/>
      <c r="Q111" s="727"/>
      <c r="R111" s="730"/>
      <c r="U111" s="131"/>
      <c r="V111" s="125"/>
    </row>
    <row r="112" spans="2:22" s="13" customFormat="1">
      <c r="B112" s="126" t="s">
        <v>935</v>
      </c>
      <c r="C112" s="127"/>
      <c r="D112" s="128">
        <f>'5.  2015-2027 LRAM'!AE1851</f>
        <v>0</v>
      </c>
      <c r="E112" s="128">
        <f>'5.  2015-2027 LRAM'!AF1851</f>
        <v>406752.07771345112</v>
      </c>
      <c r="F112" s="128">
        <f>'5.  2015-2027 LRAM'!AG1851</f>
        <v>469288.43053382437</v>
      </c>
      <c r="G112" s="128">
        <f>'5.  2015-2027 LRAM'!AH1851</f>
        <v>279837.71325895429</v>
      </c>
      <c r="H112" s="128">
        <f>'5.  2015-2027 LRAM'!AI1851</f>
        <v>69521.923486310669</v>
      </c>
      <c r="I112" s="128">
        <f>'5.  2015-2027 LRAM'!AJ1851</f>
        <v>464263.47436042735</v>
      </c>
      <c r="J112" s="128">
        <f>'5.  2015-2027 LRAM'!AK1851</f>
        <v>55581.03908006788</v>
      </c>
      <c r="K112" s="128">
        <f>'5.  2015-2027 LRAM'!AL1851</f>
        <v>0</v>
      </c>
      <c r="L112" s="128">
        <f>'5.  2015-2027 LRAM'!AM1851</f>
        <v>0</v>
      </c>
      <c r="M112" s="128">
        <f>'5.  2015-2027 LRAM'!AN1851</f>
        <v>0</v>
      </c>
      <c r="N112" s="128">
        <f>'5.  2015-2027 LRAM'!AO1851</f>
        <v>0</v>
      </c>
      <c r="O112" s="128">
        <f>'5.  2015-2027 LRAM'!AP1851</f>
        <v>0</v>
      </c>
      <c r="P112" s="128">
        <f>'5.  2015-2027 LRAM'!AQ1851</f>
        <v>0</v>
      </c>
      <c r="Q112" s="128">
        <f>'5.  2015-2027 LRAM'!AR1851</f>
        <v>0</v>
      </c>
      <c r="R112" s="129">
        <f>SUM(D112:Q112)</f>
        <v>1745244.6584330357</v>
      </c>
      <c r="U112" s="124"/>
      <c r="V112" s="125"/>
    </row>
    <row r="113" spans="2:22" s="13" customFormat="1">
      <c r="B113" s="126" t="s">
        <v>936</v>
      </c>
      <c r="C113" s="127"/>
      <c r="D113" s="128">
        <f>-'5.  2015-2027 LRAM'!AE1852</f>
        <v>0</v>
      </c>
      <c r="E113" s="128">
        <f>-'5.  2015-2027 LRAM'!AF1852</f>
        <v>-27236.016979378139</v>
      </c>
      <c r="F113" s="128">
        <f>-'5.  2015-2027 LRAM'!AG1852</f>
        <v>-206430.88064689457</v>
      </c>
      <c r="G113" s="128">
        <f>-'5.  2015-2027 LRAM'!AH1852</f>
        <v>-130882.14965541156</v>
      </c>
      <c r="H113" s="128">
        <f>-'5.  2015-2027 LRAM'!AI1852</f>
        <v>0</v>
      </c>
      <c r="I113" s="128">
        <f>-'5.  2015-2027 LRAM'!AJ1852</f>
        <v>0</v>
      </c>
      <c r="J113" s="128">
        <f>-'5.  2015-2027 LRAM'!AK1852</f>
        <v>0</v>
      </c>
      <c r="K113" s="128">
        <f>-'5.  2015-2027 LRAM'!AL1852</f>
        <v>0</v>
      </c>
      <c r="L113" s="128">
        <f>-'5.  2015-2027 LRAM'!AM1852</f>
        <v>0</v>
      </c>
      <c r="M113" s="128">
        <f>-'5.  2015-2027 LRAM'!AN1852</f>
        <v>0</v>
      </c>
      <c r="N113" s="128">
        <f>-'5.  2015-2027 LRAM'!AO1852</f>
        <v>0</v>
      </c>
      <c r="O113" s="128">
        <f>-'5.  2015-2027 LRAM'!AP1852</f>
        <v>0</v>
      </c>
      <c r="P113" s="128">
        <f>-'5.  2015-2027 LRAM'!AQ1852</f>
        <v>0</v>
      </c>
      <c r="Q113" s="128">
        <f>-'5.  2015-2027 LRAM'!AR1852</f>
        <v>0</v>
      </c>
      <c r="R113" s="129">
        <f>SUM(D113:Q113)</f>
        <v>-364549.04728168424</v>
      </c>
      <c r="S113" s="130"/>
      <c r="U113" s="124"/>
      <c r="V113" s="125"/>
    </row>
    <row r="114" spans="2:22" s="13" customFormat="1">
      <c r="B114" s="732" t="s">
        <v>922</v>
      </c>
      <c r="C114" s="733"/>
      <c r="D114" s="734">
        <f>SUM(D112:D113)</f>
        <v>0</v>
      </c>
      <c r="E114" s="734">
        <f t="shared" ref="E114:Q114" si="5">SUM(E112:E113)</f>
        <v>379516.06073407299</v>
      </c>
      <c r="F114" s="734">
        <f t="shared" si="5"/>
        <v>262857.5498869298</v>
      </c>
      <c r="G114" s="734">
        <f t="shared" si="5"/>
        <v>148955.56360354275</v>
      </c>
      <c r="H114" s="734">
        <f t="shared" si="5"/>
        <v>69521.923486310669</v>
      </c>
      <c r="I114" s="734">
        <f t="shared" si="5"/>
        <v>464263.47436042735</v>
      </c>
      <c r="J114" s="734">
        <f t="shared" si="5"/>
        <v>55581.03908006788</v>
      </c>
      <c r="K114" s="734">
        <f t="shared" si="5"/>
        <v>0</v>
      </c>
      <c r="L114" s="734">
        <f t="shared" si="5"/>
        <v>0</v>
      </c>
      <c r="M114" s="734">
        <f t="shared" si="5"/>
        <v>0</v>
      </c>
      <c r="N114" s="734">
        <f t="shared" si="5"/>
        <v>0</v>
      </c>
      <c r="O114" s="734">
        <f t="shared" si="5"/>
        <v>0</v>
      </c>
      <c r="P114" s="734">
        <f t="shared" si="5"/>
        <v>0</v>
      </c>
      <c r="Q114" s="734">
        <f t="shared" si="5"/>
        <v>0</v>
      </c>
      <c r="R114" s="735">
        <f>SUM(R112:R113)</f>
        <v>1380695.6111513516</v>
      </c>
      <c r="S114" s="130"/>
      <c r="U114" s="124"/>
      <c r="V114" s="125"/>
    </row>
    <row r="115" spans="2:22" s="109" customFormat="1">
      <c r="B115" s="725" t="s">
        <v>67</v>
      </c>
      <c r="C115" s="577"/>
      <c r="D115" s="726"/>
      <c r="E115" s="726"/>
      <c r="F115" s="726"/>
      <c r="G115" s="726"/>
      <c r="H115" s="726"/>
      <c r="I115" s="726"/>
      <c r="J115" s="726"/>
      <c r="K115" s="727"/>
      <c r="L115" s="727"/>
      <c r="M115" s="727"/>
      <c r="N115" s="727"/>
      <c r="O115" s="727"/>
      <c r="P115" s="727"/>
      <c r="Q115" s="727"/>
      <c r="R115" s="730"/>
      <c r="U115" s="131"/>
      <c r="V115" s="125"/>
    </row>
    <row r="116" spans="2:22" s="13" customFormat="1">
      <c r="B116" s="126" t="s">
        <v>937</v>
      </c>
      <c r="C116" s="127"/>
      <c r="D116" s="128">
        <f>'5.  2015-2027 LRAM'!AE1878</f>
        <v>0</v>
      </c>
      <c r="E116" s="128">
        <f>'5.  2015-2027 LRAM'!AF1878</f>
        <v>367909.93617903034</v>
      </c>
      <c r="F116" s="128">
        <f>'5.  2015-2027 LRAM'!AG1878</f>
        <v>439392.45104268781</v>
      </c>
      <c r="G116" s="128">
        <f>'5.  2015-2027 LRAM'!AH1878</f>
        <v>261924.89015461353</v>
      </c>
      <c r="H116" s="128">
        <f>'5.  2015-2027 LRAM'!AI1878</f>
        <v>66632.398627390052</v>
      </c>
      <c r="I116" s="128">
        <f>'5.  2015-2027 LRAM'!AJ1878</f>
        <v>464263.47436042735</v>
      </c>
      <c r="J116" s="128">
        <f>'5.  2015-2027 LRAM'!AK1878</f>
        <v>53443.513462995877</v>
      </c>
      <c r="K116" s="128">
        <f>'5.  2015-2027 LRAM'!AL1878</f>
        <v>0</v>
      </c>
      <c r="L116" s="128">
        <f>'5.  2015-2027 LRAM'!AM1878</f>
        <v>0</v>
      </c>
      <c r="M116" s="128">
        <f>'5.  2015-2027 LRAM'!AN1878</f>
        <v>0</v>
      </c>
      <c r="N116" s="128">
        <f>'5.  2015-2027 LRAM'!AO1878</f>
        <v>0</v>
      </c>
      <c r="O116" s="128">
        <f>'5.  2015-2027 LRAM'!AP1878</f>
        <v>0</v>
      </c>
      <c r="P116" s="128">
        <f>'5.  2015-2027 LRAM'!AQ1878</f>
        <v>0</v>
      </c>
      <c r="Q116" s="128">
        <f>'5.  2015-2027 LRAM'!AR1878</f>
        <v>0</v>
      </c>
      <c r="R116" s="129">
        <f>SUM(D116:Q116)</f>
        <v>1653566.6638271452</v>
      </c>
      <c r="U116" s="124"/>
      <c r="V116" s="125"/>
    </row>
    <row r="117" spans="2:22" s="13" customFormat="1">
      <c r="B117" s="126" t="s">
        <v>938</v>
      </c>
      <c r="C117" s="127"/>
      <c r="D117" s="128">
        <f>-'5.  2015-2027 LRAM'!AE1879</f>
        <v>0</v>
      </c>
      <c r="E117" s="128">
        <f>-'5.  2015-2027 LRAM'!AF1879</f>
        <v>-27236.016979378139</v>
      </c>
      <c r="F117" s="128">
        <f>-'5.  2015-2027 LRAM'!AG1879</f>
        <v>-206430.88064689457</v>
      </c>
      <c r="G117" s="128">
        <f>-'5.  2015-2027 LRAM'!AH1879</f>
        <v>-130882.14965541156</v>
      </c>
      <c r="H117" s="128">
        <f>-'5.  2015-2027 LRAM'!AI1879</f>
        <v>0</v>
      </c>
      <c r="I117" s="128">
        <f>-'5.  2015-2027 LRAM'!AJ1879</f>
        <v>0</v>
      </c>
      <c r="J117" s="128">
        <f>-'5.  2015-2027 LRAM'!AK1879</f>
        <v>0</v>
      </c>
      <c r="K117" s="128">
        <f>-'5.  2015-2027 LRAM'!AL1879</f>
        <v>0</v>
      </c>
      <c r="L117" s="128">
        <f>-'5.  2015-2027 LRAM'!AM1879</f>
        <v>0</v>
      </c>
      <c r="M117" s="128">
        <f>-'5.  2015-2027 LRAM'!AN1879</f>
        <v>0</v>
      </c>
      <c r="N117" s="128">
        <f>-'5.  2015-2027 LRAM'!AO1879</f>
        <v>0</v>
      </c>
      <c r="O117" s="128">
        <f>-'5.  2015-2027 LRAM'!AP1879</f>
        <v>0</v>
      </c>
      <c r="P117" s="128">
        <f>-'5.  2015-2027 LRAM'!AQ1879</f>
        <v>0</v>
      </c>
      <c r="Q117" s="128">
        <f>-'5.  2015-2027 LRAM'!AR1879</f>
        <v>0</v>
      </c>
      <c r="R117" s="129">
        <f>SUM(D117:Q117)</f>
        <v>-364549.04728168424</v>
      </c>
      <c r="S117" s="130"/>
      <c r="U117" s="124"/>
      <c r="V117" s="125"/>
    </row>
    <row r="118" spans="2:22" s="13" customFormat="1">
      <c r="B118" s="732" t="s">
        <v>923</v>
      </c>
      <c r="C118" s="733"/>
      <c r="D118" s="734">
        <f>SUM(D116:D117)</f>
        <v>0</v>
      </c>
      <c r="E118" s="734">
        <f t="shared" ref="E118:Q118" si="6">SUM(E116:E117)</f>
        <v>340673.91919965221</v>
      </c>
      <c r="F118" s="734">
        <f t="shared" si="6"/>
        <v>232961.57039579324</v>
      </c>
      <c r="G118" s="734">
        <f t="shared" si="6"/>
        <v>131042.74049920197</v>
      </c>
      <c r="H118" s="734">
        <f t="shared" si="6"/>
        <v>66632.398627390052</v>
      </c>
      <c r="I118" s="734">
        <f t="shared" si="6"/>
        <v>464263.47436042735</v>
      </c>
      <c r="J118" s="734">
        <f t="shared" si="6"/>
        <v>53443.513462995877</v>
      </c>
      <c r="K118" s="734">
        <f t="shared" si="6"/>
        <v>0</v>
      </c>
      <c r="L118" s="734">
        <f t="shared" si="6"/>
        <v>0</v>
      </c>
      <c r="M118" s="734">
        <f t="shared" si="6"/>
        <v>0</v>
      </c>
      <c r="N118" s="734">
        <f t="shared" si="6"/>
        <v>0</v>
      </c>
      <c r="O118" s="734">
        <f t="shared" si="6"/>
        <v>0</v>
      </c>
      <c r="P118" s="734">
        <f t="shared" si="6"/>
        <v>0</v>
      </c>
      <c r="Q118" s="734">
        <f t="shared" si="6"/>
        <v>0</v>
      </c>
      <c r="R118" s="735">
        <f>SUM(R116:R117)</f>
        <v>1289017.6165454611</v>
      </c>
      <c r="S118" s="130"/>
      <c r="U118" s="124"/>
      <c r="V118" s="125"/>
    </row>
    <row r="119" spans="2:22" s="109" customFormat="1">
      <c r="B119" s="530" t="s">
        <v>67</v>
      </c>
      <c r="C119" s="526"/>
      <c r="D119" s="132"/>
      <c r="E119" s="132"/>
      <c r="F119" s="132"/>
      <c r="G119" s="132"/>
      <c r="H119" s="132"/>
      <c r="I119" s="132"/>
      <c r="J119" s="132"/>
      <c r="K119" s="133"/>
      <c r="L119" s="133"/>
      <c r="M119" s="133"/>
      <c r="N119" s="133"/>
      <c r="O119" s="133"/>
      <c r="P119" s="133"/>
      <c r="Q119" s="133"/>
      <c r="R119" s="731"/>
      <c r="U119" s="131"/>
      <c r="V119" s="125"/>
    </row>
    <row r="120" spans="2:22" s="13" customFormat="1" ht="32.25" customHeight="1">
      <c r="B120" s="658" t="s">
        <v>939</v>
      </c>
      <c r="C120" s="529"/>
      <c r="D120" s="528">
        <f>SUM(D106,D107,D110,D111,D114,D115,D118,D119)</f>
        <v>0</v>
      </c>
      <c r="E120" s="528">
        <f t="shared" ref="E120:O120" si="7">SUM(E106,E107,E110,E111,E114,E115,E118,E119)</f>
        <v>1625397.2550006926</v>
      </c>
      <c r="F120" s="528">
        <f t="shared" si="7"/>
        <v>1117273.9254535527</v>
      </c>
      <c r="G120" s="528">
        <f t="shared" si="7"/>
        <v>612194.31492174673</v>
      </c>
      <c r="H120" s="528">
        <f t="shared" si="7"/>
        <v>293732.42934064876</v>
      </c>
      <c r="I120" s="528">
        <f t="shared" si="7"/>
        <v>1857053.8974417094</v>
      </c>
      <c r="J120" s="528">
        <f t="shared" si="7"/>
        <v>220186.63070319951</v>
      </c>
      <c r="K120" s="528">
        <f t="shared" si="7"/>
        <v>0</v>
      </c>
      <c r="L120" s="528">
        <f t="shared" si="7"/>
        <v>0</v>
      </c>
      <c r="M120" s="528">
        <f t="shared" si="7"/>
        <v>0</v>
      </c>
      <c r="N120" s="528">
        <f t="shared" si="7"/>
        <v>0</v>
      </c>
      <c r="O120" s="528">
        <f t="shared" si="7"/>
        <v>0</v>
      </c>
      <c r="P120" s="528">
        <f t="shared" ref="P120" si="8">SUM(P106,P107,P110,P111,P114,P115,P118,P119)</f>
        <v>0</v>
      </c>
      <c r="Q120" s="528">
        <f t="shared" ref="Q120:R120" si="9">SUM(Q106,Q107,Q110,Q111,Q114,Q115,Q118,Q119)</f>
        <v>0</v>
      </c>
      <c r="R120" s="528">
        <f t="shared" si="9"/>
        <v>5725838.4528615493</v>
      </c>
      <c r="U120" s="124"/>
      <c r="V120" s="125"/>
    </row>
    <row r="121" spans="2:22" ht="20.25" customHeight="1">
      <c r="B121" s="314" t="s">
        <v>533</v>
      </c>
      <c r="C121" s="512"/>
      <c r="D121" s="511"/>
      <c r="E121" s="511"/>
      <c r="F121" s="511"/>
      <c r="G121" s="511"/>
      <c r="H121" s="511"/>
      <c r="I121" s="511"/>
      <c r="J121" s="511"/>
      <c r="K121" s="511"/>
      <c r="L121" s="511"/>
      <c r="M121" s="511"/>
      <c r="N121" s="511"/>
      <c r="O121" s="511"/>
      <c r="P121" s="511"/>
      <c r="Q121" s="511"/>
      <c r="R121" s="511"/>
      <c r="V121" s="11"/>
    </row>
    <row r="122" spans="2:22" ht="20.25" customHeight="1">
      <c r="B122" s="728" t="s">
        <v>983</v>
      </c>
      <c r="C122" s="729"/>
      <c r="D122" s="514"/>
      <c r="E122" s="514"/>
      <c r="F122" s="514"/>
      <c r="G122" s="514"/>
      <c r="H122" s="514"/>
      <c r="I122" s="514"/>
      <c r="J122" s="514"/>
      <c r="K122" s="514"/>
      <c r="L122" s="514"/>
      <c r="M122" s="514"/>
      <c r="N122" s="514"/>
      <c r="O122" s="514"/>
      <c r="P122" s="514"/>
      <c r="Q122" s="514"/>
      <c r="R122" s="514"/>
      <c r="V122" s="11"/>
    </row>
    <row r="123" spans="2:22" ht="14.5">
      <c r="E123" s="1"/>
    </row>
    <row r="124" spans="2:22" ht="21" hidden="1" customHeight="1">
      <c r="B124" s="93" t="s">
        <v>534</v>
      </c>
      <c r="F124" s="500"/>
    </row>
    <row r="125" spans="2:22" s="24" customFormat="1" ht="27.75" hidden="1" customHeight="1">
      <c r="B125" s="481" t="s">
        <v>554</v>
      </c>
      <c r="C125" s="477"/>
      <c r="D125" s="477"/>
      <c r="E125" s="484"/>
      <c r="F125" s="477"/>
      <c r="G125" s="477"/>
      <c r="H125" s="477"/>
      <c r="I125" s="477"/>
      <c r="J125" s="477"/>
      <c r="T125" s="155"/>
      <c r="U125" s="155"/>
    </row>
    <row r="126" spans="2:22" ht="11.25" hidden="1" customHeight="1">
      <c r="B126" s="29"/>
    </row>
    <row r="127" spans="2:22" s="462" customFormat="1" ht="25.5" hidden="1" customHeight="1">
      <c r="B127" s="476"/>
      <c r="C127" s="473">
        <v>2011</v>
      </c>
      <c r="D127" s="473">
        <v>2012</v>
      </c>
      <c r="E127" s="473">
        <v>2013</v>
      </c>
      <c r="F127" s="473">
        <v>2014</v>
      </c>
      <c r="G127" s="473">
        <v>2015</v>
      </c>
      <c r="H127" s="473">
        <v>2016</v>
      </c>
      <c r="I127" s="473">
        <v>2017</v>
      </c>
      <c r="J127" s="473">
        <v>2018</v>
      </c>
      <c r="K127" s="473">
        <v>2019</v>
      </c>
      <c r="L127" s="473">
        <v>2020</v>
      </c>
      <c r="M127" s="474" t="s">
        <v>26</v>
      </c>
      <c r="T127" s="475"/>
      <c r="U127" s="475"/>
    </row>
    <row r="128" spans="2:22" s="30" customFormat="1" ht="23.25" hidden="1" customHeight="1">
      <c r="B128" s="165">
        <v>2011</v>
      </c>
      <c r="C128" s="468">
        <f>'4.  2011-2014 LRAM'!BA131</f>
        <v>0</v>
      </c>
      <c r="D128" s="469">
        <f>SUM('4.  2011-2014 LRAM'!AM269:AZ269)</f>
        <v>0</v>
      </c>
      <c r="E128" s="469">
        <f>SUM('4.  2011-2014 LRAM'!AM405:AZ405)</f>
        <v>0</v>
      </c>
      <c r="F128" s="470">
        <f>SUM('4.  2011-2014 LRAM'!AM541:AZ541)</f>
        <v>0</v>
      </c>
      <c r="G128" s="470">
        <f>SUM('5.  2015-2027 LRAM'!AE199:AR199)</f>
        <v>0</v>
      </c>
      <c r="H128" s="469">
        <f>SUM('5.  2015-2027 LRAM'!AE389:AR389)</f>
        <v>0</v>
      </c>
      <c r="I128" s="470">
        <f>SUM('5.  2015-2027 LRAM'!AE579:AR579)</f>
        <v>0</v>
      </c>
      <c r="J128" s="469">
        <f>SUM('5.  2015-2027 LRAM'!AE773:AR773)</f>
        <v>0</v>
      </c>
      <c r="K128" s="469">
        <f>SUM('5.  2015-2027 LRAM'!AE970:AR970)</f>
        <v>0</v>
      </c>
      <c r="L128" s="469">
        <f>SUM('5.  2015-2027 LRAM'!AE1165:AR1165)</f>
        <v>0</v>
      </c>
      <c r="M128" s="469">
        <f>SUM(C128:L128)</f>
        <v>0</v>
      </c>
      <c r="T128" s="150"/>
      <c r="U128" s="150"/>
    </row>
    <row r="129" spans="2:21" s="30" customFormat="1" ht="23.25" hidden="1" customHeight="1">
      <c r="B129" s="165">
        <v>2012</v>
      </c>
      <c r="C129" s="471"/>
      <c r="D129" s="470">
        <f>SUM('4.  2011-2014 LRAM'!AM270:AZ270)</f>
        <v>0</v>
      </c>
      <c r="E129" s="469">
        <f>SUM('4.  2011-2014 LRAM'!AM406:AZ406)</f>
        <v>0</v>
      </c>
      <c r="F129" s="470">
        <f>SUM('4.  2011-2014 LRAM'!AM542:AZ542)</f>
        <v>0</v>
      </c>
      <c r="G129" s="470">
        <f>SUM('5.  2015-2027 LRAM'!AE200:AR200)</f>
        <v>0</v>
      </c>
      <c r="H129" s="469">
        <f>SUM('5.  2015-2027 LRAM'!AE390:AR390)</f>
        <v>0</v>
      </c>
      <c r="I129" s="470">
        <f>SUM('5.  2015-2027 LRAM'!AE580:AR580)</f>
        <v>0</v>
      </c>
      <c r="J129" s="469">
        <f>SUM('5.  2015-2027 LRAM'!AE774:AR774)</f>
        <v>0</v>
      </c>
      <c r="K129" s="469">
        <f>SUM('5.  2015-2027 LRAM'!AE971:AR971)</f>
        <v>0</v>
      </c>
      <c r="L129" s="469">
        <f>SUM('5.  2015-2027 LRAM'!AE1166:AR1166)</f>
        <v>0</v>
      </c>
      <c r="M129" s="469">
        <f>SUM(D129:L129)</f>
        <v>0</v>
      </c>
      <c r="T129" s="150"/>
      <c r="U129" s="150"/>
    </row>
    <row r="130" spans="2:21" s="30" customFormat="1" ht="23.25" hidden="1" customHeight="1">
      <c r="B130" s="165">
        <v>2013</v>
      </c>
      <c r="C130" s="472"/>
      <c r="D130" s="472"/>
      <c r="E130" s="470">
        <f>SUM('4.  2011-2014 LRAM'!AM407:AZ407)</f>
        <v>0</v>
      </c>
      <c r="F130" s="470">
        <f>SUM('4.  2011-2014 LRAM'!AM543:AZ543)</f>
        <v>0</v>
      </c>
      <c r="G130" s="470">
        <f>SUM('5.  2015-2027 LRAM'!AE201:AR201)</f>
        <v>0</v>
      </c>
      <c r="H130" s="469">
        <f>SUM('5.  2015-2027 LRAM'!AE391:AR391)</f>
        <v>0</v>
      </c>
      <c r="I130" s="470">
        <f>SUM('5.  2015-2027 LRAM'!AE581:AR581)</f>
        <v>0</v>
      </c>
      <c r="J130" s="469">
        <f>SUM('5.  2015-2027 LRAM'!AE775:AR775)</f>
        <v>0</v>
      </c>
      <c r="K130" s="469">
        <f>SUM('5.  2015-2027 LRAM'!AE972:AR972)</f>
        <v>0</v>
      </c>
      <c r="L130" s="469">
        <f>SUM('5.  2015-2027 LRAM'!AE1167:AR1167)</f>
        <v>0</v>
      </c>
      <c r="M130" s="469">
        <f>SUM(C130:L130)</f>
        <v>0</v>
      </c>
      <c r="T130" s="150"/>
      <c r="U130" s="150"/>
    </row>
    <row r="131" spans="2:21" s="30" customFormat="1" ht="23.25" hidden="1" customHeight="1">
      <c r="B131" s="165">
        <v>2014</v>
      </c>
      <c r="C131" s="472"/>
      <c r="D131" s="472"/>
      <c r="E131" s="472"/>
      <c r="F131" s="470">
        <f>SUM('4.  2011-2014 LRAM'!AM544:AZ544)</f>
        <v>0</v>
      </c>
      <c r="G131" s="470">
        <f>SUM('5.  2015-2027 LRAM'!AE202:AR202)</f>
        <v>0</v>
      </c>
      <c r="H131" s="469">
        <f>SUM('5.  2015-2027 LRAM'!AE392:AR392)</f>
        <v>0</v>
      </c>
      <c r="I131" s="470">
        <f>SUM('5.  2015-2027 LRAM'!AE582:AR582)</f>
        <v>0</v>
      </c>
      <c r="J131" s="469">
        <f>SUM('5.  2015-2027 LRAM'!AE776:AR776)</f>
        <v>0</v>
      </c>
      <c r="K131" s="469">
        <f>SUM('5.  2015-2027 LRAM'!AE973:AR973)</f>
        <v>0</v>
      </c>
      <c r="L131" s="469">
        <f>SUM('5.  2015-2027 LRAM'!AE1168:AR1168)</f>
        <v>0</v>
      </c>
      <c r="M131" s="469">
        <f>SUM(F131:L131)</f>
        <v>0</v>
      </c>
      <c r="T131" s="150"/>
      <c r="U131" s="150"/>
    </row>
    <row r="132" spans="2:21" s="30" customFormat="1" ht="23.25" hidden="1" customHeight="1">
      <c r="B132" s="165">
        <v>2015</v>
      </c>
      <c r="C132" s="472"/>
      <c r="D132" s="472"/>
      <c r="E132" s="472"/>
      <c r="F132" s="472"/>
      <c r="G132" s="470">
        <f>SUM('5.  2015-2027 LRAM'!AE203:AR203)</f>
        <v>0</v>
      </c>
      <c r="H132" s="469">
        <f>SUM('5.  2015-2027 LRAM'!AE393:AR393)</f>
        <v>0</v>
      </c>
      <c r="I132" s="470">
        <f>SUM('5.  2015-2027 LRAM'!AE583:AR583)</f>
        <v>0</v>
      </c>
      <c r="J132" s="469">
        <f>SUM('5.  2015-2027 LRAM'!AE777:AR777)</f>
        <v>0</v>
      </c>
      <c r="K132" s="469">
        <f>SUM('5.  2015-2027 LRAM'!AE974:AR974)</f>
        <v>0</v>
      </c>
      <c r="L132" s="469">
        <f>SUM('5.  2015-2027 LRAM'!AE1169:AR1169)</f>
        <v>0</v>
      </c>
      <c r="M132" s="469">
        <f>SUM(G132:L132)</f>
        <v>0</v>
      </c>
      <c r="T132" s="150"/>
      <c r="U132" s="150"/>
    </row>
    <row r="133" spans="2:21" s="30" customFormat="1" ht="23.25" hidden="1" customHeight="1">
      <c r="B133" s="165">
        <v>2016</v>
      </c>
      <c r="C133" s="472"/>
      <c r="D133" s="472"/>
      <c r="E133" s="472"/>
      <c r="F133" s="472"/>
      <c r="G133" s="472"/>
      <c r="H133" s="469">
        <f>SUM('5.  2015-2027 LRAM'!AE394:AR394)</f>
        <v>0</v>
      </c>
      <c r="I133" s="470">
        <f>SUM('5.  2015-2027 LRAM'!AE584:AR584)</f>
        <v>0</v>
      </c>
      <c r="J133" s="469">
        <f>SUM('5.  2015-2027 LRAM'!AE778:AR778)</f>
        <v>0</v>
      </c>
      <c r="K133" s="469">
        <f>SUM('5.  2015-2027 LRAM'!AE975:AR975)</f>
        <v>0</v>
      </c>
      <c r="L133" s="469">
        <f>SUM('5.  2015-2027 LRAM'!AE1170:AR1170)</f>
        <v>0</v>
      </c>
      <c r="M133" s="469">
        <f>SUM(H133:L133)</f>
        <v>0</v>
      </c>
      <c r="T133" s="150"/>
      <c r="U133" s="150"/>
    </row>
    <row r="134" spans="2:21" s="30" customFormat="1" ht="23.25" hidden="1" customHeight="1">
      <c r="B134" s="165">
        <v>2017</v>
      </c>
      <c r="C134" s="472"/>
      <c r="D134" s="472"/>
      <c r="E134" s="472"/>
      <c r="F134" s="472"/>
      <c r="G134" s="472"/>
      <c r="H134" s="472"/>
      <c r="I134" s="469">
        <f>SUM('5.  2015-2027 LRAM'!AE585:AR585)</f>
        <v>0</v>
      </c>
      <c r="J134" s="469">
        <f>SUM('5.  2015-2027 LRAM'!AE779:AR779)</f>
        <v>0</v>
      </c>
      <c r="K134" s="469">
        <f>SUM('5.  2015-2027 LRAM'!AE976:AR976)</f>
        <v>0</v>
      </c>
      <c r="L134" s="469">
        <f>SUM('5.  2015-2027 LRAM'!AE1171:AR1171)</f>
        <v>0</v>
      </c>
      <c r="M134" s="469">
        <f>SUM(I134:L134)</f>
        <v>0</v>
      </c>
      <c r="T134" s="150"/>
      <c r="U134" s="150"/>
    </row>
    <row r="135" spans="2:21" s="30" customFormat="1" ht="23.25" hidden="1" customHeight="1">
      <c r="B135" s="165">
        <v>2018</v>
      </c>
      <c r="C135" s="472"/>
      <c r="D135" s="472"/>
      <c r="E135" s="472"/>
      <c r="F135" s="472"/>
      <c r="G135" s="472"/>
      <c r="H135" s="472"/>
      <c r="I135" s="472"/>
      <c r="J135" s="469">
        <f>SUM('5.  2015-2027 LRAM'!AE780:AR780)</f>
        <v>0</v>
      </c>
      <c r="K135" s="469">
        <f>SUM('5.  2015-2027 LRAM'!AE977:AR977)</f>
        <v>0</v>
      </c>
      <c r="L135" s="469">
        <f>SUM('5.  2015-2027 LRAM'!AE1172:AR1172)</f>
        <v>0</v>
      </c>
      <c r="M135" s="469">
        <f>SUM(J135:L135)</f>
        <v>0</v>
      </c>
      <c r="T135" s="150"/>
      <c r="U135" s="150"/>
    </row>
    <row r="136" spans="2:21" s="30" customFormat="1" ht="23.25" hidden="1" customHeight="1">
      <c r="B136" s="165">
        <v>2019</v>
      </c>
      <c r="C136" s="472"/>
      <c r="D136" s="472"/>
      <c r="E136" s="472"/>
      <c r="F136" s="472"/>
      <c r="G136" s="472"/>
      <c r="H136" s="472"/>
      <c r="I136" s="472"/>
      <c r="J136" s="472"/>
      <c r="K136" s="469">
        <f>SUM('5.  2015-2027 LRAM'!AE978:AR978)</f>
        <v>0</v>
      </c>
      <c r="L136" s="469">
        <f>SUM('5.  2015-2027 LRAM'!AE1173:AR1173)</f>
        <v>0</v>
      </c>
      <c r="M136" s="469">
        <f>SUM(K136:L136)</f>
        <v>0</v>
      </c>
      <c r="T136" s="150"/>
      <c r="U136" s="150"/>
    </row>
    <row r="137" spans="2:21" s="30" customFormat="1" ht="23.25" hidden="1" customHeight="1">
      <c r="B137" s="165">
        <v>2020</v>
      </c>
      <c r="C137" s="472"/>
      <c r="D137" s="472"/>
      <c r="E137" s="472"/>
      <c r="F137" s="472"/>
      <c r="G137" s="472"/>
      <c r="H137" s="472"/>
      <c r="I137" s="472"/>
      <c r="J137" s="472"/>
      <c r="K137" s="472"/>
      <c r="L137" s="471">
        <f>SUM('5.  2015-2027 LRAM'!AE1174:AR1174)</f>
        <v>0</v>
      </c>
      <c r="M137" s="471">
        <f>L137</f>
        <v>0</v>
      </c>
      <c r="T137" s="150"/>
      <c r="U137" s="150"/>
    </row>
    <row r="138" spans="2:21" s="164" customFormat="1" ht="24" hidden="1" customHeight="1">
      <c r="B138" s="482" t="s">
        <v>516</v>
      </c>
      <c r="C138" s="468">
        <f>C128</f>
        <v>0</v>
      </c>
      <c r="D138" s="469">
        <f>D128+D129</f>
        <v>0</v>
      </c>
      <c r="E138" s="469">
        <f>E128+E129+E130</f>
        <v>0</v>
      </c>
      <c r="F138" s="469">
        <f>F128+F129+F130+F131</f>
        <v>0</v>
      </c>
      <c r="G138" s="469">
        <f>G128+G129+G130+G131+G132</f>
        <v>0</v>
      </c>
      <c r="H138" s="469">
        <f>H128+H129+H130+H131+H132+H133</f>
        <v>0</v>
      </c>
      <c r="I138" s="469">
        <f>I128+I129+I130+I131+I132+I133+I134</f>
        <v>0</v>
      </c>
      <c r="J138" s="469">
        <f>J128+J129+J130+J131+J132+J133+J134+J135</f>
        <v>0</v>
      </c>
      <c r="K138" s="469">
        <f>K128+K129+K130+K131+K132+K133+K134+K135+K136</f>
        <v>0</v>
      </c>
      <c r="L138" s="469">
        <f>SUM(L128:L137)</f>
        <v>0</v>
      </c>
      <c r="M138" s="469">
        <f>SUM(M128:M137)</f>
        <v>0</v>
      </c>
      <c r="T138" s="166"/>
      <c r="U138" s="166"/>
    </row>
    <row r="139" spans="2:21" s="20" customFormat="1" ht="24.75" hidden="1" customHeight="1">
      <c r="B139" s="483" t="s">
        <v>515</v>
      </c>
      <c r="C139" s="467">
        <f>'4.  2011-2014 LRAM'!BA132</f>
        <v>0</v>
      </c>
      <c r="D139" s="467">
        <f>'4.  2011-2014 LRAM'!BA272</f>
        <v>0</v>
      </c>
      <c r="E139" s="467">
        <f>'4.  2011-2014 LRAM'!BA409</f>
        <v>0</v>
      </c>
      <c r="F139" s="467">
        <f>'4.  2011-2014 LRAM'!BA546</f>
        <v>0</v>
      </c>
      <c r="G139" s="467">
        <f>'5.  2015-2027 LRAM'!AS205</f>
        <v>0</v>
      </c>
      <c r="H139" s="467">
        <f>'5.  2015-2027 LRAM'!AS396</f>
        <v>0</v>
      </c>
      <c r="I139" s="467">
        <f>'5.  2015-2027 LRAM'!AS587</f>
        <v>0</v>
      </c>
      <c r="J139" s="467">
        <f>'5.  2015-2027 LRAM'!AS782</f>
        <v>0</v>
      </c>
      <c r="K139" s="467">
        <f>'5.  2015-2027 LRAM'!AS980</f>
        <v>0</v>
      </c>
      <c r="L139" s="467">
        <f>'5.  2015-2027 LRAM'!AS1176</f>
        <v>0</v>
      </c>
      <c r="M139" s="469">
        <f>SUM(C139:L139)</f>
        <v>0</v>
      </c>
      <c r="T139" s="71"/>
      <c r="U139" s="71"/>
    </row>
    <row r="140" spans="2:21" ht="24.75" hidden="1" customHeight="1">
      <c r="B140" s="483" t="s">
        <v>43</v>
      </c>
      <c r="C140" s="467">
        <f>'6.  Carrying Charges'!W27</f>
        <v>0</v>
      </c>
      <c r="D140" s="467">
        <f>'6.  Carrying Charges'!W42</f>
        <v>0</v>
      </c>
      <c r="E140" s="467">
        <f>'6.  Carrying Charges'!W57</f>
        <v>0</v>
      </c>
      <c r="F140" s="467">
        <f>'6.  Carrying Charges'!W72</f>
        <v>0</v>
      </c>
      <c r="G140" s="467">
        <f>'6.  Carrying Charges'!W87</f>
        <v>0</v>
      </c>
      <c r="H140" s="467">
        <f>'6.  Carrying Charges'!W102</f>
        <v>0</v>
      </c>
      <c r="I140" s="467">
        <f>'6.  Carrying Charges'!W117</f>
        <v>0</v>
      </c>
      <c r="J140" s="467">
        <f>'6.  Carrying Charges'!W132</f>
        <v>0</v>
      </c>
      <c r="K140" s="467">
        <f>'6.  Carrying Charges'!W147</f>
        <v>0</v>
      </c>
      <c r="L140" s="467">
        <f>'6.  Carrying Charges'!W162</f>
        <v>0</v>
      </c>
      <c r="M140" s="469">
        <f>SUM(C140:L140)</f>
        <v>0</v>
      </c>
    </row>
    <row r="141" spans="2:21" ht="23.25" hidden="1" customHeight="1">
      <c r="B141" s="482" t="s">
        <v>26</v>
      </c>
      <c r="C141" s="467">
        <f>C138-C139+C140</f>
        <v>0</v>
      </c>
      <c r="D141" s="467">
        <f t="shared" ref="D141:J141" si="10">D138-D139+D140</f>
        <v>0</v>
      </c>
      <c r="E141" s="467">
        <f t="shared" si="10"/>
        <v>0</v>
      </c>
      <c r="F141" s="467">
        <f t="shared" si="10"/>
        <v>0</v>
      </c>
      <c r="G141" s="467">
        <f t="shared" si="10"/>
        <v>0</v>
      </c>
      <c r="H141" s="467">
        <f t="shared" si="10"/>
        <v>0</v>
      </c>
      <c r="I141" s="467">
        <f t="shared" si="10"/>
        <v>0</v>
      </c>
      <c r="J141" s="467">
        <f t="shared" si="10"/>
        <v>0</v>
      </c>
      <c r="K141" s="467">
        <f>K138-K139+K140</f>
        <v>0</v>
      </c>
      <c r="L141" s="467">
        <f>L138-L139+L140</f>
        <v>0</v>
      </c>
      <c r="M141" s="467">
        <f>M138-M139+M140</f>
        <v>0</v>
      </c>
    </row>
    <row r="142" spans="2:21" ht="15.65" hidden="1" customHeight="1"/>
    <row r="143" spans="2:21">
      <c r="B143" s="500" t="s">
        <v>523</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zoomScale="70" zoomScaleNormal="70" workbookViewId="0">
      <selection activeCell="E33" sqref="E33:F33"/>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80" t="s">
        <v>548</v>
      </c>
    </row>
    <row r="19" spans="2:8" ht="15.5">
      <c r="B19" s="67" t="s">
        <v>613</v>
      </c>
    </row>
    <row r="20" spans="2:8" ht="13.5" customHeight="1"/>
    <row r="21" spans="2:8" ht="41.15" customHeight="1">
      <c r="B21" s="802" t="s">
        <v>666</v>
      </c>
      <c r="C21" s="802"/>
      <c r="D21" s="802"/>
      <c r="E21" s="802"/>
      <c r="F21" s="802"/>
      <c r="G21" s="802"/>
      <c r="H21" s="802"/>
    </row>
    <row r="23" spans="2:8" s="517" customFormat="1" ht="15.5">
      <c r="B23" s="525" t="s">
        <v>543</v>
      </c>
      <c r="C23" s="525" t="s">
        <v>558</v>
      </c>
      <c r="D23" s="525" t="s">
        <v>542</v>
      </c>
      <c r="E23" s="815" t="s">
        <v>34</v>
      </c>
      <c r="F23" s="816"/>
      <c r="G23" s="815" t="s">
        <v>541</v>
      </c>
      <c r="H23" s="816"/>
    </row>
    <row r="24" spans="2:8" ht="15" customHeight="1">
      <c r="B24" s="516">
        <v>1</v>
      </c>
      <c r="C24" s="546"/>
      <c r="D24" s="515"/>
      <c r="E24" s="811"/>
      <c r="F24" s="812"/>
      <c r="G24" s="813"/>
      <c r="H24" s="814"/>
    </row>
    <row r="25" spans="2:8" ht="15" customHeight="1">
      <c r="B25" s="516">
        <v>2</v>
      </c>
      <c r="C25" s="546"/>
      <c r="D25" s="515"/>
      <c r="E25" s="811"/>
      <c r="F25" s="812"/>
      <c r="G25" s="813"/>
      <c r="H25" s="814"/>
    </row>
    <row r="26" spans="2:8">
      <c r="B26" s="516">
        <v>3</v>
      </c>
      <c r="C26" s="546"/>
      <c r="D26" s="515"/>
      <c r="E26" s="811"/>
      <c r="F26" s="812"/>
      <c r="G26" s="813"/>
      <c r="H26" s="814"/>
    </row>
    <row r="27" spans="2:8" ht="15" customHeight="1">
      <c r="B27" s="516">
        <v>4</v>
      </c>
      <c r="C27" s="546"/>
      <c r="D27" s="515"/>
      <c r="E27" s="811"/>
      <c r="F27" s="812"/>
      <c r="G27" s="813"/>
      <c r="H27" s="814"/>
    </row>
    <row r="28" spans="2:8" ht="15" customHeight="1">
      <c r="B28" s="516">
        <v>5</v>
      </c>
      <c r="C28" s="546"/>
      <c r="D28" s="515"/>
      <c r="E28" s="811"/>
      <c r="F28" s="812"/>
      <c r="G28" s="813"/>
      <c r="H28" s="814"/>
    </row>
    <row r="29" spans="2:8" ht="15" customHeight="1">
      <c r="B29" s="516">
        <v>6</v>
      </c>
      <c r="C29" s="546"/>
      <c r="D29" s="515"/>
      <c r="E29" s="811"/>
      <c r="F29" s="812"/>
      <c r="G29" s="813"/>
      <c r="H29" s="814"/>
    </row>
    <row r="30" spans="2:8" ht="15" customHeight="1">
      <c r="B30" s="516">
        <v>7</v>
      </c>
      <c r="C30" s="546"/>
      <c r="D30" s="515"/>
      <c r="E30" s="811"/>
      <c r="F30" s="812"/>
      <c r="G30" s="813"/>
      <c r="H30" s="814"/>
    </row>
    <row r="31" spans="2:8">
      <c r="B31" s="516">
        <v>8</v>
      </c>
      <c r="C31" s="546"/>
      <c r="D31" s="515"/>
      <c r="E31" s="811"/>
      <c r="F31" s="812"/>
      <c r="G31" s="813"/>
      <c r="H31" s="814"/>
    </row>
    <row r="32" spans="2:8">
      <c r="B32" s="516">
        <v>9</v>
      </c>
      <c r="C32" s="546"/>
      <c r="D32" s="515"/>
      <c r="E32" s="811"/>
      <c r="F32" s="812"/>
      <c r="G32" s="813"/>
      <c r="H32" s="814"/>
    </row>
    <row r="33" spans="2:8">
      <c r="B33" s="516">
        <v>10</v>
      </c>
      <c r="C33" s="546"/>
      <c r="D33" s="515"/>
      <c r="E33" s="811"/>
      <c r="F33" s="812"/>
      <c r="G33" s="813"/>
      <c r="H33" s="814"/>
    </row>
    <row r="34" spans="2:8">
      <c r="B34" s="516" t="s">
        <v>477</v>
      </c>
      <c r="C34" s="546"/>
      <c r="D34" s="515"/>
      <c r="E34" s="811"/>
      <c r="F34" s="812"/>
      <c r="G34" s="813"/>
      <c r="H34" s="814"/>
    </row>
    <row r="36" spans="2:8" ht="30.75" customHeight="1">
      <c r="B36" s="67" t="s">
        <v>609</v>
      </c>
    </row>
    <row r="37" spans="2:8" ht="23.25" customHeight="1">
      <c r="B37" s="479" t="s">
        <v>614</v>
      </c>
      <c r="C37" s="514"/>
      <c r="D37" s="514"/>
      <c r="E37" s="514"/>
      <c r="F37" s="514"/>
      <c r="G37" s="514"/>
      <c r="H37" s="514"/>
    </row>
    <row r="39" spans="2:8" s="30" customFormat="1" ht="15.5">
      <c r="B39" s="525" t="s">
        <v>543</v>
      </c>
      <c r="C39" s="525" t="s">
        <v>558</v>
      </c>
      <c r="D39" s="525" t="s">
        <v>542</v>
      </c>
      <c r="E39" s="815" t="s">
        <v>34</v>
      </c>
      <c r="F39" s="816"/>
      <c r="G39" s="815" t="s">
        <v>541</v>
      </c>
      <c r="H39" s="816"/>
    </row>
    <row r="40" spans="2:8">
      <c r="B40" s="516">
        <v>1</v>
      </c>
      <c r="C40" s="546"/>
      <c r="D40" s="515"/>
      <c r="E40" s="811"/>
      <c r="F40" s="812"/>
      <c r="G40" s="813"/>
      <c r="H40" s="814"/>
    </row>
    <row r="41" spans="2:8">
      <c r="B41" s="516">
        <v>2</v>
      </c>
      <c r="C41" s="546"/>
      <c r="D41" s="515"/>
      <c r="E41" s="811"/>
      <c r="F41" s="812"/>
      <c r="G41" s="813"/>
      <c r="H41" s="814"/>
    </row>
    <row r="42" spans="2:8">
      <c r="B42" s="516">
        <v>3</v>
      </c>
      <c r="C42" s="546"/>
      <c r="D42" s="515"/>
      <c r="E42" s="811"/>
      <c r="F42" s="812"/>
      <c r="G42" s="813"/>
      <c r="H42" s="814"/>
    </row>
    <row r="43" spans="2:8">
      <c r="B43" s="516">
        <v>4</v>
      </c>
      <c r="C43" s="546"/>
      <c r="D43" s="515"/>
      <c r="E43" s="811"/>
      <c r="F43" s="812"/>
      <c r="G43" s="813"/>
      <c r="H43" s="814"/>
    </row>
    <row r="44" spans="2:8">
      <c r="B44" s="516">
        <v>5</v>
      </c>
      <c r="C44" s="546"/>
      <c r="D44" s="515"/>
      <c r="E44" s="811"/>
      <c r="F44" s="812"/>
      <c r="G44" s="813"/>
      <c r="H44" s="814"/>
    </row>
    <row r="45" spans="2:8">
      <c r="B45" s="516">
        <v>6</v>
      </c>
      <c r="C45" s="546"/>
      <c r="D45" s="515"/>
      <c r="E45" s="811"/>
      <c r="F45" s="812"/>
      <c r="G45" s="813"/>
      <c r="H45" s="814"/>
    </row>
    <row r="46" spans="2:8">
      <c r="B46" s="516">
        <v>7</v>
      </c>
      <c r="C46" s="546"/>
      <c r="D46" s="515"/>
      <c r="E46" s="811"/>
      <c r="F46" s="812"/>
      <c r="G46" s="813"/>
      <c r="H46" s="814"/>
    </row>
    <row r="47" spans="2:8">
      <c r="B47" s="516">
        <v>8</v>
      </c>
      <c r="C47" s="546"/>
      <c r="D47" s="515"/>
      <c r="E47" s="811"/>
      <c r="F47" s="812"/>
      <c r="G47" s="813"/>
      <c r="H47" s="814"/>
    </row>
    <row r="48" spans="2:8">
      <c r="B48" s="516">
        <v>9</v>
      </c>
      <c r="C48" s="546"/>
      <c r="D48" s="515"/>
      <c r="E48" s="811"/>
      <c r="F48" s="812"/>
      <c r="G48" s="813"/>
      <c r="H48" s="814"/>
    </row>
    <row r="49" spans="2:8">
      <c r="B49" s="516">
        <v>10</v>
      </c>
      <c r="C49" s="546"/>
      <c r="D49" s="515"/>
      <c r="E49" s="811"/>
      <c r="F49" s="812"/>
      <c r="G49" s="813"/>
      <c r="H49" s="814"/>
    </row>
    <row r="50" spans="2:8">
      <c r="B50" s="516" t="s">
        <v>477</v>
      </c>
      <c r="C50" s="546"/>
      <c r="D50" s="515"/>
      <c r="E50" s="811"/>
      <c r="F50" s="812"/>
      <c r="G50" s="813"/>
      <c r="H50" s="814"/>
    </row>
  </sheetData>
  <mergeCells count="49">
    <mergeCell ref="B21:H21"/>
    <mergeCell ref="E33:F33"/>
    <mergeCell ref="G23:H23"/>
    <mergeCell ref="E23:F23"/>
    <mergeCell ref="E24:F24"/>
    <mergeCell ref="E25:F25"/>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G45:H45"/>
    <mergeCell ref="E40:F40"/>
    <mergeCell ref="G40:H40"/>
    <mergeCell ref="E41:F41"/>
    <mergeCell ref="G41:H41"/>
    <mergeCell ref="E42:F42"/>
    <mergeCell ref="G42:H42"/>
    <mergeCell ref="E26:F26"/>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C32:C34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44" zoomScale="70" zoomScaleNormal="70" workbookViewId="0">
      <selection activeCell="I57" sqref="I57"/>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396"/>
      <c r="D4" s="220" t="s">
        <v>175</v>
      </c>
      <c r="E4" s="380"/>
      <c r="F4" s="380"/>
      <c r="G4" s="380"/>
      <c r="H4" s="380"/>
      <c r="I4" s="380"/>
      <c r="J4" s="380"/>
      <c r="K4" s="380"/>
      <c r="L4" s="380"/>
      <c r="M4" s="380"/>
      <c r="N4" s="380"/>
      <c r="O4" s="380"/>
      <c r="P4" s="380"/>
      <c r="Q4" s="380"/>
    </row>
    <row r="5" spans="2:17" s="2" customFormat="1" ht="24" customHeight="1" thickBot="1">
      <c r="B5" s="397"/>
      <c r="C5" s="396"/>
      <c r="D5" s="398" t="s">
        <v>405</v>
      </c>
      <c r="F5" s="380"/>
      <c r="G5" s="380"/>
      <c r="H5" s="380"/>
      <c r="I5" s="380"/>
      <c r="J5" s="380"/>
      <c r="K5" s="380"/>
      <c r="L5" s="380"/>
      <c r="M5" s="380"/>
      <c r="N5" s="380"/>
      <c r="O5" s="380"/>
      <c r="P5" s="380"/>
      <c r="Q5" s="380"/>
    </row>
    <row r="6" spans="2:17" s="2" customFormat="1" ht="28.5" customHeight="1" thickBot="1">
      <c r="B6" s="397"/>
      <c r="C6" s="396"/>
      <c r="D6" s="223" t="s">
        <v>172</v>
      </c>
      <c r="E6" s="380"/>
      <c r="F6" s="380"/>
      <c r="G6" s="380"/>
      <c r="H6" s="380"/>
      <c r="I6" s="380"/>
      <c r="J6" s="380"/>
      <c r="K6" s="380"/>
      <c r="L6" s="380"/>
      <c r="M6" s="380"/>
      <c r="N6" s="380"/>
      <c r="O6" s="380"/>
      <c r="P6" s="380"/>
      <c r="Q6" s="380"/>
    </row>
    <row r="7" spans="2:17" s="83" customFormat="1" ht="29.25" customHeight="1" thickBot="1">
      <c r="D7" s="480" t="s">
        <v>548</v>
      </c>
      <c r="P7" s="84"/>
      <c r="Q7" s="84"/>
    </row>
    <row r="8" spans="2:17" s="83" customFormat="1" ht="30" customHeight="1">
      <c r="D8" s="485"/>
      <c r="P8" s="84"/>
      <c r="Q8" s="84"/>
    </row>
    <row r="9" spans="2:17" s="2" customFormat="1" ht="24.75" customHeight="1">
      <c r="B9" s="93" t="s">
        <v>410</v>
      </c>
      <c r="C9" s="13"/>
      <c r="D9" s="395">
        <v>2015</v>
      </c>
    </row>
    <row r="10" spans="2:17" s="13" customFormat="1" ht="16.5" customHeight="1"/>
    <row r="11" spans="2:17" s="13" customFormat="1" ht="36.75" customHeight="1">
      <c r="B11" s="817" t="s">
        <v>883</v>
      </c>
      <c r="C11" s="817"/>
      <c r="D11" s="817"/>
      <c r="E11" s="817"/>
      <c r="F11" s="817"/>
      <c r="G11" s="817"/>
      <c r="H11" s="817"/>
      <c r="I11" s="817"/>
      <c r="J11" s="817"/>
      <c r="K11" s="817"/>
      <c r="L11" s="817"/>
      <c r="M11" s="817"/>
      <c r="N11" s="521"/>
      <c r="O11" s="521"/>
      <c r="P11" s="521"/>
      <c r="Q11" s="52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 50 to 699 kW</v>
      </c>
      <c r="G13" s="208" t="str">
        <f>'1.  LRAMVA Summary'!G53</f>
        <v>GS 700 to 4,999 kW</v>
      </c>
      <c r="H13" s="208" t="str">
        <f>'1.  LRAMVA Summary'!H53</f>
        <v>Large Use</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89"/>
      <c r="D14" s="490" t="str">
        <f>'1.  LRAMVA Summary'!D54</f>
        <v>kWh</v>
      </c>
      <c r="E14" s="490" t="str">
        <f>'1.  LRAMVA Summary'!E54</f>
        <v>kWh</v>
      </c>
      <c r="F14" s="490" t="str">
        <f>'1.  LRAMVA Summary'!F54</f>
        <v>kW</v>
      </c>
      <c r="G14" s="490" t="str">
        <f>'1.  LRAMVA Summary'!G54</f>
        <v>kW</v>
      </c>
      <c r="H14" s="490" t="str">
        <f>'1.  LRAMVA Summary'!H54</f>
        <v>kW</v>
      </c>
      <c r="I14" s="490" t="str">
        <f>'1.  LRAMVA Summary'!I54</f>
        <v>kW</v>
      </c>
      <c r="J14" s="490" t="str">
        <f>'1.  LRAMVA Summary'!J54</f>
        <v>kWh</v>
      </c>
      <c r="K14" s="490">
        <f>'1.  LRAMVA Summary'!K54</f>
        <v>0</v>
      </c>
      <c r="L14" s="490">
        <f>'1.  LRAMVA Summary'!L54</f>
        <v>0</v>
      </c>
      <c r="M14" s="490">
        <f>'1.  LRAMVA Summary'!M54</f>
        <v>0</v>
      </c>
      <c r="N14" s="490">
        <f>'1.  LRAMVA Summary'!N54</f>
        <v>0</v>
      </c>
      <c r="O14" s="490">
        <f>'1.  LRAMVA Summary'!O54</f>
        <v>0</v>
      </c>
      <c r="P14" s="490">
        <f>'1.  LRAMVA Summary'!P54</f>
        <v>0</v>
      </c>
      <c r="Q14" s="491">
        <f>'1.  LRAMVA Summary'!Q54</f>
        <v>0</v>
      </c>
    </row>
    <row r="15" spans="2:17" s="396" customFormat="1" ht="15.75" customHeight="1">
      <c r="B15" s="400" t="s">
        <v>27</v>
      </c>
      <c r="C15" s="531">
        <f>SUM(D15:Q15)</f>
        <v>53726379.197584406</v>
      </c>
      <c r="D15" s="764">
        <v>12486004.890170673</v>
      </c>
      <c r="E15" s="764">
        <v>1448724.3074137308</v>
      </c>
      <c r="F15" s="764">
        <v>23836892</v>
      </c>
      <c r="G15" s="764">
        <v>15954758</v>
      </c>
      <c r="H15" s="393"/>
      <c r="I15" s="393"/>
      <c r="J15" s="393"/>
      <c r="K15" s="393"/>
      <c r="L15" s="393"/>
      <c r="M15" s="393"/>
      <c r="N15" s="393"/>
      <c r="O15" s="393"/>
      <c r="P15" s="394"/>
      <c r="Q15" s="394"/>
    </row>
    <row r="16" spans="2:17" s="396" customFormat="1" ht="15.75" customHeight="1">
      <c r="B16" s="400" t="s">
        <v>28</v>
      </c>
      <c r="C16" s="531">
        <f>SUM(D16:Q16)</f>
        <v>99767.892061539082</v>
      </c>
      <c r="D16" s="394"/>
      <c r="E16" s="394"/>
      <c r="F16" s="394">
        <v>64525.781647566444</v>
      </c>
      <c r="G16" s="394">
        <v>35242.11041397263</v>
      </c>
      <c r="H16" s="392"/>
      <c r="I16" s="392"/>
      <c r="J16" s="392"/>
      <c r="K16" s="394"/>
      <c r="L16" s="394"/>
      <c r="M16" s="394"/>
      <c r="N16" s="394"/>
      <c r="O16" s="394"/>
      <c r="P16" s="394"/>
      <c r="Q16" s="394"/>
    </row>
    <row r="17" spans="2:17" s="13" customFormat="1" ht="15.75" customHeight="1"/>
    <row r="18" spans="2:17" s="19" customFormat="1" ht="15.75" customHeight="1">
      <c r="B18" s="160" t="s">
        <v>448</v>
      </c>
      <c r="C18" s="161"/>
      <c r="D18" s="161">
        <f t="shared" ref="D18:E18" si="0">IF(D14="kw",HLOOKUP(D14,D14:D16,3,FALSE),HLOOKUP(D14,D14:D16,2,FALSE))</f>
        <v>12486004.890170673</v>
      </c>
      <c r="E18" s="161">
        <f t="shared" si="0"/>
        <v>1448724.3074137308</v>
      </c>
      <c r="F18" s="161">
        <f>IF(F14="kw",HLOOKUP(F14,F14:F16,3,FALSE),HLOOKUP(F14,F14:F16,2,FALSE))</f>
        <v>64525.781647566444</v>
      </c>
      <c r="G18" s="161">
        <f t="shared" ref="G18:Q18" si="1">IF(G14="kw",HLOOKUP(G14,G14:G16,3,FALSE),HLOOKUP(G14,G14:G16,2,FALSE))</f>
        <v>35242.11041397263</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0" customFormat="1" ht="32.5" customHeight="1">
      <c r="B20" s="399" t="s">
        <v>660</v>
      </c>
      <c r="C20" s="314" t="s">
        <v>1214</v>
      </c>
      <c r="D20" s="314"/>
    </row>
    <row r="21" spans="2:17" s="380" customFormat="1" ht="21" customHeight="1">
      <c r="B21" s="399" t="s">
        <v>365</v>
      </c>
      <c r="C21" s="314" t="s">
        <v>1215</v>
      </c>
      <c r="D21" s="314"/>
    </row>
    <row r="22" spans="2:17" s="13" customFormat="1" ht="15.75" customHeight="1">
      <c r="B22" s="136"/>
      <c r="C22" s="137"/>
    </row>
    <row r="23" spans="2:17" s="13" customFormat="1" ht="23.25" customHeight="1">
      <c r="B23" s="138"/>
      <c r="C23" s="138"/>
    </row>
    <row r="24" spans="2:17" s="13" customFormat="1" ht="22.5" customHeight="1">
      <c r="B24" s="93" t="s">
        <v>411</v>
      </c>
      <c r="C24" s="93"/>
      <c r="D24" s="395"/>
    </row>
    <row r="25" spans="2:17" s="2" customFormat="1" ht="15.75" customHeight="1"/>
    <row r="26" spans="2:17" s="2" customFormat="1" ht="42" customHeight="1">
      <c r="B26" s="817" t="s">
        <v>704</v>
      </c>
      <c r="C26" s="817"/>
      <c r="D26" s="817"/>
      <c r="E26" s="817"/>
      <c r="F26" s="817"/>
      <c r="G26" s="817"/>
      <c r="H26" s="817"/>
      <c r="I26" s="817"/>
      <c r="J26" s="817"/>
      <c r="K26" s="817"/>
      <c r="L26" s="817"/>
      <c r="M26" s="817"/>
      <c r="N26" s="521"/>
      <c r="O26" s="521"/>
      <c r="P26" s="521"/>
      <c r="Q26" s="52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 50 to 699 kW</v>
      </c>
      <c r="G28" s="208" t="str">
        <f>'1.  LRAMVA Summary'!G53</f>
        <v>GS 700 to 4,999 kW</v>
      </c>
      <c r="H28" s="208" t="str">
        <f>'1.  LRAMVA Summary'!H53</f>
        <v>Large Use</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89"/>
      <c r="D29" s="490" t="str">
        <f>'1.  LRAMVA Summary'!D54</f>
        <v>kWh</v>
      </c>
      <c r="E29" s="490" t="str">
        <f>'1.  LRAMVA Summary'!E54</f>
        <v>kWh</v>
      </c>
      <c r="F29" s="490" t="str">
        <f>'1.  LRAMVA Summary'!F54</f>
        <v>kW</v>
      </c>
      <c r="G29" s="490" t="str">
        <f>'1.  LRAMVA Summary'!G54</f>
        <v>kW</v>
      </c>
      <c r="H29" s="490" t="str">
        <f>'1.  LRAMVA Summary'!H54</f>
        <v>kW</v>
      </c>
      <c r="I29" s="490" t="str">
        <f>'1.  LRAMVA Summary'!I54</f>
        <v>kW</v>
      </c>
      <c r="J29" s="490" t="str">
        <f>'1.  LRAMVA Summary'!J54</f>
        <v>kWh</v>
      </c>
      <c r="K29" s="490">
        <f>'1.  LRAMVA Summary'!K54</f>
        <v>0</v>
      </c>
      <c r="L29" s="490">
        <f>'1.  LRAMVA Summary'!L54</f>
        <v>0</v>
      </c>
      <c r="M29" s="490">
        <f>'1.  LRAMVA Summary'!M54</f>
        <v>0</v>
      </c>
      <c r="N29" s="490">
        <f>'1.  LRAMVA Summary'!N54</f>
        <v>0</v>
      </c>
      <c r="O29" s="490">
        <f>'1.  LRAMVA Summary'!O54</f>
        <v>0</v>
      </c>
      <c r="P29" s="490">
        <f>'1.  LRAMVA Summary'!P54</f>
        <v>0</v>
      </c>
      <c r="Q29" s="491">
        <f>'1.  LRAMVA Summary'!Q54</f>
        <v>0</v>
      </c>
    </row>
    <row r="30" spans="2:17" s="396" customFormat="1" ht="15.75" customHeight="1">
      <c r="B30" s="400" t="s">
        <v>27</v>
      </c>
      <c r="C30" s="531">
        <f>SUM(D30:Q30)</f>
        <v>0</v>
      </c>
      <c r="D30" s="401"/>
      <c r="E30" s="401"/>
      <c r="F30" s="401"/>
      <c r="G30" s="401"/>
      <c r="H30" s="401"/>
      <c r="I30" s="401"/>
      <c r="J30" s="401"/>
      <c r="K30" s="401"/>
      <c r="L30" s="401"/>
      <c r="M30" s="401"/>
      <c r="N30" s="401"/>
      <c r="O30" s="401"/>
      <c r="P30" s="401"/>
      <c r="Q30" s="394"/>
    </row>
    <row r="31" spans="2:17" s="396" customFormat="1" ht="15" customHeight="1">
      <c r="B31" s="400" t="s">
        <v>28</v>
      </c>
      <c r="C31" s="531">
        <f>SUM(D31:Q31)</f>
        <v>0</v>
      </c>
      <c r="D31" s="392"/>
      <c r="E31" s="392"/>
      <c r="F31" s="392"/>
      <c r="G31" s="392"/>
      <c r="H31" s="392"/>
      <c r="I31" s="392"/>
      <c r="J31" s="392"/>
      <c r="K31" s="394"/>
      <c r="L31" s="394"/>
      <c r="M31" s="394"/>
      <c r="N31" s="394"/>
      <c r="O31" s="394"/>
      <c r="P31" s="394"/>
      <c r="Q31" s="394"/>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399" t="s">
        <v>660</v>
      </c>
      <c r="C35" s="314"/>
      <c r="D35" s="314"/>
      <c r="E35" s="56"/>
      <c r="F35" s="56"/>
      <c r="G35" s="56"/>
      <c r="H35" s="56"/>
      <c r="I35" s="56"/>
      <c r="J35" s="56"/>
      <c r="K35" s="56"/>
      <c r="L35" s="56"/>
      <c r="M35" s="56"/>
      <c r="N35" s="56"/>
      <c r="O35" s="56"/>
      <c r="P35" s="56"/>
      <c r="Q35" s="56"/>
    </row>
    <row r="36" spans="2:18" s="380" customFormat="1" ht="21" customHeight="1">
      <c r="B36" s="399" t="s">
        <v>365</v>
      </c>
      <c r="C36" s="314" t="s">
        <v>412</v>
      </c>
      <c r="D36" s="314"/>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17" t="s">
        <v>607</v>
      </c>
      <c r="C40" s="817"/>
      <c r="D40" s="817"/>
      <c r="E40" s="817"/>
      <c r="F40" s="817"/>
      <c r="G40" s="817"/>
      <c r="H40" s="817"/>
      <c r="I40" s="817"/>
      <c r="J40" s="817"/>
      <c r="K40" s="817"/>
      <c r="L40" s="817"/>
      <c r="M40" s="817"/>
      <c r="N40" s="521"/>
      <c r="O40" s="521"/>
      <c r="P40" s="521"/>
      <c r="Q40" s="52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 50 to 699 kW</v>
      </c>
      <c r="G42" s="208" t="str">
        <f>'1.  LRAMVA Summary'!G53</f>
        <v>GS 700 to 4,999 kW</v>
      </c>
      <c r="H42" s="208" t="str">
        <f>'1.  LRAMVA Summary'!H53</f>
        <v>Large Use</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492"/>
      <c r="C43" s="493"/>
      <c r="D43" s="494" t="str">
        <f>'1.  LRAMVA Summary'!D54</f>
        <v>kWh</v>
      </c>
      <c r="E43" s="494" t="str">
        <f>'1.  LRAMVA Summary'!E54</f>
        <v>kWh</v>
      </c>
      <c r="F43" s="494" t="str">
        <f>'1.  LRAMVA Summary'!F54</f>
        <v>kW</v>
      </c>
      <c r="G43" s="494" t="str">
        <f>'1.  LRAMVA Summary'!G54</f>
        <v>kW</v>
      </c>
      <c r="H43" s="494" t="str">
        <f>'1.  LRAMVA Summary'!H54</f>
        <v>kW</v>
      </c>
      <c r="I43" s="494" t="str">
        <f>'1.  LRAMVA Summary'!I54</f>
        <v>kW</v>
      </c>
      <c r="J43" s="494" t="str">
        <f>'1.  LRAMVA Summary'!J54</f>
        <v>kWh</v>
      </c>
      <c r="K43" s="494">
        <f>'1.  LRAMVA Summary'!K54</f>
        <v>0</v>
      </c>
      <c r="L43" s="494">
        <f>'1.  LRAMVA Summary'!L54</f>
        <v>0</v>
      </c>
      <c r="M43" s="494">
        <f>'1.  LRAMVA Summary'!M54</f>
        <v>0</v>
      </c>
      <c r="N43" s="494">
        <f>'1.  LRAMVA Summary'!N54</f>
        <v>0</v>
      </c>
      <c r="O43" s="494">
        <f>'1.  LRAMVA Summary'!O54</f>
        <v>0</v>
      </c>
      <c r="P43" s="494">
        <f>'1.  LRAMVA Summary'!P54</f>
        <v>0</v>
      </c>
      <c r="Q43" s="495">
        <f>'1.  LRAMVA Summary'!Q54</f>
        <v>0</v>
      </c>
      <c r="R43" s="139"/>
    </row>
    <row r="44" spans="2:18" s="13" customFormat="1" ht="15.5">
      <c r="B44" s="140">
        <v>2011</v>
      </c>
      <c r="C44" s="45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5">
      <c r="B45" s="140">
        <v>2012</v>
      </c>
      <c r="C45" s="45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5">
      <c r="B46" s="141">
        <v>2013</v>
      </c>
      <c r="C46" s="45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5">
      <c r="B47" s="141">
        <v>2014</v>
      </c>
      <c r="C47" s="45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5">
      <c r="B48" s="141">
        <v>2015</v>
      </c>
      <c r="C48" s="45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5">
      <c r="B49" s="141">
        <v>2016</v>
      </c>
      <c r="C49" s="45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5">
      <c r="B50" s="141">
        <v>2017</v>
      </c>
      <c r="C50" s="45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5">
      <c r="B51" s="141">
        <v>2018</v>
      </c>
      <c r="C51" s="45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5">
      <c r="B52" s="141">
        <v>2019</v>
      </c>
      <c r="C52" s="45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5">
      <c r="B53" s="141">
        <v>2020</v>
      </c>
      <c r="C53" s="45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5">
      <c r="B54" s="141">
        <v>2021</v>
      </c>
      <c r="C54" s="45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5">
      <c r="B55" s="141">
        <v>2022</v>
      </c>
      <c r="C55" s="456">
        <v>2015</v>
      </c>
      <c r="D55" s="159">
        <f>IF(ISBLANK($C$55),0,IF($C$55=$D$9,HLOOKUP(D43,D14:D18,5,FALSE),HLOOKUP(D43,D29:D33,5,FALSE)))</f>
        <v>12486004.890170673</v>
      </c>
      <c r="E55" s="159">
        <f>IF(ISBLANK($C$55),0,IF($C$55=$D$9,HLOOKUP(E43,E14:E18,5,FALSE),HLOOKUP(E43,E29:E33,5,FALSE)))</f>
        <v>1448724.3074137308</v>
      </c>
      <c r="F55" s="159">
        <f>IF(ISBLANK($C$55),0,IF($C$55=$D$9,HLOOKUP(F43,F14:F18,5,FALSE),HLOOKUP(F43,F29:F33,5,FALSE)))</f>
        <v>64525.781647566444</v>
      </c>
      <c r="G55" s="159">
        <f t="shared" ref="G55:Q55" si="15">IF(ISBLANK($C$55),0,IF($C$55=$D$9,HLOOKUP(G43,G14:G18,5,FALSE),HLOOKUP(G43,G29:G33,5,FALSE)))</f>
        <v>35242.11041397263</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5">
      <c r="B56" s="141">
        <v>2023</v>
      </c>
      <c r="C56" s="456">
        <v>2015</v>
      </c>
      <c r="D56" s="159">
        <f>IF(ISBLANK($C$56),0,IF($C$56=$D$9,HLOOKUP(D43,D14:D18,5,FALSE),HLOOKUP(D43,D29:D33,5,FALSE)))</f>
        <v>12486004.890170673</v>
      </c>
      <c r="E56" s="159">
        <f t="shared" ref="E56:Q56" si="16">IF(ISBLANK($C$56),0,IF($C$56=$D$9,HLOOKUP(E43,E14:E18,5,FALSE),HLOOKUP(E43,E29:E33,5,FALSE)))</f>
        <v>1448724.3074137308</v>
      </c>
      <c r="F56" s="159">
        <f t="shared" si="16"/>
        <v>64525.781647566444</v>
      </c>
      <c r="G56" s="159">
        <f t="shared" si="16"/>
        <v>35242.11041397263</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5">
      <c r="B57" s="141">
        <v>2024</v>
      </c>
      <c r="C57" s="456">
        <v>2015</v>
      </c>
      <c r="D57" s="159">
        <f>IF(ISBLANK($C$57),0,IF($C$57=$D$9,HLOOKUP(D43,D14:D18,5,FALSE),HLOOKUP(D43,D29:D33,5,FALSE)))</f>
        <v>12486004.890170673</v>
      </c>
      <c r="E57" s="159">
        <f t="shared" ref="E57:Q57" si="17">IF(ISBLANK($C$57),0,IF($C$57=$D$9,HLOOKUP(E43,E14:E18,5,FALSE),HLOOKUP(E43,E29:E33,5,FALSE)))</f>
        <v>1448724.3074137308</v>
      </c>
      <c r="F57" s="159">
        <f t="shared" si="17"/>
        <v>64525.781647566444</v>
      </c>
      <c r="G57" s="159">
        <f>IF(ISBLANK($C$57),0,IF($C$57=$D$9,HLOOKUP(G43,G14:G18,5,FALSE),HLOOKUP(G43,G29:G33,5,FALSE)))</f>
        <v>35242.11041397263</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5">
      <c r="B58" s="141">
        <v>2025</v>
      </c>
      <c r="C58" s="456">
        <v>2015</v>
      </c>
      <c r="D58" s="159">
        <f>IF(ISBLANK($C$58),0,IF($C$58=$D$9,HLOOKUP(D43,D14:D18,5,FALSE),HLOOKUP(D43,D29:D33,5,FALSE)))</f>
        <v>12486004.890170673</v>
      </c>
      <c r="E58" s="159">
        <f t="shared" ref="E58:Q58" si="18">IF(ISBLANK($C$58),0,IF($C$58=$D$9,HLOOKUP(E43,E14:E18,5,FALSE),HLOOKUP(E43,E29:E33,5,FALSE)))</f>
        <v>1448724.3074137308</v>
      </c>
      <c r="F58" s="159">
        <f t="shared" si="18"/>
        <v>64525.781647566444</v>
      </c>
      <c r="G58" s="159">
        <f t="shared" si="18"/>
        <v>35242.11041397263</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5">
      <c r="B59" s="141">
        <v>2026</v>
      </c>
      <c r="C59" s="456">
        <v>2015</v>
      </c>
      <c r="D59" s="159">
        <f>IF(ISBLANK($C$59),0,IF($C$59=$D$9,HLOOKUP(D43,D14:D18,5,FALSE),HLOOKUP(D43,D29:D33,5,FALSE)))</f>
        <v>12486004.890170673</v>
      </c>
      <c r="E59" s="159">
        <f t="shared" ref="E59:Q59" si="19">IF(ISBLANK($C$59),0,IF($C$59=$D$9,HLOOKUP(E43,E14:E18,5,FALSE),HLOOKUP(E43,E29:E33,5,FALSE)))</f>
        <v>1448724.3074137308</v>
      </c>
      <c r="F59" s="159">
        <f>IF(ISBLANK($C$59),0,IF($C$59=$D$9,HLOOKUP(F43,F14:F18,5,FALSE),HLOOKUP(F43,F29:F33,5,FALSE)))</f>
        <v>64525.781647566444</v>
      </c>
      <c r="G59" s="159">
        <f t="shared" si="19"/>
        <v>35242.11041397263</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5">
      <c r="B60" s="141">
        <v>2027</v>
      </c>
      <c r="C60" s="456">
        <v>2015</v>
      </c>
      <c r="D60" s="159">
        <f>IF(ISBLANK($C$60),0,IF($C$60=$D$9,HLOOKUP(D43,D14:D18,5,FALSE),HLOOKUP(D43,D29:D33,5,FALSE)))</f>
        <v>12486004.890170673</v>
      </c>
      <c r="E60" s="159">
        <f t="shared" ref="E60:Q60" si="20">IF(ISBLANK($C$60),0,IF($C$60=$D$9,HLOOKUP(E43,E14:E18,5,FALSE),HLOOKUP(E43,E29:E33,5,FALSE)))</f>
        <v>1448724.3074137308</v>
      </c>
      <c r="F60" s="159">
        <f t="shared" si="20"/>
        <v>64525.781647566444</v>
      </c>
      <c r="G60" s="159">
        <f t="shared" si="20"/>
        <v>35242.11041397263</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0" customFormat="1" ht="21" customHeight="1">
      <c r="B61" s="314" t="s">
        <v>533</v>
      </c>
      <c r="C61" s="402"/>
      <c r="D61" s="403"/>
      <c r="E61" s="403"/>
      <c r="F61" s="403"/>
      <c r="G61" s="403"/>
      <c r="H61" s="403"/>
      <c r="I61" s="403"/>
      <c r="J61" s="403"/>
      <c r="K61" s="403"/>
      <c r="L61" s="403"/>
      <c r="M61" s="403"/>
      <c r="N61" s="403"/>
      <c r="O61" s="403"/>
      <c r="P61" s="403"/>
      <c r="Q61" s="403"/>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zoomScale="70" zoomScaleNormal="70" workbookViewId="0">
      <selection activeCell="H150" sqref="H150"/>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7" width="16.17968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9" t="s">
        <v>171</v>
      </c>
      <c r="C4" s="68" t="s">
        <v>175</v>
      </c>
      <c r="D4" s="68"/>
      <c r="E4" s="38"/>
    </row>
    <row r="5" spans="1:25" ht="26.25" hidden="1" customHeight="1" outlineLevel="1" thickBot="1">
      <c r="B5" s="819"/>
      <c r="C5" s="69" t="s">
        <v>172</v>
      </c>
      <c r="D5" s="69"/>
      <c r="E5" s="38"/>
    </row>
    <row r="6" spans="1:25" ht="26.25" hidden="1" customHeight="1" outlineLevel="1" thickBot="1">
      <c r="B6" s="819"/>
      <c r="C6" s="825" t="s">
        <v>548</v>
      </c>
      <c r="D6" s="826"/>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05" t="s">
        <v>479</v>
      </c>
      <c r="D8" s="504"/>
      <c r="M8" s="6"/>
      <c r="N8" s="6"/>
      <c r="O8" s="6"/>
      <c r="P8" s="6"/>
      <c r="Q8" s="6"/>
      <c r="R8" s="6"/>
      <c r="S8" s="6"/>
      <c r="T8" s="6"/>
      <c r="U8" s="6"/>
      <c r="V8" s="6"/>
      <c r="W8" s="6"/>
      <c r="X8" s="6"/>
      <c r="Y8" s="6"/>
    </row>
    <row r="9" spans="1:25" ht="19.5" hidden="1" customHeight="1" outlineLevel="1">
      <c r="B9" s="92"/>
      <c r="C9" s="505" t="s">
        <v>525</v>
      </c>
      <c r="D9" s="50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65"/>
    </row>
    <row r="12" spans="1:25" ht="58.5" customHeight="1">
      <c r="B12" s="827" t="s">
        <v>615</v>
      </c>
      <c r="C12" s="827"/>
      <c r="D12" s="827"/>
      <c r="E12" s="827"/>
      <c r="F12" s="827"/>
      <c r="G12" s="827"/>
      <c r="H12" s="827"/>
      <c r="I12" s="827"/>
      <c r="J12" s="827"/>
      <c r="K12" s="827"/>
      <c r="L12" s="827"/>
      <c r="M12" s="827"/>
      <c r="N12" s="827"/>
      <c r="O12" s="827"/>
    </row>
    <row r="13" spans="1:25" ht="15.75" customHeight="1">
      <c r="A13" s="6"/>
      <c r="C13" s="5"/>
      <c r="P13" s="7"/>
      <c r="Q13" s="6"/>
      <c r="R13" s="6"/>
      <c r="S13" s="6"/>
      <c r="T13" s="6"/>
      <c r="U13" s="6"/>
      <c r="V13" s="6"/>
      <c r="W13" s="6"/>
      <c r="X13" s="6"/>
      <c r="Y13" s="6"/>
    </row>
    <row r="14" spans="1:25" s="43" customFormat="1" ht="46.5" customHeight="1">
      <c r="A14" s="42"/>
      <c r="B14" s="466"/>
      <c r="C14" s="408" t="s">
        <v>41</v>
      </c>
      <c r="D14" s="409" t="s">
        <v>560</v>
      </c>
      <c r="E14" s="409" t="s">
        <v>561</v>
      </c>
      <c r="F14" s="409" t="s">
        <v>562</v>
      </c>
      <c r="G14" s="409" t="s">
        <v>563</v>
      </c>
      <c r="H14" s="409" t="s">
        <v>564</v>
      </c>
      <c r="I14" s="409" t="s">
        <v>565</v>
      </c>
      <c r="J14" s="409" t="s">
        <v>566</v>
      </c>
      <c r="K14" s="409" t="s">
        <v>567</v>
      </c>
      <c r="L14" s="409" t="s">
        <v>568</v>
      </c>
      <c r="M14" s="409" t="s">
        <v>569</v>
      </c>
      <c r="N14" s="409" t="s">
        <v>570</v>
      </c>
      <c r="O14" s="409" t="s">
        <v>571</v>
      </c>
      <c r="P14" s="409" t="s">
        <v>1216</v>
      </c>
      <c r="Q14" s="409" t="s">
        <v>1217</v>
      </c>
    </row>
    <row r="15" spans="1:25" s="7" customFormat="1" ht="18.75" customHeight="1">
      <c r="B15" s="410" t="s">
        <v>188</v>
      </c>
      <c r="C15" s="820"/>
      <c r="D15" s="411">
        <v>2010</v>
      </c>
      <c r="E15" s="411">
        <v>2011</v>
      </c>
      <c r="F15" s="411">
        <v>2012</v>
      </c>
      <c r="G15" s="411">
        <v>2013</v>
      </c>
      <c r="H15" s="411">
        <v>2014</v>
      </c>
      <c r="I15" s="411">
        <v>2015</v>
      </c>
      <c r="J15" s="411">
        <v>2016</v>
      </c>
      <c r="K15" s="411">
        <v>2017</v>
      </c>
      <c r="L15" s="411">
        <v>2018</v>
      </c>
      <c r="M15" s="411">
        <v>2019</v>
      </c>
      <c r="N15" s="411">
        <v>2020</v>
      </c>
      <c r="O15" s="412">
        <v>2021</v>
      </c>
      <c r="P15" s="412">
        <v>2022</v>
      </c>
      <c r="Q15" s="412">
        <v>2023</v>
      </c>
    </row>
    <row r="16" spans="1:25" s="87" customFormat="1" ht="18" customHeight="1">
      <c r="B16" s="413" t="s">
        <v>556</v>
      </c>
      <c r="C16" s="821"/>
      <c r="D16" s="666">
        <v>0</v>
      </c>
      <c r="E16" s="666">
        <v>0</v>
      </c>
      <c r="F16" s="666">
        <v>0</v>
      </c>
      <c r="G16" s="666">
        <v>0</v>
      </c>
      <c r="H16" s="666">
        <v>0</v>
      </c>
      <c r="I16" s="666">
        <v>0</v>
      </c>
      <c r="J16" s="666">
        <v>0</v>
      </c>
      <c r="K16" s="666">
        <v>0</v>
      </c>
      <c r="L16" s="666">
        <v>0</v>
      </c>
      <c r="M16" s="666">
        <v>0</v>
      </c>
      <c r="N16" s="666">
        <v>0</v>
      </c>
      <c r="O16" s="667">
        <v>0</v>
      </c>
      <c r="P16" s="667">
        <v>0</v>
      </c>
      <c r="Q16" s="667">
        <v>0</v>
      </c>
    </row>
    <row r="17" spans="1:17" s="87" customFormat="1" ht="17.25" customHeight="1">
      <c r="B17" s="414" t="s">
        <v>557</v>
      </c>
      <c r="C17" s="822"/>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15" t="str">
        <f>'1.  LRAMVA Summary'!B30</f>
        <v>Residential</v>
      </c>
      <c r="C18" s="823" t="str">
        <f>'2. LRAMVA Threshold'!D43</f>
        <v>kWh</v>
      </c>
      <c r="D18" s="35"/>
      <c r="E18" s="35"/>
      <c r="F18" s="35"/>
      <c r="G18" s="35"/>
      <c r="H18" s="35"/>
      <c r="I18" s="35"/>
      <c r="J18" s="35"/>
      <c r="K18" s="35"/>
      <c r="L18" s="35"/>
      <c r="M18" s="35"/>
      <c r="N18" s="35"/>
      <c r="O18" s="57"/>
      <c r="P18" s="57"/>
      <c r="Q18" s="57"/>
    </row>
    <row r="19" spans="1:17" s="7" customFormat="1" ht="15" customHeight="1" outlineLevel="1">
      <c r="B19" s="458" t="s">
        <v>508</v>
      </c>
      <c r="C19" s="821"/>
      <c r="D19" s="35"/>
      <c r="E19" s="35"/>
      <c r="F19" s="35"/>
      <c r="G19" s="35"/>
      <c r="H19" s="35"/>
      <c r="I19" s="35"/>
      <c r="J19" s="35"/>
      <c r="K19" s="35"/>
      <c r="L19" s="35"/>
      <c r="M19" s="35"/>
      <c r="N19" s="35"/>
      <c r="O19" s="57"/>
      <c r="P19" s="57"/>
      <c r="Q19" s="57"/>
    </row>
    <row r="20" spans="1:17" s="7" customFormat="1" ht="15" customHeight="1" outlineLevel="1">
      <c r="B20" s="458" t="s">
        <v>509</v>
      </c>
      <c r="C20" s="821"/>
      <c r="D20" s="35"/>
      <c r="E20" s="35"/>
      <c r="F20" s="35"/>
      <c r="G20" s="35"/>
      <c r="H20" s="35"/>
      <c r="I20" s="35"/>
      <c r="J20" s="35"/>
      <c r="K20" s="35"/>
      <c r="L20" s="35"/>
      <c r="M20" s="35"/>
      <c r="N20" s="35"/>
      <c r="O20" s="57"/>
      <c r="P20" s="57"/>
      <c r="Q20" s="57"/>
    </row>
    <row r="21" spans="1:17" s="7" customFormat="1" ht="15" customHeight="1" outlineLevel="1">
      <c r="B21" s="458" t="s">
        <v>487</v>
      </c>
      <c r="C21" s="821"/>
      <c r="D21" s="35"/>
      <c r="E21" s="35"/>
      <c r="F21" s="35"/>
      <c r="G21" s="35"/>
      <c r="H21" s="35"/>
      <c r="I21" s="35"/>
      <c r="J21" s="35"/>
      <c r="K21" s="35"/>
      <c r="L21" s="35"/>
      <c r="M21" s="35"/>
      <c r="N21" s="35"/>
      <c r="O21" s="57"/>
      <c r="P21" s="57"/>
      <c r="Q21" s="57"/>
    </row>
    <row r="22" spans="1:17" s="7" customFormat="1" ht="14.25" customHeight="1">
      <c r="B22" s="458" t="s">
        <v>510</v>
      </c>
      <c r="C22" s="824"/>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25" t="s">
        <v>511</v>
      </c>
      <c r="C23" s="417"/>
      <c r="D23" s="418"/>
      <c r="E23" s="419">
        <f>ROUND(SUM(D22*E16+E22*E17)/12,4)</f>
        <v>0</v>
      </c>
      <c r="F23" s="419">
        <f t="shared" ref="F23:Q23" si="5">ROUND(SUM(E22*F16+F22*F17)/12,4)</f>
        <v>0</v>
      </c>
      <c r="G23" s="419">
        <f t="shared" si="5"/>
        <v>0</v>
      </c>
      <c r="H23" s="419">
        <f t="shared" si="5"/>
        <v>0</v>
      </c>
      <c r="I23" s="419">
        <f t="shared" si="5"/>
        <v>0</v>
      </c>
      <c r="J23" s="419">
        <f t="shared" si="5"/>
        <v>0</v>
      </c>
      <c r="K23" s="419">
        <f t="shared" si="5"/>
        <v>0</v>
      </c>
      <c r="L23" s="419">
        <f t="shared" si="5"/>
        <v>0</v>
      </c>
      <c r="M23" s="419">
        <f t="shared" si="5"/>
        <v>0</v>
      </c>
      <c r="N23" s="419">
        <f t="shared" si="5"/>
        <v>0</v>
      </c>
      <c r="O23" s="419">
        <f t="shared" si="5"/>
        <v>0</v>
      </c>
      <c r="P23" s="419">
        <f t="shared" si="5"/>
        <v>0</v>
      </c>
      <c r="Q23" s="419">
        <f t="shared" si="5"/>
        <v>0</v>
      </c>
    </row>
    <row r="24" spans="1:17" s="52" customFormat="1">
      <c r="A24" s="51"/>
      <c r="B24" s="416"/>
      <c r="C24" s="420"/>
      <c r="D24" s="418"/>
      <c r="E24" s="419"/>
      <c r="F24" s="419"/>
      <c r="G24" s="419"/>
      <c r="H24" s="419"/>
      <c r="I24" s="419"/>
      <c r="J24" s="419"/>
      <c r="K24" s="419"/>
      <c r="L24" s="421"/>
      <c r="M24" s="421"/>
      <c r="N24" s="421"/>
      <c r="O24" s="421"/>
      <c r="P24" s="421"/>
      <c r="Q24" s="421"/>
    </row>
    <row r="25" spans="1:17" s="52" customFormat="1" ht="15.75" customHeight="1">
      <c r="A25" s="51"/>
      <c r="B25" s="513" t="str">
        <f>'1.  LRAMVA Summary'!B31</f>
        <v>GS&lt;50 kW</v>
      </c>
      <c r="C25" s="823" t="str">
        <f>'2. LRAMVA Threshold'!E43</f>
        <v>kWh</v>
      </c>
      <c r="D25" s="35"/>
      <c r="E25" s="35"/>
      <c r="F25" s="35"/>
      <c r="G25" s="35"/>
      <c r="H25" s="35"/>
      <c r="I25" s="35"/>
      <c r="J25" s="35"/>
      <c r="K25" s="35"/>
      <c r="L25" s="35"/>
      <c r="M25" s="35"/>
      <c r="N25" s="35"/>
      <c r="O25" s="35"/>
      <c r="P25" s="35">
        <v>1.8200000000000001E-2</v>
      </c>
      <c r="Q25" s="35">
        <v>1.8800000000000001E-2</v>
      </c>
    </row>
    <row r="26" spans="1:17" outlineLevel="1">
      <c r="B26" s="458" t="s">
        <v>508</v>
      </c>
      <c r="C26" s="821"/>
      <c r="D26" s="35"/>
      <c r="E26" s="35"/>
      <c r="F26" s="35"/>
      <c r="G26" s="35"/>
      <c r="H26" s="35"/>
      <c r="I26" s="35"/>
      <c r="J26" s="35"/>
      <c r="K26" s="35"/>
      <c r="L26" s="35"/>
      <c r="M26" s="35"/>
      <c r="N26" s="35"/>
      <c r="O26" s="35"/>
      <c r="P26" s="35"/>
      <c r="Q26" s="35"/>
    </row>
    <row r="27" spans="1:17" outlineLevel="1">
      <c r="B27" s="458" t="s">
        <v>509</v>
      </c>
      <c r="C27" s="821"/>
      <c r="D27" s="35"/>
      <c r="E27" s="35"/>
      <c r="F27" s="35"/>
      <c r="G27" s="35"/>
      <c r="H27" s="35"/>
      <c r="I27" s="35"/>
      <c r="J27" s="35"/>
      <c r="K27" s="35"/>
      <c r="L27" s="35"/>
      <c r="M27" s="35"/>
      <c r="N27" s="35"/>
      <c r="O27" s="35"/>
      <c r="P27" s="35"/>
      <c r="Q27" s="35"/>
    </row>
    <row r="28" spans="1:17" outlineLevel="1">
      <c r="B28" s="458" t="s">
        <v>487</v>
      </c>
      <c r="C28" s="821"/>
      <c r="D28" s="35"/>
      <c r="E28" s="35"/>
      <c r="F28" s="35"/>
      <c r="G28" s="35"/>
      <c r="H28" s="35"/>
      <c r="I28" s="35"/>
      <c r="J28" s="35"/>
      <c r="K28" s="35"/>
      <c r="L28" s="35"/>
      <c r="M28" s="35"/>
      <c r="N28" s="35"/>
      <c r="O28" s="35"/>
      <c r="P28" s="35"/>
      <c r="Q28" s="35"/>
    </row>
    <row r="29" spans="1:17">
      <c r="B29" s="458" t="s">
        <v>510</v>
      </c>
      <c r="C29" s="824"/>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1.8200000000000001E-2</v>
      </c>
      <c r="Q29" s="54">
        <f t="shared" ref="Q29" si="7">SUM(Q25:Q28)</f>
        <v>1.8800000000000001E-2</v>
      </c>
    </row>
    <row r="30" spans="1:17">
      <c r="B30" s="425" t="s">
        <v>511</v>
      </c>
      <c r="C30" s="422"/>
      <c r="D30" s="58"/>
      <c r="E30" s="419">
        <f>ROUND(SUM(D29*E16+E29*E17)/12,4)</f>
        <v>0</v>
      </c>
      <c r="F30" s="419">
        <f t="shared" ref="F30:Q30" si="8">ROUND(SUM(E29*F16+F29*F17)/12,4)</f>
        <v>0</v>
      </c>
      <c r="G30" s="419">
        <f t="shared" si="8"/>
        <v>0</v>
      </c>
      <c r="H30" s="419">
        <f t="shared" si="8"/>
        <v>0</v>
      </c>
      <c r="I30" s="419">
        <f t="shared" si="8"/>
        <v>0</v>
      </c>
      <c r="J30" s="419">
        <f t="shared" si="8"/>
        <v>0</v>
      </c>
      <c r="K30" s="419">
        <f t="shared" si="8"/>
        <v>0</v>
      </c>
      <c r="L30" s="419">
        <f t="shared" si="8"/>
        <v>0</v>
      </c>
      <c r="M30" s="419">
        <f t="shared" si="8"/>
        <v>0</v>
      </c>
      <c r="N30" s="419">
        <f t="shared" si="8"/>
        <v>0</v>
      </c>
      <c r="O30" s="419">
        <f t="shared" si="8"/>
        <v>0</v>
      </c>
      <c r="P30" s="419">
        <f t="shared" si="8"/>
        <v>1.8200000000000001E-2</v>
      </c>
      <c r="Q30" s="419">
        <f t="shared" si="8"/>
        <v>1.8800000000000001E-2</v>
      </c>
    </row>
    <row r="31" spans="1:17">
      <c r="B31" s="416"/>
      <c r="C31" s="423"/>
      <c r="D31" s="424"/>
      <c r="E31" s="424"/>
      <c r="F31" s="424"/>
      <c r="G31" s="424"/>
      <c r="H31" s="424"/>
      <c r="I31" s="424"/>
      <c r="J31" s="424"/>
      <c r="K31" s="424"/>
      <c r="L31" s="424"/>
      <c r="M31" s="424"/>
      <c r="N31" s="421"/>
      <c r="O31" s="421"/>
      <c r="P31" s="421"/>
      <c r="Q31" s="421"/>
    </row>
    <row r="32" spans="1:17" s="53" customFormat="1" ht="14">
      <c r="B32" s="513" t="str">
        <f>'1.  LRAMVA Summary'!B32</f>
        <v>GS 50 to 699 kW</v>
      </c>
      <c r="C32" s="823" t="str">
        <f>'2. LRAMVA Threshold'!F43</f>
        <v>kW</v>
      </c>
      <c r="D32" s="35"/>
      <c r="E32" s="35"/>
      <c r="F32" s="35"/>
      <c r="G32" s="35"/>
      <c r="H32" s="35"/>
      <c r="I32" s="35"/>
      <c r="J32" s="35"/>
      <c r="K32" s="35"/>
      <c r="L32" s="35"/>
      <c r="M32" s="35"/>
      <c r="N32" s="35"/>
      <c r="O32" s="35"/>
      <c r="P32" s="35">
        <f>3.094</f>
        <v>3.0939999999999999</v>
      </c>
      <c r="Q32" s="35">
        <v>3.1991999999999998</v>
      </c>
    </row>
    <row r="33" spans="1:17" outlineLevel="1">
      <c r="B33" s="458" t="s">
        <v>508</v>
      </c>
      <c r="C33" s="821"/>
      <c r="D33" s="35"/>
      <c r="E33" s="35"/>
      <c r="F33" s="35"/>
      <c r="G33" s="35"/>
      <c r="H33" s="35"/>
      <c r="I33" s="35"/>
      <c r="J33" s="35"/>
      <c r="K33" s="35"/>
      <c r="L33" s="35"/>
      <c r="M33" s="35"/>
      <c r="N33" s="35"/>
      <c r="O33" s="35"/>
      <c r="P33" s="35"/>
      <c r="Q33" s="35"/>
    </row>
    <row r="34" spans="1:17" outlineLevel="1">
      <c r="B34" s="458" t="s">
        <v>509</v>
      </c>
      <c r="C34" s="821"/>
      <c r="D34" s="35"/>
      <c r="E34" s="35"/>
      <c r="F34" s="35"/>
      <c r="G34" s="35"/>
      <c r="H34" s="35"/>
      <c r="I34" s="35"/>
      <c r="J34" s="35"/>
      <c r="K34" s="35"/>
      <c r="L34" s="35"/>
      <c r="M34" s="35"/>
      <c r="N34" s="35"/>
      <c r="O34" s="35"/>
      <c r="P34" s="35"/>
      <c r="Q34" s="35"/>
    </row>
    <row r="35" spans="1:17" outlineLevel="1">
      <c r="B35" s="458" t="s">
        <v>487</v>
      </c>
      <c r="C35" s="821"/>
      <c r="D35" s="35"/>
      <c r="E35" s="35"/>
      <c r="F35" s="35"/>
      <c r="G35" s="35"/>
      <c r="H35" s="35"/>
      <c r="I35" s="35"/>
      <c r="J35" s="35"/>
      <c r="K35" s="35"/>
      <c r="L35" s="35"/>
      <c r="M35" s="35"/>
      <c r="N35" s="35"/>
      <c r="O35" s="35"/>
      <c r="P35" s="35"/>
      <c r="Q35" s="35"/>
    </row>
    <row r="36" spans="1:17">
      <c r="B36" s="458" t="s">
        <v>510</v>
      </c>
      <c r="C36" s="824"/>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3.0939999999999999</v>
      </c>
      <c r="Q36" s="54">
        <f t="shared" ref="Q36" si="11">SUM(Q32:Q35)</f>
        <v>3.1991999999999998</v>
      </c>
    </row>
    <row r="37" spans="1:17">
      <c r="B37" s="425" t="s">
        <v>511</v>
      </c>
      <c r="C37" s="422"/>
      <c r="D37" s="58"/>
      <c r="E37" s="419">
        <f t="shared" ref="E37:M37" si="12">ROUND(SUM(D36*E16+E36*E17)/12,4)</f>
        <v>0</v>
      </c>
      <c r="F37" s="419">
        <f t="shared" si="12"/>
        <v>0</v>
      </c>
      <c r="G37" s="419">
        <f t="shared" si="12"/>
        <v>0</v>
      </c>
      <c r="H37" s="419">
        <f t="shared" si="12"/>
        <v>0</v>
      </c>
      <c r="I37" s="419">
        <f t="shared" si="12"/>
        <v>0</v>
      </c>
      <c r="J37" s="419">
        <f t="shared" si="12"/>
        <v>0</v>
      </c>
      <c r="K37" s="419">
        <f t="shared" si="12"/>
        <v>0</v>
      </c>
      <c r="L37" s="419">
        <f t="shared" si="12"/>
        <v>0</v>
      </c>
      <c r="M37" s="419">
        <f t="shared" si="12"/>
        <v>0</v>
      </c>
      <c r="N37" s="419">
        <f>ROUND(SUM(M36*N16+N36*N17)/12,4)</f>
        <v>0</v>
      </c>
      <c r="O37" s="419">
        <f t="shared" ref="O37:Q37" si="13">ROUND(SUM(N36*O16+O36*O17)/12,4)</f>
        <v>0</v>
      </c>
      <c r="P37" s="419">
        <f t="shared" si="13"/>
        <v>3.0939999999999999</v>
      </c>
      <c r="Q37" s="419">
        <f t="shared" si="13"/>
        <v>3.1991999999999998</v>
      </c>
    </row>
    <row r="38" spans="1:17" s="3" customFormat="1" ht="15.75" customHeight="1">
      <c r="B38" s="425"/>
      <c r="C38" s="422"/>
      <c r="D38" s="58"/>
      <c r="E38" s="58"/>
      <c r="F38" s="58"/>
      <c r="G38" s="58"/>
      <c r="H38" s="58"/>
      <c r="I38" s="58"/>
      <c r="J38" s="58"/>
      <c r="K38" s="58"/>
      <c r="L38" s="421"/>
      <c r="M38" s="421"/>
      <c r="N38" s="421"/>
      <c r="O38" s="421"/>
      <c r="P38" s="421"/>
      <c r="Q38" s="421"/>
    </row>
    <row r="39" spans="1:17" s="53" customFormat="1" ht="14">
      <c r="A39" s="51"/>
      <c r="B39" s="513" t="str">
        <f>'1.  LRAMVA Summary'!B33</f>
        <v>GS 700 to 4,999 kW</v>
      </c>
      <c r="C39" s="823" t="str">
        <f>'2. LRAMVA Threshold'!G43</f>
        <v>kW</v>
      </c>
      <c r="D39" s="35"/>
      <c r="E39" s="35"/>
      <c r="F39" s="35"/>
      <c r="G39" s="35"/>
      <c r="H39" s="35"/>
      <c r="I39" s="35"/>
      <c r="J39" s="35"/>
      <c r="K39" s="35"/>
      <c r="L39" s="35"/>
      <c r="M39" s="35"/>
      <c r="N39" s="35"/>
      <c r="O39" s="35"/>
      <c r="P39" s="35">
        <f>3.5917</f>
        <v>3.5916999999999999</v>
      </c>
      <c r="Q39" s="35">
        <v>3.7138</v>
      </c>
    </row>
    <row r="40" spans="1:17" outlineLevel="1">
      <c r="B40" s="458" t="s">
        <v>508</v>
      </c>
      <c r="C40" s="821"/>
      <c r="D40" s="35"/>
      <c r="E40" s="35"/>
      <c r="F40" s="35"/>
      <c r="G40" s="35"/>
      <c r="H40" s="35"/>
      <c r="I40" s="35"/>
      <c r="J40" s="35"/>
      <c r="K40" s="35"/>
      <c r="L40" s="35"/>
      <c r="M40" s="35"/>
      <c r="N40" s="35"/>
      <c r="O40" s="35"/>
      <c r="P40" s="35"/>
      <c r="Q40" s="35"/>
    </row>
    <row r="41" spans="1:17" outlineLevel="1">
      <c r="B41" s="458" t="s">
        <v>509</v>
      </c>
      <c r="C41" s="821"/>
      <c r="D41" s="35"/>
      <c r="E41" s="35"/>
      <c r="F41" s="35"/>
      <c r="G41" s="35"/>
      <c r="H41" s="35"/>
      <c r="I41" s="35"/>
      <c r="J41" s="35"/>
      <c r="K41" s="35"/>
      <c r="L41" s="35"/>
      <c r="M41" s="35"/>
      <c r="N41" s="35"/>
      <c r="O41" s="35"/>
      <c r="P41" s="35"/>
      <c r="Q41" s="35"/>
    </row>
    <row r="42" spans="1:17" outlineLevel="1">
      <c r="B42" s="458" t="s">
        <v>487</v>
      </c>
      <c r="C42" s="821"/>
      <c r="D42" s="35"/>
      <c r="E42" s="35"/>
      <c r="F42" s="35"/>
      <c r="G42" s="35"/>
      <c r="H42" s="35"/>
      <c r="I42" s="35"/>
      <c r="J42" s="35"/>
      <c r="K42" s="35"/>
      <c r="L42" s="35"/>
      <c r="M42" s="35"/>
      <c r="N42" s="35"/>
      <c r="O42" s="35"/>
      <c r="P42" s="35"/>
      <c r="Q42" s="35"/>
    </row>
    <row r="43" spans="1:17">
      <c r="B43" s="458" t="s">
        <v>510</v>
      </c>
      <c r="C43" s="824"/>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3.5916999999999999</v>
      </c>
      <c r="Q43" s="54">
        <f t="shared" ref="Q43" si="16">SUM(Q39:Q42)</f>
        <v>3.7138</v>
      </c>
    </row>
    <row r="44" spans="1:17">
      <c r="B44" s="425" t="s">
        <v>511</v>
      </c>
      <c r="C44" s="422"/>
      <c r="D44" s="58"/>
      <c r="E44" s="419">
        <f t="shared" ref="E44:M44" si="17">ROUND(SUM(D43*E16+E43*E17)/12,4)</f>
        <v>0</v>
      </c>
      <c r="F44" s="419">
        <f t="shared" si="17"/>
        <v>0</v>
      </c>
      <c r="G44" s="419">
        <f t="shared" si="17"/>
        <v>0</v>
      </c>
      <c r="H44" s="419">
        <f t="shared" si="17"/>
        <v>0</v>
      </c>
      <c r="I44" s="419">
        <f t="shared" si="17"/>
        <v>0</v>
      </c>
      <c r="J44" s="419">
        <f t="shared" si="17"/>
        <v>0</v>
      </c>
      <c r="K44" s="419">
        <f t="shared" si="17"/>
        <v>0</v>
      </c>
      <c r="L44" s="419">
        <f t="shared" si="17"/>
        <v>0</v>
      </c>
      <c r="M44" s="419">
        <f t="shared" si="17"/>
        <v>0</v>
      </c>
      <c r="N44" s="419">
        <f>ROUND(SUM(M43*N16+N43*N17)/12,4)</f>
        <v>0</v>
      </c>
      <c r="O44" s="419">
        <f t="shared" ref="O44:Q44" si="18">ROUND(SUM(N43*O16+O43*O17)/12,4)</f>
        <v>0</v>
      </c>
      <c r="P44" s="419">
        <f t="shared" si="18"/>
        <v>3.5916999999999999</v>
      </c>
      <c r="Q44" s="419">
        <f t="shared" si="18"/>
        <v>3.7138</v>
      </c>
    </row>
    <row r="45" spans="1:17" s="3" customFormat="1" ht="14">
      <c r="A45" s="4"/>
      <c r="B45" s="425"/>
      <c r="C45" s="422"/>
      <c r="D45" s="58"/>
      <c r="E45" s="58"/>
      <c r="F45" s="58"/>
      <c r="G45" s="58"/>
      <c r="H45" s="58"/>
      <c r="I45" s="58"/>
      <c r="J45" s="58"/>
      <c r="K45" s="58"/>
      <c r="L45" s="421"/>
      <c r="M45" s="421"/>
      <c r="N45" s="421"/>
      <c r="O45" s="421"/>
      <c r="P45" s="421"/>
      <c r="Q45" s="421"/>
    </row>
    <row r="46" spans="1:17" s="53" customFormat="1" ht="14">
      <c r="A46" s="51"/>
      <c r="B46" s="513" t="str">
        <f>'1.  LRAMVA Summary'!B34</f>
        <v>Large Use</v>
      </c>
      <c r="C46" s="823" t="str">
        <f>'2. LRAMVA Threshold'!H43</f>
        <v>kW</v>
      </c>
      <c r="D46" s="35"/>
      <c r="E46" s="35"/>
      <c r="F46" s="35"/>
      <c r="G46" s="35"/>
      <c r="H46" s="35"/>
      <c r="I46" s="35"/>
      <c r="J46" s="35"/>
      <c r="K46" s="35"/>
      <c r="L46" s="35"/>
      <c r="M46" s="35"/>
      <c r="N46" s="35"/>
      <c r="O46" s="35"/>
      <c r="P46" s="35">
        <f>2.7193</f>
        <v>2.7193000000000001</v>
      </c>
      <c r="Q46" s="35">
        <v>2.8117999999999999</v>
      </c>
    </row>
    <row r="47" spans="1:17" outlineLevel="1">
      <c r="B47" s="458" t="s">
        <v>508</v>
      </c>
      <c r="C47" s="821"/>
      <c r="D47" s="35"/>
      <c r="E47" s="35"/>
      <c r="F47" s="35"/>
      <c r="G47" s="35"/>
      <c r="H47" s="35"/>
      <c r="I47" s="35"/>
      <c r="J47" s="35"/>
      <c r="K47" s="35"/>
      <c r="L47" s="35"/>
      <c r="M47" s="35"/>
      <c r="N47" s="35"/>
      <c r="O47" s="35"/>
      <c r="P47" s="35"/>
      <c r="Q47" s="35"/>
    </row>
    <row r="48" spans="1:17" outlineLevel="1">
      <c r="B48" s="458" t="s">
        <v>509</v>
      </c>
      <c r="C48" s="821"/>
      <c r="D48" s="35"/>
      <c r="E48" s="35"/>
      <c r="F48" s="35"/>
      <c r="G48" s="35"/>
      <c r="H48" s="35"/>
      <c r="I48" s="35"/>
      <c r="J48" s="35"/>
      <c r="K48" s="35"/>
      <c r="L48" s="35"/>
      <c r="M48" s="35"/>
      <c r="N48" s="35"/>
      <c r="O48" s="35"/>
      <c r="P48" s="35"/>
      <c r="Q48" s="35"/>
    </row>
    <row r="49" spans="1:17" outlineLevel="1">
      <c r="B49" s="458" t="s">
        <v>487</v>
      </c>
      <c r="C49" s="821"/>
      <c r="D49" s="35"/>
      <c r="E49" s="35"/>
      <c r="F49" s="35"/>
      <c r="G49" s="35"/>
      <c r="H49" s="35"/>
      <c r="I49" s="35"/>
      <c r="J49" s="35"/>
      <c r="K49" s="35"/>
      <c r="L49" s="35"/>
      <c r="M49" s="35"/>
      <c r="N49" s="35"/>
      <c r="O49" s="35"/>
      <c r="P49" s="35"/>
      <c r="Q49" s="35"/>
    </row>
    <row r="50" spans="1:17">
      <c r="B50" s="458" t="s">
        <v>510</v>
      </c>
      <c r="C50" s="824"/>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2.7193000000000001</v>
      </c>
      <c r="Q50" s="54">
        <f t="shared" ref="Q50" si="21">SUM(Q46:Q49)</f>
        <v>2.8117999999999999</v>
      </c>
    </row>
    <row r="51" spans="1:17">
      <c r="B51" s="425" t="s">
        <v>511</v>
      </c>
      <c r="C51" s="422"/>
      <c r="D51" s="58"/>
      <c r="E51" s="419">
        <f t="shared" ref="E51:M51" si="22">ROUND(SUM(D50*E16+E50*E17)/12,4)</f>
        <v>0</v>
      </c>
      <c r="F51" s="419">
        <f t="shared" si="22"/>
        <v>0</v>
      </c>
      <c r="G51" s="419">
        <f t="shared" si="22"/>
        <v>0</v>
      </c>
      <c r="H51" s="419">
        <f t="shared" si="22"/>
        <v>0</v>
      </c>
      <c r="I51" s="419">
        <f t="shared" si="22"/>
        <v>0</v>
      </c>
      <c r="J51" s="419">
        <f t="shared" si="22"/>
        <v>0</v>
      </c>
      <c r="K51" s="419">
        <f t="shared" si="22"/>
        <v>0</v>
      </c>
      <c r="L51" s="419">
        <f t="shared" si="22"/>
        <v>0</v>
      </c>
      <c r="M51" s="419">
        <f t="shared" si="22"/>
        <v>0</v>
      </c>
      <c r="N51" s="419">
        <f>ROUND(SUM(M50*N16+N50*N17)/12,4)</f>
        <v>0</v>
      </c>
      <c r="O51" s="419">
        <f t="shared" ref="O51:Q51" si="23">ROUND(SUM(N50*O16+O50*O17)/12,4)</f>
        <v>0</v>
      </c>
      <c r="P51" s="419">
        <f t="shared" si="23"/>
        <v>2.7193000000000001</v>
      </c>
      <c r="Q51" s="419">
        <f t="shared" si="23"/>
        <v>2.8117999999999999</v>
      </c>
    </row>
    <row r="52" spans="1:17" s="3" customFormat="1" ht="14">
      <c r="A52" s="4"/>
      <c r="B52" s="425"/>
      <c r="C52" s="422"/>
      <c r="D52" s="58"/>
      <c r="E52" s="58"/>
      <c r="F52" s="58"/>
      <c r="G52" s="58"/>
      <c r="H52" s="58"/>
      <c r="I52" s="58"/>
      <c r="J52" s="58"/>
      <c r="K52" s="58"/>
      <c r="L52" s="426"/>
      <c r="M52" s="426"/>
      <c r="N52" s="426"/>
      <c r="O52" s="426"/>
      <c r="P52" s="426"/>
      <c r="Q52" s="426"/>
    </row>
    <row r="53" spans="1:17" s="53" customFormat="1" ht="14">
      <c r="A53" s="51"/>
      <c r="B53" s="513" t="str">
        <f>'1.  LRAMVA Summary'!B35</f>
        <v>Street Lighting</v>
      </c>
      <c r="C53" s="823" t="str">
        <f>'2. LRAMVA Threshold'!I43</f>
        <v>kW</v>
      </c>
      <c r="D53" s="35"/>
      <c r="E53" s="35"/>
      <c r="F53" s="35"/>
      <c r="G53" s="35"/>
      <c r="H53" s="35"/>
      <c r="I53" s="35"/>
      <c r="J53" s="35"/>
      <c r="K53" s="35"/>
      <c r="L53" s="35"/>
      <c r="M53" s="35"/>
      <c r="N53" s="35"/>
      <c r="O53" s="35"/>
      <c r="P53" s="57">
        <f>12.5766</f>
        <v>12.576599999999999</v>
      </c>
      <c r="Q53" s="57">
        <v>13.004200000000001</v>
      </c>
    </row>
    <row r="54" spans="1:17" outlineLevel="1">
      <c r="B54" s="458" t="s">
        <v>508</v>
      </c>
      <c r="C54" s="821"/>
      <c r="D54" s="35"/>
      <c r="E54" s="35"/>
      <c r="F54" s="35"/>
      <c r="G54" s="35"/>
      <c r="H54" s="35"/>
      <c r="I54" s="35"/>
      <c r="J54" s="35"/>
      <c r="K54" s="35"/>
      <c r="L54" s="35"/>
      <c r="M54" s="35"/>
      <c r="N54" s="35"/>
      <c r="O54" s="35"/>
      <c r="P54" s="35"/>
      <c r="Q54" s="35"/>
    </row>
    <row r="55" spans="1:17" outlineLevel="1">
      <c r="B55" s="458" t="s">
        <v>509</v>
      </c>
      <c r="C55" s="821"/>
      <c r="D55" s="35"/>
      <c r="E55" s="35"/>
      <c r="F55" s="35"/>
      <c r="G55" s="35"/>
      <c r="H55" s="35"/>
      <c r="I55" s="35"/>
      <c r="J55" s="35"/>
      <c r="K55" s="35"/>
      <c r="L55" s="35"/>
      <c r="M55" s="35"/>
      <c r="N55" s="35"/>
      <c r="O55" s="35"/>
      <c r="P55" s="35"/>
      <c r="Q55" s="35"/>
    </row>
    <row r="56" spans="1:17" outlineLevel="1">
      <c r="B56" s="458" t="s">
        <v>487</v>
      </c>
      <c r="C56" s="821"/>
      <c r="D56" s="35"/>
      <c r="E56" s="35"/>
      <c r="F56" s="35"/>
      <c r="G56" s="35"/>
      <c r="H56" s="35"/>
      <c r="I56" s="35"/>
      <c r="J56" s="35"/>
      <c r="K56" s="35"/>
      <c r="L56" s="35"/>
      <c r="M56" s="35"/>
      <c r="N56" s="35"/>
      <c r="O56" s="35"/>
      <c r="P56" s="35"/>
      <c r="Q56" s="35"/>
    </row>
    <row r="57" spans="1:17">
      <c r="B57" s="458" t="s">
        <v>510</v>
      </c>
      <c r="C57" s="824"/>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12.576599999999999</v>
      </c>
      <c r="Q57" s="54">
        <f t="shared" ref="Q57" si="26">SUM(Q53:Q56)</f>
        <v>13.004200000000001</v>
      </c>
    </row>
    <row r="58" spans="1:17">
      <c r="B58" s="425" t="s">
        <v>511</v>
      </c>
      <c r="C58" s="422"/>
      <c r="D58" s="58"/>
      <c r="E58" s="419">
        <f t="shared" ref="E58:M58" si="27">ROUND(SUM(D57*E16+E57*E17)/12,4)</f>
        <v>0</v>
      </c>
      <c r="F58" s="419">
        <f t="shared" si="27"/>
        <v>0</v>
      </c>
      <c r="G58" s="419">
        <f t="shared" si="27"/>
        <v>0</v>
      </c>
      <c r="H58" s="419">
        <f t="shared" si="27"/>
        <v>0</v>
      </c>
      <c r="I58" s="419">
        <f t="shared" si="27"/>
        <v>0</v>
      </c>
      <c r="J58" s="419">
        <f t="shared" si="27"/>
        <v>0</v>
      </c>
      <c r="K58" s="419">
        <f t="shared" si="27"/>
        <v>0</v>
      </c>
      <c r="L58" s="419">
        <f t="shared" si="27"/>
        <v>0</v>
      </c>
      <c r="M58" s="419">
        <f t="shared" si="27"/>
        <v>0</v>
      </c>
      <c r="N58" s="419">
        <f>ROUND(SUM(M57*N16+N57*N17)/12,4)</f>
        <v>0</v>
      </c>
      <c r="O58" s="419">
        <f t="shared" ref="O58:Q58" si="28">ROUND(SUM(N57*O16+O57*O17)/12,4)</f>
        <v>0</v>
      </c>
      <c r="P58" s="419">
        <f t="shared" si="28"/>
        <v>12.576599999999999</v>
      </c>
      <c r="Q58" s="419">
        <f t="shared" si="28"/>
        <v>13.004200000000001</v>
      </c>
    </row>
    <row r="59" spans="1:17" s="3" customFormat="1" ht="14">
      <c r="A59" s="4"/>
      <c r="B59" s="425"/>
      <c r="C59" s="422"/>
      <c r="D59" s="58"/>
      <c r="E59" s="58"/>
      <c r="F59" s="58"/>
      <c r="G59" s="58"/>
      <c r="H59" s="58"/>
      <c r="I59" s="58"/>
      <c r="J59" s="58"/>
      <c r="K59" s="58"/>
      <c r="L59" s="426"/>
      <c r="M59" s="426"/>
      <c r="N59" s="426"/>
      <c r="O59" s="426"/>
      <c r="P59" s="426"/>
      <c r="Q59" s="426"/>
    </row>
    <row r="60" spans="1:17" s="53" customFormat="1" ht="14">
      <c r="A60" s="51"/>
      <c r="B60" s="513" t="str">
        <f>'1.  LRAMVA Summary'!B36</f>
        <v>Unmetered Scattered Load</v>
      </c>
      <c r="C60" s="823" t="str">
        <f>'2. LRAMVA Threshold'!J43</f>
        <v>kWh</v>
      </c>
      <c r="D60" s="35"/>
      <c r="E60" s="35"/>
      <c r="F60" s="35"/>
      <c r="G60" s="35"/>
      <c r="H60" s="35"/>
      <c r="I60" s="35"/>
      <c r="J60" s="35"/>
      <c r="K60" s="35"/>
      <c r="L60" s="35"/>
      <c r="M60" s="35"/>
      <c r="N60" s="35"/>
      <c r="O60" s="35"/>
      <c r="P60" s="57">
        <v>2.1499999999999998E-2</v>
      </c>
      <c r="Q60" s="57">
        <v>2.2200000000000001E-2</v>
      </c>
    </row>
    <row r="61" spans="1:17" outlineLevel="1">
      <c r="B61" s="458" t="s">
        <v>508</v>
      </c>
      <c r="C61" s="821"/>
      <c r="D61" s="35"/>
      <c r="E61" s="35"/>
      <c r="F61" s="35"/>
      <c r="G61" s="35"/>
      <c r="H61" s="35"/>
      <c r="I61" s="35"/>
      <c r="J61" s="35"/>
      <c r="K61" s="35"/>
      <c r="L61" s="35"/>
      <c r="M61" s="35"/>
      <c r="N61" s="35"/>
      <c r="O61" s="35"/>
      <c r="P61" s="35"/>
      <c r="Q61" s="35"/>
    </row>
    <row r="62" spans="1:17" outlineLevel="1">
      <c r="B62" s="458" t="s">
        <v>509</v>
      </c>
      <c r="C62" s="821"/>
      <c r="D62" s="35"/>
      <c r="E62" s="35"/>
      <c r="F62" s="35"/>
      <c r="G62" s="35"/>
      <c r="H62" s="35"/>
      <c r="I62" s="35"/>
      <c r="J62" s="35"/>
      <c r="K62" s="35"/>
      <c r="L62" s="35"/>
      <c r="M62" s="35"/>
      <c r="N62" s="35"/>
      <c r="O62" s="35"/>
      <c r="P62" s="35"/>
      <c r="Q62" s="35"/>
    </row>
    <row r="63" spans="1:17" outlineLevel="1">
      <c r="B63" s="458" t="s">
        <v>487</v>
      </c>
      <c r="C63" s="821"/>
      <c r="D63" s="35"/>
      <c r="E63" s="35"/>
      <c r="F63" s="35"/>
      <c r="G63" s="35"/>
      <c r="H63" s="35"/>
      <c r="I63" s="35"/>
      <c r="J63" s="35"/>
      <c r="K63" s="35"/>
      <c r="L63" s="35"/>
      <c r="M63" s="35"/>
      <c r="N63" s="35"/>
      <c r="O63" s="35"/>
      <c r="P63" s="35"/>
      <c r="Q63" s="35"/>
    </row>
    <row r="64" spans="1:17">
      <c r="B64" s="458" t="s">
        <v>510</v>
      </c>
      <c r="C64" s="824"/>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2.1499999999999998E-2</v>
      </c>
      <c r="Q64" s="54">
        <f t="shared" ref="Q64" si="31">SUM(Q60:Q63)</f>
        <v>2.2200000000000001E-2</v>
      </c>
    </row>
    <row r="65" spans="1:17">
      <c r="B65" s="425" t="s">
        <v>511</v>
      </c>
      <c r="C65" s="422"/>
      <c r="D65" s="58"/>
      <c r="E65" s="419">
        <f t="shared" ref="E65:M65" si="32">ROUND(SUM(D64*E16+E64*E17)/12,4)</f>
        <v>0</v>
      </c>
      <c r="F65" s="419">
        <f t="shared" si="32"/>
        <v>0</v>
      </c>
      <c r="G65" s="419">
        <f t="shared" si="32"/>
        <v>0</v>
      </c>
      <c r="H65" s="419">
        <f t="shared" si="32"/>
        <v>0</v>
      </c>
      <c r="I65" s="419">
        <f>ROUND(SUM(H64*I16+I64*I17)/12,4)</f>
        <v>0</v>
      </c>
      <c r="J65" s="419">
        <f t="shared" si="32"/>
        <v>0</v>
      </c>
      <c r="K65" s="419">
        <f t="shared" si="32"/>
        <v>0</v>
      </c>
      <c r="L65" s="419">
        <f t="shared" si="32"/>
        <v>0</v>
      </c>
      <c r="M65" s="419">
        <f t="shared" si="32"/>
        <v>0</v>
      </c>
      <c r="N65" s="419">
        <f>ROUND(SUM(M64*N16+N64*N17)/12,4)</f>
        <v>0</v>
      </c>
      <c r="O65" s="419">
        <f t="shared" ref="O65:Q65" si="33">ROUND(SUM(N64*O16+O64*O17)/12,4)</f>
        <v>0</v>
      </c>
      <c r="P65" s="419">
        <f t="shared" si="33"/>
        <v>2.1499999999999998E-2</v>
      </c>
      <c r="Q65" s="419">
        <f t="shared" si="33"/>
        <v>2.2200000000000001E-2</v>
      </c>
    </row>
    <row r="66" spans="1:17">
      <c r="B66" s="59"/>
      <c r="C66" s="64"/>
      <c r="D66" s="58"/>
      <c r="E66" s="58"/>
      <c r="F66" s="58"/>
      <c r="G66" s="58"/>
      <c r="H66" s="58"/>
      <c r="I66" s="58"/>
      <c r="J66" s="58"/>
      <c r="K66" s="58"/>
      <c r="L66" s="421"/>
      <c r="M66" s="421"/>
      <c r="N66" s="421"/>
      <c r="O66" s="421"/>
      <c r="P66" s="421"/>
      <c r="Q66" s="421"/>
    </row>
    <row r="67" spans="1:17" s="53" customFormat="1" ht="14">
      <c r="A67" s="51"/>
      <c r="B67" s="513">
        <f>'1.  LRAMVA Summary'!B37</f>
        <v>0</v>
      </c>
      <c r="C67" s="823">
        <f>'2. LRAMVA Threshold'!K43</f>
        <v>0</v>
      </c>
      <c r="D67" s="35"/>
      <c r="E67" s="35"/>
      <c r="F67" s="35"/>
      <c r="G67" s="35"/>
      <c r="H67" s="35"/>
      <c r="I67" s="35"/>
      <c r="J67" s="35"/>
      <c r="K67" s="35"/>
      <c r="L67" s="35"/>
      <c r="M67" s="35"/>
      <c r="N67" s="35"/>
      <c r="O67" s="35"/>
      <c r="P67" s="35"/>
      <c r="Q67" s="35"/>
    </row>
    <row r="68" spans="1:17" outlineLevel="1">
      <c r="B68" s="458" t="s">
        <v>508</v>
      </c>
      <c r="C68" s="821"/>
      <c r="D68" s="35"/>
      <c r="E68" s="35"/>
      <c r="F68" s="35"/>
      <c r="G68" s="35"/>
      <c r="H68" s="35"/>
      <c r="I68" s="35"/>
      <c r="J68" s="35"/>
      <c r="K68" s="35"/>
      <c r="L68" s="35"/>
      <c r="M68" s="35"/>
      <c r="N68" s="35"/>
      <c r="O68" s="35"/>
      <c r="P68" s="35"/>
      <c r="Q68" s="35"/>
    </row>
    <row r="69" spans="1:17" outlineLevel="1">
      <c r="B69" s="458" t="s">
        <v>509</v>
      </c>
      <c r="C69" s="821"/>
      <c r="D69" s="35"/>
      <c r="E69" s="35"/>
      <c r="F69" s="35"/>
      <c r="G69" s="35"/>
      <c r="H69" s="35"/>
      <c r="I69" s="35"/>
      <c r="J69" s="35"/>
      <c r="K69" s="35"/>
      <c r="L69" s="35"/>
      <c r="M69" s="35"/>
      <c r="N69" s="35"/>
      <c r="O69" s="35"/>
      <c r="P69" s="35"/>
      <c r="Q69" s="35"/>
    </row>
    <row r="70" spans="1:17" outlineLevel="1">
      <c r="B70" s="458" t="s">
        <v>487</v>
      </c>
      <c r="C70" s="821"/>
      <c r="D70" s="35"/>
      <c r="E70" s="35"/>
      <c r="F70" s="35"/>
      <c r="G70" s="35"/>
      <c r="H70" s="35"/>
      <c r="I70" s="35"/>
      <c r="J70" s="35"/>
      <c r="K70" s="35"/>
      <c r="L70" s="35"/>
      <c r="M70" s="35"/>
      <c r="N70" s="35"/>
      <c r="O70" s="35"/>
      <c r="P70" s="35"/>
      <c r="Q70" s="35"/>
    </row>
    <row r="71" spans="1:17">
      <c r="B71" s="458" t="s">
        <v>510</v>
      </c>
      <c r="C71" s="824"/>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25" t="s">
        <v>511</v>
      </c>
      <c r="C72" s="422"/>
      <c r="D72" s="58"/>
      <c r="E72" s="419">
        <f t="shared" ref="E72:N72" si="37">ROUND(SUM(D71*E16+E71*E17)/12,4)</f>
        <v>0</v>
      </c>
      <c r="F72" s="419">
        <f t="shared" si="37"/>
        <v>0</v>
      </c>
      <c r="G72" s="419">
        <f t="shared" si="37"/>
        <v>0</v>
      </c>
      <c r="H72" s="419">
        <f t="shared" si="37"/>
        <v>0</v>
      </c>
      <c r="I72" s="419">
        <f t="shared" si="37"/>
        <v>0</v>
      </c>
      <c r="J72" s="419">
        <f t="shared" si="37"/>
        <v>0</v>
      </c>
      <c r="K72" s="419">
        <f t="shared" si="37"/>
        <v>0</v>
      </c>
      <c r="L72" s="419">
        <f t="shared" si="37"/>
        <v>0</v>
      </c>
      <c r="M72" s="419">
        <f t="shared" si="37"/>
        <v>0</v>
      </c>
      <c r="N72" s="419">
        <f t="shared" si="37"/>
        <v>0</v>
      </c>
      <c r="O72" s="419">
        <f t="shared" ref="O72" si="38">ROUND(SUM(N71*O16+O71*O17)/12,4)</f>
        <v>0</v>
      </c>
      <c r="P72" s="419">
        <f t="shared" ref="P72:Q72" si="39">ROUND(SUM(O71*P16+P71*P17)/12,4)</f>
        <v>0</v>
      </c>
      <c r="Q72" s="419">
        <f t="shared" si="39"/>
        <v>0</v>
      </c>
    </row>
    <row r="73" spans="1:17">
      <c r="B73" s="416"/>
      <c r="C73" s="422"/>
      <c r="D73" s="58"/>
      <c r="E73" s="419"/>
      <c r="F73" s="419"/>
      <c r="G73" s="419"/>
      <c r="H73" s="419"/>
      <c r="I73" s="419"/>
      <c r="J73" s="419"/>
      <c r="K73" s="419"/>
      <c r="L73" s="419"/>
      <c r="M73" s="419"/>
      <c r="N73" s="419"/>
      <c r="O73" s="419"/>
      <c r="P73" s="419"/>
      <c r="Q73" s="419"/>
    </row>
    <row r="74" spans="1:17" s="53" customFormat="1" ht="14">
      <c r="A74" s="51"/>
      <c r="B74" s="513">
        <f>'1.  LRAMVA Summary'!B38</f>
        <v>0</v>
      </c>
      <c r="C74" s="823">
        <f>'2. LRAMVA Threshold'!L43</f>
        <v>0</v>
      </c>
      <c r="D74" s="35"/>
      <c r="E74" s="35"/>
      <c r="F74" s="35"/>
      <c r="G74" s="35"/>
      <c r="H74" s="35"/>
      <c r="I74" s="35"/>
      <c r="J74" s="35"/>
      <c r="K74" s="35"/>
      <c r="L74" s="35"/>
      <c r="M74" s="35"/>
      <c r="N74" s="35"/>
      <c r="O74" s="35"/>
      <c r="P74" s="35"/>
      <c r="Q74" s="35"/>
    </row>
    <row r="75" spans="1:17" outlineLevel="1">
      <c r="B75" s="458" t="s">
        <v>508</v>
      </c>
      <c r="C75" s="821"/>
      <c r="D75" s="35"/>
      <c r="E75" s="35"/>
      <c r="F75" s="35"/>
      <c r="G75" s="35"/>
      <c r="H75" s="35"/>
      <c r="I75" s="35"/>
      <c r="J75" s="35"/>
      <c r="K75" s="35"/>
      <c r="L75" s="35"/>
      <c r="M75" s="35"/>
      <c r="N75" s="35"/>
      <c r="O75" s="35"/>
      <c r="P75" s="35"/>
      <c r="Q75" s="35"/>
    </row>
    <row r="76" spans="1:17" outlineLevel="1">
      <c r="B76" s="458" t="s">
        <v>509</v>
      </c>
      <c r="C76" s="821"/>
      <c r="D76" s="35"/>
      <c r="E76" s="35"/>
      <c r="F76" s="35"/>
      <c r="G76" s="35"/>
      <c r="H76" s="35"/>
      <c r="I76" s="35"/>
      <c r="J76" s="35"/>
      <c r="K76" s="35"/>
      <c r="L76" s="35"/>
      <c r="M76" s="35"/>
      <c r="N76" s="35"/>
      <c r="O76" s="35"/>
      <c r="P76" s="35"/>
      <c r="Q76" s="35"/>
    </row>
    <row r="77" spans="1:17" outlineLevel="1">
      <c r="B77" s="458" t="s">
        <v>487</v>
      </c>
      <c r="C77" s="821"/>
      <c r="D77" s="35"/>
      <c r="E77" s="35"/>
      <c r="F77" s="35"/>
      <c r="G77" s="35"/>
      <c r="H77" s="35"/>
      <c r="I77" s="35"/>
      <c r="J77" s="35"/>
      <c r="K77" s="35"/>
      <c r="L77" s="35"/>
      <c r="M77" s="35"/>
      <c r="N77" s="35"/>
      <c r="O77" s="35"/>
      <c r="P77" s="35"/>
      <c r="Q77" s="35"/>
    </row>
    <row r="78" spans="1:17">
      <c r="B78" s="458" t="s">
        <v>510</v>
      </c>
      <c r="C78" s="824"/>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25" t="s">
        <v>511</v>
      </c>
      <c r="C79" s="422"/>
      <c r="D79" s="58"/>
      <c r="E79" s="419">
        <f t="shared" ref="E79:M79" si="43">ROUND(SUM(D78*E16+E78*E17)/12,4)</f>
        <v>0</v>
      </c>
      <c r="F79" s="419">
        <f t="shared" si="43"/>
        <v>0</v>
      </c>
      <c r="G79" s="419">
        <f t="shared" si="43"/>
        <v>0</v>
      </c>
      <c r="H79" s="419">
        <f t="shared" si="43"/>
        <v>0</v>
      </c>
      <c r="I79" s="419">
        <f t="shared" si="43"/>
        <v>0</v>
      </c>
      <c r="J79" s="419">
        <f t="shared" si="43"/>
        <v>0</v>
      </c>
      <c r="K79" s="419">
        <f t="shared" si="43"/>
        <v>0</v>
      </c>
      <c r="L79" s="419">
        <f t="shared" si="43"/>
        <v>0</v>
      </c>
      <c r="M79" s="419">
        <f t="shared" si="43"/>
        <v>0</v>
      </c>
      <c r="N79" s="419">
        <f>ROUND(SUM(M78*N16+N78*N17)/12,4)</f>
        <v>0</v>
      </c>
      <c r="O79" s="419">
        <f t="shared" ref="O79:Q79" si="44">ROUND(SUM(N78*O16+O78*O17)/12,4)</f>
        <v>0</v>
      </c>
      <c r="P79" s="419">
        <f t="shared" si="44"/>
        <v>0</v>
      </c>
      <c r="Q79" s="419">
        <f t="shared" si="44"/>
        <v>0</v>
      </c>
    </row>
    <row r="80" spans="1:17">
      <c r="B80" s="416"/>
      <c r="C80" s="422"/>
      <c r="D80" s="58"/>
      <c r="E80" s="419"/>
      <c r="F80" s="419"/>
      <c r="G80" s="419"/>
      <c r="H80" s="419"/>
      <c r="I80" s="419"/>
      <c r="J80" s="419"/>
      <c r="K80" s="419"/>
      <c r="L80" s="419"/>
      <c r="M80" s="419"/>
      <c r="N80" s="419"/>
      <c r="O80" s="419"/>
      <c r="P80" s="419"/>
      <c r="Q80" s="419"/>
    </row>
    <row r="81" spans="1:17" s="53" customFormat="1" ht="14">
      <c r="A81" s="51"/>
      <c r="B81" s="513">
        <f>'1.  LRAMVA Summary'!B39</f>
        <v>0</v>
      </c>
      <c r="C81" s="823">
        <f>'2. LRAMVA Threshold'!M43</f>
        <v>0</v>
      </c>
      <c r="D81" s="35"/>
      <c r="E81" s="35"/>
      <c r="F81" s="35"/>
      <c r="G81" s="35"/>
      <c r="H81" s="35"/>
      <c r="I81" s="35"/>
      <c r="J81" s="35"/>
      <c r="K81" s="35"/>
      <c r="L81" s="35"/>
      <c r="M81" s="35"/>
      <c r="N81" s="35"/>
      <c r="O81" s="35"/>
      <c r="P81" s="35"/>
      <c r="Q81" s="35"/>
    </row>
    <row r="82" spans="1:17" outlineLevel="1">
      <c r="B82" s="458" t="s">
        <v>508</v>
      </c>
      <c r="C82" s="821"/>
      <c r="D82" s="35"/>
      <c r="E82" s="35"/>
      <c r="F82" s="35"/>
      <c r="G82" s="35"/>
      <c r="H82" s="35"/>
      <c r="I82" s="35"/>
      <c r="J82" s="35"/>
      <c r="K82" s="35"/>
      <c r="L82" s="35"/>
      <c r="M82" s="35"/>
      <c r="N82" s="35"/>
      <c r="O82" s="35"/>
      <c r="P82" s="35"/>
      <c r="Q82" s="35"/>
    </row>
    <row r="83" spans="1:17" outlineLevel="1">
      <c r="B83" s="458" t="s">
        <v>509</v>
      </c>
      <c r="C83" s="821"/>
      <c r="D83" s="35"/>
      <c r="E83" s="35"/>
      <c r="F83" s="35"/>
      <c r="G83" s="35"/>
      <c r="H83" s="35"/>
      <c r="I83" s="35"/>
      <c r="J83" s="35"/>
      <c r="K83" s="35"/>
      <c r="L83" s="35"/>
      <c r="M83" s="35"/>
      <c r="N83" s="35"/>
      <c r="O83" s="35"/>
      <c r="P83" s="35"/>
      <c r="Q83" s="35"/>
    </row>
    <row r="84" spans="1:17" outlineLevel="1">
      <c r="B84" s="458" t="s">
        <v>487</v>
      </c>
      <c r="C84" s="821"/>
      <c r="D84" s="35"/>
      <c r="E84" s="35"/>
      <c r="F84" s="35"/>
      <c r="G84" s="35"/>
      <c r="H84" s="35"/>
      <c r="I84" s="35"/>
      <c r="J84" s="35"/>
      <c r="K84" s="35"/>
      <c r="L84" s="35"/>
      <c r="M84" s="35"/>
      <c r="N84" s="35"/>
      <c r="O84" s="35"/>
      <c r="P84" s="35"/>
      <c r="Q84" s="35"/>
    </row>
    <row r="85" spans="1:17">
      <c r="B85" s="458" t="s">
        <v>510</v>
      </c>
      <c r="C85" s="824"/>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25" t="s">
        <v>511</v>
      </c>
      <c r="C86" s="422"/>
      <c r="D86" s="58"/>
      <c r="E86" s="419">
        <f t="shared" ref="E86:N86" si="48">ROUND(SUM(D85*E16+E85*E17)/12,4)</f>
        <v>0</v>
      </c>
      <c r="F86" s="419">
        <f t="shared" si="48"/>
        <v>0</v>
      </c>
      <c r="G86" s="419">
        <f t="shared" si="48"/>
        <v>0</v>
      </c>
      <c r="H86" s="419">
        <f t="shared" si="48"/>
        <v>0</v>
      </c>
      <c r="I86" s="419">
        <f t="shared" si="48"/>
        <v>0</v>
      </c>
      <c r="J86" s="419">
        <f t="shared" si="48"/>
        <v>0</v>
      </c>
      <c r="K86" s="419">
        <f t="shared" si="48"/>
        <v>0</v>
      </c>
      <c r="L86" s="419">
        <f t="shared" si="48"/>
        <v>0</v>
      </c>
      <c r="M86" s="419">
        <f t="shared" si="48"/>
        <v>0</v>
      </c>
      <c r="N86" s="419">
        <f t="shared" si="48"/>
        <v>0</v>
      </c>
      <c r="O86" s="419">
        <f t="shared" ref="O86" si="49">ROUND(SUM(N85*O16+O85*O17)/12,4)</f>
        <v>0</v>
      </c>
      <c r="P86" s="419">
        <f t="shared" ref="P86:Q86" si="50">ROUND(SUM(O85*P16+P85*P17)/12,4)</f>
        <v>0</v>
      </c>
      <c r="Q86" s="419">
        <f t="shared" si="50"/>
        <v>0</v>
      </c>
    </row>
    <row r="87" spans="1:17">
      <c r="B87" s="416"/>
      <c r="C87" s="422"/>
      <c r="D87" s="58"/>
      <c r="E87" s="419"/>
      <c r="F87" s="419"/>
      <c r="G87" s="419"/>
      <c r="H87" s="419"/>
      <c r="I87" s="419"/>
      <c r="J87" s="419"/>
      <c r="K87" s="419"/>
      <c r="L87" s="419"/>
      <c r="M87" s="419"/>
      <c r="N87" s="419"/>
      <c r="O87" s="419"/>
      <c r="P87" s="419"/>
      <c r="Q87" s="419"/>
    </row>
    <row r="88" spans="1:17" s="53" customFormat="1" ht="14">
      <c r="A88" s="51"/>
      <c r="B88" s="513">
        <f>'1.  LRAMVA Summary'!B40</f>
        <v>0</v>
      </c>
      <c r="C88" s="823">
        <f>'2. LRAMVA Threshold'!N43</f>
        <v>0</v>
      </c>
      <c r="D88" s="35"/>
      <c r="E88" s="35"/>
      <c r="F88" s="35"/>
      <c r="G88" s="35"/>
      <c r="H88" s="35"/>
      <c r="I88" s="35"/>
      <c r="J88" s="35"/>
      <c r="K88" s="35"/>
      <c r="L88" s="35"/>
      <c r="M88" s="35"/>
      <c r="N88" s="35"/>
      <c r="O88" s="35"/>
      <c r="P88" s="35"/>
      <c r="Q88" s="35"/>
    </row>
    <row r="89" spans="1:17" outlineLevel="1">
      <c r="B89" s="458" t="s">
        <v>508</v>
      </c>
      <c r="C89" s="821"/>
      <c r="D89" s="35"/>
      <c r="E89" s="35"/>
      <c r="F89" s="35"/>
      <c r="G89" s="35"/>
      <c r="H89" s="35"/>
      <c r="I89" s="35"/>
      <c r="J89" s="35"/>
      <c r="K89" s="35"/>
      <c r="L89" s="35"/>
      <c r="M89" s="35"/>
      <c r="N89" s="35"/>
      <c r="O89" s="35"/>
      <c r="P89" s="35"/>
      <c r="Q89" s="35"/>
    </row>
    <row r="90" spans="1:17" outlineLevel="1">
      <c r="B90" s="458" t="s">
        <v>509</v>
      </c>
      <c r="C90" s="821"/>
      <c r="D90" s="35"/>
      <c r="E90" s="35"/>
      <c r="F90" s="35"/>
      <c r="G90" s="35"/>
      <c r="H90" s="35"/>
      <c r="I90" s="35"/>
      <c r="J90" s="35"/>
      <c r="K90" s="35"/>
      <c r="L90" s="35"/>
      <c r="M90" s="35"/>
      <c r="N90" s="35"/>
      <c r="O90" s="35"/>
      <c r="P90" s="35"/>
      <c r="Q90" s="35"/>
    </row>
    <row r="91" spans="1:17" outlineLevel="1">
      <c r="B91" s="458" t="s">
        <v>487</v>
      </c>
      <c r="C91" s="821"/>
      <c r="D91" s="35"/>
      <c r="E91" s="35"/>
      <c r="F91" s="35"/>
      <c r="G91" s="35"/>
      <c r="H91" s="35"/>
      <c r="I91" s="35"/>
      <c r="J91" s="35"/>
      <c r="K91" s="35"/>
      <c r="L91" s="35"/>
      <c r="M91" s="35"/>
      <c r="N91" s="35"/>
      <c r="O91" s="35"/>
      <c r="P91" s="35"/>
      <c r="Q91" s="35"/>
    </row>
    <row r="92" spans="1:17">
      <c r="B92" s="458" t="s">
        <v>510</v>
      </c>
      <c r="C92" s="824"/>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25" t="s">
        <v>511</v>
      </c>
      <c r="C93" s="422"/>
      <c r="D93" s="58"/>
      <c r="E93" s="419">
        <f t="shared" ref="E93:M93" si="54">ROUND(SUM(D92*E16+E92*E17)/12,4)</f>
        <v>0</v>
      </c>
      <c r="F93" s="419">
        <f t="shared" si="54"/>
        <v>0</v>
      </c>
      <c r="G93" s="419">
        <f t="shared" si="54"/>
        <v>0</v>
      </c>
      <c r="H93" s="419">
        <f t="shared" si="54"/>
        <v>0</v>
      </c>
      <c r="I93" s="419">
        <f t="shared" si="54"/>
        <v>0</v>
      </c>
      <c r="J93" s="419">
        <f t="shared" si="54"/>
        <v>0</v>
      </c>
      <c r="K93" s="419">
        <f t="shared" si="54"/>
        <v>0</v>
      </c>
      <c r="L93" s="419">
        <f t="shared" si="54"/>
        <v>0</v>
      </c>
      <c r="M93" s="419">
        <f t="shared" si="54"/>
        <v>0</v>
      </c>
      <c r="N93" s="419">
        <f>ROUND(SUM(M92*N16+N92*N17)/12,4)</f>
        <v>0</v>
      </c>
      <c r="O93" s="419">
        <f t="shared" ref="O93:Q93" si="55">ROUND(SUM(N92*O16+O92*O17)/12,4)</f>
        <v>0</v>
      </c>
      <c r="P93" s="419">
        <f t="shared" si="55"/>
        <v>0</v>
      </c>
      <c r="Q93" s="419">
        <f t="shared" si="55"/>
        <v>0</v>
      </c>
    </row>
    <row r="94" spans="1:17">
      <c r="B94" s="416"/>
      <c r="C94" s="422"/>
      <c r="D94" s="58"/>
      <c r="E94" s="419"/>
      <c r="F94" s="419"/>
      <c r="G94" s="419"/>
      <c r="H94" s="419"/>
      <c r="I94" s="419"/>
      <c r="J94" s="419"/>
      <c r="K94" s="419"/>
      <c r="L94" s="419"/>
      <c r="M94" s="419"/>
      <c r="N94" s="419"/>
      <c r="O94" s="419"/>
      <c r="P94" s="419"/>
      <c r="Q94" s="419"/>
    </row>
    <row r="95" spans="1:17" s="53" customFormat="1" ht="14">
      <c r="A95" s="51"/>
      <c r="B95" s="513">
        <f>'1.  LRAMVA Summary'!B41</f>
        <v>0</v>
      </c>
      <c r="C95" s="823">
        <f>'2. LRAMVA Threshold'!O43</f>
        <v>0</v>
      </c>
      <c r="D95" s="35"/>
      <c r="E95" s="35"/>
      <c r="F95" s="35"/>
      <c r="G95" s="35"/>
      <c r="H95" s="35"/>
      <c r="I95" s="35"/>
      <c r="J95" s="35"/>
      <c r="K95" s="35"/>
      <c r="L95" s="35"/>
      <c r="M95" s="35"/>
      <c r="N95" s="35"/>
      <c r="O95" s="35"/>
      <c r="P95" s="35"/>
      <c r="Q95" s="35"/>
    </row>
    <row r="96" spans="1:17" outlineLevel="1">
      <c r="B96" s="458" t="s">
        <v>508</v>
      </c>
      <c r="C96" s="821"/>
      <c r="D96" s="35"/>
      <c r="E96" s="35"/>
      <c r="F96" s="35"/>
      <c r="G96" s="35"/>
      <c r="H96" s="35"/>
      <c r="I96" s="35"/>
      <c r="J96" s="35"/>
      <c r="K96" s="35"/>
      <c r="L96" s="35"/>
      <c r="M96" s="35"/>
      <c r="N96" s="35"/>
      <c r="O96" s="35"/>
      <c r="P96" s="35"/>
      <c r="Q96" s="35"/>
    </row>
    <row r="97" spans="1:17" outlineLevel="1">
      <c r="B97" s="458" t="s">
        <v>509</v>
      </c>
      <c r="C97" s="821"/>
      <c r="D97" s="35"/>
      <c r="E97" s="35"/>
      <c r="F97" s="35"/>
      <c r="G97" s="35"/>
      <c r="H97" s="35"/>
      <c r="I97" s="35"/>
      <c r="J97" s="35"/>
      <c r="K97" s="35"/>
      <c r="L97" s="35"/>
      <c r="M97" s="35"/>
      <c r="N97" s="35"/>
      <c r="O97" s="35"/>
      <c r="P97" s="35"/>
      <c r="Q97" s="35"/>
    </row>
    <row r="98" spans="1:17" outlineLevel="1">
      <c r="B98" s="458" t="s">
        <v>487</v>
      </c>
      <c r="C98" s="821"/>
      <c r="D98" s="35"/>
      <c r="E98" s="35"/>
      <c r="F98" s="35"/>
      <c r="G98" s="35"/>
      <c r="H98" s="35"/>
      <c r="I98" s="35"/>
      <c r="J98" s="35"/>
      <c r="K98" s="35"/>
      <c r="L98" s="35"/>
      <c r="M98" s="35"/>
      <c r="N98" s="35"/>
      <c r="O98" s="35"/>
      <c r="P98" s="35"/>
      <c r="Q98" s="35"/>
    </row>
    <row r="99" spans="1:17">
      <c r="B99" s="458" t="s">
        <v>510</v>
      </c>
      <c r="C99" s="824"/>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25" t="s">
        <v>511</v>
      </c>
      <c r="C100" s="422"/>
      <c r="D100" s="58"/>
      <c r="E100" s="419">
        <f t="shared" ref="E100:M100" si="59">ROUND(SUM(D99*E16+E99*E17)/12,4)</f>
        <v>0</v>
      </c>
      <c r="F100" s="419">
        <f t="shared" si="59"/>
        <v>0</v>
      </c>
      <c r="G100" s="419">
        <f t="shared" si="59"/>
        <v>0</v>
      </c>
      <c r="H100" s="419">
        <f t="shared" si="59"/>
        <v>0</v>
      </c>
      <c r="I100" s="419">
        <f t="shared" si="59"/>
        <v>0</v>
      </c>
      <c r="J100" s="419">
        <f t="shared" si="59"/>
        <v>0</v>
      </c>
      <c r="K100" s="419">
        <f t="shared" si="59"/>
        <v>0</v>
      </c>
      <c r="L100" s="419">
        <f t="shared" si="59"/>
        <v>0</v>
      </c>
      <c r="M100" s="419">
        <f t="shared" si="59"/>
        <v>0</v>
      </c>
      <c r="N100" s="419">
        <f>ROUND(SUM(M99*N16+N99*N17)/12,4)</f>
        <v>0</v>
      </c>
      <c r="O100" s="419">
        <f t="shared" ref="O100:Q100" si="60">ROUND(SUM(N99*O16+O99*O17)/12,4)</f>
        <v>0</v>
      </c>
      <c r="P100" s="419">
        <f t="shared" si="60"/>
        <v>0</v>
      </c>
      <c r="Q100" s="419">
        <f t="shared" si="60"/>
        <v>0</v>
      </c>
    </row>
    <row r="101" spans="1:17">
      <c r="B101" s="416"/>
      <c r="C101" s="422"/>
      <c r="D101" s="58"/>
      <c r="E101" s="419"/>
      <c r="F101" s="419"/>
      <c r="G101" s="419"/>
      <c r="H101" s="419"/>
      <c r="I101" s="419"/>
      <c r="J101" s="419"/>
      <c r="K101" s="419"/>
      <c r="L101" s="419"/>
      <c r="M101" s="419"/>
      <c r="N101" s="419"/>
      <c r="O101" s="419"/>
      <c r="P101" s="419"/>
      <c r="Q101" s="419"/>
    </row>
    <row r="102" spans="1:17" s="53" customFormat="1" ht="14">
      <c r="A102" s="51"/>
      <c r="B102" s="513">
        <f>'1.  LRAMVA Summary'!B42</f>
        <v>0</v>
      </c>
      <c r="C102" s="823">
        <f>'2. LRAMVA Threshold'!P43</f>
        <v>0</v>
      </c>
      <c r="D102" s="35"/>
      <c r="E102" s="35"/>
      <c r="F102" s="35"/>
      <c r="G102" s="35"/>
      <c r="H102" s="35"/>
      <c r="I102" s="35"/>
      <c r="J102" s="35"/>
      <c r="K102" s="35"/>
      <c r="L102" s="35"/>
      <c r="M102" s="35"/>
      <c r="N102" s="35"/>
      <c r="O102" s="35"/>
      <c r="P102" s="35"/>
      <c r="Q102" s="35"/>
    </row>
    <row r="103" spans="1:17" outlineLevel="1">
      <c r="B103" s="458" t="s">
        <v>508</v>
      </c>
      <c r="C103" s="821"/>
      <c r="D103" s="35"/>
      <c r="E103" s="35"/>
      <c r="F103" s="35"/>
      <c r="G103" s="35"/>
      <c r="H103" s="35"/>
      <c r="I103" s="35"/>
      <c r="J103" s="35"/>
      <c r="K103" s="35"/>
      <c r="L103" s="35"/>
      <c r="M103" s="35"/>
      <c r="N103" s="35"/>
      <c r="O103" s="35"/>
      <c r="P103" s="35"/>
      <c r="Q103" s="35"/>
    </row>
    <row r="104" spans="1:17" outlineLevel="1">
      <c r="B104" s="458" t="s">
        <v>509</v>
      </c>
      <c r="C104" s="821"/>
      <c r="D104" s="35"/>
      <c r="E104" s="35"/>
      <c r="F104" s="35"/>
      <c r="G104" s="35"/>
      <c r="H104" s="35"/>
      <c r="I104" s="35"/>
      <c r="J104" s="35"/>
      <c r="K104" s="35"/>
      <c r="L104" s="35"/>
      <c r="M104" s="35"/>
      <c r="N104" s="35"/>
      <c r="O104" s="35"/>
      <c r="P104" s="35"/>
      <c r="Q104" s="35"/>
    </row>
    <row r="105" spans="1:17" outlineLevel="1">
      <c r="B105" s="458" t="s">
        <v>487</v>
      </c>
      <c r="C105" s="821"/>
      <c r="D105" s="35"/>
      <c r="E105" s="35"/>
      <c r="F105" s="35"/>
      <c r="G105" s="35"/>
      <c r="H105" s="35"/>
      <c r="I105" s="35"/>
      <c r="J105" s="35"/>
      <c r="K105" s="35"/>
      <c r="L105" s="35"/>
      <c r="M105" s="35"/>
      <c r="N105" s="35"/>
      <c r="O105" s="35"/>
      <c r="P105" s="35"/>
      <c r="Q105" s="35"/>
    </row>
    <row r="106" spans="1:17">
      <c r="B106" s="458" t="s">
        <v>510</v>
      </c>
      <c r="C106" s="824"/>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25" t="s">
        <v>511</v>
      </c>
      <c r="C107" s="422"/>
      <c r="D107" s="58"/>
      <c r="E107" s="419">
        <f t="shared" ref="E107:M107" si="64">ROUND(SUM(D106*E16+E106*E17)/12,4)</f>
        <v>0</v>
      </c>
      <c r="F107" s="419">
        <f t="shared" si="64"/>
        <v>0</v>
      </c>
      <c r="G107" s="419">
        <f t="shared" si="64"/>
        <v>0</v>
      </c>
      <c r="H107" s="419">
        <f t="shared" si="64"/>
        <v>0</v>
      </c>
      <c r="I107" s="419">
        <f t="shared" si="64"/>
        <v>0</v>
      </c>
      <c r="J107" s="419">
        <f t="shared" si="64"/>
        <v>0</v>
      </c>
      <c r="K107" s="419">
        <f t="shared" si="64"/>
        <v>0</v>
      </c>
      <c r="L107" s="419">
        <f t="shared" si="64"/>
        <v>0</v>
      </c>
      <c r="M107" s="419">
        <f t="shared" si="64"/>
        <v>0</v>
      </c>
      <c r="N107" s="419">
        <f>ROUND(SUM(M106*N16+N106*N17)/12,4)</f>
        <v>0</v>
      </c>
      <c r="O107" s="419">
        <f t="shared" ref="O107:Q107" si="65">ROUND(SUM(N106*O16+O106*O17)/12,4)</f>
        <v>0</v>
      </c>
      <c r="P107" s="419">
        <f t="shared" si="65"/>
        <v>0</v>
      </c>
      <c r="Q107" s="419">
        <f t="shared" si="65"/>
        <v>0</v>
      </c>
    </row>
    <row r="108" spans="1:17">
      <c r="B108" s="416"/>
      <c r="C108" s="422"/>
      <c r="D108" s="58"/>
      <c r="E108" s="419"/>
      <c r="F108" s="419"/>
      <c r="G108" s="419"/>
      <c r="H108" s="419"/>
      <c r="I108" s="419"/>
      <c r="J108" s="419"/>
      <c r="K108" s="419"/>
      <c r="L108" s="419"/>
      <c r="M108" s="419"/>
      <c r="N108" s="419"/>
      <c r="O108" s="419"/>
      <c r="P108" s="419"/>
      <c r="Q108" s="419"/>
    </row>
    <row r="109" spans="1:17" s="53" customFormat="1" ht="14">
      <c r="A109" s="51"/>
      <c r="B109" s="513">
        <f>'1.  LRAMVA Summary'!B43</f>
        <v>0</v>
      </c>
      <c r="C109" s="823">
        <f>'2. LRAMVA Threshold'!Q43</f>
        <v>0</v>
      </c>
      <c r="D109" s="35"/>
      <c r="E109" s="35"/>
      <c r="F109" s="35"/>
      <c r="G109" s="35"/>
      <c r="H109" s="35"/>
      <c r="I109" s="35"/>
      <c r="J109" s="35"/>
      <c r="K109" s="35"/>
      <c r="L109" s="35"/>
      <c r="M109" s="35"/>
      <c r="N109" s="35"/>
      <c r="O109" s="35"/>
      <c r="P109" s="35"/>
      <c r="Q109" s="35"/>
    </row>
    <row r="110" spans="1:17" outlineLevel="1">
      <c r="B110" s="458" t="s">
        <v>508</v>
      </c>
      <c r="C110" s="821"/>
      <c r="D110" s="35"/>
      <c r="E110" s="35"/>
      <c r="F110" s="35"/>
      <c r="G110" s="35"/>
      <c r="H110" s="35"/>
      <c r="I110" s="35"/>
      <c r="J110" s="35"/>
      <c r="K110" s="35"/>
      <c r="L110" s="35"/>
      <c r="M110" s="35"/>
      <c r="N110" s="35"/>
      <c r="O110" s="35"/>
      <c r="P110" s="35"/>
      <c r="Q110" s="35"/>
    </row>
    <row r="111" spans="1:17" outlineLevel="1">
      <c r="B111" s="458" t="s">
        <v>509</v>
      </c>
      <c r="C111" s="821"/>
      <c r="D111" s="35"/>
      <c r="E111" s="35"/>
      <c r="F111" s="35"/>
      <c r="G111" s="35"/>
      <c r="H111" s="35"/>
      <c r="I111" s="35"/>
      <c r="J111" s="35"/>
      <c r="K111" s="35"/>
      <c r="L111" s="35"/>
      <c r="M111" s="35"/>
      <c r="N111" s="35"/>
      <c r="O111" s="35"/>
      <c r="P111" s="35"/>
      <c r="Q111" s="35"/>
    </row>
    <row r="112" spans="1:17" outlineLevel="1">
      <c r="B112" s="458" t="s">
        <v>487</v>
      </c>
      <c r="C112" s="821"/>
      <c r="D112" s="35"/>
      <c r="E112" s="35"/>
      <c r="F112" s="35"/>
      <c r="G112" s="35"/>
      <c r="H112" s="35"/>
      <c r="I112" s="35"/>
      <c r="J112" s="35"/>
      <c r="K112" s="35"/>
      <c r="L112" s="35"/>
      <c r="M112" s="35"/>
      <c r="N112" s="35"/>
      <c r="O112" s="35"/>
      <c r="P112" s="35"/>
      <c r="Q112" s="35"/>
    </row>
    <row r="113" spans="1:17">
      <c r="B113" s="458" t="s">
        <v>510</v>
      </c>
      <c r="C113" s="824"/>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25" t="s">
        <v>511</v>
      </c>
      <c r="C114" s="422"/>
      <c r="D114" s="58"/>
      <c r="E114" s="419">
        <f t="shared" ref="E114:M114" si="69">ROUND(SUM(D113*E16+E113*E17)/12,4)</f>
        <v>0</v>
      </c>
      <c r="F114" s="419">
        <f t="shared" si="69"/>
        <v>0</v>
      </c>
      <c r="G114" s="419">
        <f t="shared" si="69"/>
        <v>0</v>
      </c>
      <c r="H114" s="419">
        <f t="shared" si="69"/>
        <v>0</v>
      </c>
      <c r="I114" s="419">
        <f t="shared" si="69"/>
        <v>0</v>
      </c>
      <c r="J114" s="419">
        <f t="shared" si="69"/>
        <v>0</v>
      </c>
      <c r="K114" s="419">
        <f t="shared" si="69"/>
        <v>0</v>
      </c>
      <c r="L114" s="419">
        <f t="shared" si="69"/>
        <v>0</v>
      </c>
      <c r="M114" s="419">
        <f t="shared" si="69"/>
        <v>0</v>
      </c>
      <c r="N114" s="419">
        <f>ROUND(SUM(M113*N16+N113*N17)/12,4)</f>
        <v>0</v>
      </c>
      <c r="O114" s="419">
        <f t="shared" ref="O114:Q114" si="70">ROUND(SUM(N113*O16+O113*O17)/12,4)</f>
        <v>0</v>
      </c>
      <c r="P114" s="419">
        <f t="shared" si="70"/>
        <v>0</v>
      </c>
      <c r="Q114" s="419">
        <f t="shared" si="70"/>
        <v>0</v>
      </c>
    </row>
    <row r="115" spans="1:17" s="3" customFormat="1" ht="14">
      <c r="A115" s="4"/>
      <c r="B115" s="60"/>
      <c r="C115" s="65"/>
      <c r="D115" s="61"/>
      <c r="E115" s="61"/>
      <c r="F115" s="61"/>
      <c r="G115" s="61"/>
      <c r="H115" s="61"/>
      <c r="I115" s="61"/>
      <c r="J115" s="61"/>
      <c r="K115" s="427"/>
      <c r="L115" s="428"/>
      <c r="M115" s="428"/>
      <c r="N115" s="428"/>
      <c r="O115" s="428"/>
      <c r="P115" s="428"/>
      <c r="Q115" s="428"/>
    </row>
    <row r="116" spans="1:17" s="3" customFormat="1" ht="21" customHeight="1">
      <c r="A116" s="4"/>
      <c r="B116" s="429" t="s">
        <v>611</v>
      </c>
      <c r="C116" s="78"/>
      <c r="D116" s="430"/>
      <c r="E116" s="430"/>
      <c r="F116" s="430"/>
      <c r="G116" s="430"/>
      <c r="H116" s="430"/>
      <c r="I116" s="430"/>
      <c r="J116" s="430"/>
      <c r="K116" s="430"/>
      <c r="L116" s="430"/>
      <c r="M116" s="430"/>
      <c r="N116" s="430"/>
      <c r="O116" s="430"/>
      <c r="P116" s="430"/>
      <c r="Q116" s="430"/>
    </row>
    <row r="119" spans="1:17" ht="15.5">
      <c r="B119" s="93" t="s">
        <v>481</v>
      </c>
    </row>
    <row r="120" spans="1:17" ht="75.75" customHeight="1">
      <c r="B120" s="818" t="s">
        <v>662</v>
      </c>
      <c r="C120" s="818"/>
      <c r="D120" s="818"/>
      <c r="E120" s="818"/>
      <c r="F120" s="818"/>
      <c r="G120" s="818"/>
      <c r="H120" s="818"/>
      <c r="I120" s="818"/>
      <c r="J120" s="818"/>
      <c r="K120" s="818"/>
      <c r="L120" s="818"/>
      <c r="M120" s="818"/>
      <c r="N120" s="818"/>
      <c r="O120" s="818"/>
      <c r="P120" s="818"/>
      <c r="Q120" s="818"/>
    </row>
    <row r="121" spans="1:17" ht="9" customHeight="1">
      <c r="B121" s="93"/>
    </row>
    <row r="122" spans="1:17" ht="63.75" customHeight="1">
      <c r="B122" s="209" t="s">
        <v>234</v>
      </c>
      <c r="C122" s="209" t="str">
        <f>'1.  LRAMVA Summary'!D53</f>
        <v>Residential</v>
      </c>
      <c r="D122" s="209" t="str">
        <f>'1.  LRAMVA Summary'!E53</f>
        <v>GS&lt;50 kW</v>
      </c>
      <c r="E122" s="209" t="str">
        <f>'1.  LRAMVA Summary'!F53</f>
        <v>GS 50 to 699 kW</v>
      </c>
      <c r="F122" s="209" t="str">
        <f>'1.  LRAMVA Summary'!G53</f>
        <v>GS 700 to 4,999 kW</v>
      </c>
      <c r="G122" s="209" t="str">
        <f>'1.  LRAMVA Summary'!H53</f>
        <v>Large Use</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496"/>
      <c r="C123" s="497" t="str">
        <f>'1.  LRAMVA Summary'!D54</f>
        <v>kWh</v>
      </c>
      <c r="D123" s="497" t="str">
        <f>'1.  LRAMVA Summary'!E54</f>
        <v>kWh</v>
      </c>
      <c r="E123" s="497" t="str">
        <f>'1.  LRAMVA Summary'!F54</f>
        <v>kW</v>
      </c>
      <c r="F123" s="497" t="str">
        <f>'1.  LRAMVA Summary'!G54</f>
        <v>kW</v>
      </c>
      <c r="G123" s="497" t="str">
        <f>'1.  LRAMVA Summary'!H54</f>
        <v>kW</v>
      </c>
      <c r="H123" s="497" t="str">
        <f>'1.  LRAMVA Summary'!I54</f>
        <v>kW</v>
      </c>
      <c r="I123" s="497" t="str">
        <f>'1.  LRAMVA Summary'!J54</f>
        <v>kWh</v>
      </c>
      <c r="J123" s="497">
        <f>'1.  LRAMVA Summary'!K54</f>
        <v>0</v>
      </c>
      <c r="K123" s="497">
        <f>'1.  LRAMVA Summary'!L54</f>
        <v>0</v>
      </c>
      <c r="L123" s="497">
        <f>'1.  LRAMVA Summary'!M54</f>
        <v>0</v>
      </c>
      <c r="M123" s="497">
        <f>'1.  LRAMVA Summary'!N54</f>
        <v>0</v>
      </c>
      <c r="N123" s="497">
        <f>'1.  LRAMVA Summary'!O54</f>
        <v>0</v>
      </c>
      <c r="O123" s="497">
        <f>'1.  LRAMVA Summary'!P54</f>
        <v>0</v>
      </c>
      <c r="P123" s="498">
        <f>'1.  LRAMVA Summary'!Q54</f>
        <v>0</v>
      </c>
      <c r="Q123" s="498">
        <f>'1.  LRAMVA Summary'!R54</f>
        <v>0</v>
      </c>
    </row>
    <row r="124" spans="1:17">
      <c r="B124" s="431">
        <v>2011</v>
      </c>
      <c r="C124" s="579">
        <f>HLOOKUP(B124,$E$15:$P$114,9,FALSE)</f>
        <v>0</v>
      </c>
      <c r="D124" s="580">
        <f>HLOOKUP(B124,$E$15:$P$114,16,FALSE)</f>
        <v>0</v>
      </c>
      <c r="E124" s="581">
        <f t="shared" ref="E124:E135" si="71">HLOOKUP(B124,$E$15:$P$114,23,FALSE)</f>
        <v>0</v>
      </c>
      <c r="F124" s="580">
        <f t="shared" ref="F124:F135" si="72">HLOOKUP(B124,$E$15:$P$114,30,FALSE)</f>
        <v>0</v>
      </c>
      <c r="G124" s="581">
        <f t="shared" ref="G124:G135" si="73">HLOOKUP(B124,$E$15:$P$114,37,FALSE)</f>
        <v>0</v>
      </c>
      <c r="H124" s="580">
        <f t="shared" ref="H124:H135" si="74">HLOOKUP(B124,$E$15:$P$114,44,FALSE)</f>
        <v>0</v>
      </c>
      <c r="I124" s="581">
        <f t="shared" ref="I124:I135" si="75">HLOOKUP(B124,$E$15:$P$114,51,FALSE)</f>
        <v>0</v>
      </c>
      <c r="J124" s="581">
        <f t="shared" ref="J124:J135" si="76">HLOOKUP(B124,$E$15:$P$114,58,FALSE)</f>
        <v>0</v>
      </c>
      <c r="K124" s="581">
        <f t="shared" ref="K124:K135" si="77">HLOOKUP(B124,$E$15:$P$114,65,FALSE)</f>
        <v>0</v>
      </c>
      <c r="L124" s="581">
        <f t="shared" ref="L124:L135" si="78">HLOOKUP(B124,$E$15:$P$114,72,FALSE)</f>
        <v>0</v>
      </c>
      <c r="M124" s="581">
        <f t="shared" ref="M124:M135" si="79">HLOOKUP(B124,$E$15:$P$114,79,FALSE)</f>
        <v>0</v>
      </c>
      <c r="N124" s="581">
        <f t="shared" ref="N124:N135" si="80">HLOOKUP(B124,$E$15:$P$114,86,FALSE)</f>
        <v>0</v>
      </c>
      <c r="O124" s="581">
        <f t="shared" ref="O124:O135" si="81">HLOOKUP(B124,$E$15:$P$114,93,FALSE)</f>
        <v>0</v>
      </c>
      <c r="P124" s="581">
        <f t="shared" ref="P124:Q135" si="82">HLOOKUP(B124,$E$15:$P$114,100,FALSE)</f>
        <v>0</v>
      </c>
      <c r="Q124" s="581" t="e">
        <f t="shared" si="82"/>
        <v>#N/A</v>
      </c>
    </row>
    <row r="125" spans="1:17">
      <c r="B125" s="432">
        <v>2012</v>
      </c>
      <c r="C125" s="582">
        <f>HLOOKUP(B125,$E$15:$P$114,9,FALSE)</f>
        <v>0</v>
      </c>
      <c r="D125" s="583">
        <f>HLOOKUP(B125,$E$15:$P$114,16,FALSE)</f>
        <v>0</v>
      </c>
      <c r="E125" s="584">
        <f t="shared" si="71"/>
        <v>0</v>
      </c>
      <c r="F125" s="583">
        <f t="shared" si="72"/>
        <v>0</v>
      </c>
      <c r="G125" s="584">
        <f t="shared" si="73"/>
        <v>0</v>
      </c>
      <c r="H125" s="583">
        <f t="shared" si="74"/>
        <v>0</v>
      </c>
      <c r="I125" s="584">
        <f t="shared" si="75"/>
        <v>0</v>
      </c>
      <c r="J125" s="584">
        <f t="shared" si="76"/>
        <v>0</v>
      </c>
      <c r="K125" s="584">
        <f t="shared" si="77"/>
        <v>0</v>
      </c>
      <c r="L125" s="584">
        <f t="shared" si="78"/>
        <v>0</v>
      </c>
      <c r="M125" s="584">
        <f t="shared" si="79"/>
        <v>0</v>
      </c>
      <c r="N125" s="584">
        <f t="shared" si="80"/>
        <v>0</v>
      </c>
      <c r="O125" s="584">
        <f t="shared" si="81"/>
        <v>0</v>
      </c>
      <c r="P125" s="584">
        <f t="shared" si="82"/>
        <v>0</v>
      </c>
      <c r="Q125" s="584" t="e">
        <f t="shared" si="82"/>
        <v>#N/A</v>
      </c>
    </row>
    <row r="126" spans="1:17">
      <c r="B126" s="432">
        <v>2013</v>
      </c>
      <c r="C126" s="582">
        <f>HLOOKUP(B126,$E$15:$P$114,9,FALSE)</f>
        <v>0</v>
      </c>
      <c r="D126" s="583">
        <f>HLOOKUP(B126,$E$15:$P$114,16,FALSE)</f>
        <v>0</v>
      </c>
      <c r="E126" s="584">
        <f t="shared" si="71"/>
        <v>0</v>
      </c>
      <c r="F126" s="583">
        <f t="shared" si="72"/>
        <v>0</v>
      </c>
      <c r="G126" s="584">
        <f t="shared" si="73"/>
        <v>0</v>
      </c>
      <c r="H126" s="583">
        <f t="shared" si="74"/>
        <v>0</v>
      </c>
      <c r="I126" s="584">
        <f t="shared" si="75"/>
        <v>0</v>
      </c>
      <c r="J126" s="584">
        <f t="shared" si="76"/>
        <v>0</v>
      </c>
      <c r="K126" s="584">
        <f t="shared" si="77"/>
        <v>0</v>
      </c>
      <c r="L126" s="584">
        <f t="shared" si="78"/>
        <v>0</v>
      </c>
      <c r="M126" s="584">
        <f t="shared" si="79"/>
        <v>0</v>
      </c>
      <c r="N126" s="584">
        <f t="shared" si="80"/>
        <v>0</v>
      </c>
      <c r="O126" s="584">
        <f t="shared" si="81"/>
        <v>0</v>
      </c>
      <c r="P126" s="584">
        <f t="shared" si="82"/>
        <v>0</v>
      </c>
      <c r="Q126" s="584" t="e">
        <f t="shared" si="82"/>
        <v>#N/A</v>
      </c>
    </row>
    <row r="127" spans="1:17">
      <c r="B127" s="432">
        <v>2014</v>
      </c>
      <c r="C127" s="669">
        <f t="shared" ref="C127:C135" si="83">HLOOKUP(B127,$E$15:$P$114,9,FALSE)</f>
        <v>0</v>
      </c>
      <c r="D127" s="709">
        <f t="shared" ref="D127:D134" si="84">HLOOKUP(B127,$E$15:$P$114,16,FALSE)</f>
        <v>0</v>
      </c>
      <c r="E127" s="584">
        <f t="shared" si="71"/>
        <v>0</v>
      </c>
      <c r="F127" s="583">
        <f t="shared" si="72"/>
        <v>0</v>
      </c>
      <c r="G127" s="584">
        <f t="shared" si="73"/>
        <v>0</v>
      </c>
      <c r="H127" s="583">
        <f t="shared" si="74"/>
        <v>0</v>
      </c>
      <c r="I127" s="584">
        <f t="shared" si="75"/>
        <v>0</v>
      </c>
      <c r="J127" s="584">
        <f t="shared" si="76"/>
        <v>0</v>
      </c>
      <c r="K127" s="584">
        <f t="shared" si="77"/>
        <v>0</v>
      </c>
      <c r="L127" s="584">
        <f t="shared" si="78"/>
        <v>0</v>
      </c>
      <c r="M127" s="584">
        <f t="shared" si="79"/>
        <v>0</v>
      </c>
      <c r="N127" s="584">
        <f t="shared" si="80"/>
        <v>0</v>
      </c>
      <c r="O127" s="584">
        <f t="shared" si="81"/>
        <v>0</v>
      </c>
      <c r="P127" s="584">
        <f t="shared" si="82"/>
        <v>0</v>
      </c>
      <c r="Q127" s="584" t="e">
        <f t="shared" si="82"/>
        <v>#N/A</v>
      </c>
    </row>
    <row r="128" spans="1:17">
      <c r="B128" s="432">
        <v>2015</v>
      </c>
      <c r="C128" s="582">
        <f t="shared" si="83"/>
        <v>0</v>
      </c>
      <c r="D128" s="583">
        <f t="shared" si="84"/>
        <v>0</v>
      </c>
      <c r="E128" s="584">
        <f t="shared" si="71"/>
        <v>0</v>
      </c>
      <c r="F128" s="583">
        <f t="shared" si="72"/>
        <v>0</v>
      </c>
      <c r="G128" s="584">
        <f t="shared" si="73"/>
        <v>0</v>
      </c>
      <c r="H128" s="583">
        <f t="shared" si="74"/>
        <v>0</v>
      </c>
      <c r="I128" s="584">
        <f t="shared" si="75"/>
        <v>0</v>
      </c>
      <c r="J128" s="584">
        <f t="shared" si="76"/>
        <v>0</v>
      </c>
      <c r="K128" s="584">
        <f t="shared" si="77"/>
        <v>0</v>
      </c>
      <c r="L128" s="584">
        <f t="shared" si="78"/>
        <v>0</v>
      </c>
      <c r="M128" s="584">
        <f t="shared" si="79"/>
        <v>0</v>
      </c>
      <c r="N128" s="584">
        <f t="shared" si="80"/>
        <v>0</v>
      </c>
      <c r="O128" s="584">
        <f t="shared" si="81"/>
        <v>0</v>
      </c>
      <c r="P128" s="584">
        <f t="shared" si="82"/>
        <v>0</v>
      </c>
      <c r="Q128" s="584" t="e">
        <f t="shared" si="82"/>
        <v>#N/A</v>
      </c>
    </row>
    <row r="129" spans="2:17">
      <c r="B129" s="432">
        <v>2016</v>
      </c>
      <c r="C129" s="669">
        <f t="shared" si="83"/>
        <v>0</v>
      </c>
      <c r="D129" s="583">
        <f t="shared" si="84"/>
        <v>0</v>
      </c>
      <c r="E129" s="584">
        <f t="shared" si="71"/>
        <v>0</v>
      </c>
      <c r="F129" s="583">
        <f t="shared" si="72"/>
        <v>0</v>
      </c>
      <c r="G129" s="584">
        <f t="shared" si="73"/>
        <v>0</v>
      </c>
      <c r="H129" s="583">
        <f t="shared" si="74"/>
        <v>0</v>
      </c>
      <c r="I129" s="584">
        <f t="shared" si="75"/>
        <v>0</v>
      </c>
      <c r="J129" s="584">
        <f t="shared" si="76"/>
        <v>0</v>
      </c>
      <c r="K129" s="584">
        <f t="shared" si="77"/>
        <v>0</v>
      </c>
      <c r="L129" s="584">
        <f t="shared" si="78"/>
        <v>0</v>
      </c>
      <c r="M129" s="584">
        <f t="shared" si="79"/>
        <v>0</v>
      </c>
      <c r="N129" s="584">
        <f t="shared" si="80"/>
        <v>0</v>
      </c>
      <c r="O129" s="584">
        <f t="shared" si="81"/>
        <v>0</v>
      </c>
      <c r="P129" s="584">
        <f t="shared" si="82"/>
        <v>0</v>
      </c>
      <c r="Q129" s="584" t="e">
        <f t="shared" si="82"/>
        <v>#N/A</v>
      </c>
    </row>
    <row r="130" spans="2:17">
      <c r="B130" s="432">
        <v>2017</v>
      </c>
      <c r="C130" s="710">
        <f t="shared" si="83"/>
        <v>0</v>
      </c>
      <c r="D130" s="709">
        <f t="shared" si="84"/>
        <v>0</v>
      </c>
      <c r="E130" s="584">
        <f t="shared" si="71"/>
        <v>0</v>
      </c>
      <c r="F130" s="583">
        <f t="shared" si="72"/>
        <v>0</v>
      </c>
      <c r="G130" s="584">
        <f t="shared" si="73"/>
        <v>0</v>
      </c>
      <c r="H130" s="583">
        <f t="shared" si="74"/>
        <v>0</v>
      </c>
      <c r="I130" s="584">
        <f t="shared" si="75"/>
        <v>0</v>
      </c>
      <c r="J130" s="584">
        <f t="shared" si="76"/>
        <v>0</v>
      </c>
      <c r="K130" s="584">
        <f t="shared" si="77"/>
        <v>0</v>
      </c>
      <c r="L130" s="584">
        <f t="shared" si="78"/>
        <v>0</v>
      </c>
      <c r="M130" s="584">
        <f t="shared" si="79"/>
        <v>0</v>
      </c>
      <c r="N130" s="584">
        <f t="shared" si="80"/>
        <v>0</v>
      </c>
      <c r="O130" s="584">
        <f t="shared" si="81"/>
        <v>0</v>
      </c>
      <c r="P130" s="584">
        <f t="shared" si="82"/>
        <v>0</v>
      </c>
      <c r="Q130" s="584" t="e">
        <f t="shared" si="82"/>
        <v>#N/A</v>
      </c>
    </row>
    <row r="131" spans="2:17">
      <c r="B131" s="432">
        <v>2018</v>
      </c>
      <c r="C131" s="582">
        <f t="shared" si="83"/>
        <v>0</v>
      </c>
      <c r="D131" s="583">
        <f t="shared" si="84"/>
        <v>0</v>
      </c>
      <c r="E131" s="584">
        <f t="shared" si="71"/>
        <v>0</v>
      </c>
      <c r="F131" s="583">
        <f t="shared" si="72"/>
        <v>0</v>
      </c>
      <c r="G131" s="584">
        <f t="shared" si="73"/>
        <v>0</v>
      </c>
      <c r="H131" s="583">
        <f t="shared" si="74"/>
        <v>0</v>
      </c>
      <c r="I131" s="584">
        <f t="shared" si="75"/>
        <v>0</v>
      </c>
      <c r="J131" s="584">
        <f t="shared" si="76"/>
        <v>0</v>
      </c>
      <c r="K131" s="584">
        <f t="shared" si="77"/>
        <v>0</v>
      </c>
      <c r="L131" s="584">
        <f t="shared" si="78"/>
        <v>0</v>
      </c>
      <c r="M131" s="584">
        <f t="shared" si="79"/>
        <v>0</v>
      </c>
      <c r="N131" s="584">
        <f t="shared" si="80"/>
        <v>0</v>
      </c>
      <c r="O131" s="584">
        <f t="shared" si="81"/>
        <v>0</v>
      </c>
      <c r="P131" s="584">
        <f t="shared" si="82"/>
        <v>0</v>
      </c>
      <c r="Q131" s="584" t="e">
        <f t="shared" si="82"/>
        <v>#N/A</v>
      </c>
    </row>
    <row r="132" spans="2:17">
      <c r="B132" s="432">
        <v>2019</v>
      </c>
      <c r="C132" s="582">
        <f t="shared" si="83"/>
        <v>0</v>
      </c>
      <c r="D132" s="583">
        <f t="shared" si="84"/>
        <v>0</v>
      </c>
      <c r="E132" s="584">
        <f t="shared" si="71"/>
        <v>0</v>
      </c>
      <c r="F132" s="583">
        <f t="shared" si="72"/>
        <v>0</v>
      </c>
      <c r="G132" s="584">
        <f t="shared" si="73"/>
        <v>0</v>
      </c>
      <c r="H132" s="583">
        <f t="shared" si="74"/>
        <v>0</v>
      </c>
      <c r="I132" s="584">
        <f t="shared" si="75"/>
        <v>0</v>
      </c>
      <c r="J132" s="584">
        <f t="shared" si="76"/>
        <v>0</v>
      </c>
      <c r="K132" s="584">
        <f t="shared" si="77"/>
        <v>0</v>
      </c>
      <c r="L132" s="584">
        <f t="shared" si="78"/>
        <v>0</v>
      </c>
      <c r="M132" s="584">
        <f t="shared" si="79"/>
        <v>0</v>
      </c>
      <c r="N132" s="584">
        <f t="shared" si="80"/>
        <v>0</v>
      </c>
      <c r="O132" s="584">
        <f t="shared" si="81"/>
        <v>0</v>
      </c>
      <c r="P132" s="584">
        <f t="shared" si="82"/>
        <v>0</v>
      </c>
      <c r="Q132" s="584" t="e">
        <f t="shared" si="82"/>
        <v>#N/A</v>
      </c>
    </row>
    <row r="133" spans="2:17">
      <c r="B133" s="432">
        <v>2020</v>
      </c>
      <c r="C133" s="669">
        <f t="shared" si="83"/>
        <v>0</v>
      </c>
      <c r="D133" s="709">
        <f t="shared" si="84"/>
        <v>0</v>
      </c>
      <c r="E133" s="584">
        <f t="shared" si="71"/>
        <v>0</v>
      </c>
      <c r="F133" s="583">
        <f t="shared" si="72"/>
        <v>0</v>
      </c>
      <c r="G133" s="584">
        <f t="shared" si="73"/>
        <v>0</v>
      </c>
      <c r="H133" s="583">
        <f t="shared" si="74"/>
        <v>0</v>
      </c>
      <c r="I133" s="584">
        <f t="shared" si="75"/>
        <v>0</v>
      </c>
      <c r="J133" s="584">
        <f t="shared" si="76"/>
        <v>0</v>
      </c>
      <c r="K133" s="584">
        <f t="shared" si="77"/>
        <v>0</v>
      </c>
      <c r="L133" s="584">
        <f t="shared" si="78"/>
        <v>0</v>
      </c>
      <c r="M133" s="584">
        <f t="shared" si="79"/>
        <v>0</v>
      </c>
      <c r="N133" s="584">
        <f t="shared" si="80"/>
        <v>0</v>
      </c>
      <c r="O133" s="584">
        <f t="shared" si="81"/>
        <v>0</v>
      </c>
      <c r="P133" s="584">
        <f t="shared" si="82"/>
        <v>0</v>
      </c>
      <c r="Q133" s="584" t="e">
        <f t="shared" si="82"/>
        <v>#N/A</v>
      </c>
    </row>
    <row r="134" spans="2:17">
      <c r="B134" s="668">
        <v>2021</v>
      </c>
      <c r="C134" s="582">
        <f t="shared" si="83"/>
        <v>0</v>
      </c>
      <c r="D134" s="583">
        <f t="shared" si="84"/>
        <v>0</v>
      </c>
      <c r="E134" s="671">
        <f t="shared" si="71"/>
        <v>0</v>
      </c>
      <c r="F134" s="670">
        <f t="shared" si="72"/>
        <v>0</v>
      </c>
      <c r="G134" s="671">
        <f t="shared" si="73"/>
        <v>0</v>
      </c>
      <c r="H134" s="670">
        <f t="shared" si="74"/>
        <v>0</v>
      </c>
      <c r="I134" s="671">
        <f t="shared" si="75"/>
        <v>0</v>
      </c>
      <c r="J134" s="671">
        <f t="shared" si="76"/>
        <v>0</v>
      </c>
      <c r="K134" s="671">
        <f t="shared" si="77"/>
        <v>0</v>
      </c>
      <c r="L134" s="671">
        <f t="shared" si="78"/>
        <v>0</v>
      </c>
      <c r="M134" s="671">
        <f t="shared" si="79"/>
        <v>0</v>
      </c>
      <c r="N134" s="671">
        <f t="shared" si="80"/>
        <v>0</v>
      </c>
      <c r="O134" s="671">
        <f t="shared" si="81"/>
        <v>0</v>
      </c>
      <c r="P134" s="671">
        <f t="shared" si="82"/>
        <v>0</v>
      </c>
      <c r="Q134" s="671" t="e">
        <f t="shared" si="82"/>
        <v>#N/A</v>
      </c>
    </row>
    <row r="135" spans="2:17">
      <c r="B135" s="741">
        <v>2022</v>
      </c>
      <c r="C135" s="582">
        <f t="shared" si="83"/>
        <v>0</v>
      </c>
      <c r="D135" s="742">
        <f>HLOOKUP(B135,$E$15:$P$114,16,FALSE)</f>
        <v>1.8200000000000001E-2</v>
      </c>
      <c r="E135" s="743">
        <f t="shared" si="71"/>
        <v>3.0939999999999999</v>
      </c>
      <c r="F135" s="744">
        <f t="shared" si="72"/>
        <v>3.5916999999999999</v>
      </c>
      <c r="G135" s="743">
        <f t="shared" si="73"/>
        <v>2.7193000000000001</v>
      </c>
      <c r="H135" s="744">
        <f t="shared" si="74"/>
        <v>12.576599999999999</v>
      </c>
      <c r="I135" s="743">
        <f t="shared" si="75"/>
        <v>2.1499999999999998E-2</v>
      </c>
      <c r="J135" s="743">
        <f t="shared" si="76"/>
        <v>0</v>
      </c>
      <c r="K135" s="743">
        <f t="shared" si="77"/>
        <v>0</v>
      </c>
      <c r="L135" s="743">
        <f t="shared" si="78"/>
        <v>0</v>
      </c>
      <c r="M135" s="743">
        <f t="shared" si="79"/>
        <v>0</v>
      </c>
      <c r="N135" s="743">
        <f t="shared" si="80"/>
        <v>0</v>
      </c>
      <c r="O135" s="743">
        <f t="shared" si="81"/>
        <v>0</v>
      </c>
      <c r="P135" s="743">
        <f t="shared" si="82"/>
        <v>0</v>
      </c>
      <c r="Q135" s="743" t="e">
        <f t="shared" si="82"/>
        <v>#N/A</v>
      </c>
    </row>
    <row r="136" spans="2:17">
      <c r="B136" s="745">
        <v>2023</v>
      </c>
      <c r="C136" s="713">
        <f>HLOOKUP(B136,$E$15:$Q$114,9,FALSE)</f>
        <v>0</v>
      </c>
      <c r="D136" s="711">
        <f>HLOOKUP(B136,$E$15:$Q$114,16,FALSE)</f>
        <v>1.8800000000000001E-2</v>
      </c>
      <c r="E136" s="746">
        <f>HLOOKUP(B136,$E$15:$Q$114,23,FALSE)</f>
        <v>3.1991999999999998</v>
      </c>
      <c r="F136" s="747">
        <f>HLOOKUP(B136,$E$15:$Q$114,30,FALSE)</f>
        <v>3.7138</v>
      </c>
      <c r="G136" s="746">
        <f>HLOOKUP(B136,$E$15:$Q$114,37,FALSE)</f>
        <v>2.8117999999999999</v>
      </c>
      <c r="H136" s="747">
        <f>HLOOKUP(B136,$E$15:$Q$114,44,FALSE)</f>
        <v>13.004200000000001</v>
      </c>
      <c r="I136" s="746">
        <f>HLOOKUP(B136,$E$15:$Q$114,51,FALSE)</f>
        <v>2.2200000000000001E-2</v>
      </c>
      <c r="J136" s="746">
        <f>HLOOKUP(B136,$E$15:$Q$114,58,FALSE)</f>
        <v>0</v>
      </c>
      <c r="K136" s="746">
        <f>HLOOKUP(B136,$E$15:$Q$114,65,FALSE)</f>
        <v>0</v>
      </c>
      <c r="L136" s="746">
        <f>HLOOKUP(B136,$E$15:$Q$114,72,FALSE)</f>
        <v>0</v>
      </c>
      <c r="M136" s="746">
        <f>HLOOKUP(B136,$E$15:$Q$114,79,FALSE)</f>
        <v>0</v>
      </c>
      <c r="N136" s="746">
        <f>HLOOKUP(B136,$E$15:$Q$114,86,FALSE)</f>
        <v>0</v>
      </c>
      <c r="O136" s="746">
        <f>HLOOKUP(B136,$E$15:$Q$114,93,FALSE)</f>
        <v>0</v>
      </c>
      <c r="P136" s="746">
        <f>HLOOKUP(B136,$E$15:$Q$114,100,FALSE)</f>
        <v>0</v>
      </c>
      <c r="Q136" s="746" t="e">
        <f t="shared" ref="Q136" si="85">HLOOKUP(C136,$E$15:$P$114,100,FALSE)</f>
        <v>#N/A</v>
      </c>
    </row>
    <row r="137" spans="2:17" ht="18.75" customHeight="1">
      <c r="B137" s="429" t="s">
        <v>626</v>
      </c>
      <c r="C137" s="712"/>
      <c r="D137" s="509"/>
      <c r="E137" s="510"/>
      <c r="F137" s="509"/>
      <c r="G137" s="509"/>
      <c r="H137" s="509"/>
      <c r="I137" s="509"/>
      <c r="J137" s="509"/>
      <c r="K137" s="509"/>
      <c r="L137" s="509"/>
      <c r="M137" s="509"/>
      <c r="N137" s="509"/>
      <c r="O137" s="509"/>
      <c r="P137" s="509"/>
      <c r="Q137" s="509"/>
    </row>
    <row r="139" spans="2:17">
      <c r="B139" s="503" t="s">
        <v>523</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8" zoomScale="80" zoomScaleNormal="80" zoomScaleSheetLayoutView="80" zoomScalePageLayoutView="85" workbookViewId="0">
      <selection activeCell="AN11" sqref="AN11"/>
    </sheetView>
  </sheetViews>
  <sheetFormatPr defaultColWidth="9" defaultRowHeight="14" outlineLevelRow="1" outlineLevelCol="1"/>
  <cols>
    <col min="1" max="1" width="4.54296875" style="438" customWidth="1"/>
    <col min="2" max="2" width="43.54296875" style="218" customWidth="1"/>
    <col min="3" max="3" width="14" style="218" customWidth="1"/>
    <col min="4" max="4" width="18" style="217" customWidth="1"/>
    <col min="5" max="8" width="10.453125" style="217" hidden="1" customWidth="1" outlineLevel="1"/>
    <col min="9" max="20" width="9" style="217" hidden="1" customWidth="1" outlineLevel="1"/>
    <col min="21" max="21" width="12.453125" style="217" hidden="1" customWidth="1" outlineLevel="1"/>
    <col min="22" max="22" width="17.54296875" style="217" customWidth="1" collapsed="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32" t="s">
        <v>171</v>
      </c>
      <c r="C3" s="220" t="s">
        <v>175</v>
      </c>
      <c r="D3" s="43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2"/>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5" t="s">
        <v>548</v>
      </c>
      <c r="D5" s="826"/>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2" t="s">
        <v>502</v>
      </c>
      <c r="C7" s="833" t="s">
        <v>882</v>
      </c>
      <c r="D7" s="833"/>
      <c r="E7" s="833"/>
      <c r="F7" s="833"/>
      <c r="G7" s="833"/>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370"/>
      <c r="AN7" s="370"/>
      <c r="AO7" s="370"/>
      <c r="AP7" s="370"/>
      <c r="AQ7" s="370"/>
      <c r="AR7" s="370"/>
      <c r="AS7" s="370"/>
      <c r="AT7" s="370"/>
      <c r="AU7" s="370"/>
      <c r="AV7" s="370"/>
      <c r="AW7" s="370"/>
      <c r="AX7" s="370"/>
      <c r="AY7" s="370"/>
      <c r="AZ7" s="370"/>
      <c r="BA7" s="370"/>
    </row>
    <row r="8" spans="1:53" s="232" customFormat="1" ht="58.5" customHeight="1">
      <c r="A8" s="438"/>
      <c r="B8" s="832"/>
      <c r="C8" s="833" t="s">
        <v>573</v>
      </c>
      <c r="D8" s="833"/>
      <c r="E8" s="833"/>
      <c r="F8" s="833"/>
      <c r="G8" s="833"/>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370"/>
      <c r="AN8" s="370"/>
      <c r="AO8" s="370"/>
      <c r="AP8" s="370"/>
      <c r="AQ8" s="370"/>
      <c r="AR8" s="370"/>
      <c r="AS8" s="370"/>
      <c r="AT8" s="370"/>
      <c r="AU8" s="370"/>
      <c r="AV8" s="370"/>
      <c r="AW8" s="370"/>
      <c r="AX8" s="370"/>
      <c r="AY8" s="370"/>
      <c r="AZ8" s="370"/>
      <c r="BA8" s="370"/>
    </row>
    <row r="9" spans="1:53" s="232" customFormat="1" ht="57.75" customHeight="1">
      <c r="A9" s="438"/>
      <c r="B9" s="234"/>
      <c r="C9" s="833" t="s">
        <v>572</v>
      </c>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370"/>
      <c r="AN9" s="370"/>
      <c r="AO9" s="370"/>
      <c r="AP9" s="370"/>
      <c r="AQ9" s="370"/>
      <c r="AR9" s="370"/>
      <c r="AS9" s="370"/>
      <c r="AT9" s="370"/>
      <c r="AU9" s="370"/>
      <c r="AV9" s="370"/>
      <c r="AW9" s="370"/>
      <c r="AX9" s="370"/>
      <c r="AY9" s="370"/>
      <c r="AZ9" s="370"/>
      <c r="BA9" s="370"/>
    </row>
    <row r="10" spans="1:53" ht="41.25" customHeight="1">
      <c r="B10" s="236"/>
      <c r="C10" s="833" t="s">
        <v>628</v>
      </c>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370"/>
      <c r="AN10" s="370"/>
      <c r="AO10" s="370"/>
      <c r="AP10" s="370"/>
      <c r="AQ10" s="370"/>
      <c r="AR10" s="370"/>
      <c r="AS10" s="370"/>
      <c r="AT10" s="370"/>
      <c r="AU10" s="370"/>
      <c r="AV10" s="370"/>
      <c r="AW10" s="370"/>
      <c r="AX10" s="370"/>
      <c r="AY10" s="370"/>
      <c r="AZ10" s="370"/>
      <c r="BA10" s="370"/>
    </row>
    <row r="11" spans="1:53" ht="53.25" customHeight="1">
      <c r="C11" s="833" t="s">
        <v>616</v>
      </c>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370"/>
      <c r="AN11" s="370"/>
      <c r="AO11" s="370"/>
      <c r="AP11" s="370"/>
      <c r="AQ11" s="370"/>
      <c r="AR11" s="370"/>
      <c r="AS11" s="370"/>
      <c r="AT11" s="370"/>
      <c r="AU11" s="370"/>
      <c r="AV11" s="370"/>
      <c r="AW11" s="370"/>
      <c r="AX11" s="370"/>
      <c r="AY11" s="370"/>
      <c r="AZ11" s="370"/>
      <c r="BA11" s="370"/>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2" t="s">
        <v>524</v>
      </c>
      <c r="C13" s="50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2"/>
      <c r="C14" s="50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0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0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01"/>
      <c r="V18" s="242"/>
      <c r="AM18" s="231"/>
      <c r="AN18" s="229"/>
      <c r="AO18" s="229"/>
      <c r="AP18" s="229"/>
      <c r="AQ18" s="229"/>
      <c r="AR18" s="229"/>
      <c r="AS18" s="229"/>
      <c r="AT18" s="229"/>
      <c r="AU18" s="229"/>
      <c r="AV18" s="229"/>
      <c r="AW18" s="229"/>
      <c r="AX18" s="229"/>
      <c r="AY18" s="229"/>
      <c r="AZ18" s="229"/>
      <c r="BA18" s="229"/>
    </row>
    <row r="19" spans="1:53" s="243" customFormat="1" ht="36" customHeight="1">
      <c r="A19" s="438"/>
      <c r="B19" s="828" t="s">
        <v>211</v>
      </c>
      <c r="C19" s="830" t="s">
        <v>33</v>
      </c>
      <c r="D19" s="244" t="s">
        <v>421</v>
      </c>
      <c r="E19" s="838" t="s">
        <v>209</v>
      </c>
      <c r="F19" s="839"/>
      <c r="G19" s="839"/>
      <c r="H19" s="839"/>
      <c r="I19" s="839"/>
      <c r="J19" s="839"/>
      <c r="K19" s="839"/>
      <c r="L19" s="839"/>
      <c r="M19" s="839"/>
      <c r="N19" s="839"/>
      <c r="O19" s="839"/>
      <c r="P19" s="839"/>
      <c r="Q19" s="839"/>
      <c r="R19" s="839"/>
      <c r="S19" s="839"/>
      <c r="T19" s="840"/>
      <c r="U19" s="830" t="s">
        <v>213</v>
      </c>
      <c r="V19" s="244" t="s">
        <v>422</v>
      </c>
      <c r="W19" s="834" t="s">
        <v>212</v>
      </c>
      <c r="X19" s="835"/>
      <c r="Y19" s="835"/>
      <c r="Z19" s="835"/>
      <c r="AA19" s="835"/>
      <c r="AB19" s="835"/>
      <c r="AC19" s="835"/>
      <c r="AD19" s="835"/>
      <c r="AE19" s="835"/>
      <c r="AF19" s="835"/>
      <c r="AG19" s="835"/>
      <c r="AH19" s="835"/>
      <c r="AI19" s="835"/>
      <c r="AJ19" s="835"/>
      <c r="AK19" s="835"/>
      <c r="AL19" s="841"/>
      <c r="AM19" s="834" t="s">
        <v>242</v>
      </c>
      <c r="AN19" s="835"/>
      <c r="AO19" s="835"/>
      <c r="AP19" s="835"/>
      <c r="AQ19" s="835"/>
      <c r="AR19" s="835"/>
      <c r="AS19" s="835"/>
      <c r="AT19" s="835"/>
      <c r="AU19" s="835"/>
      <c r="AV19" s="835"/>
      <c r="AW19" s="835"/>
      <c r="AX19" s="835"/>
      <c r="AY19" s="835"/>
      <c r="AZ19" s="835"/>
      <c r="BA19" s="836"/>
    </row>
    <row r="20" spans="1:53" s="243" customFormat="1" ht="59.25" customHeight="1">
      <c r="A20" s="438"/>
      <c r="B20" s="829"/>
      <c r="C20" s="831"/>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7"/>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 50 to 699 kW</v>
      </c>
      <c r="AP20" s="246" t="str">
        <f>'1.  LRAMVA Summary'!G53</f>
        <v>GS 700 to 4,999 kW</v>
      </c>
      <c r="AQ20" s="246" t="str">
        <f>'1.  LRAMVA Summary'!H53</f>
        <v>Large Use</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3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3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52"/>
      <c r="AN22" s="352"/>
      <c r="AO22" s="352"/>
      <c r="AP22" s="352"/>
      <c r="AQ22" s="352"/>
      <c r="AR22" s="352"/>
      <c r="AS22" s="352"/>
      <c r="AT22" s="352"/>
      <c r="AU22" s="352"/>
      <c r="AV22" s="352"/>
      <c r="AW22" s="352"/>
      <c r="AX22" s="352"/>
      <c r="AY22" s="352"/>
      <c r="AZ22" s="352"/>
      <c r="BA22" s="256">
        <f>SUM(AM22:AZ22)</f>
        <v>0</v>
      </c>
    </row>
    <row r="23" spans="1:53" s="243" customFormat="1" ht="15" hidden="1" customHeight="1" outlineLevel="1">
      <c r="A23" s="438"/>
      <c r="B23" s="254" t="s">
        <v>214</v>
      </c>
      <c r="C23" s="251" t="s">
        <v>163</v>
      </c>
      <c r="D23" s="255"/>
      <c r="E23" s="255"/>
      <c r="F23" s="255"/>
      <c r="G23" s="255"/>
      <c r="H23" s="255"/>
      <c r="I23" s="255"/>
      <c r="J23" s="255"/>
      <c r="K23" s="255"/>
      <c r="L23" s="255"/>
      <c r="M23" s="255"/>
      <c r="N23" s="255"/>
      <c r="O23" s="255"/>
      <c r="P23" s="255"/>
      <c r="Q23" s="255"/>
      <c r="R23" s="255"/>
      <c r="S23" s="255"/>
      <c r="T23" s="255"/>
      <c r="U23" s="405"/>
      <c r="V23" s="255"/>
      <c r="W23" s="255"/>
      <c r="X23" s="255"/>
      <c r="Y23" s="255"/>
      <c r="Z23" s="255"/>
      <c r="AA23" s="255"/>
      <c r="AB23" s="255"/>
      <c r="AC23" s="255"/>
      <c r="AD23" s="255"/>
      <c r="AE23" s="255"/>
      <c r="AF23" s="255"/>
      <c r="AG23" s="255"/>
      <c r="AH23" s="255"/>
      <c r="AI23" s="255"/>
      <c r="AJ23" s="255"/>
      <c r="AK23" s="255"/>
      <c r="AL23" s="255"/>
      <c r="AM23" s="353">
        <f>AM22</f>
        <v>0</v>
      </c>
      <c r="AN23" s="353">
        <f>AN22</f>
        <v>0</v>
      </c>
      <c r="AO23" s="353">
        <f t="shared" ref="AO23:AZ23" si="0">AO22</f>
        <v>0</v>
      </c>
      <c r="AP23" s="353">
        <f t="shared" si="0"/>
        <v>0</v>
      </c>
      <c r="AQ23" s="353">
        <f t="shared" si="0"/>
        <v>0</v>
      </c>
      <c r="AR23" s="353">
        <f t="shared" si="0"/>
        <v>0</v>
      </c>
      <c r="AS23" s="353">
        <f t="shared" si="0"/>
        <v>0</v>
      </c>
      <c r="AT23" s="353">
        <f t="shared" si="0"/>
        <v>0</v>
      </c>
      <c r="AU23" s="353">
        <f t="shared" si="0"/>
        <v>0</v>
      </c>
      <c r="AV23" s="353">
        <f t="shared" si="0"/>
        <v>0</v>
      </c>
      <c r="AW23" s="353">
        <f t="shared" si="0"/>
        <v>0</v>
      </c>
      <c r="AX23" s="353">
        <f t="shared" si="0"/>
        <v>0</v>
      </c>
      <c r="AY23" s="353">
        <f t="shared" si="0"/>
        <v>0</v>
      </c>
      <c r="AZ23" s="353">
        <f t="shared" si="0"/>
        <v>0</v>
      </c>
      <c r="BA23" s="257"/>
    </row>
    <row r="24" spans="1:53" s="263" customFormat="1" ht="15.75" hidden="1" customHeight="1" outlineLevel="1">
      <c r="A24" s="44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54"/>
      <c r="AN24" s="355"/>
      <c r="AO24" s="355"/>
      <c r="AP24" s="355"/>
      <c r="AQ24" s="355"/>
      <c r="AR24" s="355"/>
      <c r="AS24" s="355"/>
      <c r="AT24" s="355"/>
      <c r="AU24" s="355"/>
      <c r="AV24" s="355"/>
      <c r="AW24" s="355"/>
      <c r="AX24" s="355"/>
      <c r="AY24" s="355"/>
      <c r="AZ24" s="355"/>
      <c r="BA24" s="262"/>
    </row>
    <row r="25" spans="1:53" s="243" customFormat="1" ht="15" hidden="1" customHeight="1" outlineLevel="1">
      <c r="A25" s="43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52"/>
      <c r="AN25" s="352"/>
      <c r="AO25" s="352"/>
      <c r="AP25" s="352"/>
      <c r="AQ25" s="352"/>
      <c r="AR25" s="352"/>
      <c r="AS25" s="352"/>
      <c r="AT25" s="352"/>
      <c r="AU25" s="352"/>
      <c r="AV25" s="352"/>
      <c r="AW25" s="352"/>
      <c r="AX25" s="352"/>
      <c r="AY25" s="352"/>
      <c r="AZ25" s="352"/>
      <c r="BA25" s="256">
        <f>SUM(AM25:AZ25)</f>
        <v>0</v>
      </c>
    </row>
    <row r="26" spans="1:53" s="243" customFormat="1" ht="15" hidden="1" customHeight="1" outlineLevel="1">
      <c r="A26" s="438"/>
      <c r="B26" s="254" t="s">
        <v>214</v>
      </c>
      <c r="C26" s="251" t="s">
        <v>163</v>
      </c>
      <c r="D26" s="255"/>
      <c r="E26" s="255"/>
      <c r="F26" s="255"/>
      <c r="G26" s="255"/>
      <c r="H26" s="255"/>
      <c r="I26" s="255"/>
      <c r="J26" s="255"/>
      <c r="K26" s="255"/>
      <c r="L26" s="255"/>
      <c r="M26" s="255"/>
      <c r="N26" s="255"/>
      <c r="O26" s="255"/>
      <c r="P26" s="255"/>
      <c r="Q26" s="255"/>
      <c r="R26" s="255"/>
      <c r="S26" s="255"/>
      <c r="T26" s="255"/>
      <c r="U26" s="405"/>
      <c r="V26" s="255"/>
      <c r="W26" s="255"/>
      <c r="X26" s="255"/>
      <c r="Y26" s="255"/>
      <c r="Z26" s="255"/>
      <c r="AA26" s="255"/>
      <c r="AB26" s="255"/>
      <c r="AC26" s="255"/>
      <c r="AD26" s="255"/>
      <c r="AE26" s="255"/>
      <c r="AF26" s="255"/>
      <c r="AG26" s="255"/>
      <c r="AH26" s="255"/>
      <c r="AI26" s="255"/>
      <c r="AJ26" s="255"/>
      <c r="AK26" s="255"/>
      <c r="AL26" s="255"/>
      <c r="AM26" s="353">
        <f>AM25</f>
        <v>0</v>
      </c>
      <c r="AN26" s="353">
        <f>AN25</f>
        <v>0</v>
      </c>
      <c r="AO26" s="353">
        <f t="shared" ref="AO26:AZ26" si="1">AO25</f>
        <v>0</v>
      </c>
      <c r="AP26" s="353">
        <f t="shared" si="1"/>
        <v>0</v>
      </c>
      <c r="AQ26" s="353">
        <f t="shared" si="1"/>
        <v>0</v>
      </c>
      <c r="AR26" s="353">
        <f t="shared" si="1"/>
        <v>0</v>
      </c>
      <c r="AS26" s="353">
        <f t="shared" si="1"/>
        <v>0</v>
      </c>
      <c r="AT26" s="353">
        <f t="shared" si="1"/>
        <v>0</v>
      </c>
      <c r="AU26" s="353">
        <f t="shared" si="1"/>
        <v>0</v>
      </c>
      <c r="AV26" s="353">
        <f t="shared" si="1"/>
        <v>0</v>
      </c>
      <c r="AW26" s="353">
        <f t="shared" si="1"/>
        <v>0</v>
      </c>
      <c r="AX26" s="353">
        <f t="shared" si="1"/>
        <v>0</v>
      </c>
      <c r="AY26" s="353">
        <f t="shared" si="1"/>
        <v>0</v>
      </c>
      <c r="AZ26" s="353">
        <f t="shared" si="1"/>
        <v>0</v>
      </c>
      <c r="BA26" s="257"/>
    </row>
    <row r="27" spans="1:53" s="263" customFormat="1" ht="15.75" hidden="1" customHeight="1" outlineLevel="1">
      <c r="A27" s="44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54"/>
      <c r="AN27" s="355"/>
      <c r="AO27" s="355"/>
      <c r="AP27" s="355"/>
      <c r="AQ27" s="355"/>
      <c r="AR27" s="355"/>
      <c r="AS27" s="355"/>
      <c r="AT27" s="355"/>
      <c r="AU27" s="355"/>
      <c r="AV27" s="355"/>
      <c r="AW27" s="355"/>
      <c r="AX27" s="355"/>
      <c r="AY27" s="355"/>
      <c r="AZ27" s="355"/>
      <c r="BA27" s="262"/>
    </row>
    <row r="28" spans="1:53" s="243" customFormat="1" ht="15" hidden="1" customHeight="1" outlineLevel="1">
      <c r="A28" s="43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52"/>
      <c r="AN28" s="352"/>
      <c r="AO28" s="352"/>
      <c r="AP28" s="352"/>
      <c r="AQ28" s="352"/>
      <c r="AR28" s="352"/>
      <c r="AS28" s="352"/>
      <c r="AT28" s="352"/>
      <c r="AU28" s="352"/>
      <c r="AV28" s="352"/>
      <c r="AW28" s="352"/>
      <c r="AX28" s="352"/>
      <c r="AY28" s="352"/>
      <c r="AZ28" s="352"/>
      <c r="BA28" s="256">
        <f>SUM(AM28:AZ28)</f>
        <v>0</v>
      </c>
    </row>
    <row r="29" spans="1:53" s="243" customFormat="1" ht="15" hidden="1" customHeight="1" outlineLevel="1">
      <c r="A29" s="438"/>
      <c r="B29" s="254" t="s">
        <v>214</v>
      </c>
      <c r="C29" s="251" t="s">
        <v>163</v>
      </c>
      <c r="D29" s="255"/>
      <c r="E29" s="255"/>
      <c r="F29" s="255"/>
      <c r="G29" s="255"/>
      <c r="H29" s="255"/>
      <c r="I29" s="255"/>
      <c r="J29" s="255"/>
      <c r="K29" s="255"/>
      <c r="L29" s="255"/>
      <c r="M29" s="255"/>
      <c r="N29" s="255"/>
      <c r="O29" s="255"/>
      <c r="P29" s="255"/>
      <c r="Q29" s="255"/>
      <c r="R29" s="255"/>
      <c r="S29" s="255"/>
      <c r="T29" s="255"/>
      <c r="U29" s="405"/>
      <c r="V29" s="255"/>
      <c r="W29" s="255"/>
      <c r="X29" s="255"/>
      <c r="Y29" s="255"/>
      <c r="Z29" s="255"/>
      <c r="AA29" s="255"/>
      <c r="AB29" s="255"/>
      <c r="AC29" s="255"/>
      <c r="AD29" s="255"/>
      <c r="AE29" s="255"/>
      <c r="AF29" s="255"/>
      <c r="AG29" s="255"/>
      <c r="AH29" s="255"/>
      <c r="AI29" s="255"/>
      <c r="AJ29" s="255"/>
      <c r="AK29" s="255"/>
      <c r="AL29" s="255"/>
      <c r="AM29" s="353">
        <f>AM28</f>
        <v>0</v>
      </c>
      <c r="AN29" s="353">
        <f>AN28</f>
        <v>0</v>
      </c>
      <c r="AO29" s="353">
        <f t="shared" ref="AO29:AZ29" si="2">AO28</f>
        <v>0</v>
      </c>
      <c r="AP29" s="353">
        <f t="shared" si="2"/>
        <v>0</v>
      </c>
      <c r="AQ29" s="353">
        <f t="shared" si="2"/>
        <v>0</v>
      </c>
      <c r="AR29" s="353">
        <f t="shared" si="2"/>
        <v>0</v>
      </c>
      <c r="AS29" s="353">
        <f t="shared" si="2"/>
        <v>0</v>
      </c>
      <c r="AT29" s="353">
        <f t="shared" si="2"/>
        <v>0</v>
      </c>
      <c r="AU29" s="353">
        <f t="shared" si="2"/>
        <v>0</v>
      </c>
      <c r="AV29" s="353">
        <f t="shared" si="2"/>
        <v>0</v>
      </c>
      <c r="AW29" s="353">
        <f t="shared" si="2"/>
        <v>0</v>
      </c>
      <c r="AX29" s="353">
        <f t="shared" si="2"/>
        <v>0</v>
      </c>
      <c r="AY29" s="353">
        <f t="shared" si="2"/>
        <v>0</v>
      </c>
      <c r="AZ29" s="353">
        <f t="shared" si="2"/>
        <v>0</v>
      </c>
      <c r="BA29" s="257"/>
    </row>
    <row r="30" spans="1:53" s="243" customFormat="1" ht="15" hidden="1" customHeight="1" outlineLevel="1">
      <c r="A30" s="43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54"/>
      <c r="AN30" s="354"/>
      <c r="AO30" s="354"/>
      <c r="AP30" s="354"/>
      <c r="AQ30" s="354"/>
      <c r="AR30" s="354"/>
      <c r="AS30" s="354"/>
      <c r="AT30" s="354"/>
      <c r="AU30" s="354"/>
      <c r="AV30" s="354"/>
      <c r="AW30" s="354"/>
      <c r="AX30" s="354"/>
      <c r="AY30" s="354"/>
      <c r="AZ30" s="354"/>
      <c r="BA30" s="266"/>
    </row>
    <row r="31" spans="1:53" s="243" customFormat="1" ht="15" hidden="1" customHeight="1" outlineLevel="1">
      <c r="A31" s="43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52"/>
      <c r="AN31" s="352"/>
      <c r="AO31" s="352"/>
      <c r="AP31" s="352"/>
      <c r="AQ31" s="352"/>
      <c r="AR31" s="352"/>
      <c r="AS31" s="352"/>
      <c r="AT31" s="352"/>
      <c r="AU31" s="352"/>
      <c r="AV31" s="352"/>
      <c r="AW31" s="352"/>
      <c r="AX31" s="352"/>
      <c r="AY31" s="352"/>
      <c r="AZ31" s="352"/>
      <c r="BA31" s="256">
        <f>SUM(AM31:AZ31)</f>
        <v>0</v>
      </c>
    </row>
    <row r="32" spans="1:53" s="243" customFormat="1" ht="15" hidden="1" customHeight="1" outlineLevel="1">
      <c r="A32" s="438"/>
      <c r="B32" s="254" t="s">
        <v>214</v>
      </c>
      <c r="C32" s="251" t="s">
        <v>163</v>
      </c>
      <c r="D32" s="255"/>
      <c r="E32" s="255"/>
      <c r="F32" s="255"/>
      <c r="G32" s="255"/>
      <c r="H32" s="255"/>
      <c r="I32" s="255"/>
      <c r="J32" s="255"/>
      <c r="K32" s="255"/>
      <c r="L32" s="255"/>
      <c r="M32" s="255"/>
      <c r="N32" s="255"/>
      <c r="O32" s="255"/>
      <c r="P32" s="255"/>
      <c r="Q32" s="255"/>
      <c r="R32" s="255"/>
      <c r="S32" s="255"/>
      <c r="T32" s="255"/>
      <c r="U32" s="405"/>
      <c r="V32" s="255"/>
      <c r="W32" s="255"/>
      <c r="X32" s="255"/>
      <c r="Y32" s="255"/>
      <c r="Z32" s="255"/>
      <c r="AA32" s="255"/>
      <c r="AB32" s="255"/>
      <c r="AC32" s="255"/>
      <c r="AD32" s="255"/>
      <c r="AE32" s="255"/>
      <c r="AF32" s="255"/>
      <c r="AG32" s="255"/>
      <c r="AH32" s="255"/>
      <c r="AI32" s="255"/>
      <c r="AJ32" s="255"/>
      <c r="AK32" s="255"/>
      <c r="AL32" s="255"/>
      <c r="AM32" s="353">
        <f>AM31</f>
        <v>0</v>
      </c>
      <c r="AN32" s="353">
        <f>AN31</f>
        <v>0</v>
      </c>
      <c r="AO32" s="353">
        <f t="shared" ref="AO32:AZ32" si="3">AO31</f>
        <v>0</v>
      </c>
      <c r="AP32" s="353">
        <f t="shared" si="3"/>
        <v>0</v>
      </c>
      <c r="AQ32" s="353">
        <f t="shared" si="3"/>
        <v>0</v>
      </c>
      <c r="AR32" s="353">
        <f t="shared" si="3"/>
        <v>0</v>
      </c>
      <c r="AS32" s="353">
        <f t="shared" si="3"/>
        <v>0</v>
      </c>
      <c r="AT32" s="353">
        <f t="shared" si="3"/>
        <v>0</v>
      </c>
      <c r="AU32" s="353">
        <f t="shared" si="3"/>
        <v>0</v>
      </c>
      <c r="AV32" s="353">
        <f t="shared" si="3"/>
        <v>0</v>
      </c>
      <c r="AW32" s="353">
        <f t="shared" si="3"/>
        <v>0</v>
      </c>
      <c r="AX32" s="353">
        <f t="shared" si="3"/>
        <v>0</v>
      </c>
      <c r="AY32" s="353">
        <f t="shared" si="3"/>
        <v>0</v>
      </c>
      <c r="AZ32" s="353">
        <f t="shared" si="3"/>
        <v>0</v>
      </c>
      <c r="BA32" s="257"/>
    </row>
    <row r="33" spans="1:53" s="243" customFormat="1" ht="15" hidden="1" customHeight="1" outlineLevel="1">
      <c r="A33" s="43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54"/>
      <c r="AN33" s="354"/>
      <c r="AO33" s="354"/>
      <c r="AP33" s="354"/>
      <c r="AQ33" s="354"/>
      <c r="AR33" s="354"/>
      <c r="AS33" s="354"/>
      <c r="AT33" s="354"/>
      <c r="AU33" s="354"/>
      <c r="AV33" s="354"/>
      <c r="AW33" s="354"/>
      <c r="AX33" s="354"/>
      <c r="AY33" s="354"/>
      <c r="AZ33" s="354"/>
      <c r="BA33" s="266"/>
    </row>
    <row r="34" spans="1:53" s="243" customFormat="1" ht="15" hidden="1" customHeight="1" outlineLevel="1">
      <c r="A34" s="43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52"/>
      <c r="AN34" s="352"/>
      <c r="AO34" s="352"/>
      <c r="AP34" s="352"/>
      <c r="AQ34" s="352"/>
      <c r="AR34" s="352"/>
      <c r="AS34" s="352"/>
      <c r="AT34" s="352"/>
      <c r="AU34" s="352"/>
      <c r="AV34" s="352"/>
      <c r="AW34" s="352"/>
      <c r="AX34" s="352"/>
      <c r="AY34" s="352"/>
      <c r="AZ34" s="352"/>
      <c r="BA34" s="256">
        <f>SUM(AM34:AZ34)</f>
        <v>0</v>
      </c>
    </row>
    <row r="35" spans="1:53" s="243" customFormat="1" ht="15" hidden="1" customHeight="1" outlineLevel="1">
      <c r="A35" s="438"/>
      <c r="B35" s="254" t="s">
        <v>214</v>
      </c>
      <c r="C35" s="251" t="s">
        <v>163</v>
      </c>
      <c r="D35" s="255"/>
      <c r="E35" s="255"/>
      <c r="F35" s="255"/>
      <c r="G35" s="255"/>
      <c r="H35" s="255"/>
      <c r="I35" s="255"/>
      <c r="J35" s="255"/>
      <c r="K35" s="255"/>
      <c r="L35" s="255"/>
      <c r="M35" s="255"/>
      <c r="N35" s="255"/>
      <c r="O35" s="255"/>
      <c r="P35" s="255"/>
      <c r="Q35" s="255"/>
      <c r="R35" s="255"/>
      <c r="S35" s="255"/>
      <c r="T35" s="255"/>
      <c r="U35" s="405"/>
      <c r="V35" s="255"/>
      <c r="W35" s="255"/>
      <c r="X35" s="255"/>
      <c r="Y35" s="255"/>
      <c r="Z35" s="255"/>
      <c r="AA35" s="255"/>
      <c r="AB35" s="255"/>
      <c r="AC35" s="255"/>
      <c r="AD35" s="255"/>
      <c r="AE35" s="255"/>
      <c r="AF35" s="255"/>
      <c r="AG35" s="255"/>
      <c r="AH35" s="255"/>
      <c r="AI35" s="255"/>
      <c r="AJ35" s="255"/>
      <c r="AK35" s="255"/>
      <c r="AL35" s="255"/>
      <c r="AM35" s="353">
        <f>AM34</f>
        <v>0</v>
      </c>
      <c r="AN35" s="353">
        <f>AN34</f>
        <v>0</v>
      </c>
      <c r="AO35" s="353">
        <f t="shared" ref="AO35:AZ35" si="4">AO34</f>
        <v>0</v>
      </c>
      <c r="AP35" s="353">
        <f t="shared" si="4"/>
        <v>0</v>
      </c>
      <c r="AQ35" s="353">
        <f t="shared" si="4"/>
        <v>0</v>
      </c>
      <c r="AR35" s="353">
        <f t="shared" si="4"/>
        <v>0</v>
      </c>
      <c r="AS35" s="353">
        <f t="shared" si="4"/>
        <v>0</v>
      </c>
      <c r="AT35" s="353">
        <f t="shared" si="4"/>
        <v>0</v>
      </c>
      <c r="AU35" s="353">
        <f t="shared" si="4"/>
        <v>0</v>
      </c>
      <c r="AV35" s="353">
        <f t="shared" si="4"/>
        <v>0</v>
      </c>
      <c r="AW35" s="353">
        <f t="shared" si="4"/>
        <v>0</v>
      </c>
      <c r="AX35" s="353">
        <f t="shared" si="4"/>
        <v>0</v>
      </c>
      <c r="AY35" s="353">
        <f t="shared" si="4"/>
        <v>0</v>
      </c>
      <c r="AZ35" s="353">
        <f t="shared" si="4"/>
        <v>0</v>
      </c>
      <c r="BA35" s="257"/>
    </row>
    <row r="36" spans="1:53" s="243" customFormat="1" ht="15" hidden="1" customHeight="1" outlineLevel="1">
      <c r="A36" s="43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54"/>
      <c r="AN36" s="354"/>
      <c r="AO36" s="354"/>
      <c r="AP36" s="354"/>
      <c r="AQ36" s="354"/>
      <c r="AR36" s="354"/>
      <c r="AS36" s="354"/>
      <c r="AT36" s="354"/>
      <c r="AU36" s="354"/>
      <c r="AV36" s="354"/>
      <c r="AW36" s="354"/>
      <c r="AX36" s="354"/>
      <c r="AY36" s="354"/>
      <c r="AZ36" s="354"/>
      <c r="BA36" s="266"/>
    </row>
    <row r="37" spans="1:53" s="243" customFormat="1" ht="15" hidden="1" customHeight="1" outlineLevel="1">
      <c r="A37" s="43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52"/>
      <c r="AN37" s="352"/>
      <c r="AO37" s="352"/>
      <c r="AP37" s="352"/>
      <c r="AQ37" s="352"/>
      <c r="AR37" s="352"/>
      <c r="AS37" s="352"/>
      <c r="AT37" s="352"/>
      <c r="AU37" s="352"/>
      <c r="AV37" s="352"/>
      <c r="AW37" s="352"/>
      <c r="AX37" s="352"/>
      <c r="AY37" s="352"/>
      <c r="AZ37" s="352"/>
      <c r="BA37" s="256">
        <f>SUM(AM37:AZ37)</f>
        <v>0</v>
      </c>
    </row>
    <row r="38" spans="1:53" s="243" customFormat="1" ht="15" hidden="1" customHeight="1" outlineLevel="1">
      <c r="A38" s="438"/>
      <c r="B38" s="254" t="s">
        <v>214</v>
      </c>
      <c r="C38" s="251" t="s">
        <v>163</v>
      </c>
      <c r="D38" s="255"/>
      <c r="E38" s="255"/>
      <c r="F38" s="255"/>
      <c r="G38" s="255"/>
      <c r="H38" s="255"/>
      <c r="I38" s="255"/>
      <c r="J38" s="255"/>
      <c r="K38" s="255"/>
      <c r="L38" s="255"/>
      <c r="M38" s="255"/>
      <c r="N38" s="255"/>
      <c r="O38" s="255"/>
      <c r="P38" s="255"/>
      <c r="Q38" s="255"/>
      <c r="R38" s="255"/>
      <c r="S38" s="255"/>
      <c r="T38" s="255"/>
      <c r="U38" s="405"/>
      <c r="V38" s="255"/>
      <c r="W38" s="255"/>
      <c r="X38" s="255"/>
      <c r="Y38" s="255"/>
      <c r="Z38" s="255"/>
      <c r="AA38" s="255"/>
      <c r="AB38" s="255"/>
      <c r="AC38" s="255"/>
      <c r="AD38" s="255"/>
      <c r="AE38" s="255"/>
      <c r="AF38" s="255"/>
      <c r="AG38" s="255"/>
      <c r="AH38" s="255"/>
      <c r="AI38" s="255"/>
      <c r="AJ38" s="255"/>
      <c r="AK38" s="255"/>
      <c r="AL38" s="255"/>
      <c r="AM38" s="353">
        <f>AM37</f>
        <v>0</v>
      </c>
      <c r="AN38" s="353">
        <f>AN37</f>
        <v>0</v>
      </c>
      <c r="AO38" s="353">
        <f t="shared" ref="AO38:AZ38" si="5">AO37</f>
        <v>0</v>
      </c>
      <c r="AP38" s="353">
        <f t="shared" si="5"/>
        <v>0</v>
      </c>
      <c r="AQ38" s="353">
        <f t="shared" si="5"/>
        <v>0</v>
      </c>
      <c r="AR38" s="353">
        <f t="shared" si="5"/>
        <v>0</v>
      </c>
      <c r="AS38" s="353">
        <f t="shared" si="5"/>
        <v>0</v>
      </c>
      <c r="AT38" s="353">
        <f t="shared" si="5"/>
        <v>0</v>
      </c>
      <c r="AU38" s="353">
        <f t="shared" si="5"/>
        <v>0</v>
      </c>
      <c r="AV38" s="353">
        <f t="shared" si="5"/>
        <v>0</v>
      </c>
      <c r="AW38" s="353">
        <f t="shared" si="5"/>
        <v>0</v>
      </c>
      <c r="AX38" s="353">
        <f t="shared" si="5"/>
        <v>0</v>
      </c>
      <c r="AY38" s="353">
        <f t="shared" si="5"/>
        <v>0</v>
      </c>
      <c r="AZ38" s="353">
        <f t="shared" si="5"/>
        <v>0</v>
      </c>
      <c r="BA38" s="257"/>
    </row>
    <row r="39" spans="1:53" s="243" customFormat="1" ht="15" hidden="1" customHeight="1" outlineLevel="1">
      <c r="A39" s="43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54"/>
      <c r="AN39" s="354"/>
      <c r="AO39" s="354"/>
      <c r="AP39" s="354"/>
      <c r="AQ39" s="354"/>
      <c r="AR39" s="354"/>
      <c r="AS39" s="354"/>
      <c r="AT39" s="354"/>
      <c r="AU39" s="354"/>
      <c r="AV39" s="354"/>
      <c r="AW39" s="354"/>
      <c r="AX39" s="354"/>
      <c r="AY39" s="354"/>
      <c r="AZ39" s="354"/>
      <c r="BA39" s="266"/>
    </row>
    <row r="40" spans="1:53" s="243" customFormat="1" ht="15" hidden="1" customHeight="1" outlineLevel="1">
      <c r="A40" s="43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52"/>
      <c r="AN40" s="352"/>
      <c r="AO40" s="352"/>
      <c r="AP40" s="352"/>
      <c r="AQ40" s="352"/>
      <c r="AR40" s="352"/>
      <c r="AS40" s="352"/>
      <c r="AT40" s="352"/>
      <c r="AU40" s="352"/>
      <c r="AV40" s="352"/>
      <c r="AW40" s="352"/>
      <c r="AX40" s="352"/>
      <c r="AY40" s="352"/>
      <c r="AZ40" s="352"/>
      <c r="BA40" s="256">
        <f>SUM(AM40:AZ40)</f>
        <v>0</v>
      </c>
    </row>
    <row r="41" spans="1:53" s="243" customFormat="1" ht="15" hidden="1" customHeight="1" outlineLevel="1">
      <c r="A41" s="43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53">
        <f>AM40</f>
        <v>0</v>
      </c>
      <c r="AN41" s="353">
        <f>AN40</f>
        <v>0</v>
      </c>
      <c r="AO41" s="353">
        <f t="shared" ref="AO41:AZ41" si="6">AO40</f>
        <v>0</v>
      </c>
      <c r="AP41" s="353">
        <f t="shared" si="6"/>
        <v>0</v>
      </c>
      <c r="AQ41" s="353">
        <f t="shared" si="6"/>
        <v>0</v>
      </c>
      <c r="AR41" s="353">
        <f t="shared" si="6"/>
        <v>0</v>
      </c>
      <c r="AS41" s="353">
        <f t="shared" si="6"/>
        <v>0</v>
      </c>
      <c r="AT41" s="353">
        <f t="shared" si="6"/>
        <v>0</v>
      </c>
      <c r="AU41" s="353">
        <f t="shared" si="6"/>
        <v>0</v>
      </c>
      <c r="AV41" s="353">
        <f t="shared" si="6"/>
        <v>0</v>
      </c>
      <c r="AW41" s="353">
        <f t="shared" si="6"/>
        <v>0</v>
      </c>
      <c r="AX41" s="353">
        <f t="shared" si="6"/>
        <v>0</v>
      </c>
      <c r="AY41" s="353">
        <f t="shared" si="6"/>
        <v>0</v>
      </c>
      <c r="AZ41" s="353">
        <f t="shared" si="6"/>
        <v>0</v>
      </c>
      <c r="BA41" s="257"/>
    </row>
    <row r="42" spans="1:53" s="243" customFormat="1" ht="15" hidden="1" customHeight="1" outlineLevel="1">
      <c r="A42" s="43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54"/>
      <c r="AN42" s="354"/>
      <c r="AO42" s="354"/>
      <c r="AP42" s="354"/>
      <c r="AQ42" s="354"/>
      <c r="AR42" s="354"/>
      <c r="AS42" s="354"/>
      <c r="AT42" s="354"/>
      <c r="AU42" s="354"/>
      <c r="AV42" s="354"/>
      <c r="AW42" s="354"/>
      <c r="AX42" s="354"/>
      <c r="AY42" s="354"/>
      <c r="AZ42" s="354"/>
      <c r="BA42" s="266"/>
    </row>
    <row r="43" spans="1:53" s="243" customFormat="1" ht="15" hidden="1" customHeight="1" outlineLevel="1">
      <c r="A43" s="43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52"/>
      <c r="AN43" s="352"/>
      <c r="AO43" s="352"/>
      <c r="AP43" s="352"/>
      <c r="AQ43" s="352"/>
      <c r="AR43" s="352"/>
      <c r="AS43" s="352"/>
      <c r="AT43" s="352"/>
      <c r="AU43" s="352"/>
      <c r="AV43" s="352"/>
      <c r="AW43" s="352"/>
      <c r="AX43" s="352"/>
      <c r="AY43" s="352"/>
      <c r="AZ43" s="352"/>
      <c r="BA43" s="256">
        <f>SUM(AM43:AZ43)</f>
        <v>0</v>
      </c>
    </row>
    <row r="44" spans="1:53" s="243" customFormat="1" ht="15" hidden="1" customHeight="1" outlineLevel="1">
      <c r="A44" s="43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53">
        <f>AM43</f>
        <v>0</v>
      </c>
      <c r="AN44" s="353">
        <f>AN43</f>
        <v>0</v>
      </c>
      <c r="AO44" s="353">
        <f t="shared" ref="AO44:AZ44" si="7">AO43</f>
        <v>0</v>
      </c>
      <c r="AP44" s="353">
        <f t="shared" si="7"/>
        <v>0</v>
      </c>
      <c r="AQ44" s="353">
        <f t="shared" si="7"/>
        <v>0</v>
      </c>
      <c r="AR44" s="353">
        <f t="shared" si="7"/>
        <v>0</v>
      </c>
      <c r="AS44" s="353">
        <f t="shared" si="7"/>
        <v>0</v>
      </c>
      <c r="AT44" s="353">
        <f t="shared" si="7"/>
        <v>0</v>
      </c>
      <c r="AU44" s="353">
        <f t="shared" si="7"/>
        <v>0</v>
      </c>
      <c r="AV44" s="353">
        <f t="shared" si="7"/>
        <v>0</v>
      </c>
      <c r="AW44" s="353">
        <f t="shared" si="7"/>
        <v>0</v>
      </c>
      <c r="AX44" s="353">
        <f t="shared" si="7"/>
        <v>0</v>
      </c>
      <c r="AY44" s="353">
        <f t="shared" si="7"/>
        <v>0</v>
      </c>
      <c r="AZ44" s="353">
        <f t="shared" si="7"/>
        <v>0</v>
      </c>
      <c r="BA44" s="257"/>
    </row>
    <row r="45" spans="1:53" s="243" customFormat="1" ht="15" hidden="1" customHeight="1" outlineLevel="1">
      <c r="A45" s="43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54"/>
      <c r="AN45" s="354"/>
      <c r="AO45" s="354"/>
      <c r="AP45" s="354"/>
      <c r="AQ45" s="354"/>
      <c r="AR45" s="354"/>
      <c r="AS45" s="354"/>
      <c r="AT45" s="354"/>
      <c r="AU45" s="354"/>
      <c r="AV45" s="354"/>
      <c r="AW45" s="354"/>
      <c r="AX45" s="354"/>
      <c r="AY45" s="354"/>
      <c r="AZ45" s="354"/>
      <c r="BA45" s="266"/>
    </row>
    <row r="46" spans="1:53" s="243" customFormat="1" ht="15" hidden="1" customHeight="1" outlineLevel="1">
      <c r="A46" s="43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52"/>
      <c r="AN46" s="352"/>
      <c r="AO46" s="352"/>
      <c r="AP46" s="352"/>
      <c r="AQ46" s="352"/>
      <c r="AR46" s="352"/>
      <c r="AS46" s="352"/>
      <c r="AT46" s="352"/>
      <c r="AU46" s="352"/>
      <c r="AV46" s="352"/>
      <c r="AW46" s="352"/>
      <c r="AX46" s="352"/>
      <c r="AY46" s="352"/>
      <c r="AZ46" s="352"/>
      <c r="BA46" s="256">
        <f>SUM(AM46:AZ46)</f>
        <v>0</v>
      </c>
    </row>
    <row r="47" spans="1:53" s="243" customFormat="1" ht="15" hidden="1" customHeight="1" outlineLevel="1">
      <c r="A47" s="43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53">
        <f>AM46</f>
        <v>0</v>
      </c>
      <c r="AN47" s="353">
        <f>AN46</f>
        <v>0</v>
      </c>
      <c r="AO47" s="353">
        <f t="shared" ref="AO47:AZ47" si="8">AO46</f>
        <v>0</v>
      </c>
      <c r="AP47" s="353">
        <f t="shared" si="8"/>
        <v>0</v>
      </c>
      <c r="AQ47" s="353">
        <f t="shared" si="8"/>
        <v>0</v>
      </c>
      <c r="AR47" s="353">
        <f t="shared" si="8"/>
        <v>0</v>
      </c>
      <c r="AS47" s="353">
        <f t="shared" si="8"/>
        <v>0</v>
      </c>
      <c r="AT47" s="353">
        <f t="shared" si="8"/>
        <v>0</v>
      </c>
      <c r="AU47" s="353">
        <f t="shared" si="8"/>
        <v>0</v>
      </c>
      <c r="AV47" s="353">
        <f t="shared" si="8"/>
        <v>0</v>
      </c>
      <c r="AW47" s="353">
        <f t="shared" si="8"/>
        <v>0</v>
      </c>
      <c r="AX47" s="353">
        <f t="shared" si="8"/>
        <v>0</v>
      </c>
      <c r="AY47" s="353">
        <f t="shared" si="8"/>
        <v>0</v>
      </c>
      <c r="AZ47" s="353">
        <f t="shared" si="8"/>
        <v>0</v>
      </c>
      <c r="BA47" s="257"/>
    </row>
    <row r="48" spans="1:53" s="243" customFormat="1" ht="15" hidden="1" customHeight="1" outlineLevel="1">
      <c r="A48" s="43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54"/>
      <c r="AN48" s="354"/>
      <c r="AO48" s="354"/>
      <c r="AP48" s="354"/>
      <c r="AQ48" s="354"/>
      <c r="AR48" s="354"/>
      <c r="AS48" s="354"/>
      <c r="AT48" s="354"/>
      <c r="AU48" s="354"/>
      <c r="AV48" s="354"/>
      <c r="AW48" s="354"/>
      <c r="AX48" s="354"/>
      <c r="AY48" s="354"/>
      <c r="AZ48" s="354"/>
      <c r="BA48" s="266"/>
    </row>
    <row r="49" spans="1:56" s="253" customFormat="1" ht="15.75" hidden="1" customHeight="1" outlineLevel="1">
      <c r="A49" s="43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56"/>
      <c r="AN49" s="356"/>
      <c r="AO49" s="356"/>
      <c r="AP49" s="356"/>
      <c r="AQ49" s="356"/>
      <c r="AR49" s="356"/>
      <c r="AS49" s="356"/>
      <c r="AT49" s="356"/>
      <c r="AU49" s="356"/>
      <c r="AV49" s="356"/>
      <c r="AW49" s="356"/>
      <c r="AX49" s="356"/>
      <c r="AY49" s="356"/>
      <c r="AZ49" s="356"/>
      <c r="BA49" s="252"/>
      <c r="BC49" s="243"/>
      <c r="BD49" s="243"/>
    </row>
    <row r="50" spans="1:56" s="243" customFormat="1" ht="15" hidden="1" customHeight="1" outlineLevel="1">
      <c r="A50" s="43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57"/>
      <c r="AN50" s="357"/>
      <c r="AO50" s="357"/>
      <c r="AP50" s="357"/>
      <c r="AQ50" s="357"/>
      <c r="AR50" s="357"/>
      <c r="AS50" s="357"/>
      <c r="AT50" s="357"/>
      <c r="AU50" s="357"/>
      <c r="AV50" s="357"/>
      <c r="AW50" s="357"/>
      <c r="AX50" s="357"/>
      <c r="AY50" s="357"/>
      <c r="AZ50" s="357"/>
      <c r="BA50" s="256">
        <f>SUM(AM50:AZ50)</f>
        <v>0</v>
      </c>
    </row>
    <row r="51" spans="1:56" s="243" customFormat="1" ht="15" hidden="1" customHeight="1" outlineLevel="1">
      <c r="A51" s="43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53">
        <f>AM50</f>
        <v>0</v>
      </c>
      <c r="AN51" s="353">
        <f>AN50</f>
        <v>0</v>
      </c>
      <c r="AO51" s="353">
        <f t="shared" ref="AO51:AZ51" si="9">AO50</f>
        <v>0</v>
      </c>
      <c r="AP51" s="353">
        <f t="shared" si="9"/>
        <v>0</v>
      </c>
      <c r="AQ51" s="353">
        <f t="shared" si="9"/>
        <v>0</v>
      </c>
      <c r="AR51" s="353">
        <f t="shared" si="9"/>
        <v>0</v>
      </c>
      <c r="AS51" s="353">
        <f t="shared" si="9"/>
        <v>0</v>
      </c>
      <c r="AT51" s="353">
        <f t="shared" si="9"/>
        <v>0</v>
      </c>
      <c r="AU51" s="353">
        <f t="shared" si="9"/>
        <v>0</v>
      </c>
      <c r="AV51" s="353">
        <f t="shared" si="9"/>
        <v>0</v>
      </c>
      <c r="AW51" s="353">
        <f t="shared" si="9"/>
        <v>0</v>
      </c>
      <c r="AX51" s="353">
        <f t="shared" si="9"/>
        <v>0</v>
      </c>
      <c r="AY51" s="353">
        <f t="shared" si="9"/>
        <v>0</v>
      </c>
      <c r="AZ51" s="353">
        <f t="shared" si="9"/>
        <v>0</v>
      </c>
      <c r="BA51" s="270"/>
    </row>
    <row r="52" spans="1:56" s="243" customFormat="1" ht="15" hidden="1" customHeight="1" outlineLevel="1">
      <c r="A52" s="43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58"/>
      <c r="AN52" s="358"/>
      <c r="AO52" s="358"/>
      <c r="AP52" s="358"/>
      <c r="AQ52" s="358"/>
      <c r="AR52" s="358"/>
      <c r="AS52" s="358"/>
      <c r="AT52" s="358"/>
      <c r="AU52" s="358"/>
      <c r="AV52" s="358"/>
      <c r="AW52" s="358"/>
      <c r="AX52" s="358"/>
      <c r="AY52" s="358"/>
      <c r="AZ52" s="358"/>
      <c r="BA52" s="272"/>
    </row>
    <row r="53" spans="1:56" s="243" customFormat="1" ht="15" hidden="1" customHeight="1" outlineLevel="1">
      <c r="A53" s="43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57"/>
      <c r="AN53" s="357"/>
      <c r="AO53" s="357"/>
      <c r="AP53" s="357"/>
      <c r="AQ53" s="357"/>
      <c r="AR53" s="357"/>
      <c r="AS53" s="357"/>
      <c r="AT53" s="357"/>
      <c r="AU53" s="357"/>
      <c r="AV53" s="357"/>
      <c r="AW53" s="357"/>
      <c r="AX53" s="357"/>
      <c r="AY53" s="357"/>
      <c r="AZ53" s="357"/>
      <c r="BA53" s="256">
        <f>SUM(AM53:AZ53)</f>
        <v>0</v>
      </c>
    </row>
    <row r="54" spans="1:56" s="243" customFormat="1" ht="15" hidden="1" customHeight="1" outlineLevel="1">
      <c r="A54" s="43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53">
        <f>AM53</f>
        <v>0</v>
      </c>
      <c r="AN54" s="353">
        <f>AN53</f>
        <v>0</v>
      </c>
      <c r="AO54" s="353">
        <f t="shared" ref="AO54:AZ54" si="10">AO53</f>
        <v>0</v>
      </c>
      <c r="AP54" s="353">
        <f t="shared" si="10"/>
        <v>0</v>
      </c>
      <c r="AQ54" s="353">
        <f t="shared" si="10"/>
        <v>0</v>
      </c>
      <c r="AR54" s="353">
        <f t="shared" si="10"/>
        <v>0</v>
      </c>
      <c r="AS54" s="353">
        <f t="shared" si="10"/>
        <v>0</v>
      </c>
      <c r="AT54" s="353">
        <f t="shared" si="10"/>
        <v>0</v>
      </c>
      <c r="AU54" s="353">
        <f t="shared" si="10"/>
        <v>0</v>
      </c>
      <c r="AV54" s="353">
        <f t="shared" si="10"/>
        <v>0</v>
      </c>
      <c r="AW54" s="353">
        <f t="shared" si="10"/>
        <v>0</v>
      </c>
      <c r="AX54" s="353">
        <f t="shared" si="10"/>
        <v>0</v>
      </c>
      <c r="AY54" s="353">
        <f t="shared" si="10"/>
        <v>0</v>
      </c>
      <c r="AZ54" s="353">
        <f t="shared" si="10"/>
        <v>0</v>
      </c>
      <c r="BA54" s="270"/>
    </row>
    <row r="55" spans="1:56" s="243" customFormat="1" ht="15" hidden="1" customHeight="1" outlineLevel="1">
      <c r="A55" s="43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58"/>
      <c r="AN55" s="359"/>
      <c r="AO55" s="358"/>
      <c r="AP55" s="358"/>
      <c r="AQ55" s="358"/>
      <c r="AR55" s="358"/>
      <c r="AS55" s="358"/>
      <c r="AT55" s="358"/>
      <c r="AU55" s="358"/>
      <c r="AV55" s="358"/>
      <c r="AW55" s="358"/>
      <c r="AX55" s="358"/>
      <c r="AY55" s="358"/>
      <c r="AZ55" s="358"/>
      <c r="BA55" s="272"/>
    </row>
    <row r="56" spans="1:56" s="243" customFormat="1" ht="15" hidden="1" customHeight="1" outlineLevel="1">
      <c r="A56" s="43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57"/>
      <c r="AN56" s="357"/>
      <c r="AO56" s="357"/>
      <c r="AP56" s="357"/>
      <c r="AQ56" s="357"/>
      <c r="AR56" s="357"/>
      <c r="AS56" s="357"/>
      <c r="AT56" s="357"/>
      <c r="AU56" s="357"/>
      <c r="AV56" s="357"/>
      <c r="AW56" s="357"/>
      <c r="AX56" s="357"/>
      <c r="AY56" s="357"/>
      <c r="AZ56" s="357"/>
      <c r="BA56" s="256">
        <f>SUM(AM56:AZ56)</f>
        <v>0</v>
      </c>
    </row>
    <row r="57" spans="1:56" s="243" customFormat="1" ht="15" hidden="1" customHeight="1" outlineLevel="1">
      <c r="A57" s="43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53">
        <f>AM56</f>
        <v>0</v>
      </c>
      <c r="AN57" s="353">
        <f>AN56</f>
        <v>0</v>
      </c>
      <c r="AO57" s="353">
        <f t="shared" ref="AO57:AZ57" si="11">AO56</f>
        <v>0</v>
      </c>
      <c r="AP57" s="353">
        <f t="shared" si="11"/>
        <v>0</v>
      </c>
      <c r="AQ57" s="353">
        <f t="shared" si="11"/>
        <v>0</v>
      </c>
      <c r="AR57" s="353">
        <f t="shared" si="11"/>
        <v>0</v>
      </c>
      <c r="AS57" s="353">
        <f t="shared" si="11"/>
        <v>0</v>
      </c>
      <c r="AT57" s="353">
        <f t="shared" si="11"/>
        <v>0</v>
      </c>
      <c r="AU57" s="353">
        <f t="shared" si="11"/>
        <v>0</v>
      </c>
      <c r="AV57" s="353">
        <f t="shared" si="11"/>
        <v>0</v>
      </c>
      <c r="AW57" s="353">
        <f t="shared" si="11"/>
        <v>0</v>
      </c>
      <c r="AX57" s="353">
        <f t="shared" si="11"/>
        <v>0</v>
      </c>
      <c r="AY57" s="353">
        <f t="shared" si="11"/>
        <v>0</v>
      </c>
      <c r="AZ57" s="353">
        <f t="shared" si="11"/>
        <v>0</v>
      </c>
      <c r="BA57" s="270"/>
    </row>
    <row r="58" spans="1:56" s="243" customFormat="1" ht="15" hidden="1" customHeight="1" outlineLevel="1">
      <c r="A58" s="43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58"/>
      <c r="AN58" s="359"/>
      <c r="AO58" s="358"/>
      <c r="AP58" s="358"/>
      <c r="AQ58" s="358"/>
      <c r="AR58" s="358"/>
      <c r="AS58" s="358"/>
      <c r="AT58" s="358"/>
      <c r="AU58" s="358"/>
      <c r="AV58" s="358"/>
      <c r="AW58" s="358"/>
      <c r="AX58" s="358"/>
      <c r="AY58" s="358"/>
      <c r="AZ58" s="358"/>
      <c r="BA58" s="272"/>
    </row>
    <row r="59" spans="1:56" s="243" customFormat="1" ht="15" hidden="1" customHeight="1" outlineLevel="1">
      <c r="A59" s="43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57"/>
      <c r="AN59" s="357"/>
      <c r="AO59" s="357"/>
      <c r="AP59" s="357"/>
      <c r="AQ59" s="357"/>
      <c r="AR59" s="357"/>
      <c r="AS59" s="357"/>
      <c r="AT59" s="357"/>
      <c r="AU59" s="357"/>
      <c r="AV59" s="357"/>
      <c r="AW59" s="357"/>
      <c r="AX59" s="357"/>
      <c r="AY59" s="357"/>
      <c r="AZ59" s="357"/>
      <c r="BA59" s="256">
        <f>SUM(AM59:AZ59)</f>
        <v>0</v>
      </c>
    </row>
    <row r="60" spans="1:56" s="243" customFormat="1" ht="15" hidden="1" customHeight="1" outlineLevel="1">
      <c r="A60" s="43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53">
        <f>AM59</f>
        <v>0</v>
      </c>
      <c r="AN60" s="353">
        <f>AN59</f>
        <v>0</v>
      </c>
      <c r="AO60" s="353">
        <f t="shared" ref="AO60:AZ60" si="12">AO59</f>
        <v>0</v>
      </c>
      <c r="AP60" s="353">
        <f t="shared" si="12"/>
        <v>0</v>
      </c>
      <c r="AQ60" s="353">
        <f t="shared" si="12"/>
        <v>0</v>
      </c>
      <c r="AR60" s="353">
        <f t="shared" si="12"/>
        <v>0</v>
      </c>
      <c r="AS60" s="353">
        <f t="shared" si="12"/>
        <v>0</v>
      </c>
      <c r="AT60" s="353">
        <f t="shared" si="12"/>
        <v>0</v>
      </c>
      <c r="AU60" s="353">
        <f t="shared" si="12"/>
        <v>0</v>
      </c>
      <c r="AV60" s="353">
        <f t="shared" si="12"/>
        <v>0</v>
      </c>
      <c r="AW60" s="353">
        <f t="shared" si="12"/>
        <v>0</v>
      </c>
      <c r="AX60" s="353">
        <f t="shared" si="12"/>
        <v>0</v>
      </c>
      <c r="AY60" s="353">
        <f t="shared" si="12"/>
        <v>0</v>
      </c>
      <c r="AZ60" s="353">
        <f t="shared" si="12"/>
        <v>0</v>
      </c>
      <c r="BA60" s="270"/>
    </row>
    <row r="61" spans="1:56" s="243" customFormat="1" ht="15" hidden="1" customHeight="1" outlineLevel="1">
      <c r="A61" s="43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58"/>
      <c r="AN61" s="358"/>
      <c r="AO61" s="358"/>
      <c r="AP61" s="358"/>
      <c r="AQ61" s="358"/>
      <c r="AR61" s="358"/>
      <c r="AS61" s="358"/>
      <c r="AT61" s="358"/>
      <c r="AU61" s="358"/>
      <c r="AV61" s="358"/>
      <c r="AW61" s="358"/>
      <c r="AX61" s="358"/>
      <c r="AY61" s="358"/>
      <c r="AZ61" s="358"/>
      <c r="BA61" s="272"/>
    </row>
    <row r="62" spans="1:56" s="243" customFormat="1" ht="15" hidden="1" customHeight="1" outlineLevel="1">
      <c r="A62" s="43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57"/>
      <c r="AN62" s="357"/>
      <c r="AO62" s="357"/>
      <c r="AP62" s="357"/>
      <c r="AQ62" s="357"/>
      <c r="AR62" s="357"/>
      <c r="AS62" s="357"/>
      <c r="AT62" s="357"/>
      <c r="AU62" s="357"/>
      <c r="AV62" s="357"/>
      <c r="AW62" s="357"/>
      <c r="AX62" s="357"/>
      <c r="AY62" s="357"/>
      <c r="AZ62" s="357"/>
      <c r="BA62" s="256">
        <f>SUM(AM62:AZ62)</f>
        <v>0</v>
      </c>
    </row>
    <row r="63" spans="1:56" s="243" customFormat="1" ht="15" hidden="1" customHeight="1" outlineLevel="1">
      <c r="A63" s="43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53">
        <f>AM62</f>
        <v>0</v>
      </c>
      <c r="AN63" s="353">
        <f>AN62</f>
        <v>0</v>
      </c>
      <c r="AO63" s="353">
        <f t="shared" ref="AO63:AZ63" si="13">AO62</f>
        <v>0</v>
      </c>
      <c r="AP63" s="353">
        <f t="shared" si="13"/>
        <v>0</v>
      </c>
      <c r="AQ63" s="353">
        <f t="shared" si="13"/>
        <v>0</v>
      </c>
      <c r="AR63" s="353">
        <f t="shared" si="13"/>
        <v>0</v>
      </c>
      <c r="AS63" s="353">
        <f t="shared" si="13"/>
        <v>0</v>
      </c>
      <c r="AT63" s="353">
        <f t="shared" si="13"/>
        <v>0</v>
      </c>
      <c r="AU63" s="353">
        <f t="shared" si="13"/>
        <v>0</v>
      </c>
      <c r="AV63" s="353">
        <f t="shared" si="13"/>
        <v>0</v>
      </c>
      <c r="AW63" s="353">
        <f t="shared" si="13"/>
        <v>0</v>
      </c>
      <c r="AX63" s="353">
        <f t="shared" si="13"/>
        <v>0</v>
      </c>
      <c r="AY63" s="353">
        <f t="shared" si="13"/>
        <v>0</v>
      </c>
      <c r="AZ63" s="353">
        <f t="shared" si="13"/>
        <v>0</v>
      </c>
      <c r="BA63" s="270"/>
    </row>
    <row r="64" spans="1:56" s="243" customFormat="1" ht="15" hidden="1" customHeight="1" outlineLevel="1">
      <c r="A64" s="43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58"/>
      <c r="AN64" s="359"/>
      <c r="AO64" s="358"/>
      <c r="AP64" s="358"/>
      <c r="AQ64" s="358"/>
      <c r="AR64" s="358"/>
      <c r="AS64" s="358"/>
      <c r="AT64" s="358"/>
      <c r="AU64" s="358"/>
      <c r="AV64" s="358"/>
      <c r="AW64" s="358"/>
      <c r="AX64" s="358"/>
      <c r="AY64" s="358"/>
      <c r="AZ64" s="358"/>
      <c r="BA64" s="272"/>
    </row>
    <row r="65" spans="1:53" s="243" customFormat="1" ht="15" hidden="1" customHeight="1" outlineLevel="1">
      <c r="A65" s="43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57"/>
      <c r="AN65" s="357"/>
      <c r="AO65" s="357"/>
      <c r="AP65" s="357"/>
      <c r="AQ65" s="357"/>
      <c r="AR65" s="357"/>
      <c r="AS65" s="357"/>
      <c r="AT65" s="357"/>
      <c r="AU65" s="357"/>
      <c r="AV65" s="357"/>
      <c r="AW65" s="357"/>
      <c r="AX65" s="357"/>
      <c r="AY65" s="357"/>
      <c r="AZ65" s="357"/>
      <c r="BA65" s="256">
        <f>SUM(AM65:AZ65)</f>
        <v>0</v>
      </c>
    </row>
    <row r="66" spans="1:53" s="243" customFormat="1" ht="15" hidden="1" customHeight="1" outlineLevel="1">
      <c r="A66" s="43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53">
        <f>AM65</f>
        <v>0</v>
      </c>
      <c r="AN66" s="353">
        <f>AN65</f>
        <v>0</v>
      </c>
      <c r="AO66" s="353">
        <f t="shared" ref="AO66:AZ66" si="14">AO65</f>
        <v>0</v>
      </c>
      <c r="AP66" s="353">
        <f t="shared" si="14"/>
        <v>0</v>
      </c>
      <c r="AQ66" s="353">
        <f t="shared" si="14"/>
        <v>0</v>
      </c>
      <c r="AR66" s="353">
        <f t="shared" si="14"/>
        <v>0</v>
      </c>
      <c r="AS66" s="353">
        <f t="shared" si="14"/>
        <v>0</v>
      </c>
      <c r="AT66" s="353">
        <f t="shared" si="14"/>
        <v>0</v>
      </c>
      <c r="AU66" s="353">
        <f t="shared" si="14"/>
        <v>0</v>
      </c>
      <c r="AV66" s="353">
        <f t="shared" si="14"/>
        <v>0</v>
      </c>
      <c r="AW66" s="353">
        <f t="shared" si="14"/>
        <v>0</v>
      </c>
      <c r="AX66" s="353">
        <f t="shared" si="14"/>
        <v>0</v>
      </c>
      <c r="AY66" s="353">
        <f t="shared" si="14"/>
        <v>0</v>
      </c>
      <c r="AZ66" s="353">
        <f t="shared" si="14"/>
        <v>0</v>
      </c>
      <c r="BA66" s="270"/>
    </row>
    <row r="67" spans="1:53" s="243" customFormat="1" ht="15" hidden="1" customHeight="1" outlineLevel="1">
      <c r="A67" s="43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0"/>
      <c r="AN67" s="358"/>
      <c r="AO67" s="358"/>
      <c r="AP67" s="358"/>
      <c r="AQ67" s="358"/>
      <c r="AR67" s="358"/>
      <c r="AS67" s="358"/>
      <c r="AT67" s="358"/>
      <c r="AU67" s="358"/>
      <c r="AV67" s="358"/>
      <c r="AW67" s="358"/>
      <c r="AX67" s="358"/>
      <c r="AY67" s="358"/>
      <c r="AZ67" s="358"/>
      <c r="BA67" s="272"/>
    </row>
    <row r="68" spans="1:53" s="243" customFormat="1" ht="30" hidden="1" customHeight="1" outlineLevel="1">
      <c r="A68" s="43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57"/>
      <c r="AN68" s="357"/>
      <c r="AO68" s="357"/>
      <c r="AP68" s="357"/>
      <c r="AQ68" s="357"/>
      <c r="AR68" s="357"/>
      <c r="AS68" s="357"/>
      <c r="AT68" s="357"/>
      <c r="AU68" s="357"/>
      <c r="AV68" s="357"/>
      <c r="AW68" s="357"/>
      <c r="AX68" s="357"/>
      <c r="AY68" s="357"/>
      <c r="AZ68" s="357"/>
      <c r="BA68" s="256">
        <f>SUM(AM68:AZ68)</f>
        <v>0</v>
      </c>
    </row>
    <row r="69" spans="1:53" s="243" customFormat="1" ht="15" hidden="1" customHeight="1" outlineLevel="1">
      <c r="A69" s="43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53">
        <f>AM68</f>
        <v>0</v>
      </c>
      <c r="AN69" s="353">
        <f>AN68</f>
        <v>0</v>
      </c>
      <c r="AO69" s="353">
        <f t="shared" ref="AO69:AZ69" si="15">AO68</f>
        <v>0</v>
      </c>
      <c r="AP69" s="353">
        <f t="shared" si="15"/>
        <v>0</v>
      </c>
      <c r="AQ69" s="353">
        <f t="shared" si="15"/>
        <v>0</v>
      </c>
      <c r="AR69" s="353">
        <f t="shared" si="15"/>
        <v>0</v>
      </c>
      <c r="AS69" s="353">
        <f t="shared" si="15"/>
        <v>0</v>
      </c>
      <c r="AT69" s="353">
        <f t="shared" si="15"/>
        <v>0</v>
      </c>
      <c r="AU69" s="353">
        <f t="shared" si="15"/>
        <v>0</v>
      </c>
      <c r="AV69" s="353">
        <f t="shared" si="15"/>
        <v>0</v>
      </c>
      <c r="AW69" s="353">
        <f t="shared" si="15"/>
        <v>0</v>
      </c>
      <c r="AX69" s="353">
        <f t="shared" si="15"/>
        <v>0</v>
      </c>
      <c r="AY69" s="353">
        <f t="shared" si="15"/>
        <v>0</v>
      </c>
      <c r="AZ69" s="353">
        <f t="shared" si="15"/>
        <v>0</v>
      </c>
      <c r="BA69" s="270"/>
    </row>
    <row r="70" spans="1:53" s="243" customFormat="1" ht="15" hidden="1" customHeight="1" outlineLevel="1">
      <c r="A70" s="43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0"/>
      <c r="AN70" s="358"/>
      <c r="AO70" s="358"/>
      <c r="AP70" s="358"/>
      <c r="AQ70" s="358"/>
      <c r="AR70" s="358"/>
      <c r="AS70" s="358"/>
      <c r="AT70" s="358"/>
      <c r="AU70" s="358"/>
      <c r="AV70" s="358"/>
      <c r="AW70" s="358"/>
      <c r="AX70" s="358"/>
      <c r="AY70" s="358"/>
      <c r="AZ70" s="358"/>
      <c r="BA70" s="272"/>
    </row>
    <row r="71" spans="1:53" s="243" customFormat="1" ht="15" hidden="1" customHeight="1" outlineLevel="1">
      <c r="A71" s="43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57"/>
      <c r="AN71" s="357"/>
      <c r="AO71" s="357"/>
      <c r="AP71" s="357"/>
      <c r="AQ71" s="357"/>
      <c r="AR71" s="357"/>
      <c r="AS71" s="357"/>
      <c r="AT71" s="357"/>
      <c r="AU71" s="357"/>
      <c r="AV71" s="357"/>
      <c r="AW71" s="357"/>
      <c r="AX71" s="357"/>
      <c r="AY71" s="357"/>
      <c r="AZ71" s="357"/>
      <c r="BA71" s="256">
        <f>SUM(AM71:AZ71)</f>
        <v>0</v>
      </c>
    </row>
    <row r="72" spans="1:53" s="243" customFormat="1" ht="15" hidden="1" customHeight="1" outlineLevel="1">
      <c r="A72" s="43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53">
        <f>AM71</f>
        <v>0</v>
      </c>
      <c r="AN72" s="353">
        <f>AN71</f>
        <v>0</v>
      </c>
      <c r="AO72" s="353">
        <f t="shared" ref="AO72:AZ72" si="16">AO71</f>
        <v>0</v>
      </c>
      <c r="AP72" s="353">
        <f t="shared" si="16"/>
        <v>0</v>
      </c>
      <c r="AQ72" s="353">
        <f t="shared" si="16"/>
        <v>0</v>
      </c>
      <c r="AR72" s="353">
        <f t="shared" si="16"/>
        <v>0</v>
      </c>
      <c r="AS72" s="353">
        <f t="shared" si="16"/>
        <v>0</v>
      </c>
      <c r="AT72" s="353">
        <f t="shared" si="16"/>
        <v>0</v>
      </c>
      <c r="AU72" s="353">
        <f t="shared" si="16"/>
        <v>0</v>
      </c>
      <c r="AV72" s="353">
        <f t="shared" si="16"/>
        <v>0</v>
      </c>
      <c r="AW72" s="353">
        <f t="shared" si="16"/>
        <v>0</v>
      </c>
      <c r="AX72" s="353">
        <f t="shared" si="16"/>
        <v>0</v>
      </c>
      <c r="AY72" s="353">
        <f t="shared" si="16"/>
        <v>0</v>
      </c>
      <c r="AZ72" s="353">
        <f t="shared" si="16"/>
        <v>0</v>
      </c>
      <c r="BA72" s="270"/>
    </row>
    <row r="73" spans="1:53" s="243" customFormat="1" ht="15" hidden="1" customHeight="1" outlineLevel="1">
      <c r="A73" s="43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61"/>
      <c r="AN73" s="362"/>
      <c r="AO73" s="362"/>
      <c r="AP73" s="362"/>
      <c r="AQ73" s="362"/>
      <c r="AR73" s="362"/>
      <c r="AS73" s="362"/>
      <c r="AT73" s="362"/>
      <c r="AU73" s="362"/>
      <c r="AV73" s="362"/>
      <c r="AW73" s="362"/>
      <c r="AX73" s="362"/>
      <c r="AY73" s="362"/>
      <c r="AZ73" s="362"/>
      <c r="BA73" s="276"/>
    </row>
    <row r="74" spans="1:53" s="253" customFormat="1" ht="15.75" hidden="1" customHeight="1" outlineLevel="1">
      <c r="A74" s="43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56"/>
      <c r="AN74" s="356"/>
      <c r="AO74" s="356"/>
      <c r="AP74" s="356"/>
      <c r="AQ74" s="356"/>
      <c r="AR74" s="356"/>
      <c r="AS74" s="356"/>
      <c r="AT74" s="356"/>
      <c r="AU74" s="356"/>
      <c r="AV74" s="356"/>
      <c r="AW74" s="356"/>
      <c r="AX74" s="356"/>
      <c r="AY74" s="356"/>
      <c r="AZ74" s="356"/>
      <c r="BA74" s="252"/>
    </row>
    <row r="75" spans="1:53" s="243" customFormat="1" ht="15" hidden="1" customHeight="1" outlineLevel="1">
      <c r="A75" s="43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57"/>
      <c r="AN75" s="357"/>
      <c r="AO75" s="357"/>
      <c r="AP75" s="357"/>
      <c r="AQ75" s="357"/>
      <c r="AR75" s="357"/>
      <c r="AS75" s="357"/>
      <c r="AT75" s="357"/>
      <c r="AU75" s="357"/>
      <c r="AV75" s="357"/>
      <c r="AW75" s="357"/>
      <c r="AX75" s="357"/>
      <c r="AY75" s="357"/>
      <c r="AZ75" s="357"/>
      <c r="BA75" s="256">
        <f>SUM(AM75:AZ75)</f>
        <v>0</v>
      </c>
    </row>
    <row r="76" spans="1:53" s="243" customFormat="1" ht="15" hidden="1" customHeight="1" outlineLevel="1">
      <c r="A76" s="43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53">
        <f>AM75</f>
        <v>0</v>
      </c>
      <c r="AN76" s="353">
        <f>AN75</f>
        <v>0</v>
      </c>
      <c r="AO76" s="353">
        <f t="shared" ref="AO76:AZ76" si="17">AO75</f>
        <v>0</v>
      </c>
      <c r="AP76" s="353">
        <f t="shared" si="17"/>
        <v>0</v>
      </c>
      <c r="AQ76" s="353">
        <f t="shared" si="17"/>
        <v>0</v>
      </c>
      <c r="AR76" s="353">
        <f t="shared" si="17"/>
        <v>0</v>
      </c>
      <c r="AS76" s="353">
        <f t="shared" si="17"/>
        <v>0</v>
      </c>
      <c r="AT76" s="353">
        <f t="shared" si="17"/>
        <v>0</v>
      </c>
      <c r="AU76" s="353">
        <f t="shared" si="17"/>
        <v>0</v>
      </c>
      <c r="AV76" s="353">
        <f t="shared" si="17"/>
        <v>0</v>
      </c>
      <c r="AW76" s="353">
        <f t="shared" si="17"/>
        <v>0</v>
      </c>
      <c r="AX76" s="353">
        <f t="shared" si="17"/>
        <v>0</v>
      </c>
      <c r="AY76" s="353">
        <f t="shared" si="17"/>
        <v>0</v>
      </c>
      <c r="AZ76" s="353">
        <f t="shared" si="17"/>
        <v>0</v>
      </c>
      <c r="BA76" s="257"/>
    </row>
    <row r="77" spans="1:53" s="243" customFormat="1" ht="15" hidden="1" customHeight="1" outlineLevel="1">
      <c r="A77" s="43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54"/>
      <c r="AN77" s="363"/>
      <c r="AO77" s="363"/>
      <c r="AP77" s="363"/>
      <c r="AQ77" s="363"/>
      <c r="AR77" s="363"/>
      <c r="AS77" s="363"/>
      <c r="AT77" s="363"/>
      <c r="AU77" s="363"/>
      <c r="AV77" s="363"/>
      <c r="AW77" s="363"/>
      <c r="AX77" s="363"/>
      <c r="AY77" s="363"/>
      <c r="AZ77" s="363"/>
      <c r="BA77" s="266"/>
    </row>
    <row r="78" spans="1:53" s="243" customFormat="1" ht="15" hidden="1" customHeight="1" outlineLevel="1">
      <c r="A78" s="43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52"/>
      <c r="AN78" s="357"/>
      <c r="AO78" s="357"/>
      <c r="AP78" s="357"/>
      <c r="AQ78" s="357"/>
      <c r="AR78" s="357"/>
      <c r="AS78" s="357"/>
      <c r="AT78" s="357"/>
      <c r="AU78" s="357"/>
      <c r="AV78" s="357"/>
      <c r="AW78" s="357"/>
      <c r="AX78" s="357"/>
      <c r="AY78" s="357"/>
      <c r="AZ78" s="357"/>
      <c r="BA78" s="256">
        <f>SUM(AM78:AZ78)</f>
        <v>0</v>
      </c>
    </row>
    <row r="79" spans="1:53" s="243" customFormat="1" ht="15" hidden="1" customHeight="1" outlineLevel="1">
      <c r="A79" s="43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53">
        <f>AM78</f>
        <v>0</v>
      </c>
      <c r="AN79" s="353">
        <f>AN78</f>
        <v>0</v>
      </c>
      <c r="AO79" s="353">
        <f t="shared" ref="AO79:AZ79" si="18">AO78</f>
        <v>0</v>
      </c>
      <c r="AP79" s="353">
        <f t="shared" si="18"/>
        <v>0</v>
      </c>
      <c r="AQ79" s="353">
        <f t="shared" si="18"/>
        <v>0</v>
      </c>
      <c r="AR79" s="353">
        <f t="shared" si="18"/>
        <v>0</v>
      </c>
      <c r="AS79" s="353">
        <f t="shared" si="18"/>
        <v>0</v>
      </c>
      <c r="AT79" s="353">
        <f t="shared" si="18"/>
        <v>0</v>
      </c>
      <c r="AU79" s="353">
        <f t="shared" si="18"/>
        <v>0</v>
      </c>
      <c r="AV79" s="353">
        <f t="shared" si="18"/>
        <v>0</v>
      </c>
      <c r="AW79" s="353">
        <f t="shared" si="18"/>
        <v>0</v>
      </c>
      <c r="AX79" s="353">
        <f t="shared" si="18"/>
        <v>0</v>
      </c>
      <c r="AY79" s="353">
        <f t="shared" si="18"/>
        <v>0</v>
      </c>
      <c r="AZ79" s="353">
        <f t="shared" si="18"/>
        <v>0</v>
      </c>
      <c r="BA79" s="257"/>
    </row>
    <row r="80" spans="1:53" s="243" customFormat="1" ht="15" hidden="1" customHeight="1" outlineLevel="1">
      <c r="A80" s="43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64"/>
      <c r="AN80" s="364"/>
      <c r="AO80" s="354"/>
      <c r="AP80" s="354"/>
      <c r="AQ80" s="354"/>
      <c r="AR80" s="354"/>
      <c r="AS80" s="354"/>
      <c r="AT80" s="354"/>
      <c r="AU80" s="354"/>
      <c r="AV80" s="354"/>
      <c r="AW80" s="354"/>
      <c r="AX80" s="354"/>
      <c r="AY80" s="354"/>
      <c r="AZ80" s="354"/>
      <c r="BA80" s="266"/>
    </row>
    <row r="81" spans="1:53" s="243" customFormat="1" ht="15" hidden="1" customHeight="1" outlineLevel="1">
      <c r="A81" s="43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52"/>
      <c r="AN81" s="357"/>
      <c r="AO81" s="357"/>
      <c r="AP81" s="357"/>
      <c r="AQ81" s="357"/>
      <c r="AR81" s="357"/>
      <c r="AS81" s="357"/>
      <c r="AT81" s="357"/>
      <c r="AU81" s="357"/>
      <c r="AV81" s="357"/>
      <c r="AW81" s="357"/>
      <c r="AX81" s="357"/>
      <c r="AY81" s="357"/>
      <c r="AZ81" s="357"/>
      <c r="BA81" s="256">
        <f>SUM(AM81:AZ81)</f>
        <v>0</v>
      </c>
    </row>
    <row r="82" spans="1:53" s="243" customFormat="1" ht="15" hidden="1" customHeight="1" outlineLevel="1">
      <c r="A82" s="43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53">
        <f>AM81</f>
        <v>0</v>
      </c>
      <c r="AN82" s="353">
        <f>AN81</f>
        <v>0</v>
      </c>
      <c r="AO82" s="353">
        <f t="shared" ref="AO82:AZ82" si="19">AO81</f>
        <v>0</v>
      </c>
      <c r="AP82" s="353">
        <f t="shared" si="19"/>
        <v>0</v>
      </c>
      <c r="AQ82" s="353">
        <f t="shared" si="19"/>
        <v>0</v>
      </c>
      <c r="AR82" s="353">
        <f t="shared" si="19"/>
        <v>0</v>
      </c>
      <c r="AS82" s="353">
        <f t="shared" si="19"/>
        <v>0</v>
      </c>
      <c r="AT82" s="353">
        <f t="shared" si="19"/>
        <v>0</v>
      </c>
      <c r="AU82" s="353">
        <f t="shared" si="19"/>
        <v>0</v>
      </c>
      <c r="AV82" s="353">
        <f t="shared" si="19"/>
        <v>0</v>
      </c>
      <c r="AW82" s="353">
        <f t="shared" si="19"/>
        <v>0</v>
      </c>
      <c r="AX82" s="353">
        <f t="shared" si="19"/>
        <v>0</v>
      </c>
      <c r="AY82" s="353">
        <f t="shared" si="19"/>
        <v>0</v>
      </c>
      <c r="AZ82" s="353">
        <f t="shared" si="19"/>
        <v>0</v>
      </c>
      <c r="BA82" s="266"/>
    </row>
    <row r="83" spans="1:53" s="243" customFormat="1" ht="15" hidden="1" customHeight="1" outlineLevel="1">
      <c r="A83" s="43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54"/>
      <c r="AN83" s="354"/>
      <c r="AO83" s="354"/>
      <c r="AP83" s="354"/>
      <c r="AQ83" s="354"/>
      <c r="AR83" s="354"/>
      <c r="AS83" s="354"/>
      <c r="AT83" s="354"/>
      <c r="AU83" s="354"/>
      <c r="AV83" s="354"/>
      <c r="AW83" s="354"/>
      <c r="AX83" s="354"/>
      <c r="AY83" s="354"/>
      <c r="AZ83" s="354"/>
      <c r="BA83" s="266"/>
    </row>
    <row r="84" spans="1:53" s="243" customFormat="1" ht="15" hidden="1" customHeight="1" outlineLevel="1">
      <c r="A84" s="43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52"/>
      <c r="AN84" s="357"/>
      <c r="AO84" s="357"/>
      <c r="AP84" s="357"/>
      <c r="AQ84" s="357"/>
      <c r="AR84" s="357"/>
      <c r="AS84" s="357"/>
      <c r="AT84" s="357"/>
      <c r="AU84" s="357"/>
      <c r="AV84" s="357"/>
      <c r="AW84" s="357"/>
      <c r="AX84" s="357"/>
      <c r="AY84" s="357"/>
      <c r="AZ84" s="357"/>
      <c r="BA84" s="256">
        <f>SUM(AM84:AZ84)</f>
        <v>0</v>
      </c>
    </row>
    <row r="85" spans="1:53" s="243" customFormat="1" ht="15" hidden="1" customHeight="1" outlineLevel="1">
      <c r="A85" s="43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53">
        <f>AM84</f>
        <v>0</v>
      </c>
      <c r="AN85" s="353">
        <f>AN84</f>
        <v>0</v>
      </c>
      <c r="AO85" s="353">
        <f t="shared" ref="AO85:AZ85" si="20">AO84</f>
        <v>0</v>
      </c>
      <c r="AP85" s="353">
        <f t="shared" si="20"/>
        <v>0</v>
      </c>
      <c r="AQ85" s="353">
        <f t="shared" si="20"/>
        <v>0</v>
      </c>
      <c r="AR85" s="353">
        <f t="shared" si="20"/>
        <v>0</v>
      </c>
      <c r="AS85" s="353">
        <f t="shared" si="20"/>
        <v>0</v>
      </c>
      <c r="AT85" s="353">
        <f t="shared" si="20"/>
        <v>0</v>
      </c>
      <c r="AU85" s="353">
        <f t="shared" si="20"/>
        <v>0</v>
      </c>
      <c r="AV85" s="353">
        <f t="shared" si="20"/>
        <v>0</v>
      </c>
      <c r="AW85" s="353">
        <f t="shared" si="20"/>
        <v>0</v>
      </c>
      <c r="AX85" s="353">
        <f t="shared" si="20"/>
        <v>0</v>
      </c>
      <c r="AY85" s="353">
        <f t="shared" si="20"/>
        <v>0</v>
      </c>
      <c r="AZ85" s="353">
        <f t="shared" si="20"/>
        <v>0</v>
      </c>
      <c r="BA85" s="257"/>
    </row>
    <row r="86" spans="1:53" s="243" customFormat="1" ht="15" hidden="1" customHeight="1" outlineLevel="1">
      <c r="A86" s="43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64"/>
      <c r="AN86" s="354"/>
      <c r="AO86" s="354"/>
      <c r="AP86" s="354"/>
      <c r="AQ86" s="354"/>
      <c r="AR86" s="354"/>
      <c r="AS86" s="354"/>
      <c r="AT86" s="354"/>
      <c r="AU86" s="354"/>
      <c r="AV86" s="354"/>
      <c r="AW86" s="354"/>
      <c r="AX86" s="354"/>
      <c r="AY86" s="354"/>
      <c r="AZ86" s="354"/>
      <c r="BA86" s="266"/>
    </row>
    <row r="87" spans="1:53" s="243" customFormat="1" ht="15" hidden="1" customHeight="1" outlineLevel="1">
      <c r="A87" s="43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52"/>
      <c r="AN87" s="357"/>
      <c r="AO87" s="357"/>
      <c r="AP87" s="357"/>
      <c r="AQ87" s="357"/>
      <c r="AR87" s="357"/>
      <c r="AS87" s="357"/>
      <c r="AT87" s="357"/>
      <c r="AU87" s="357"/>
      <c r="AV87" s="357"/>
      <c r="AW87" s="357"/>
      <c r="AX87" s="357"/>
      <c r="AY87" s="357"/>
      <c r="AZ87" s="357"/>
      <c r="BA87" s="256">
        <f>SUM(AM87:AZ87)</f>
        <v>0</v>
      </c>
    </row>
    <row r="88" spans="1:53" s="243" customFormat="1" ht="15" hidden="1" customHeight="1" outlineLevel="1">
      <c r="A88" s="43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53">
        <f>AM87</f>
        <v>0</v>
      </c>
      <c r="AN88" s="353">
        <f>AN87</f>
        <v>0</v>
      </c>
      <c r="AO88" s="353">
        <f t="shared" ref="AO88:AZ88" si="21">AO87</f>
        <v>0</v>
      </c>
      <c r="AP88" s="353">
        <f t="shared" si="21"/>
        <v>0</v>
      </c>
      <c r="AQ88" s="353">
        <f t="shared" si="21"/>
        <v>0</v>
      </c>
      <c r="AR88" s="353">
        <f t="shared" si="21"/>
        <v>0</v>
      </c>
      <c r="AS88" s="353">
        <f t="shared" si="21"/>
        <v>0</v>
      </c>
      <c r="AT88" s="353">
        <f t="shared" si="21"/>
        <v>0</v>
      </c>
      <c r="AU88" s="353">
        <f t="shared" si="21"/>
        <v>0</v>
      </c>
      <c r="AV88" s="353">
        <f t="shared" si="21"/>
        <v>0</v>
      </c>
      <c r="AW88" s="353">
        <f t="shared" si="21"/>
        <v>0</v>
      </c>
      <c r="AX88" s="353">
        <f t="shared" si="21"/>
        <v>0</v>
      </c>
      <c r="AY88" s="353">
        <f t="shared" si="21"/>
        <v>0</v>
      </c>
      <c r="AZ88" s="353">
        <f t="shared" si="21"/>
        <v>0</v>
      </c>
      <c r="BA88" s="266"/>
    </row>
    <row r="89" spans="1:53" s="243" customFormat="1" ht="15" hidden="1" customHeight="1" outlineLevel="1">
      <c r="A89" s="43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54"/>
      <c r="AN89" s="354"/>
      <c r="AO89" s="354"/>
      <c r="AP89" s="354"/>
      <c r="AQ89" s="354"/>
      <c r="AR89" s="354"/>
      <c r="AS89" s="354"/>
      <c r="AT89" s="354"/>
      <c r="AU89" s="354"/>
      <c r="AV89" s="354"/>
      <c r="AW89" s="354"/>
      <c r="AX89" s="354"/>
      <c r="AY89" s="354"/>
      <c r="AZ89" s="354"/>
      <c r="BA89" s="266"/>
    </row>
    <row r="90" spans="1:53" s="253" customFormat="1" ht="15.75" hidden="1" customHeight="1" outlineLevel="1">
      <c r="A90" s="43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56"/>
      <c r="AN90" s="356"/>
      <c r="AO90" s="356"/>
      <c r="AP90" s="356"/>
      <c r="AQ90" s="356"/>
      <c r="AR90" s="356"/>
      <c r="AS90" s="356"/>
      <c r="AT90" s="356"/>
      <c r="AU90" s="356"/>
      <c r="AV90" s="356"/>
      <c r="AW90" s="356"/>
      <c r="AX90" s="356"/>
      <c r="AY90" s="356"/>
      <c r="AZ90" s="356"/>
      <c r="BA90" s="252"/>
    </row>
    <row r="91" spans="1:53" s="243" customFormat="1" ht="15" hidden="1" customHeight="1" outlineLevel="1">
      <c r="A91" s="43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52"/>
      <c r="AN91" s="352"/>
      <c r="AO91" s="352"/>
      <c r="AP91" s="352"/>
      <c r="AQ91" s="352"/>
      <c r="AR91" s="352"/>
      <c r="AS91" s="352"/>
      <c r="AT91" s="352"/>
      <c r="AU91" s="352"/>
      <c r="AV91" s="352"/>
      <c r="AW91" s="352"/>
      <c r="AX91" s="352"/>
      <c r="AY91" s="352"/>
      <c r="AZ91" s="352"/>
      <c r="BA91" s="256">
        <f>SUM(AM91:AZ91)</f>
        <v>0</v>
      </c>
    </row>
    <row r="92" spans="1:53" s="243" customFormat="1" ht="15" hidden="1" customHeight="1" outlineLevel="1">
      <c r="A92" s="438"/>
      <c r="B92" s="274" t="s">
        <v>214</v>
      </c>
      <c r="C92" s="251" t="s">
        <v>163</v>
      </c>
      <c r="D92" s="255"/>
      <c r="E92" s="255"/>
      <c r="F92" s="255"/>
      <c r="G92" s="255"/>
      <c r="H92" s="255"/>
      <c r="I92" s="255"/>
      <c r="J92" s="255"/>
      <c r="K92" s="255"/>
      <c r="L92" s="255"/>
      <c r="M92" s="255"/>
      <c r="N92" s="255"/>
      <c r="O92" s="255"/>
      <c r="P92" s="255"/>
      <c r="Q92" s="255"/>
      <c r="R92" s="255"/>
      <c r="S92" s="255"/>
      <c r="T92" s="255"/>
      <c r="U92" s="405"/>
      <c r="V92" s="255"/>
      <c r="W92" s="255"/>
      <c r="X92" s="255"/>
      <c r="Y92" s="255"/>
      <c r="Z92" s="255"/>
      <c r="AA92" s="255"/>
      <c r="AB92" s="255"/>
      <c r="AC92" s="255"/>
      <c r="AD92" s="255"/>
      <c r="AE92" s="255"/>
      <c r="AF92" s="255"/>
      <c r="AG92" s="255"/>
      <c r="AH92" s="255"/>
      <c r="AI92" s="255"/>
      <c r="AJ92" s="255"/>
      <c r="AK92" s="255"/>
      <c r="AL92" s="255"/>
      <c r="AM92" s="353">
        <f>AM91</f>
        <v>0</v>
      </c>
      <c r="AN92" s="353">
        <f>AN91</f>
        <v>0</v>
      </c>
      <c r="AO92" s="353">
        <f t="shared" ref="AO92:AZ92" si="22">AO91</f>
        <v>0</v>
      </c>
      <c r="AP92" s="353">
        <f t="shared" si="22"/>
        <v>0</v>
      </c>
      <c r="AQ92" s="353">
        <f t="shared" si="22"/>
        <v>0</v>
      </c>
      <c r="AR92" s="353">
        <f t="shared" si="22"/>
        <v>0</v>
      </c>
      <c r="AS92" s="353">
        <f t="shared" si="22"/>
        <v>0</v>
      </c>
      <c r="AT92" s="353">
        <f t="shared" si="22"/>
        <v>0</v>
      </c>
      <c r="AU92" s="353">
        <f t="shared" si="22"/>
        <v>0</v>
      </c>
      <c r="AV92" s="353">
        <f t="shared" si="22"/>
        <v>0</v>
      </c>
      <c r="AW92" s="353">
        <f t="shared" si="22"/>
        <v>0</v>
      </c>
      <c r="AX92" s="353">
        <f t="shared" si="22"/>
        <v>0</v>
      </c>
      <c r="AY92" s="353">
        <f t="shared" si="22"/>
        <v>0</v>
      </c>
      <c r="AZ92" s="353">
        <f t="shared" si="22"/>
        <v>0</v>
      </c>
      <c r="BA92" s="257"/>
    </row>
    <row r="93" spans="1:53" s="243" customFormat="1" ht="15" hidden="1" customHeight="1" outlineLevel="1">
      <c r="A93" s="43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54"/>
      <c r="AN93" s="354"/>
      <c r="AO93" s="354"/>
      <c r="AP93" s="354"/>
      <c r="AQ93" s="354"/>
      <c r="AR93" s="354"/>
      <c r="AS93" s="354"/>
      <c r="AT93" s="354"/>
      <c r="AU93" s="354"/>
      <c r="AV93" s="354"/>
      <c r="AW93" s="354"/>
      <c r="AX93" s="354"/>
      <c r="AY93" s="354"/>
      <c r="AZ93" s="354"/>
      <c r="BA93" s="266"/>
    </row>
    <row r="94" spans="1:53" s="253" customFormat="1" ht="15.75" hidden="1" customHeight="1" outlineLevel="1">
      <c r="A94" s="43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56"/>
      <c r="AN94" s="356"/>
      <c r="AO94" s="356"/>
      <c r="AP94" s="356"/>
      <c r="AQ94" s="356"/>
      <c r="AR94" s="356"/>
      <c r="AS94" s="356"/>
      <c r="AT94" s="356"/>
      <c r="AU94" s="356"/>
      <c r="AV94" s="356"/>
      <c r="AW94" s="356"/>
      <c r="AX94" s="356"/>
      <c r="AY94" s="356"/>
      <c r="AZ94" s="356"/>
      <c r="BA94" s="252"/>
    </row>
    <row r="95" spans="1:53" s="243" customFormat="1" ht="15" hidden="1" customHeight="1" outlineLevel="1">
      <c r="A95" s="43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52"/>
      <c r="AN95" s="352"/>
      <c r="AO95" s="352"/>
      <c r="AP95" s="352"/>
      <c r="AQ95" s="352"/>
      <c r="AR95" s="352"/>
      <c r="AS95" s="352"/>
      <c r="AT95" s="352"/>
      <c r="AU95" s="352"/>
      <c r="AV95" s="352"/>
      <c r="AW95" s="352"/>
      <c r="AX95" s="352"/>
      <c r="AY95" s="352"/>
      <c r="AZ95" s="352"/>
      <c r="BA95" s="256">
        <f>SUM(AM95:AZ95)</f>
        <v>0</v>
      </c>
    </row>
    <row r="96" spans="1:53" s="243" customFormat="1" ht="15" hidden="1" customHeight="1" outlineLevel="1">
      <c r="A96" s="438"/>
      <c r="B96" s="274" t="s">
        <v>214</v>
      </c>
      <c r="C96" s="251" t="s">
        <v>163</v>
      </c>
      <c r="D96" s="255"/>
      <c r="E96" s="255"/>
      <c r="F96" s="255"/>
      <c r="G96" s="255"/>
      <c r="H96" s="255"/>
      <c r="I96" s="255"/>
      <c r="J96" s="255"/>
      <c r="K96" s="255"/>
      <c r="L96" s="255"/>
      <c r="M96" s="255"/>
      <c r="N96" s="255"/>
      <c r="O96" s="255"/>
      <c r="P96" s="255"/>
      <c r="Q96" s="255"/>
      <c r="R96" s="255"/>
      <c r="S96" s="255"/>
      <c r="T96" s="255"/>
      <c r="U96" s="405"/>
      <c r="V96" s="255"/>
      <c r="W96" s="255"/>
      <c r="X96" s="255"/>
      <c r="Y96" s="255"/>
      <c r="Z96" s="255"/>
      <c r="AA96" s="255"/>
      <c r="AB96" s="255"/>
      <c r="AC96" s="255"/>
      <c r="AD96" s="255"/>
      <c r="AE96" s="255"/>
      <c r="AF96" s="255"/>
      <c r="AG96" s="255"/>
      <c r="AH96" s="255"/>
      <c r="AI96" s="255"/>
      <c r="AJ96" s="255"/>
      <c r="AK96" s="255"/>
      <c r="AL96" s="255"/>
      <c r="AM96" s="353">
        <f>AM95</f>
        <v>0</v>
      </c>
      <c r="AN96" s="353">
        <f>AN95</f>
        <v>0</v>
      </c>
      <c r="AO96" s="353">
        <f t="shared" ref="AO96:AZ96" si="23">AO95</f>
        <v>0</v>
      </c>
      <c r="AP96" s="353">
        <f t="shared" si="23"/>
        <v>0</v>
      </c>
      <c r="AQ96" s="353">
        <f t="shared" si="23"/>
        <v>0</v>
      </c>
      <c r="AR96" s="353">
        <f t="shared" si="23"/>
        <v>0</v>
      </c>
      <c r="AS96" s="353">
        <f t="shared" si="23"/>
        <v>0</v>
      </c>
      <c r="AT96" s="353">
        <f t="shared" si="23"/>
        <v>0</v>
      </c>
      <c r="AU96" s="353">
        <f t="shared" si="23"/>
        <v>0</v>
      </c>
      <c r="AV96" s="353">
        <f t="shared" si="23"/>
        <v>0</v>
      </c>
      <c r="AW96" s="353">
        <f t="shared" si="23"/>
        <v>0</v>
      </c>
      <c r="AX96" s="353">
        <f t="shared" si="23"/>
        <v>0</v>
      </c>
      <c r="AY96" s="353">
        <f t="shared" si="23"/>
        <v>0</v>
      </c>
      <c r="AZ96" s="353">
        <f t="shared" si="23"/>
        <v>0</v>
      </c>
      <c r="BA96" s="257"/>
    </row>
    <row r="97" spans="1:53" s="243" customFormat="1" ht="15" hidden="1" customHeight="1" outlineLevel="1">
      <c r="A97" s="43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54"/>
      <c r="AN97" s="354"/>
      <c r="AO97" s="354"/>
      <c r="AP97" s="354"/>
      <c r="AQ97" s="354"/>
      <c r="AR97" s="354"/>
      <c r="AS97" s="354"/>
      <c r="AT97" s="354"/>
      <c r="AU97" s="354"/>
      <c r="AV97" s="354"/>
      <c r="AW97" s="354"/>
      <c r="AX97" s="354"/>
      <c r="AY97" s="354"/>
      <c r="AZ97" s="354"/>
      <c r="BA97" s="266"/>
    </row>
    <row r="98" spans="1:53" s="243" customFormat="1" ht="15" hidden="1" customHeight="1" outlineLevel="1">
      <c r="A98" s="43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57"/>
      <c r="AN98" s="357"/>
      <c r="AO98" s="357"/>
      <c r="AP98" s="357"/>
      <c r="AQ98" s="357"/>
      <c r="AR98" s="357"/>
      <c r="AS98" s="357"/>
      <c r="AT98" s="357"/>
      <c r="AU98" s="357"/>
      <c r="AV98" s="357"/>
      <c r="AW98" s="357"/>
      <c r="AX98" s="357"/>
      <c r="AY98" s="357"/>
      <c r="AZ98" s="357"/>
      <c r="BA98" s="256">
        <f>SUM(AM98:AZ98)</f>
        <v>0</v>
      </c>
    </row>
    <row r="99" spans="1:53" s="243" customFormat="1" ht="15" hidden="1" customHeight="1" outlineLevel="1">
      <c r="A99" s="43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53">
        <f>AM98</f>
        <v>0</v>
      </c>
      <c r="AN99" s="353">
        <f>AN98</f>
        <v>0</v>
      </c>
      <c r="AO99" s="353">
        <f t="shared" ref="AO99:AZ99" si="24">AO98</f>
        <v>0</v>
      </c>
      <c r="AP99" s="353">
        <f t="shared" si="24"/>
        <v>0</v>
      </c>
      <c r="AQ99" s="353">
        <f t="shared" si="24"/>
        <v>0</v>
      </c>
      <c r="AR99" s="353">
        <f t="shared" si="24"/>
        <v>0</v>
      </c>
      <c r="AS99" s="353">
        <f t="shared" si="24"/>
        <v>0</v>
      </c>
      <c r="AT99" s="353">
        <f t="shared" si="24"/>
        <v>0</v>
      </c>
      <c r="AU99" s="353">
        <f t="shared" si="24"/>
        <v>0</v>
      </c>
      <c r="AV99" s="353">
        <f t="shared" si="24"/>
        <v>0</v>
      </c>
      <c r="AW99" s="353">
        <f t="shared" si="24"/>
        <v>0</v>
      </c>
      <c r="AX99" s="353">
        <f t="shared" si="24"/>
        <v>0</v>
      </c>
      <c r="AY99" s="353">
        <f t="shared" si="24"/>
        <v>0</v>
      </c>
      <c r="AZ99" s="353">
        <f t="shared" si="24"/>
        <v>0</v>
      </c>
      <c r="BA99" s="270"/>
    </row>
    <row r="100" spans="1:53" s="243" customFormat="1" ht="15" hidden="1" customHeight="1" outlineLevel="1">
      <c r="A100" s="43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58"/>
      <c r="AN100" s="359"/>
      <c r="AO100" s="358"/>
      <c r="AP100" s="358"/>
      <c r="AQ100" s="358"/>
      <c r="AR100" s="358"/>
      <c r="AS100" s="358"/>
      <c r="AT100" s="358"/>
      <c r="AU100" s="358"/>
      <c r="AV100" s="358"/>
      <c r="AW100" s="358"/>
      <c r="AX100" s="358"/>
      <c r="AY100" s="358"/>
      <c r="AZ100" s="358"/>
      <c r="BA100" s="272"/>
    </row>
    <row r="101" spans="1:53" s="253" customFormat="1" ht="15.75" hidden="1" customHeight="1" outlineLevel="1">
      <c r="A101" s="43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56"/>
      <c r="AN101" s="356"/>
      <c r="AO101" s="356"/>
      <c r="AP101" s="356"/>
      <c r="AQ101" s="356"/>
      <c r="AR101" s="356"/>
      <c r="AS101" s="356"/>
      <c r="AT101" s="356"/>
      <c r="AU101" s="356"/>
      <c r="AV101" s="356"/>
      <c r="AW101" s="356"/>
      <c r="AX101" s="356"/>
      <c r="AY101" s="356"/>
      <c r="AZ101" s="356"/>
      <c r="BA101" s="252"/>
    </row>
    <row r="102" spans="1:53" s="243" customFormat="1" ht="15" hidden="1" customHeight="1" outlineLevel="1">
      <c r="A102" s="43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52"/>
      <c r="AN102" s="352"/>
      <c r="AO102" s="352"/>
      <c r="AP102" s="352"/>
      <c r="AQ102" s="352"/>
      <c r="AR102" s="352"/>
      <c r="AS102" s="357"/>
      <c r="AT102" s="357"/>
      <c r="AU102" s="357"/>
      <c r="AV102" s="357"/>
      <c r="AW102" s="357"/>
      <c r="AX102" s="357"/>
      <c r="AY102" s="357"/>
      <c r="AZ102" s="357"/>
      <c r="BA102" s="256">
        <f>SUM(AM102:AZ102)</f>
        <v>0</v>
      </c>
    </row>
    <row r="103" spans="1:53" s="243" customFormat="1" ht="15" hidden="1" customHeight="1" outlineLevel="1">
      <c r="A103" s="43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53">
        <f>AM102</f>
        <v>0</v>
      </c>
      <c r="AN103" s="353">
        <f>AN102</f>
        <v>0</v>
      </c>
      <c r="AO103" s="353">
        <f t="shared" ref="AO103:AZ103" si="25">AO102</f>
        <v>0</v>
      </c>
      <c r="AP103" s="353">
        <f t="shared" si="25"/>
        <v>0</v>
      </c>
      <c r="AQ103" s="353">
        <f t="shared" si="25"/>
        <v>0</v>
      </c>
      <c r="AR103" s="353">
        <f t="shared" si="25"/>
        <v>0</v>
      </c>
      <c r="AS103" s="353">
        <f t="shared" si="25"/>
        <v>0</v>
      </c>
      <c r="AT103" s="353">
        <f t="shared" si="25"/>
        <v>0</v>
      </c>
      <c r="AU103" s="353">
        <f t="shared" si="25"/>
        <v>0</v>
      </c>
      <c r="AV103" s="353">
        <f t="shared" si="25"/>
        <v>0</v>
      </c>
      <c r="AW103" s="353">
        <f t="shared" si="25"/>
        <v>0</v>
      </c>
      <c r="AX103" s="353">
        <f t="shared" si="25"/>
        <v>0</v>
      </c>
      <c r="AY103" s="353">
        <f t="shared" si="25"/>
        <v>0</v>
      </c>
      <c r="AZ103" s="353">
        <f t="shared" si="25"/>
        <v>0</v>
      </c>
      <c r="BA103" s="266"/>
    </row>
    <row r="104" spans="1:53" s="243" customFormat="1" ht="15" hidden="1" customHeight="1" outlineLevel="1">
      <c r="A104" s="43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65"/>
      <c r="AN104" s="366"/>
      <c r="AO104" s="366"/>
      <c r="AP104" s="366"/>
      <c r="AQ104" s="366"/>
      <c r="AR104" s="366"/>
      <c r="AS104" s="366"/>
      <c r="AT104" s="366"/>
      <c r="AU104" s="366"/>
      <c r="AV104" s="366"/>
      <c r="AW104" s="366"/>
      <c r="AX104" s="366"/>
      <c r="AY104" s="366"/>
      <c r="AZ104" s="366"/>
      <c r="BA104" s="257"/>
    </row>
    <row r="105" spans="1:53" s="243" customFormat="1" ht="15" hidden="1" customHeight="1" outlineLevel="1">
      <c r="A105" s="43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52"/>
      <c r="AN105" s="352"/>
      <c r="AO105" s="352"/>
      <c r="AP105" s="352"/>
      <c r="AQ105" s="352"/>
      <c r="AR105" s="352"/>
      <c r="AS105" s="357"/>
      <c r="AT105" s="357"/>
      <c r="AU105" s="357"/>
      <c r="AV105" s="357"/>
      <c r="AW105" s="357"/>
      <c r="AX105" s="357"/>
      <c r="AY105" s="357"/>
      <c r="AZ105" s="357"/>
      <c r="BA105" s="256">
        <f>SUM(AM105:AZ105)</f>
        <v>0</v>
      </c>
    </row>
    <row r="106" spans="1:53" s="243" customFormat="1" ht="15" hidden="1" customHeight="1" outlineLevel="1">
      <c r="A106" s="43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53">
        <f>AM105</f>
        <v>0</v>
      </c>
      <c r="AN106" s="353">
        <f>AN105</f>
        <v>0</v>
      </c>
      <c r="AO106" s="353">
        <f>AO105</f>
        <v>0</v>
      </c>
      <c r="AP106" s="353">
        <f>AP105</f>
        <v>0</v>
      </c>
      <c r="AQ106" s="353">
        <f t="shared" ref="AQ106:AZ106" si="26">AQ105</f>
        <v>0</v>
      </c>
      <c r="AR106" s="353">
        <f t="shared" si="26"/>
        <v>0</v>
      </c>
      <c r="AS106" s="353">
        <f t="shared" si="26"/>
        <v>0</v>
      </c>
      <c r="AT106" s="353">
        <f t="shared" si="26"/>
        <v>0</v>
      </c>
      <c r="AU106" s="353">
        <f t="shared" si="26"/>
        <v>0</v>
      </c>
      <c r="AV106" s="353">
        <f t="shared" si="26"/>
        <v>0</v>
      </c>
      <c r="AW106" s="353">
        <f t="shared" si="26"/>
        <v>0</v>
      </c>
      <c r="AX106" s="353">
        <f t="shared" si="26"/>
        <v>0</v>
      </c>
      <c r="AY106" s="353">
        <f t="shared" si="26"/>
        <v>0</v>
      </c>
      <c r="AZ106" s="353">
        <f t="shared" si="26"/>
        <v>0</v>
      </c>
      <c r="BA106" s="266"/>
    </row>
    <row r="107" spans="1:53" s="243" customFormat="1" ht="15.75" hidden="1" customHeight="1" outlineLevel="1">
      <c r="A107" s="43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54"/>
      <c r="AN107" s="354"/>
      <c r="AO107" s="354"/>
      <c r="AP107" s="354"/>
      <c r="AQ107" s="354"/>
      <c r="AR107" s="354"/>
      <c r="AS107" s="354"/>
      <c r="AT107" s="354"/>
      <c r="AU107" s="354"/>
      <c r="AV107" s="354"/>
      <c r="AW107" s="354"/>
      <c r="AX107" s="354"/>
      <c r="AY107" s="354"/>
      <c r="AZ107" s="354"/>
      <c r="BA107" s="266"/>
    </row>
    <row r="108" spans="1:53" s="243" customFormat="1" ht="15" hidden="1" customHeight="1" outlineLevel="1">
      <c r="A108" s="43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52"/>
      <c r="AN108" s="352"/>
      <c r="AO108" s="352"/>
      <c r="AP108" s="352"/>
      <c r="AQ108" s="352"/>
      <c r="AR108" s="352"/>
      <c r="AS108" s="357"/>
      <c r="AT108" s="357"/>
      <c r="AU108" s="357"/>
      <c r="AV108" s="357"/>
      <c r="AW108" s="357"/>
      <c r="AX108" s="357"/>
      <c r="AY108" s="357"/>
      <c r="AZ108" s="357"/>
      <c r="BA108" s="256">
        <f>SUM(AM108:AZ108)</f>
        <v>0</v>
      </c>
    </row>
    <row r="109" spans="1:53" s="243" customFormat="1" ht="15" hidden="1" customHeight="1" outlineLevel="1">
      <c r="A109" s="43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53">
        <f>AM108</f>
        <v>0</v>
      </c>
      <c r="AN109" s="353">
        <f>AN108</f>
        <v>0</v>
      </c>
      <c r="AO109" s="353">
        <f t="shared" ref="AO109:AY109" si="27">AO108</f>
        <v>0</v>
      </c>
      <c r="AP109" s="353">
        <f t="shared" si="27"/>
        <v>0</v>
      </c>
      <c r="AQ109" s="353">
        <f t="shared" si="27"/>
        <v>0</v>
      </c>
      <c r="AR109" s="353">
        <f t="shared" si="27"/>
        <v>0</v>
      </c>
      <c r="AS109" s="353">
        <f t="shared" si="27"/>
        <v>0</v>
      </c>
      <c r="AT109" s="353">
        <f t="shared" si="27"/>
        <v>0</v>
      </c>
      <c r="AU109" s="353">
        <f t="shared" si="27"/>
        <v>0</v>
      </c>
      <c r="AV109" s="353">
        <f t="shared" si="27"/>
        <v>0</v>
      </c>
      <c r="AW109" s="353">
        <f t="shared" si="27"/>
        <v>0</v>
      </c>
      <c r="AX109" s="353">
        <f t="shared" si="27"/>
        <v>0</v>
      </c>
      <c r="AY109" s="353">
        <f t="shared" si="27"/>
        <v>0</v>
      </c>
      <c r="AZ109" s="353">
        <f>AZ108</f>
        <v>0</v>
      </c>
      <c r="BA109" s="257"/>
    </row>
    <row r="110" spans="1:53" s="243" customFormat="1" ht="15" hidden="1" customHeight="1" outlineLevel="1">
      <c r="A110" s="43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54"/>
      <c r="AN110" s="354"/>
      <c r="AO110" s="354"/>
      <c r="AP110" s="354"/>
      <c r="AQ110" s="354"/>
      <c r="AR110" s="354"/>
      <c r="AS110" s="354"/>
      <c r="AT110" s="354"/>
      <c r="AU110" s="354"/>
      <c r="AV110" s="354"/>
      <c r="AW110" s="354"/>
      <c r="AX110" s="354"/>
      <c r="AY110" s="354"/>
      <c r="AZ110" s="354"/>
      <c r="BA110" s="266"/>
    </row>
    <row r="111" spans="1:53" s="243" customFormat="1" ht="15" hidden="1" customHeight="1" outlineLevel="1">
      <c r="A111" s="43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52"/>
      <c r="AN111" s="352"/>
      <c r="AO111" s="352"/>
      <c r="AP111" s="352"/>
      <c r="AQ111" s="352"/>
      <c r="AR111" s="352"/>
      <c r="AS111" s="357"/>
      <c r="AT111" s="357"/>
      <c r="AU111" s="357"/>
      <c r="AV111" s="357"/>
      <c r="AW111" s="357"/>
      <c r="AX111" s="357"/>
      <c r="AY111" s="357"/>
      <c r="AZ111" s="357"/>
      <c r="BA111" s="256">
        <f>SUM(AM111:AZ111)</f>
        <v>0</v>
      </c>
    </row>
    <row r="112" spans="1:53" s="243" customFormat="1" ht="15" hidden="1" customHeight="1" outlineLevel="1">
      <c r="A112" s="43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53">
        <f>AM111</f>
        <v>0</v>
      </c>
      <c r="AN112" s="353">
        <f t="shared" ref="AN112:AY112" si="28">AN111</f>
        <v>0</v>
      </c>
      <c r="AO112" s="353">
        <f t="shared" si="28"/>
        <v>0</v>
      </c>
      <c r="AP112" s="353">
        <f t="shared" si="28"/>
        <v>0</v>
      </c>
      <c r="AQ112" s="353">
        <f t="shared" si="28"/>
        <v>0</v>
      </c>
      <c r="AR112" s="353">
        <f t="shared" si="28"/>
        <v>0</v>
      </c>
      <c r="AS112" s="353">
        <f t="shared" si="28"/>
        <v>0</v>
      </c>
      <c r="AT112" s="353">
        <f t="shared" si="28"/>
        <v>0</v>
      </c>
      <c r="AU112" s="353">
        <f t="shared" si="28"/>
        <v>0</v>
      </c>
      <c r="AV112" s="353">
        <f t="shared" si="28"/>
        <v>0</v>
      </c>
      <c r="AW112" s="353">
        <f t="shared" si="28"/>
        <v>0</v>
      </c>
      <c r="AX112" s="353">
        <f t="shared" si="28"/>
        <v>0</v>
      </c>
      <c r="AY112" s="353">
        <f t="shared" si="28"/>
        <v>0</v>
      </c>
      <c r="AZ112" s="353">
        <f>AZ111</f>
        <v>0</v>
      </c>
      <c r="BA112" s="434"/>
    </row>
    <row r="113" spans="1:53" s="243" customFormat="1" ht="15" hidden="1" customHeight="1" outlineLevel="1">
      <c r="A113" s="43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54"/>
      <c r="AO113" s="354"/>
      <c r="AP113" s="354"/>
      <c r="AQ113" s="354"/>
      <c r="AR113" s="354"/>
      <c r="AS113" s="358"/>
      <c r="AT113" s="358"/>
      <c r="AU113" s="358"/>
      <c r="AV113" s="358"/>
      <c r="AW113" s="358"/>
      <c r="AX113" s="358"/>
      <c r="AY113" s="358"/>
      <c r="AZ113" s="358"/>
      <c r="BA113" s="272"/>
    </row>
    <row r="114" spans="1:53" s="243" customFormat="1" ht="15" hidden="1" customHeight="1" outlineLevel="1">
      <c r="A114" s="43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52"/>
      <c r="AN114" s="352"/>
      <c r="AO114" s="352"/>
      <c r="AP114" s="352"/>
      <c r="AQ114" s="352"/>
      <c r="AR114" s="352"/>
      <c r="AS114" s="357"/>
      <c r="AT114" s="357"/>
      <c r="AU114" s="357"/>
      <c r="AV114" s="357"/>
      <c r="AW114" s="357"/>
      <c r="AX114" s="357"/>
      <c r="AY114" s="357"/>
      <c r="AZ114" s="357"/>
      <c r="BA114" s="256">
        <f>SUM(AM114:AZ114)</f>
        <v>0</v>
      </c>
    </row>
    <row r="115" spans="1:53" s="243" customFormat="1" ht="15" hidden="1" customHeight="1" outlineLevel="1">
      <c r="A115" s="43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53">
        <f>AM114</f>
        <v>0</v>
      </c>
      <c r="AN115" s="353">
        <f t="shared" ref="AN115:AZ115" si="29">AN114</f>
        <v>0</v>
      </c>
      <c r="AO115" s="353">
        <f t="shared" si="29"/>
        <v>0</v>
      </c>
      <c r="AP115" s="353">
        <f t="shared" si="29"/>
        <v>0</v>
      </c>
      <c r="AQ115" s="353">
        <f t="shared" si="29"/>
        <v>0</v>
      </c>
      <c r="AR115" s="353">
        <f t="shared" si="29"/>
        <v>0</v>
      </c>
      <c r="AS115" s="353">
        <f t="shared" si="29"/>
        <v>0</v>
      </c>
      <c r="AT115" s="353">
        <f t="shared" si="29"/>
        <v>0</v>
      </c>
      <c r="AU115" s="353">
        <f t="shared" si="29"/>
        <v>0</v>
      </c>
      <c r="AV115" s="353">
        <f t="shared" si="29"/>
        <v>0</v>
      </c>
      <c r="AW115" s="353">
        <f t="shared" si="29"/>
        <v>0</v>
      </c>
      <c r="AX115" s="353">
        <f t="shared" si="29"/>
        <v>0</v>
      </c>
      <c r="AY115" s="353">
        <f t="shared" si="29"/>
        <v>0</v>
      </c>
      <c r="AZ115" s="353">
        <f t="shared" si="29"/>
        <v>0</v>
      </c>
      <c r="BA115" s="434"/>
    </row>
    <row r="116" spans="1:53" s="243" customFormat="1" ht="15" hidden="1" customHeight="1" outlineLevel="1">
      <c r="A116" s="43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54"/>
      <c r="AO116" s="354"/>
      <c r="AP116" s="354"/>
      <c r="AQ116" s="354"/>
      <c r="AR116" s="354"/>
      <c r="AS116" s="358"/>
      <c r="AT116" s="358"/>
      <c r="AU116" s="358"/>
      <c r="AV116" s="358"/>
      <c r="AW116" s="358"/>
      <c r="AX116" s="358"/>
      <c r="AY116" s="358"/>
      <c r="AZ116" s="358"/>
      <c r="BA116" s="272"/>
    </row>
    <row r="117" spans="1:53" s="243" customFormat="1" ht="15.75" hidden="1" customHeight="1" outlineLevel="1">
      <c r="A117" s="43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54"/>
      <c r="AO117" s="354"/>
      <c r="AP117" s="354"/>
      <c r="AQ117" s="354"/>
      <c r="AR117" s="354"/>
      <c r="AS117" s="358"/>
      <c r="AT117" s="358"/>
      <c r="AU117" s="358"/>
      <c r="AV117" s="358"/>
      <c r="AW117" s="358"/>
      <c r="AX117" s="358"/>
      <c r="AY117" s="358"/>
      <c r="AZ117" s="358"/>
      <c r="BA117" s="272"/>
    </row>
    <row r="118" spans="1:53" s="243" customFormat="1" ht="15" hidden="1" customHeight="1" outlineLevel="1">
      <c r="A118" s="43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52"/>
      <c r="AN118" s="352"/>
      <c r="AO118" s="352"/>
      <c r="AP118" s="352"/>
      <c r="AQ118" s="352"/>
      <c r="AR118" s="352"/>
      <c r="AS118" s="357"/>
      <c r="AT118" s="357"/>
      <c r="AU118" s="357"/>
      <c r="AV118" s="357"/>
      <c r="AW118" s="357"/>
      <c r="AX118" s="357"/>
      <c r="AY118" s="357"/>
      <c r="AZ118" s="357"/>
      <c r="BA118" s="256">
        <f>SUM(AM118:AZ118)</f>
        <v>0</v>
      </c>
    </row>
    <row r="119" spans="1:53" s="243" customFormat="1" ht="15" hidden="1" customHeight="1" outlineLevel="1">
      <c r="A119" s="43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53">
        <f>AM118</f>
        <v>0</v>
      </c>
      <c r="AN119" s="353">
        <f t="shared" ref="AN119:AZ119" si="30">AN118</f>
        <v>0</v>
      </c>
      <c r="AO119" s="353">
        <f t="shared" si="30"/>
        <v>0</v>
      </c>
      <c r="AP119" s="353">
        <f t="shared" si="30"/>
        <v>0</v>
      </c>
      <c r="AQ119" s="353">
        <f t="shared" si="30"/>
        <v>0</v>
      </c>
      <c r="AR119" s="353">
        <f t="shared" si="30"/>
        <v>0</v>
      </c>
      <c r="AS119" s="353">
        <f t="shared" si="30"/>
        <v>0</v>
      </c>
      <c r="AT119" s="353">
        <f t="shared" si="30"/>
        <v>0</v>
      </c>
      <c r="AU119" s="353">
        <f t="shared" si="30"/>
        <v>0</v>
      </c>
      <c r="AV119" s="353">
        <f t="shared" si="30"/>
        <v>0</v>
      </c>
      <c r="AW119" s="353">
        <f t="shared" si="30"/>
        <v>0</v>
      </c>
      <c r="AX119" s="353">
        <f t="shared" si="30"/>
        <v>0</v>
      </c>
      <c r="AY119" s="353">
        <f t="shared" si="30"/>
        <v>0</v>
      </c>
      <c r="AZ119" s="353">
        <f t="shared" si="30"/>
        <v>0</v>
      </c>
      <c r="BA119" s="434"/>
    </row>
    <row r="120" spans="1:53" s="243" customFormat="1" ht="15" hidden="1" customHeight="1" outlineLevel="1">
      <c r="A120" s="43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54"/>
      <c r="AN120" s="354"/>
      <c r="AO120" s="354"/>
      <c r="AP120" s="354"/>
      <c r="AQ120" s="354"/>
      <c r="AR120" s="354"/>
      <c r="AS120" s="358"/>
      <c r="AT120" s="358"/>
      <c r="AU120" s="358"/>
      <c r="AV120" s="358"/>
      <c r="AW120" s="358"/>
      <c r="AX120" s="358"/>
      <c r="AY120" s="358"/>
      <c r="AZ120" s="358"/>
      <c r="BA120" s="272"/>
    </row>
    <row r="121" spans="1:53" s="243" customFormat="1" ht="15" hidden="1" customHeight="1" outlineLevel="1">
      <c r="A121" s="43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52"/>
      <c r="AN121" s="352"/>
      <c r="AO121" s="352"/>
      <c r="AP121" s="352"/>
      <c r="AQ121" s="352"/>
      <c r="AR121" s="352"/>
      <c r="AS121" s="357"/>
      <c r="AT121" s="357"/>
      <c r="AU121" s="357"/>
      <c r="AV121" s="357"/>
      <c r="AW121" s="357"/>
      <c r="AX121" s="357"/>
      <c r="AY121" s="357"/>
      <c r="AZ121" s="357"/>
      <c r="BA121" s="256">
        <f>SUM(AM121:AZ121)</f>
        <v>0</v>
      </c>
    </row>
    <row r="122" spans="1:53" s="243" customFormat="1" ht="15" hidden="1" customHeight="1" outlineLevel="1">
      <c r="A122" s="43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53">
        <f>AM121</f>
        <v>0</v>
      </c>
      <c r="AN122" s="353">
        <f t="shared" ref="AN122:AZ122" si="31">AN121</f>
        <v>0</v>
      </c>
      <c r="AO122" s="353">
        <f t="shared" si="31"/>
        <v>0</v>
      </c>
      <c r="AP122" s="353">
        <f t="shared" si="31"/>
        <v>0</v>
      </c>
      <c r="AQ122" s="353">
        <f t="shared" si="31"/>
        <v>0</v>
      </c>
      <c r="AR122" s="353">
        <f t="shared" si="31"/>
        <v>0</v>
      </c>
      <c r="AS122" s="353">
        <f t="shared" si="31"/>
        <v>0</v>
      </c>
      <c r="AT122" s="353">
        <f t="shared" si="31"/>
        <v>0</v>
      </c>
      <c r="AU122" s="353">
        <f t="shared" si="31"/>
        <v>0</v>
      </c>
      <c r="AV122" s="353">
        <f t="shared" si="31"/>
        <v>0</v>
      </c>
      <c r="AW122" s="353">
        <f t="shared" si="31"/>
        <v>0</v>
      </c>
      <c r="AX122" s="353">
        <f t="shared" si="31"/>
        <v>0</v>
      </c>
      <c r="AY122" s="353">
        <f t="shared" si="31"/>
        <v>0</v>
      </c>
      <c r="AZ122" s="353">
        <f t="shared" si="31"/>
        <v>0</v>
      </c>
      <c r="BA122" s="434"/>
    </row>
    <row r="123" spans="1:53" s="243" customFormat="1" ht="15" hidden="1" customHeight="1" outlineLevel="1">
      <c r="A123" s="43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54"/>
      <c r="AN123" s="354"/>
      <c r="AO123" s="354"/>
      <c r="AP123" s="354"/>
      <c r="AQ123" s="354"/>
      <c r="AR123" s="354"/>
      <c r="AS123" s="358"/>
      <c r="AT123" s="358"/>
      <c r="AU123" s="358"/>
      <c r="AV123" s="358"/>
      <c r="AW123" s="358"/>
      <c r="AX123" s="358"/>
      <c r="AY123" s="358"/>
      <c r="AZ123" s="358"/>
      <c r="BA123" s="272"/>
    </row>
    <row r="124" spans="1:53" s="243" customFormat="1" ht="15" hidden="1" customHeight="1" outlineLevel="1">
      <c r="A124" s="43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52"/>
      <c r="AN124" s="352"/>
      <c r="AO124" s="352"/>
      <c r="AP124" s="352"/>
      <c r="AQ124" s="352"/>
      <c r="AR124" s="352"/>
      <c r="AS124" s="357"/>
      <c r="AT124" s="357"/>
      <c r="AU124" s="357"/>
      <c r="AV124" s="357"/>
      <c r="AW124" s="357"/>
      <c r="AX124" s="357"/>
      <c r="AY124" s="357"/>
      <c r="AZ124" s="357"/>
      <c r="BA124" s="256">
        <f>SUM(AM124:AZ124)</f>
        <v>0</v>
      </c>
    </row>
    <row r="125" spans="1:53" s="243" customFormat="1" ht="15" hidden="1" customHeight="1" outlineLevel="1">
      <c r="A125" s="43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53">
        <f>AM124</f>
        <v>0</v>
      </c>
      <c r="AN125" s="353">
        <f t="shared" ref="AN125:AZ125" si="32">AN124</f>
        <v>0</v>
      </c>
      <c r="AO125" s="353">
        <f t="shared" si="32"/>
        <v>0</v>
      </c>
      <c r="AP125" s="353">
        <f t="shared" si="32"/>
        <v>0</v>
      </c>
      <c r="AQ125" s="353">
        <f t="shared" si="32"/>
        <v>0</v>
      </c>
      <c r="AR125" s="353">
        <f t="shared" si="32"/>
        <v>0</v>
      </c>
      <c r="AS125" s="353">
        <f t="shared" si="32"/>
        <v>0</v>
      </c>
      <c r="AT125" s="353">
        <f t="shared" si="32"/>
        <v>0</v>
      </c>
      <c r="AU125" s="353">
        <f t="shared" si="32"/>
        <v>0</v>
      </c>
      <c r="AV125" s="353">
        <f t="shared" si="32"/>
        <v>0</v>
      </c>
      <c r="AW125" s="353">
        <f t="shared" si="32"/>
        <v>0</v>
      </c>
      <c r="AX125" s="353">
        <f t="shared" si="32"/>
        <v>0</v>
      </c>
      <c r="AY125" s="353">
        <f t="shared" si="32"/>
        <v>0</v>
      </c>
      <c r="AZ125" s="353">
        <f t="shared" si="32"/>
        <v>0</v>
      </c>
      <c r="BA125" s="434"/>
    </row>
    <row r="126" spans="1:53" s="243" customFormat="1" ht="15" hidden="1" customHeight="1" outlineLevel="1">
      <c r="A126" s="438"/>
      <c r="B126" s="274"/>
      <c r="C126" s="765"/>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5"/>
      <c r="AA126" s="715"/>
      <c r="AB126" s="715"/>
      <c r="AC126" s="715"/>
      <c r="AD126" s="715"/>
      <c r="AE126" s="715"/>
      <c r="AF126" s="251"/>
      <c r="AG126" s="251"/>
      <c r="AH126" s="251"/>
      <c r="AI126" s="251"/>
      <c r="AJ126" s="251"/>
      <c r="AK126" s="251"/>
      <c r="AL126" s="251"/>
      <c r="AM126" s="354"/>
      <c r="AN126" s="354"/>
      <c r="AO126" s="354"/>
      <c r="AP126" s="354"/>
      <c r="AQ126" s="354"/>
      <c r="AR126" s="354"/>
      <c r="AS126" s="354"/>
      <c r="AT126" s="354"/>
      <c r="AU126" s="354"/>
      <c r="AV126" s="354"/>
      <c r="AW126" s="354"/>
      <c r="AX126" s="354"/>
      <c r="AY126" s="354"/>
      <c r="AZ126" s="354"/>
      <c r="BA126" s="266"/>
    </row>
    <row r="127" spans="1:53" s="243" customFormat="1" ht="15.5" collapsed="1">
      <c r="A127" s="438"/>
      <c r="B127" s="285" t="s">
        <v>237</v>
      </c>
      <c r="C127" s="286"/>
      <c r="D127" s="286">
        <f>SUM(D22:D125)</f>
        <v>0</v>
      </c>
      <c r="E127" s="286"/>
      <c r="F127" s="286"/>
      <c r="G127" s="286"/>
      <c r="H127" s="286"/>
      <c r="I127" s="286"/>
      <c r="J127" s="286"/>
      <c r="K127" s="286"/>
      <c r="L127" s="286"/>
      <c r="M127" s="286"/>
      <c r="N127" s="286"/>
      <c r="O127" s="286"/>
      <c r="P127" s="286"/>
      <c r="Q127" s="286"/>
      <c r="R127" s="286"/>
      <c r="S127" s="286"/>
      <c r="T127" s="286"/>
      <c r="U127" s="286"/>
      <c r="V127" s="286">
        <f>SUM(V22:V125)</f>
        <v>0</v>
      </c>
      <c r="W127" s="286"/>
      <c r="X127" s="286"/>
      <c r="Y127" s="286"/>
      <c r="Z127" s="286"/>
      <c r="AA127" s="286"/>
      <c r="AB127" s="286"/>
      <c r="AC127" s="286"/>
      <c r="AD127" s="286"/>
      <c r="AE127" s="286"/>
      <c r="AF127" s="287"/>
      <c r="AG127" s="287"/>
      <c r="AH127" s="287"/>
      <c r="AI127" s="287"/>
      <c r="AJ127" s="287"/>
      <c r="AK127" s="287"/>
      <c r="AL127" s="287"/>
      <c r="AM127" s="287">
        <f>IF(AM21="kWh",SUMPRODUCT(D22:D125,AM22:AM125))</f>
        <v>0</v>
      </c>
      <c r="AN127" s="287">
        <f>IF(AN21="kWh",SUMPRODUCT(D22:D125,AN22:AN125))</f>
        <v>0</v>
      </c>
      <c r="AO127" s="287">
        <f>IF(AO21="kW",SUMPRODUCT(U22:U125,V22:V125,AO22:AO125),SUMPRODUCT(D22:D125,AO22:AO125))</f>
        <v>0</v>
      </c>
      <c r="AP127" s="287">
        <f>IF(AP21="kW",SUMPRODUCT(U22:U125,V22:V125,AP22:AP125),SUMPRODUCT(D22:D125,AP22:AP125))</f>
        <v>0</v>
      </c>
      <c r="AQ127" s="287">
        <f>IF(AQ21="kW",SUMPRODUCT(U22:U125,V22:V125,AQ22:AQ125),SUMPRODUCT(D22:D125,AQ22:AQ125))</f>
        <v>0</v>
      </c>
      <c r="AR127" s="287">
        <f>IF(AR21="kW",SUMPRODUCT(U22:U125,V22:V125,AR22:AR125),SUMPRODUCT(D22:D125,AR22:AR125))</f>
        <v>0</v>
      </c>
      <c r="AS127" s="287">
        <f>IF(AS21="kW",SUMPRODUCT(U22:U125,V22:V125,AS22:AS125),SUMPRODUCT(D22:D125,AS22:AS125))</f>
        <v>0</v>
      </c>
      <c r="AT127" s="287">
        <f>IF(AT21="kW",SUMPRODUCT(U22:U125,V22:V125,AT22:AT125),SUMPRODUCT(D22:D125,AT22:AT125))</f>
        <v>0</v>
      </c>
      <c r="AU127" s="287">
        <f>IF(AU21="kW",SUMPRODUCT(U22:U125,V22:V125,AU22:AU125),SUMPRODUCT(D22:D125,AU22:AU125))</f>
        <v>0</v>
      </c>
      <c r="AV127" s="287">
        <f>IF(AV21="kW",SUMPRODUCT(U22:U125,V22:V125,AV22:AV125),SUMPRODUCT(D22:D125,AV22:AV125))</f>
        <v>0</v>
      </c>
      <c r="AW127" s="287">
        <f>IF(AW21="kW",SUMPRODUCT(U22:U125,V22:V125,AW22:AW125),SUMPRODUCT(D22:D125,AW22:AW125))</f>
        <v>0</v>
      </c>
      <c r="AX127" s="287">
        <f>IF(AX21="kW",SUMPRODUCT(U22:U125,V22:V125,AX22:AX125),SUMPRODUCT(D22:D125,AX22:AX125))</f>
        <v>0</v>
      </c>
      <c r="AY127" s="287">
        <f>IF(AY21="kW",SUMPRODUCT(U22:U125,V22:V125,AY22:AY125),SUMPRODUCT(D22:D125,AY22:AY125))</f>
        <v>0</v>
      </c>
      <c r="AZ127" s="287">
        <f>IF(AZ21="kW",SUMPRODUCT(U22:U125,V22:V125,AZ22:AZ125),SUMPRODUCT(D22:D125,AZ22:AZ125))</f>
        <v>0</v>
      </c>
      <c r="BA127" s="288"/>
    </row>
    <row r="128" spans="1:53" s="243" customFormat="1" ht="15.5">
      <c r="A128" s="438"/>
      <c r="B128" s="289" t="s">
        <v>238</v>
      </c>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f>HLOOKUP(AM20,'2. LRAMVA Threshold'!$B$42:$Q$53,3,FALSE)</f>
        <v>0</v>
      </c>
      <c r="AN128" s="286">
        <f>HLOOKUP(AN20,'2. LRAMVA Threshold'!$B$42:$Q$53,3,FALSE)</f>
        <v>0</v>
      </c>
      <c r="AO128" s="286">
        <f>HLOOKUP(AO20,'2. LRAMVA Threshold'!$B$42:$Q$53,3,FALSE)</f>
        <v>0</v>
      </c>
      <c r="AP128" s="286">
        <f>HLOOKUP(AP20,'2. LRAMVA Threshold'!$B$42:$Q$53,3,FALSE)</f>
        <v>0</v>
      </c>
      <c r="AQ128" s="286">
        <f>HLOOKUP(AQ20,'2. LRAMVA Threshold'!$B$42:$Q$53,3,FALSE)</f>
        <v>0</v>
      </c>
      <c r="AR128" s="286">
        <f>HLOOKUP(AR20,'2. LRAMVA Threshold'!$B$42:$Q$53,3,FALSE)</f>
        <v>0</v>
      </c>
      <c r="AS128" s="286">
        <f>HLOOKUP(AS20,'2. LRAMVA Threshold'!$B$42:$Q$53,3,FALSE)</f>
        <v>0</v>
      </c>
      <c r="AT128" s="286">
        <f>HLOOKUP(AT20,'2. LRAMVA Threshold'!$B$42:$Q$53,3,FALSE)</f>
        <v>0</v>
      </c>
      <c r="AU128" s="286">
        <f>HLOOKUP(AU20,'2. LRAMVA Threshold'!$B$42:$Q$53,3,FALSE)</f>
        <v>0</v>
      </c>
      <c r="AV128" s="286">
        <f>HLOOKUP(AV20,'2. LRAMVA Threshold'!$B$42:$Q$53,3,FALSE)</f>
        <v>0</v>
      </c>
      <c r="AW128" s="286">
        <f>HLOOKUP(AW20,'2. LRAMVA Threshold'!$B$42:$Q$53,3,FALSE)</f>
        <v>0</v>
      </c>
      <c r="AX128" s="286">
        <f>HLOOKUP(AX20,'2. LRAMVA Threshold'!$B$42:$Q$53,3,FALSE)</f>
        <v>0</v>
      </c>
      <c r="AY128" s="286">
        <f>HLOOKUP(AY20,'2. LRAMVA Threshold'!$B$42:$Q$53,3,FALSE)</f>
        <v>0</v>
      </c>
      <c r="AZ128" s="286">
        <f>HLOOKUP(AZ20,'2. LRAMVA Threshold'!$B$42:$Q$53,3,FALSE)</f>
        <v>0</v>
      </c>
      <c r="BA128" s="290"/>
    </row>
    <row r="129" spans="1:54" s="263" customFormat="1" ht="15.5">
      <c r="A129" s="440"/>
      <c r="B129" s="283"/>
      <c r="C129" s="291"/>
      <c r="D129" s="292"/>
      <c r="E129" s="292"/>
      <c r="F129" s="292"/>
      <c r="G129" s="292"/>
      <c r="H129" s="292"/>
      <c r="I129" s="292"/>
      <c r="J129" s="292"/>
      <c r="K129" s="292"/>
      <c r="L129" s="292"/>
      <c r="M129" s="292"/>
      <c r="N129" s="292"/>
      <c r="O129" s="292"/>
      <c r="P129" s="292"/>
      <c r="Q129" s="292"/>
      <c r="R129" s="292"/>
      <c r="S129" s="292"/>
      <c r="T129" s="292"/>
      <c r="U129" s="292"/>
      <c r="V129" s="293"/>
      <c r="W129" s="292"/>
      <c r="X129" s="292"/>
      <c r="Y129" s="292"/>
      <c r="AD129" s="292"/>
      <c r="AE129" s="292"/>
      <c r="AF129" s="292"/>
      <c r="AG129" s="292"/>
      <c r="AH129" s="292"/>
      <c r="AI129" s="292"/>
      <c r="AJ129" s="292"/>
      <c r="AK129" s="292"/>
      <c r="AL129" s="292"/>
      <c r="AM129" s="260"/>
      <c r="AN129" s="260"/>
      <c r="AO129" s="260"/>
      <c r="AP129" s="260"/>
      <c r="AQ129" s="260"/>
      <c r="AR129" s="260"/>
      <c r="AS129" s="260"/>
      <c r="AT129" s="260"/>
      <c r="AU129" s="260"/>
      <c r="AV129" s="260"/>
      <c r="AW129" s="260"/>
      <c r="AX129" s="260"/>
      <c r="AY129" s="260"/>
      <c r="AZ129" s="260"/>
      <c r="BA129" s="294"/>
    </row>
    <row r="130" spans="1:54" s="295" customFormat="1" ht="15.5">
      <c r="A130" s="437"/>
      <c r="B130" s="283" t="s">
        <v>164</v>
      </c>
      <c r="AA130" s="296"/>
      <c r="AB130" s="296"/>
      <c r="AC130" s="296"/>
      <c r="AD130" s="297"/>
      <c r="AE130" s="297"/>
      <c r="AF130" s="297"/>
      <c r="AG130" s="297"/>
      <c r="AH130" s="297"/>
      <c r="AI130" s="297"/>
      <c r="AJ130" s="297"/>
      <c r="AK130" s="297"/>
      <c r="AL130" s="297"/>
      <c r="AM130" s="714">
        <f>HLOOKUP(AM$20,'3.  Distribution Rates'!$C$122:$P$133,3,FALSE)</f>
        <v>0</v>
      </c>
      <c r="AN130" s="714">
        <f>HLOOKUP(AN$20,'3.  Distribution Rates'!$C$122:$P$133,3,FALSE)</f>
        <v>0</v>
      </c>
      <c r="AO130" s="298">
        <f>HLOOKUP(AO$20,'3.  Distribution Rates'!$C$122:$P$133,3,FALSE)</f>
        <v>0</v>
      </c>
      <c r="AP130" s="298">
        <f>HLOOKUP(AP$20,'3.  Distribution Rates'!$C$122:$P$133,3,FALSE)</f>
        <v>0</v>
      </c>
      <c r="AQ130" s="298">
        <f>HLOOKUP(AQ$20,'3.  Distribution Rates'!$C$122:$P$133,3,FALSE)</f>
        <v>0</v>
      </c>
      <c r="AR130" s="298">
        <f>HLOOKUP(AR$20,'3.  Distribution Rates'!$C$122:$P$133,3,FALSE)</f>
        <v>0</v>
      </c>
      <c r="AS130" s="298">
        <f>HLOOKUP(AS$20,'3.  Distribution Rates'!$C$122:$P$133,3,FALSE)</f>
        <v>0</v>
      </c>
      <c r="AT130" s="298">
        <f>HLOOKUP(AT$20,'3.  Distribution Rates'!$C$122:$P$133,3,FALSE)</f>
        <v>0</v>
      </c>
      <c r="AU130" s="298">
        <f>HLOOKUP(AU$20,'3.  Distribution Rates'!$C$122:$P$133,3,FALSE)</f>
        <v>0</v>
      </c>
      <c r="AV130" s="298">
        <f>HLOOKUP(AV$20,'3.  Distribution Rates'!$C$122:$P$133,3,FALSE)</f>
        <v>0</v>
      </c>
      <c r="AW130" s="298">
        <f>HLOOKUP(AW$20,'3.  Distribution Rates'!$C$122:$P$133,3,FALSE)</f>
        <v>0</v>
      </c>
      <c r="AX130" s="298">
        <f>HLOOKUP(AX$20,'3.  Distribution Rates'!$C$122:$P$133,3,FALSE)</f>
        <v>0</v>
      </c>
      <c r="AY130" s="298">
        <f>HLOOKUP(AY$20,'3.  Distribution Rates'!$C$122:$P$133,3,FALSE)</f>
        <v>0</v>
      </c>
      <c r="AZ130" s="298">
        <f>HLOOKUP(AZ$20,'3.  Distribution Rates'!$C$122:$P$133,3,FALSE)</f>
        <v>0</v>
      </c>
      <c r="BA130" s="299"/>
      <c r="BB130" s="296"/>
    </row>
    <row r="131" spans="1:54" s="263" customFormat="1" ht="15.5">
      <c r="A131" s="440"/>
      <c r="B131" s="258" t="s">
        <v>252</v>
      </c>
      <c r="C131" s="300"/>
      <c r="E131" s="292"/>
      <c r="F131" s="292"/>
      <c r="G131" s="292"/>
      <c r="H131" s="292"/>
      <c r="I131" s="292"/>
      <c r="J131" s="292"/>
      <c r="K131" s="292"/>
      <c r="L131" s="292"/>
      <c r="M131" s="292"/>
      <c r="N131" s="292"/>
      <c r="O131" s="292"/>
      <c r="P131" s="292"/>
      <c r="Q131" s="292"/>
      <c r="R131" s="292"/>
      <c r="S131" s="292"/>
      <c r="T131" s="292"/>
      <c r="U131" s="292"/>
      <c r="V131" s="260"/>
      <c r="W131" s="292"/>
      <c r="X131" s="292"/>
      <c r="Y131" s="292"/>
      <c r="AD131" s="292"/>
      <c r="AE131" s="292"/>
      <c r="AF131" s="292"/>
      <c r="AG131" s="292"/>
      <c r="AH131" s="292"/>
      <c r="AI131" s="292"/>
      <c r="AJ131" s="292"/>
      <c r="AK131" s="292"/>
      <c r="AL131" s="292"/>
      <c r="AM131" s="301">
        <f t="shared" ref="AM131:AR131" si="33">AM127*AM130</f>
        <v>0</v>
      </c>
      <c r="AN131" s="301">
        <f t="shared" si="33"/>
        <v>0</v>
      </c>
      <c r="AO131" s="302">
        <f t="shared" si="33"/>
        <v>0</v>
      </c>
      <c r="AP131" s="302">
        <f t="shared" si="33"/>
        <v>0</v>
      </c>
      <c r="AQ131" s="302">
        <f t="shared" si="33"/>
        <v>0</v>
      </c>
      <c r="AR131" s="302">
        <f t="shared" si="33"/>
        <v>0</v>
      </c>
      <c r="AS131" s="302">
        <f>AS127*AS130</f>
        <v>0</v>
      </c>
      <c r="AT131" s="302">
        <f t="shared" ref="AT131:AZ131" si="34">AT127*AT130</f>
        <v>0</v>
      </c>
      <c r="AU131" s="302">
        <f t="shared" si="34"/>
        <v>0</v>
      </c>
      <c r="AV131" s="302">
        <f t="shared" si="34"/>
        <v>0</v>
      </c>
      <c r="AW131" s="302">
        <f t="shared" si="34"/>
        <v>0</v>
      </c>
      <c r="AX131" s="302">
        <f t="shared" si="34"/>
        <v>0</v>
      </c>
      <c r="AY131" s="302">
        <f t="shared" si="34"/>
        <v>0</v>
      </c>
      <c r="AZ131" s="302">
        <f t="shared" si="34"/>
        <v>0</v>
      </c>
      <c r="BA131" s="350">
        <f>SUM(AM131:AZ131)</f>
        <v>0</v>
      </c>
    </row>
    <row r="132" spans="1:54" s="263" customFormat="1" ht="15.5">
      <c r="A132" s="440"/>
      <c r="B132" s="304" t="s">
        <v>210</v>
      </c>
      <c r="C132" s="300"/>
      <c r="D132" s="305"/>
      <c r="E132" s="292"/>
      <c r="F132" s="292"/>
      <c r="G132" s="292"/>
      <c r="H132" s="292"/>
      <c r="I132" s="292"/>
      <c r="J132" s="292"/>
      <c r="K132" s="292"/>
      <c r="L132" s="292"/>
      <c r="M132" s="292"/>
      <c r="N132" s="292"/>
      <c r="O132" s="292"/>
      <c r="P132" s="292"/>
      <c r="Q132" s="292"/>
      <c r="R132" s="292"/>
      <c r="S132" s="292"/>
      <c r="T132" s="292"/>
      <c r="U132" s="292"/>
      <c r="V132" s="260"/>
      <c r="W132" s="292"/>
      <c r="X132" s="292"/>
      <c r="Y132" s="292"/>
      <c r="AD132" s="292"/>
      <c r="AE132" s="292"/>
      <c r="AF132" s="292"/>
      <c r="AG132" s="292"/>
      <c r="AH132" s="292"/>
      <c r="AI132" s="292"/>
      <c r="AJ132" s="292"/>
      <c r="AK132" s="292"/>
      <c r="AL132" s="292"/>
      <c r="AM132" s="302">
        <f t="shared" ref="AM132:AR132" si="35">AM128*AM130</f>
        <v>0</v>
      </c>
      <c r="AN132" s="302">
        <f t="shared" si="35"/>
        <v>0</v>
      </c>
      <c r="AO132" s="302">
        <f t="shared" si="35"/>
        <v>0</v>
      </c>
      <c r="AP132" s="302">
        <f t="shared" si="35"/>
        <v>0</v>
      </c>
      <c r="AQ132" s="302">
        <f t="shared" si="35"/>
        <v>0</v>
      </c>
      <c r="AR132" s="302">
        <f t="shared" si="35"/>
        <v>0</v>
      </c>
      <c r="AS132" s="302">
        <f>AS128*AS130</f>
        <v>0</v>
      </c>
      <c r="AT132" s="302">
        <f t="shared" ref="AT132:AZ132" si="36">AT128*AT130</f>
        <v>0</v>
      </c>
      <c r="AU132" s="302">
        <f t="shared" si="36"/>
        <v>0</v>
      </c>
      <c r="AV132" s="302">
        <f t="shared" si="36"/>
        <v>0</v>
      </c>
      <c r="AW132" s="302">
        <f t="shared" si="36"/>
        <v>0</v>
      </c>
      <c r="AX132" s="302">
        <f t="shared" si="36"/>
        <v>0</v>
      </c>
      <c r="AY132" s="302">
        <f t="shared" si="36"/>
        <v>0</v>
      </c>
      <c r="AZ132" s="302">
        <f t="shared" si="36"/>
        <v>0</v>
      </c>
      <c r="BA132" s="350">
        <f>SUM(AM132:AZ132)</f>
        <v>0</v>
      </c>
    </row>
    <row r="133" spans="1:54" s="305" customFormat="1" ht="17.25" customHeight="1">
      <c r="A133" s="437"/>
      <c r="B133" s="304" t="s">
        <v>255</v>
      </c>
      <c r="C133" s="300"/>
      <c r="E133" s="292"/>
      <c r="F133" s="292"/>
      <c r="G133" s="292"/>
      <c r="H133" s="292"/>
      <c r="I133" s="292"/>
      <c r="J133" s="292"/>
      <c r="K133" s="292"/>
      <c r="L133" s="292"/>
      <c r="M133" s="292"/>
      <c r="N133" s="292"/>
      <c r="O133" s="292"/>
      <c r="P133" s="292"/>
      <c r="Q133" s="292"/>
      <c r="R133" s="292"/>
      <c r="S133" s="292"/>
      <c r="T133" s="292"/>
      <c r="U133" s="292"/>
      <c r="V133" s="260"/>
      <c r="W133" s="292"/>
      <c r="X133" s="292"/>
      <c r="Y133" s="292"/>
      <c r="AD133" s="292"/>
      <c r="AE133" s="292"/>
      <c r="AF133" s="292"/>
      <c r="AG133" s="292"/>
      <c r="AH133" s="292"/>
      <c r="AI133" s="292"/>
      <c r="AJ133" s="292"/>
      <c r="AK133" s="292"/>
      <c r="AL133" s="292"/>
      <c r="AM133" s="306"/>
      <c r="AN133" s="306"/>
      <c r="AO133" s="306"/>
      <c r="AP133" s="306"/>
      <c r="AQ133" s="306"/>
      <c r="AR133" s="306"/>
      <c r="AS133" s="306"/>
      <c r="AT133" s="306"/>
      <c r="AU133" s="306"/>
      <c r="AV133" s="306"/>
      <c r="AW133" s="306"/>
      <c r="AX133" s="306"/>
      <c r="AY133" s="306"/>
      <c r="AZ133" s="306"/>
      <c r="BA133" s="350">
        <f>BA131-BA132</f>
        <v>0</v>
      </c>
    </row>
    <row r="134" spans="1:54" s="305" customFormat="1" ht="19.5" customHeight="1">
      <c r="A134" s="437"/>
      <c r="B134" s="283"/>
      <c r="E134" s="292"/>
      <c r="F134" s="292"/>
      <c r="G134" s="292"/>
      <c r="H134" s="292"/>
      <c r="I134" s="292"/>
      <c r="J134" s="292"/>
      <c r="K134" s="292"/>
      <c r="L134" s="292"/>
      <c r="M134" s="292"/>
      <c r="N134" s="292"/>
      <c r="O134" s="292"/>
      <c r="P134" s="292"/>
      <c r="Q134" s="292"/>
      <c r="R134" s="292"/>
      <c r="S134" s="292"/>
      <c r="T134" s="292"/>
      <c r="U134" s="292"/>
      <c r="V134" s="260"/>
      <c r="W134" s="292"/>
      <c r="X134" s="292"/>
      <c r="Y134" s="292"/>
      <c r="AA134" s="300"/>
      <c r="AD134" s="292"/>
      <c r="AE134" s="292"/>
      <c r="AF134" s="292"/>
      <c r="AG134" s="292"/>
      <c r="AH134" s="292"/>
      <c r="AI134" s="292"/>
      <c r="AJ134" s="292"/>
      <c r="AK134" s="292"/>
      <c r="AL134" s="292"/>
      <c r="AM134" s="307"/>
      <c r="AN134" s="307"/>
      <c r="AO134" s="307"/>
      <c r="AP134" s="307"/>
      <c r="AQ134" s="307"/>
      <c r="AR134" s="307"/>
      <c r="AS134" s="307"/>
      <c r="AT134" s="307"/>
      <c r="AU134" s="307"/>
      <c r="AV134" s="307"/>
      <c r="AW134" s="307"/>
      <c r="AX134" s="307"/>
      <c r="AY134" s="307"/>
      <c r="AZ134" s="307"/>
      <c r="BA134" s="308"/>
    </row>
    <row r="135" spans="1:54" s="243" customFormat="1" ht="15.5">
      <c r="A135" s="438"/>
      <c r="B135" s="309" t="s">
        <v>215</v>
      </c>
      <c r="C135" s="310"/>
      <c r="D135" s="240"/>
      <c r="E135" s="240"/>
      <c r="F135" s="240"/>
      <c r="G135" s="240"/>
      <c r="H135" s="240"/>
      <c r="I135" s="240"/>
      <c r="J135" s="240"/>
      <c r="K135" s="240"/>
      <c r="L135" s="240"/>
      <c r="M135" s="240"/>
      <c r="N135" s="240"/>
      <c r="O135" s="240"/>
      <c r="P135" s="240"/>
      <c r="Q135" s="240"/>
      <c r="R135" s="240"/>
      <c r="S135" s="240"/>
      <c r="T135" s="240"/>
      <c r="U135" s="240"/>
      <c r="V135" s="311"/>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4"/>
    </row>
    <row r="136" spans="1:54" s="243" customFormat="1" ht="15.5">
      <c r="A136" s="438"/>
      <c r="B136" s="309" t="s">
        <v>216</v>
      </c>
      <c r="C136" s="310"/>
      <c r="D136" s="240"/>
      <c r="E136" s="240"/>
      <c r="F136" s="240"/>
      <c r="G136" s="240"/>
      <c r="H136" s="240"/>
      <c r="I136" s="240"/>
      <c r="J136" s="240"/>
      <c r="K136" s="240"/>
      <c r="L136" s="240"/>
      <c r="M136" s="240"/>
      <c r="N136" s="240"/>
      <c r="O136" s="240"/>
      <c r="P136" s="240"/>
      <c r="Q136" s="240"/>
      <c r="R136" s="240"/>
      <c r="S136" s="240"/>
      <c r="T136" s="240"/>
      <c r="U136" s="240"/>
      <c r="V136" s="311"/>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4"/>
    </row>
    <row r="137" spans="1:54" s="243" customFormat="1" ht="15.5">
      <c r="A137" s="438"/>
      <c r="B137" s="309" t="s">
        <v>217</v>
      </c>
      <c r="C137" s="310"/>
      <c r="D137" s="240"/>
      <c r="E137" s="240"/>
      <c r="F137" s="240"/>
      <c r="G137" s="240"/>
      <c r="H137" s="240"/>
      <c r="I137" s="240"/>
      <c r="J137" s="240"/>
      <c r="K137" s="240"/>
      <c r="L137" s="240"/>
      <c r="M137" s="240"/>
      <c r="N137" s="240"/>
      <c r="O137" s="240"/>
      <c r="P137" s="240"/>
      <c r="Q137" s="240"/>
      <c r="R137" s="240"/>
      <c r="S137" s="240"/>
      <c r="T137" s="240"/>
      <c r="U137" s="240"/>
      <c r="V137" s="311"/>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4"/>
    </row>
    <row r="138" spans="1:54" s="243" customFormat="1" ht="15.5">
      <c r="A138" s="438"/>
      <c r="B138" s="309" t="s">
        <v>218</v>
      </c>
      <c r="C138" s="310"/>
      <c r="D138" s="240"/>
      <c r="E138" s="240"/>
      <c r="F138" s="240"/>
      <c r="G138" s="240"/>
      <c r="H138" s="240"/>
      <c r="I138" s="240"/>
      <c r="J138" s="240"/>
      <c r="K138" s="240"/>
      <c r="L138" s="240"/>
      <c r="M138" s="240"/>
      <c r="N138" s="240"/>
      <c r="O138" s="240"/>
      <c r="P138" s="240"/>
      <c r="Q138" s="240"/>
      <c r="R138" s="240"/>
      <c r="S138" s="240"/>
      <c r="T138" s="240"/>
      <c r="U138" s="240"/>
      <c r="V138" s="311"/>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4"/>
    </row>
    <row r="139" spans="1:54" s="243" customFormat="1" ht="15.5">
      <c r="A139" s="438"/>
      <c r="B139" s="309" t="s">
        <v>219</v>
      </c>
      <c r="C139" s="310"/>
      <c r="D139" s="240"/>
      <c r="E139" s="240"/>
      <c r="F139" s="240"/>
      <c r="G139" s="240"/>
      <c r="H139" s="240"/>
      <c r="I139" s="240"/>
      <c r="J139" s="240"/>
      <c r="K139" s="240"/>
      <c r="L139" s="240"/>
      <c r="M139" s="240"/>
      <c r="N139" s="240"/>
      <c r="O139" s="240"/>
      <c r="P139" s="240"/>
      <c r="Q139" s="240"/>
      <c r="R139" s="240"/>
      <c r="S139" s="240"/>
      <c r="T139" s="240"/>
      <c r="U139" s="240"/>
      <c r="V139" s="311"/>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4"/>
    </row>
    <row r="140" spans="1:54" s="243" customFormat="1" ht="15.5">
      <c r="A140" s="438"/>
      <c r="B140" s="309" t="s">
        <v>220</v>
      </c>
      <c r="C140" s="310"/>
      <c r="V140" s="311"/>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4"/>
    </row>
    <row r="141" spans="1:54" s="243" customFormat="1" ht="15.5">
      <c r="A141" s="438"/>
      <c r="B141" s="309" t="s">
        <v>221</v>
      </c>
      <c r="C141" s="310"/>
      <c r="D141" s="293"/>
      <c r="E141" s="293"/>
      <c r="F141" s="293"/>
      <c r="G141" s="293"/>
      <c r="H141" s="293"/>
      <c r="I141" s="293"/>
      <c r="J141" s="293"/>
      <c r="K141" s="293"/>
      <c r="L141" s="293"/>
      <c r="M141" s="293"/>
      <c r="N141" s="293"/>
      <c r="O141" s="293"/>
      <c r="P141" s="293"/>
      <c r="Q141" s="293"/>
      <c r="R141" s="293"/>
      <c r="S141" s="293"/>
      <c r="T141" s="293"/>
      <c r="U141" s="293"/>
      <c r="W141" s="240"/>
      <c r="X141" s="240"/>
      <c r="Z141" s="264"/>
      <c r="AC141" s="311"/>
      <c r="AD141" s="311"/>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4"/>
    </row>
    <row r="142" spans="1:54" s="243" customFormat="1" ht="15.5">
      <c r="A142" s="438"/>
      <c r="B142" s="309" t="s">
        <v>222</v>
      </c>
      <c r="C142" s="310"/>
      <c r="D142" s="293"/>
      <c r="E142" s="293"/>
      <c r="F142" s="293"/>
      <c r="G142" s="293"/>
      <c r="H142" s="293"/>
      <c r="I142" s="293"/>
      <c r="J142" s="293"/>
      <c r="K142" s="293"/>
      <c r="L142" s="293"/>
      <c r="M142" s="293"/>
      <c r="N142" s="293"/>
      <c r="O142" s="293"/>
      <c r="P142" s="293"/>
      <c r="Q142" s="293"/>
      <c r="R142" s="293"/>
      <c r="S142" s="293"/>
      <c r="T142" s="293"/>
      <c r="U142" s="293"/>
      <c r="V142" s="311"/>
      <c r="W142" s="240"/>
      <c r="X142" s="240"/>
      <c r="Z142" s="264"/>
      <c r="AC142" s="311"/>
      <c r="AD142" s="311"/>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4"/>
    </row>
    <row r="143" spans="1:54" s="243" customFormat="1" ht="15.5">
      <c r="A143" s="438"/>
      <c r="B143" s="309" t="s">
        <v>223</v>
      </c>
      <c r="C143" s="310"/>
      <c r="D143" s="293"/>
      <c r="E143" s="293"/>
      <c r="F143" s="293"/>
      <c r="G143" s="293"/>
      <c r="H143" s="293"/>
      <c r="I143" s="293"/>
      <c r="J143" s="293"/>
      <c r="K143" s="293"/>
      <c r="L143" s="293"/>
      <c r="M143" s="293"/>
      <c r="N143" s="293"/>
      <c r="O143" s="293"/>
      <c r="P143" s="293"/>
      <c r="Q143" s="293"/>
      <c r="R143" s="293"/>
      <c r="S143" s="293"/>
      <c r="T143" s="293"/>
      <c r="U143" s="293"/>
      <c r="V143" s="311"/>
      <c r="W143" s="240"/>
      <c r="X143" s="240"/>
      <c r="Z143" s="264"/>
      <c r="AC143" s="311"/>
      <c r="AD143" s="311"/>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4"/>
    </row>
    <row r="144" spans="1:54" s="243" customFormat="1" ht="15.5">
      <c r="A144" s="438"/>
      <c r="B144" s="309" t="s">
        <v>822</v>
      </c>
      <c r="C144" s="310"/>
      <c r="D144" s="293"/>
      <c r="E144" s="293"/>
      <c r="F144" s="293"/>
      <c r="G144" s="293"/>
      <c r="H144" s="293"/>
      <c r="I144" s="293"/>
      <c r="J144" s="293"/>
      <c r="K144" s="293"/>
      <c r="L144" s="293"/>
      <c r="M144" s="293"/>
      <c r="N144" s="293"/>
      <c r="O144" s="293"/>
      <c r="P144" s="293"/>
      <c r="Q144" s="293"/>
      <c r="R144" s="293"/>
      <c r="S144" s="293"/>
      <c r="T144" s="293"/>
      <c r="U144" s="293"/>
      <c r="V144" s="311"/>
      <c r="W144" s="240"/>
      <c r="X144" s="240"/>
      <c r="Z144" s="264"/>
      <c r="AC144" s="311"/>
      <c r="AD144" s="311"/>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4"/>
    </row>
    <row r="145" spans="1:54" s="243" customFormat="1" ht="15.5">
      <c r="A145" s="438"/>
      <c r="B145" s="309" t="s">
        <v>823</v>
      </c>
      <c r="C145" s="310"/>
      <c r="D145" s="293"/>
      <c r="E145" s="293"/>
      <c r="F145" s="293"/>
      <c r="G145" s="293"/>
      <c r="H145" s="293"/>
      <c r="I145" s="293"/>
      <c r="J145" s="293"/>
      <c r="K145" s="293"/>
      <c r="L145" s="293"/>
      <c r="M145" s="293"/>
      <c r="N145" s="293"/>
      <c r="O145" s="293"/>
      <c r="P145" s="293"/>
      <c r="Q145" s="293"/>
      <c r="R145" s="293"/>
      <c r="S145" s="293"/>
      <c r="T145" s="293"/>
      <c r="U145" s="293"/>
      <c r="V145" s="311"/>
      <c r="W145" s="240"/>
      <c r="X145" s="240"/>
      <c r="Z145" s="264"/>
      <c r="AC145" s="311"/>
      <c r="AD145" s="311"/>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4"/>
    </row>
    <row r="146" spans="1:54" s="243" customFormat="1" ht="15.5">
      <c r="A146" s="438"/>
      <c r="B146" s="309" t="s">
        <v>824</v>
      </c>
      <c r="C146" s="310"/>
      <c r="D146" s="293"/>
      <c r="E146" s="293"/>
      <c r="F146" s="293"/>
      <c r="G146" s="293"/>
      <c r="H146" s="293"/>
      <c r="I146" s="293"/>
      <c r="J146" s="293"/>
      <c r="K146" s="293"/>
      <c r="L146" s="293"/>
      <c r="M146" s="293"/>
      <c r="N146" s="293"/>
      <c r="O146" s="293"/>
      <c r="P146" s="293"/>
      <c r="Q146" s="293"/>
      <c r="R146" s="293"/>
      <c r="S146" s="293"/>
      <c r="T146" s="293"/>
      <c r="U146" s="293"/>
      <c r="V146" s="311"/>
      <c r="W146" s="240"/>
      <c r="X146" s="240"/>
      <c r="Z146" s="264"/>
      <c r="AC146" s="311"/>
      <c r="AD146" s="311"/>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4"/>
    </row>
    <row r="147" spans="1:54" s="243" customFormat="1" ht="15.5">
      <c r="A147" s="438"/>
      <c r="B147" s="309" t="s">
        <v>825</v>
      </c>
      <c r="C147" s="310"/>
      <c r="D147" s="293"/>
      <c r="E147" s="293"/>
      <c r="F147" s="293"/>
      <c r="G147" s="293"/>
      <c r="H147" s="293"/>
      <c r="I147" s="293"/>
      <c r="J147" s="293"/>
      <c r="K147" s="293"/>
      <c r="L147" s="293"/>
      <c r="M147" s="293"/>
      <c r="N147" s="293"/>
      <c r="O147" s="293"/>
      <c r="P147" s="293"/>
      <c r="Q147" s="293"/>
      <c r="R147" s="293"/>
      <c r="S147" s="293"/>
      <c r="T147" s="293"/>
      <c r="U147" s="293"/>
      <c r="V147" s="311"/>
      <c r="W147" s="240"/>
      <c r="X147" s="240"/>
      <c r="Z147" s="264"/>
      <c r="AC147" s="311"/>
      <c r="AD147" s="311"/>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4"/>
    </row>
    <row r="148" spans="1:54" s="243" customFormat="1" ht="15.5">
      <c r="A148" s="438"/>
      <c r="B148" s="309" t="s">
        <v>826</v>
      </c>
      <c r="C148" s="310"/>
      <c r="D148" s="293"/>
      <c r="E148" s="293"/>
      <c r="F148" s="293"/>
      <c r="G148" s="293"/>
      <c r="H148" s="293"/>
      <c r="I148" s="293"/>
      <c r="J148" s="293"/>
      <c r="K148" s="293"/>
      <c r="L148" s="293"/>
      <c r="M148" s="293"/>
      <c r="N148" s="293"/>
      <c r="O148" s="293"/>
      <c r="P148" s="293"/>
      <c r="Q148" s="293"/>
      <c r="R148" s="293"/>
      <c r="S148" s="293"/>
      <c r="T148" s="293"/>
      <c r="U148" s="293"/>
      <c r="V148" s="311"/>
      <c r="W148" s="240"/>
      <c r="X148" s="240"/>
      <c r="Z148" s="264"/>
      <c r="AC148" s="311"/>
      <c r="AD148" s="311"/>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4"/>
    </row>
    <row r="149" spans="1:54" s="243" customFormat="1" ht="15.5">
      <c r="A149" s="438"/>
      <c r="B149" s="309" t="s">
        <v>827</v>
      </c>
      <c r="C149" s="310"/>
      <c r="D149" s="293"/>
      <c r="E149" s="293"/>
      <c r="F149" s="293"/>
      <c r="G149" s="293"/>
      <c r="H149" s="293"/>
      <c r="I149" s="293"/>
      <c r="J149" s="293"/>
      <c r="K149" s="293"/>
      <c r="L149" s="293"/>
      <c r="M149" s="293"/>
      <c r="N149" s="293"/>
      <c r="O149" s="293"/>
      <c r="P149" s="293"/>
      <c r="Q149" s="293"/>
      <c r="R149" s="293"/>
      <c r="S149" s="293"/>
      <c r="T149" s="293"/>
      <c r="U149" s="293"/>
      <c r="V149" s="311"/>
      <c r="W149" s="240"/>
      <c r="X149" s="240"/>
      <c r="Z149" s="264"/>
      <c r="AC149" s="311"/>
      <c r="AD149" s="311"/>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4"/>
    </row>
    <row r="150" spans="1:54" ht="15.5">
      <c r="B150" s="766" t="s">
        <v>828</v>
      </c>
      <c r="C150" s="345"/>
      <c r="D150" s="767"/>
      <c r="E150" s="767"/>
      <c r="F150" s="767"/>
      <c r="G150" s="767"/>
      <c r="H150" s="767"/>
      <c r="I150" s="767"/>
      <c r="J150" s="767"/>
      <c r="K150" s="767"/>
      <c r="L150" s="767"/>
      <c r="M150" s="767"/>
      <c r="N150" s="767"/>
      <c r="O150" s="767"/>
      <c r="P150" s="767"/>
      <c r="Q150" s="767"/>
      <c r="R150" s="767"/>
      <c r="S150" s="767"/>
      <c r="T150" s="767"/>
      <c r="U150" s="767"/>
      <c r="V150" s="768"/>
      <c r="W150" s="769"/>
      <c r="X150" s="770"/>
      <c r="Y150" s="768"/>
      <c r="Z150" s="349"/>
      <c r="AA150" s="771"/>
      <c r="AB150" s="771"/>
      <c r="AC150" s="768"/>
      <c r="AD150" s="768"/>
      <c r="AE150" s="771"/>
      <c r="AF150" s="771"/>
      <c r="AG150" s="771"/>
      <c r="AH150" s="771"/>
      <c r="AI150" s="771"/>
      <c r="AJ150" s="771"/>
      <c r="AK150" s="771"/>
      <c r="AL150" s="771"/>
      <c r="AM150" s="715">
        <f>SUMPRODUCT($T$22:$T$125,AM22:AM125)</f>
        <v>0</v>
      </c>
      <c r="AN150" s="715">
        <f>SUMPRODUCT($T$22:$T$125,AN22:AN125)</f>
        <v>0</v>
      </c>
      <c r="AO150" s="715">
        <f>IF(AO21="kW",SUMPRODUCT($U$22:$U$125,$AL$22:$AL$125,AO22:AO125),SUMPRODUCT($T$22:$T$125,AO22:AO125))</f>
        <v>0</v>
      </c>
      <c r="AP150" s="715">
        <f t="shared" ref="AP150:AZ150" si="52">IF(AP21="kW",SUMPRODUCT($U$22:$U$125,$AL$22:$AL$125,AP22:AP125),SUMPRODUCT($T$22:$T$125,AP22:AP125))</f>
        <v>0</v>
      </c>
      <c r="AQ150" s="715">
        <f t="shared" si="52"/>
        <v>0</v>
      </c>
      <c r="AR150" s="715">
        <f t="shared" si="52"/>
        <v>0</v>
      </c>
      <c r="AS150" s="715">
        <f t="shared" si="52"/>
        <v>0</v>
      </c>
      <c r="AT150" s="715">
        <f t="shared" si="52"/>
        <v>0</v>
      </c>
      <c r="AU150" s="715">
        <f t="shared" si="52"/>
        <v>0</v>
      </c>
      <c r="AV150" s="715">
        <f t="shared" si="52"/>
        <v>0</v>
      </c>
      <c r="AW150" s="715">
        <f t="shared" si="52"/>
        <v>0</v>
      </c>
      <c r="AX150" s="715">
        <f t="shared" si="52"/>
        <v>0</v>
      </c>
      <c r="AY150" s="715">
        <f t="shared" si="52"/>
        <v>0</v>
      </c>
      <c r="AZ150" s="715">
        <f t="shared" si="52"/>
        <v>0</v>
      </c>
      <c r="BA150" s="686"/>
      <c r="BB150" s="313"/>
    </row>
    <row r="151" spans="1:54" ht="15.5">
      <c r="B151" s="635"/>
      <c r="C151" s="310"/>
      <c r="D151" s="636"/>
      <c r="E151" s="636"/>
      <c r="F151" s="636"/>
      <c r="G151" s="636"/>
      <c r="H151" s="636"/>
      <c r="I151" s="636"/>
      <c r="J151" s="636"/>
      <c r="K151" s="636"/>
      <c r="L151" s="636"/>
      <c r="M151" s="636"/>
      <c r="N151" s="636"/>
      <c r="O151" s="636"/>
      <c r="P151" s="636"/>
      <c r="Q151" s="636"/>
      <c r="R151" s="636"/>
      <c r="S151" s="636"/>
      <c r="T151" s="636"/>
      <c r="U151" s="636"/>
      <c r="V151" s="637"/>
      <c r="W151" s="638"/>
      <c r="X151" s="639"/>
      <c r="Y151" s="637"/>
      <c r="Z151" s="264"/>
      <c r="AC151" s="637"/>
      <c r="AD151" s="637"/>
      <c r="AM151" s="251"/>
      <c r="AN151" s="251"/>
      <c r="AO151" s="251"/>
      <c r="AP151" s="251"/>
      <c r="AQ151" s="251"/>
      <c r="AR151" s="251"/>
      <c r="AS151" s="251"/>
      <c r="AT151" s="251"/>
      <c r="AU151" s="251"/>
      <c r="AV151" s="251"/>
      <c r="AW151" s="251"/>
      <c r="AX151" s="251"/>
      <c r="AY151" s="251"/>
      <c r="AZ151" s="251"/>
      <c r="BB151" s="313"/>
    </row>
    <row r="152" spans="1:54" ht="15.5">
      <c r="B152" s="635"/>
      <c r="C152" s="310"/>
      <c r="D152" s="636"/>
      <c r="E152" s="636"/>
      <c r="F152" s="636"/>
      <c r="G152" s="636"/>
      <c r="H152" s="636"/>
      <c r="I152" s="636"/>
      <c r="J152" s="636"/>
      <c r="K152" s="636"/>
      <c r="L152" s="636"/>
      <c r="M152" s="636"/>
      <c r="N152" s="636"/>
      <c r="O152" s="636"/>
      <c r="P152" s="636"/>
      <c r="Q152" s="636"/>
      <c r="R152" s="636"/>
      <c r="S152" s="636"/>
      <c r="T152" s="636"/>
      <c r="U152" s="636"/>
      <c r="V152" s="637"/>
      <c r="W152" s="638"/>
      <c r="X152" s="639"/>
      <c r="Y152" s="637"/>
      <c r="Z152" s="264"/>
      <c r="AC152" s="637"/>
      <c r="AD152" s="637"/>
      <c r="AM152" s="251"/>
      <c r="AN152" s="251"/>
      <c r="AO152" s="251"/>
      <c r="AP152" s="251"/>
      <c r="AQ152" s="251"/>
      <c r="AR152" s="251"/>
      <c r="AS152" s="251"/>
      <c r="AT152" s="251"/>
      <c r="AU152" s="251"/>
      <c r="AV152" s="251"/>
      <c r="AW152" s="251"/>
      <c r="AX152" s="251"/>
      <c r="AY152" s="251"/>
      <c r="AZ152" s="251"/>
      <c r="BB152" s="313"/>
    </row>
    <row r="153" spans="1:54" ht="15.5">
      <c r="B153" s="635"/>
      <c r="C153" s="310"/>
      <c r="D153" s="636"/>
      <c r="E153" s="636"/>
      <c r="F153" s="636"/>
      <c r="G153" s="636"/>
      <c r="H153" s="636"/>
      <c r="I153" s="636"/>
      <c r="J153" s="636"/>
      <c r="K153" s="636"/>
      <c r="L153" s="636"/>
      <c r="M153" s="636"/>
      <c r="N153" s="636"/>
      <c r="O153" s="636"/>
      <c r="P153" s="636"/>
      <c r="Q153" s="636"/>
      <c r="R153" s="636"/>
      <c r="S153" s="636"/>
      <c r="T153" s="636"/>
      <c r="U153" s="636"/>
      <c r="V153" s="637"/>
      <c r="W153" s="638"/>
      <c r="X153" s="639"/>
      <c r="Y153" s="637"/>
      <c r="Z153" s="264"/>
      <c r="AC153" s="637"/>
      <c r="AD153" s="637"/>
      <c r="AM153" s="251"/>
      <c r="AN153" s="251"/>
      <c r="AO153" s="251"/>
      <c r="AP153" s="251"/>
      <c r="AQ153" s="251"/>
      <c r="AR153" s="251"/>
      <c r="AS153" s="251"/>
      <c r="AT153" s="251"/>
      <c r="AU153" s="251"/>
      <c r="AV153" s="251"/>
      <c r="AW153" s="251"/>
      <c r="AX153" s="251"/>
      <c r="AY153" s="251"/>
      <c r="AZ153" s="251"/>
      <c r="BB153" s="313"/>
    </row>
    <row r="154" spans="1:54" ht="21.75" customHeight="1">
      <c r="B154" s="314" t="s">
        <v>590</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7"/>
      <c r="AA154" s="318"/>
      <c r="AB154" s="316"/>
      <c r="AC154" s="316"/>
      <c r="AD154" s="316"/>
      <c r="AE154" s="316"/>
      <c r="AF154" s="316"/>
      <c r="AG154" s="316"/>
      <c r="AH154" s="316"/>
      <c r="AI154" s="316"/>
      <c r="AJ154" s="316"/>
      <c r="AK154" s="316"/>
      <c r="AL154" s="316"/>
      <c r="AM154" s="319"/>
      <c r="AN154" s="319"/>
      <c r="AO154" s="319"/>
      <c r="AP154" s="319"/>
      <c r="AQ154" s="319"/>
      <c r="AR154" s="319"/>
      <c r="AS154" s="319"/>
      <c r="AT154" s="319"/>
      <c r="AU154" s="319"/>
      <c r="AV154" s="319"/>
      <c r="AW154" s="319"/>
      <c r="AX154" s="319"/>
      <c r="AY154" s="319"/>
      <c r="AZ154" s="319"/>
      <c r="BA154" s="319"/>
      <c r="BB154" s="313"/>
    </row>
    <row r="156" spans="1:54" ht="15.5">
      <c r="B156" s="241" t="s">
        <v>241</v>
      </c>
      <c r="C156" s="242"/>
      <c r="D156" s="501" t="s">
        <v>523</v>
      </c>
      <c r="F156" s="501"/>
      <c r="V156" s="242"/>
      <c r="AM156" s="231"/>
      <c r="AN156" s="229"/>
      <c r="AO156" s="229"/>
      <c r="AP156" s="229"/>
      <c r="AQ156" s="229"/>
      <c r="AR156" s="229"/>
      <c r="AS156" s="229"/>
      <c r="AT156" s="229"/>
      <c r="AU156" s="229"/>
      <c r="AV156" s="229"/>
      <c r="AW156" s="229"/>
      <c r="AX156" s="229"/>
      <c r="AY156" s="229"/>
      <c r="AZ156" s="229"/>
      <c r="BA156" s="229"/>
    </row>
    <row r="157" spans="1:54" ht="34.5" customHeight="1">
      <c r="B157" s="828" t="s">
        <v>211</v>
      </c>
      <c r="C157" s="830" t="s">
        <v>33</v>
      </c>
      <c r="D157" s="244" t="s">
        <v>421</v>
      </c>
      <c r="E157" s="838" t="s">
        <v>209</v>
      </c>
      <c r="F157" s="839"/>
      <c r="G157" s="839"/>
      <c r="H157" s="839"/>
      <c r="I157" s="839"/>
      <c r="J157" s="839"/>
      <c r="K157" s="839"/>
      <c r="L157" s="839"/>
      <c r="M157" s="839"/>
      <c r="N157" s="839"/>
      <c r="O157" s="839"/>
      <c r="P157" s="839"/>
      <c r="Q157" s="839"/>
      <c r="R157" s="839"/>
      <c r="S157" s="839"/>
      <c r="T157" s="840"/>
      <c r="U157" s="830" t="s">
        <v>213</v>
      </c>
      <c r="V157" s="244" t="s">
        <v>422</v>
      </c>
      <c r="W157" s="834" t="s">
        <v>212</v>
      </c>
      <c r="X157" s="835"/>
      <c r="Y157" s="835"/>
      <c r="Z157" s="835"/>
      <c r="AA157" s="835"/>
      <c r="AB157" s="835"/>
      <c r="AC157" s="835"/>
      <c r="AD157" s="835"/>
      <c r="AE157" s="835"/>
      <c r="AF157" s="835"/>
      <c r="AG157" s="835"/>
      <c r="AH157" s="835"/>
      <c r="AI157" s="835"/>
      <c r="AJ157" s="835"/>
      <c r="AK157" s="835"/>
      <c r="AL157" s="841"/>
      <c r="AM157" s="834" t="s">
        <v>242</v>
      </c>
      <c r="AN157" s="835"/>
      <c r="AO157" s="835"/>
      <c r="AP157" s="835"/>
      <c r="AQ157" s="835"/>
      <c r="AR157" s="835"/>
      <c r="AS157" s="835"/>
      <c r="AT157" s="835"/>
      <c r="AU157" s="835"/>
      <c r="AV157" s="835"/>
      <c r="AW157" s="835"/>
      <c r="AX157" s="835"/>
      <c r="AY157" s="835"/>
      <c r="AZ157" s="835"/>
      <c r="BA157" s="836"/>
    </row>
    <row r="158" spans="1:54" ht="60.75" customHeight="1">
      <c r="B158" s="829"/>
      <c r="C158" s="831"/>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7"/>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 50 to 699 kW</v>
      </c>
      <c r="AP158" s="245" t="str">
        <f>'1.  LRAMVA Summary'!G53</f>
        <v>GS 700 to 4,999 kW</v>
      </c>
      <c r="AQ158" s="245" t="str">
        <f>'1.  LRAMVA Summary'!H53</f>
        <v>Large Use</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3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0"/>
    </row>
    <row r="160" spans="1:54" ht="15" hidden="1" customHeight="1" outlineLevel="1">
      <c r="A160" s="43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52"/>
      <c r="AN160" s="352"/>
      <c r="AO160" s="352"/>
      <c r="AP160" s="352"/>
      <c r="AQ160" s="352"/>
      <c r="AR160" s="352"/>
      <c r="AS160" s="352"/>
      <c r="AT160" s="352"/>
      <c r="AU160" s="352"/>
      <c r="AV160" s="352"/>
      <c r="AW160" s="352"/>
      <c r="AX160" s="352"/>
      <c r="AY160" s="352"/>
      <c r="AZ160" s="352"/>
      <c r="BA160" s="256">
        <f>SUM(AM160:AZ160)</f>
        <v>0</v>
      </c>
    </row>
    <row r="161" spans="1:53" ht="15" hidden="1" customHeight="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05"/>
      <c r="V161" s="255"/>
      <c r="W161" s="255"/>
      <c r="X161" s="255"/>
      <c r="Y161" s="255"/>
      <c r="Z161" s="255"/>
      <c r="AA161" s="255"/>
      <c r="AB161" s="255"/>
      <c r="AC161" s="255"/>
      <c r="AD161" s="255"/>
      <c r="AE161" s="255"/>
      <c r="AF161" s="255"/>
      <c r="AG161" s="255"/>
      <c r="AH161" s="255"/>
      <c r="AI161" s="255"/>
      <c r="AJ161" s="255"/>
      <c r="AK161" s="255"/>
      <c r="AL161" s="255"/>
      <c r="AM161" s="353">
        <f>AM160</f>
        <v>0</v>
      </c>
      <c r="AN161" s="353">
        <f>AN160</f>
        <v>0</v>
      </c>
      <c r="AO161" s="353">
        <f t="shared" ref="AO161:AZ161" si="53">AO160</f>
        <v>0</v>
      </c>
      <c r="AP161" s="353">
        <f t="shared" si="53"/>
        <v>0</v>
      </c>
      <c r="AQ161" s="353">
        <f t="shared" si="53"/>
        <v>0</v>
      </c>
      <c r="AR161" s="353">
        <f t="shared" si="53"/>
        <v>0</v>
      </c>
      <c r="AS161" s="353">
        <f t="shared" si="53"/>
        <v>0</v>
      </c>
      <c r="AT161" s="353">
        <f t="shared" si="53"/>
        <v>0</v>
      </c>
      <c r="AU161" s="353">
        <f t="shared" si="53"/>
        <v>0</v>
      </c>
      <c r="AV161" s="353">
        <f t="shared" si="53"/>
        <v>0</v>
      </c>
      <c r="AW161" s="353">
        <f t="shared" si="53"/>
        <v>0</v>
      </c>
      <c r="AX161" s="353">
        <f t="shared" si="53"/>
        <v>0</v>
      </c>
      <c r="AY161" s="353">
        <f t="shared" si="53"/>
        <v>0</v>
      </c>
      <c r="AZ161" s="353">
        <f t="shared" si="53"/>
        <v>0</v>
      </c>
      <c r="BA161" s="434"/>
    </row>
    <row r="162" spans="1:53" ht="15.75" hidden="1" customHeight="1" outlineLevel="1">
      <c r="A162" s="44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54"/>
      <c r="AN162" s="355"/>
      <c r="AO162" s="355"/>
      <c r="AP162" s="355"/>
      <c r="AQ162" s="355"/>
      <c r="AR162" s="355"/>
      <c r="AS162" s="355"/>
      <c r="AT162" s="355"/>
      <c r="AU162" s="355"/>
      <c r="AV162" s="355"/>
      <c r="AW162" s="355"/>
      <c r="AX162" s="355"/>
      <c r="AY162" s="355"/>
      <c r="AZ162" s="355"/>
      <c r="BA162" s="262"/>
    </row>
    <row r="163" spans="1:53" ht="15" hidden="1" customHeight="1" outlineLevel="1">
      <c r="A163" s="43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52"/>
      <c r="AN163" s="352"/>
      <c r="AO163" s="352"/>
      <c r="AP163" s="352"/>
      <c r="AQ163" s="352"/>
      <c r="AR163" s="352"/>
      <c r="AS163" s="352"/>
      <c r="AT163" s="352"/>
      <c r="AU163" s="352"/>
      <c r="AV163" s="352"/>
      <c r="AW163" s="352"/>
      <c r="AX163" s="352"/>
      <c r="AY163" s="352"/>
      <c r="AZ163" s="352"/>
      <c r="BA163" s="256">
        <f>SUM(AM163:AZ163)</f>
        <v>0</v>
      </c>
    </row>
    <row r="164" spans="1:53" ht="15" hidden="1" customHeight="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05"/>
      <c r="V164" s="255"/>
      <c r="W164" s="255"/>
      <c r="X164" s="255"/>
      <c r="Y164" s="255"/>
      <c r="Z164" s="255"/>
      <c r="AA164" s="255"/>
      <c r="AB164" s="255"/>
      <c r="AC164" s="255"/>
      <c r="AD164" s="255"/>
      <c r="AE164" s="255"/>
      <c r="AF164" s="255"/>
      <c r="AG164" s="255"/>
      <c r="AH164" s="255"/>
      <c r="AI164" s="255"/>
      <c r="AJ164" s="255"/>
      <c r="AK164" s="255"/>
      <c r="AL164" s="255"/>
      <c r="AM164" s="353">
        <f>AM163</f>
        <v>0</v>
      </c>
      <c r="AN164" s="353">
        <f>AN163</f>
        <v>0</v>
      </c>
      <c r="AO164" s="353">
        <f t="shared" ref="AO164:AZ164" si="54">AO163</f>
        <v>0</v>
      </c>
      <c r="AP164" s="353">
        <f t="shared" si="54"/>
        <v>0</v>
      </c>
      <c r="AQ164" s="353">
        <f t="shared" si="54"/>
        <v>0</v>
      </c>
      <c r="AR164" s="353">
        <f t="shared" si="54"/>
        <v>0</v>
      </c>
      <c r="AS164" s="353">
        <f t="shared" si="54"/>
        <v>0</v>
      </c>
      <c r="AT164" s="353">
        <f t="shared" si="54"/>
        <v>0</v>
      </c>
      <c r="AU164" s="353">
        <f t="shared" si="54"/>
        <v>0</v>
      </c>
      <c r="AV164" s="353">
        <f t="shared" si="54"/>
        <v>0</v>
      </c>
      <c r="AW164" s="353">
        <f t="shared" si="54"/>
        <v>0</v>
      </c>
      <c r="AX164" s="353">
        <f t="shared" si="54"/>
        <v>0</v>
      </c>
      <c r="AY164" s="353">
        <f t="shared" si="54"/>
        <v>0</v>
      </c>
      <c r="AZ164" s="353">
        <f t="shared" si="54"/>
        <v>0</v>
      </c>
      <c r="BA164" s="434"/>
    </row>
    <row r="165" spans="1:53" ht="15.75" hidden="1" customHeight="1" outlineLevel="1">
      <c r="A165" s="44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54"/>
      <c r="AN165" s="355"/>
      <c r="AO165" s="355"/>
      <c r="AP165" s="355"/>
      <c r="AQ165" s="355"/>
      <c r="AR165" s="355"/>
      <c r="AS165" s="355"/>
      <c r="AT165" s="355"/>
      <c r="AU165" s="355"/>
      <c r="AV165" s="355"/>
      <c r="AW165" s="355"/>
      <c r="AX165" s="355"/>
      <c r="AY165" s="355"/>
      <c r="AZ165" s="355"/>
      <c r="BA165" s="262"/>
    </row>
    <row r="166" spans="1:53" ht="15" hidden="1" customHeight="1" outlineLevel="1">
      <c r="A166" s="43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52"/>
      <c r="AN166" s="352"/>
      <c r="AO166" s="352"/>
      <c r="AP166" s="352"/>
      <c r="AQ166" s="352"/>
      <c r="AR166" s="352"/>
      <c r="AS166" s="352"/>
      <c r="AT166" s="352"/>
      <c r="AU166" s="352"/>
      <c r="AV166" s="352"/>
      <c r="AW166" s="352"/>
      <c r="AX166" s="352"/>
      <c r="AY166" s="352"/>
      <c r="AZ166" s="352"/>
      <c r="BA166" s="256">
        <f>SUM(AM166:AZ166)</f>
        <v>0</v>
      </c>
    </row>
    <row r="167" spans="1:53" ht="15" hidden="1" customHeight="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05"/>
      <c r="V167" s="255"/>
      <c r="W167" s="255"/>
      <c r="X167" s="255"/>
      <c r="Y167" s="255"/>
      <c r="Z167" s="255"/>
      <c r="AA167" s="255"/>
      <c r="AB167" s="255"/>
      <c r="AC167" s="255"/>
      <c r="AD167" s="255"/>
      <c r="AE167" s="255"/>
      <c r="AF167" s="255"/>
      <c r="AG167" s="255"/>
      <c r="AH167" s="255"/>
      <c r="AI167" s="255"/>
      <c r="AJ167" s="255"/>
      <c r="AK167" s="255"/>
      <c r="AL167" s="255"/>
      <c r="AM167" s="353">
        <f>AM166</f>
        <v>0</v>
      </c>
      <c r="AN167" s="353">
        <f>AN166</f>
        <v>0</v>
      </c>
      <c r="AO167" s="353">
        <f t="shared" ref="AO167:AZ167" si="55">AO166</f>
        <v>0</v>
      </c>
      <c r="AP167" s="353">
        <f t="shared" si="55"/>
        <v>0</v>
      </c>
      <c r="AQ167" s="353">
        <f t="shared" si="55"/>
        <v>0</v>
      </c>
      <c r="AR167" s="353">
        <f t="shared" si="55"/>
        <v>0</v>
      </c>
      <c r="AS167" s="353">
        <f t="shared" si="55"/>
        <v>0</v>
      </c>
      <c r="AT167" s="353">
        <f t="shared" si="55"/>
        <v>0</v>
      </c>
      <c r="AU167" s="353">
        <f t="shared" si="55"/>
        <v>0</v>
      </c>
      <c r="AV167" s="353">
        <f t="shared" si="55"/>
        <v>0</v>
      </c>
      <c r="AW167" s="353">
        <f t="shared" si="55"/>
        <v>0</v>
      </c>
      <c r="AX167" s="353">
        <f t="shared" si="55"/>
        <v>0</v>
      </c>
      <c r="AY167" s="353">
        <f t="shared" si="55"/>
        <v>0</v>
      </c>
      <c r="AZ167" s="353">
        <f t="shared" si="55"/>
        <v>0</v>
      </c>
      <c r="BA167" s="434"/>
    </row>
    <row r="168" spans="1:53" ht="15" hidden="1" customHeight="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54"/>
      <c r="AN168" s="354"/>
      <c r="AO168" s="354"/>
      <c r="AP168" s="354"/>
      <c r="AQ168" s="354"/>
      <c r="AR168" s="354"/>
      <c r="AS168" s="354"/>
      <c r="AT168" s="354"/>
      <c r="AU168" s="354"/>
      <c r="AV168" s="354"/>
      <c r="AW168" s="354"/>
      <c r="AX168" s="354"/>
      <c r="AY168" s="354"/>
      <c r="AZ168" s="354"/>
      <c r="BA168" s="266"/>
    </row>
    <row r="169" spans="1:53" ht="15" hidden="1" customHeight="1" outlineLevel="1">
      <c r="A169" s="43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52"/>
      <c r="AN169" s="352"/>
      <c r="AO169" s="352"/>
      <c r="AP169" s="352"/>
      <c r="AQ169" s="352"/>
      <c r="AR169" s="352"/>
      <c r="AS169" s="352"/>
      <c r="AT169" s="352"/>
      <c r="AU169" s="352"/>
      <c r="AV169" s="352"/>
      <c r="AW169" s="352"/>
      <c r="AX169" s="352"/>
      <c r="AY169" s="352"/>
      <c r="AZ169" s="352"/>
      <c r="BA169" s="256">
        <f>SUM(AM169:AZ169)</f>
        <v>0</v>
      </c>
    </row>
    <row r="170" spans="1:53" ht="15" hidden="1" customHeight="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05"/>
      <c r="V170" s="255"/>
      <c r="W170" s="255"/>
      <c r="X170" s="255"/>
      <c r="Y170" s="255"/>
      <c r="Z170" s="255"/>
      <c r="AA170" s="255"/>
      <c r="AB170" s="255"/>
      <c r="AC170" s="255"/>
      <c r="AD170" s="255"/>
      <c r="AE170" s="255"/>
      <c r="AF170" s="255"/>
      <c r="AG170" s="255"/>
      <c r="AH170" s="255"/>
      <c r="AI170" s="255"/>
      <c r="AJ170" s="255"/>
      <c r="AK170" s="255"/>
      <c r="AL170" s="255"/>
      <c r="AM170" s="353">
        <f>AM169</f>
        <v>0</v>
      </c>
      <c r="AN170" s="353">
        <f>AN169</f>
        <v>0</v>
      </c>
      <c r="AO170" s="353">
        <f t="shared" ref="AO170:AZ170" si="56">AO169</f>
        <v>0</v>
      </c>
      <c r="AP170" s="353">
        <f t="shared" si="56"/>
        <v>0</v>
      </c>
      <c r="AQ170" s="353">
        <f t="shared" si="56"/>
        <v>0</v>
      </c>
      <c r="AR170" s="353">
        <f t="shared" si="56"/>
        <v>0</v>
      </c>
      <c r="AS170" s="353">
        <f t="shared" si="56"/>
        <v>0</v>
      </c>
      <c r="AT170" s="353">
        <f t="shared" si="56"/>
        <v>0</v>
      </c>
      <c r="AU170" s="353">
        <f t="shared" si="56"/>
        <v>0</v>
      </c>
      <c r="AV170" s="353">
        <f t="shared" si="56"/>
        <v>0</v>
      </c>
      <c r="AW170" s="353">
        <f t="shared" si="56"/>
        <v>0</v>
      </c>
      <c r="AX170" s="353">
        <f t="shared" si="56"/>
        <v>0</v>
      </c>
      <c r="AY170" s="353">
        <f t="shared" si="56"/>
        <v>0</v>
      </c>
      <c r="AZ170" s="353">
        <f t="shared" si="56"/>
        <v>0</v>
      </c>
      <c r="BA170" s="434"/>
    </row>
    <row r="171" spans="1:53" ht="15" hidden="1" customHeight="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54"/>
      <c r="AN171" s="354"/>
      <c r="AO171" s="354"/>
      <c r="AP171" s="354"/>
      <c r="AQ171" s="354"/>
      <c r="AR171" s="354"/>
      <c r="AS171" s="354"/>
      <c r="AT171" s="354"/>
      <c r="AU171" s="354"/>
      <c r="AV171" s="354"/>
      <c r="AW171" s="354"/>
      <c r="AX171" s="354"/>
      <c r="AY171" s="354"/>
      <c r="AZ171" s="354"/>
      <c r="BA171" s="266"/>
    </row>
    <row r="172" spans="1:53" ht="15" hidden="1" customHeight="1" outlineLevel="1">
      <c r="A172" s="43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52"/>
      <c r="AN172" s="352"/>
      <c r="AO172" s="352"/>
      <c r="AP172" s="352"/>
      <c r="AQ172" s="352"/>
      <c r="AR172" s="352"/>
      <c r="AS172" s="352"/>
      <c r="AT172" s="352"/>
      <c r="AU172" s="352"/>
      <c r="AV172" s="352"/>
      <c r="AW172" s="352"/>
      <c r="AX172" s="352"/>
      <c r="AY172" s="352"/>
      <c r="AZ172" s="352"/>
      <c r="BA172" s="256">
        <f>SUM(AM172:AZ172)</f>
        <v>0</v>
      </c>
    </row>
    <row r="173" spans="1:53" ht="15" hidden="1" customHeight="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05"/>
      <c r="V173" s="255"/>
      <c r="W173" s="255"/>
      <c r="X173" s="255"/>
      <c r="Y173" s="255"/>
      <c r="Z173" s="255"/>
      <c r="AA173" s="255"/>
      <c r="AB173" s="255"/>
      <c r="AC173" s="255"/>
      <c r="AD173" s="255"/>
      <c r="AE173" s="255"/>
      <c r="AF173" s="255"/>
      <c r="AG173" s="255"/>
      <c r="AH173" s="255"/>
      <c r="AI173" s="255"/>
      <c r="AJ173" s="255"/>
      <c r="AK173" s="255"/>
      <c r="AL173" s="255"/>
      <c r="AM173" s="353">
        <f>AM172</f>
        <v>0</v>
      </c>
      <c r="AN173" s="353">
        <f>AN172</f>
        <v>0</v>
      </c>
      <c r="AO173" s="353">
        <f t="shared" ref="AO173:AZ173" si="57">AO172</f>
        <v>0</v>
      </c>
      <c r="AP173" s="353">
        <f t="shared" si="57"/>
        <v>0</v>
      </c>
      <c r="AQ173" s="353">
        <f t="shared" si="57"/>
        <v>0</v>
      </c>
      <c r="AR173" s="353">
        <f t="shared" si="57"/>
        <v>0</v>
      </c>
      <c r="AS173" s="353">
        <f t="shared" si="57"/>
        <v>0</v>
      </c>
      <c r="AT173" s="353">
        <f t="shared" si="57"/>
        <v>0</v>
      </c>
      <c r="AU173" s="353">
        <f t="shared" si="57"/>
        <v>0</v>
      </c>
      <c r="AV173" s="353">
        <f t="shared" si="57"/>
        <v>0</v>
      </c>
      <c r="AW173" s="353">
        <f t="shared" si="57"/>
        <v>0</v>
      </c>
      <c r="AX173" s="353">
        <f t="shared" si="57"/>
        <v>0</v>
      </c>
      <c r="AY173" s="353">
        <f t="shared" si="57"/>
        <v>0</v>
      </c>
      <c r="AZ173" s="353">
        <f t="shared" si="57"/>
        <v>0</v>
      </c>
      <c r="BA173" s="434"/>
    </row>
    <row r="174" spans="1:53" ht="15" hidden="1" customHeight="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54"/>
      <c r="AN174" s="354"/>
      <c r="AO174" s="354"/>
      <c r="AP174" s="354"/>
      <c r="AQ174" s="354"/>
      <c r="AR174" s="354"/>
      <c r="AS174" s="354"/>
      <c r="AT174" s="354"/>
      <c r="AU174" s="354"/>
      <c r="AV174" s="354"/>
      <c r="AW174" s="354"/>
      <c r="AX174" s="354"/>
      <c r="AY174" s="354"/>
      <c r="AZ174" s="354"/>
      <c r="BA174" s="266"/>
    </row>
    <row r="175" spans="1:53" ht="15" hidden="1" customHeight="1" outlineLevel="1">
      <c r="A175" s="43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52"/>
      <c r="AN175" s="352"/>
      <c r="AO175" s="352"/>
      <c r="AP175" s="352"/>
      <c r="AQ175" s="352"/>
      <c r="AR175" s="352"/>
      <c r="AS175" s="352"/>
      <c r="AT175" s="352"/>
      <c r="AU175" s="352"/>
      <c r="AV175" s="352"/>
      <c r="AW175" s="352"/>
      <c r="AX175" s="352"/>
      <c r="AY175" s="352"/>
      <c r="AZ175" s="352"/>
      <c r="BA175" s="256">
        <f>SUM(AM175:AZ175)</f>
        <v>0</v>
      </c>
    </row>
    <row r="176" spans="1:53" ht="15" hidden="1" customHeight="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05"/>
      <c r="V176" s="255"/>
      <c r="W176" s="255"/>
      <c r="X176" s="255"/>
      <c r="Y176" s="255"/>
      <c r="Z176" s="255"/>
      <c r="AA176" s="255"/>
      <c r="AB176" s="255"/>
      <c r="AC176" s="255"/>
      <c r="AD176" s="255"/>
      <c r="AE176" s="255"/>
      <c r="AF176" s="255"/>
      <c r="AG176" s="255"/>
      <c r="AH176" s="255"/>
      <c r="AI176" s="255"/>
      <c r="AJ176" s="255"/>
      <c r="AK176" s="255"/>
      <c r="AL176" s="255"/>
      <c r="AM176" s="353">
        <f>AM175</f>
        <v>0</v>
      </c>
      <c r="AN176" s="353">
        <f>AN175</f>
        <v>0</v>
      </c>
      <c r="AO176" s="353">
        <f t="shared" ref="AO176:AZ176" si="58">AO175</f>
        <v>0</v>
      </c>
      <c r="AP176" s="353">
        <f t="shared" si="58"/>
        <v>0</v>
      </c>
      <c r="AQ176" s="353">
        <f t="shared" si="58"/>
        <v>0</v>
      </c>
      <c r="AR176" s="353">
        <f t="shared" si="58"/>
        <v>0</v>
      </c>
      <c r="AS176" s="353">
        <f t="shared" si="58"/>
        <v>0</v>
      </c>
      <c r="AT176" s="353">
        <f t="shared" si="58"/>
        <v>0</v>
      </c>
      <c r="AU176" s="353">
        <f t="shared" si="58"/>
        <v>0</v>
      </c>
      <c r="AV176" s="353">
        <f t="shared" si="58"/>
        <v>0</v>
      </c>
      <c r="AW176" s="353">
        <f t="shared" si="58"/>
        <v>0</v>
      </c>
      <c r="AX176" s="353">
        <f t="shared" si="58"/>
        <v>0</v>
      </c>
      <c r="AY176" s="353">
        <f t="shared" si="58"/>
        <v>0</v>
      </c>
      <c r="AZ176" s="353">
        <f t="shared" si="58"/>
        <v>0</v>
      </c>
      <c r="BA176" s="434"/>
    </row>
    <row r="177" spans="1:53" ht="15" hidden="1" customHeight="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54"/>
      <c r="AN177" s="354"/>
      <c r="AO177" s="354"/>
      <c r="AP177" s="354"/>
      <c r="AQ177" s="354"/>
      <c r="AR177" s="354"/>
      <c r="AS177" s="354"/>
      <c r="AT177" s="354"/>
      <c r="AU177" s="354"/>
      <c r="AV177" s="354"/>
      <c r="AW177" s="354"/>
      <c r="AX177" s="354"/>
      <c r="AY177" s="354"/>
      <c r="AZ177" s="354"/>
      <c r="BA177" s="266"/>
    </row>
    <row r="178" spans="1:53" ht="15" hidden="1" customHeight="1" outlineLevel="1">
      <c r="A178" s="43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52"/>
      <c r="AN178" s="352"/>
      <c r="AO178" s="352"/>
      <c r="AP178" s="352"/>
      <c r="AQ178" s="352"/>
      <c r="AR178" s="352"/>
      <c r="AS178" s="352"/>
      <c r="AT178" s="352"/>
      <c r="AU178" s="352"/>
      <c r="AV178" s="352"/>
      <c r="AW178" s="352"/>
      <c r="AX178" s="352"/>
      <c r="AY178" s="352"/>
      <c r="AZ178" s="352"/>
      <c r="BA178" s="256">
        <f>SUM(AM178:AZ178)</f>
        <v>0</v>
      </c>
    </row>
    <row r="179" spans="1:53" ht="15" hidden="1" customHeight="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53">
        <f>AM178</f>
        <v>0</v>
      </c>
      <c r="AN179" s="353">
        <f>AN178</f>
        <v>0</v>
      </c>
      <c r="AO179" s="353">
        <f t="shared" ref="AO179:AZ179" si="59">AO178</f>
        <v>0</v>
      </c>
      <c r="AP179" s="353">
        <f t="shared" si="59"/>
        <v>0</v>
      </c>
      <c r="AQ179" s="353">
        <f t="shared" si="59"/>
        <v>0</v>
      </c>
      <c r="AR179" s="353">
        <f t="shared" si="59"/>
        <v>0</v>
      </c>
      <c r="AS179" s="353">
        <f t="shared" si="59"/>
        <v>0</v>
      </c>
      <c r="AT179" s="353">
        <f t="shared" si="59"/>
        <v>0</v>
      </c>
      <c r="AU179" s="353">
        <f t="shared" si="59"/>
        <v>0</v>
      </c>
      <c r="AV179" s="353">
        <f t="shared" si="59"/>
        <v>0</v>
      </c>
      <c r="AW179" s="353">
        <f t="shared" si="59"/>
        <v>0</v>
      </c>
      <c r="AX179" s="353">
        <f t="shared" si="59"/>
        <v>0</v>
      </c>
      <c r="AY179" s="353">
        <f t="shared" si="59"/>
        <v>0</v>
      </c>
      <c r="AZ179" s="353">
        <f t="shared" si="59"/>
        <v>0</v>
      </c>
      <c r="BA179" s="434"/>
    </row>
    <row r="180" spans="1:53" ht="15" hidden="1" customHeight="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54"/>
      <c r="AN180" s="354"/>
      <c r="AO180" s="354"/>
      <c r="AP180" s="354"/>
      <c r="AQ180" s="354"/>
      <c r="AR180" s="354"/>
      <c r="AS180" s="354"/>
      <c r="AT180" s="354"/>
      <c r="AU180" s="354"/>
      <c r="AV180" s="354"/>
      <c r="AW180" s="354"/>
      <c r="AX180" s="354"/>
      <c r="AY180" s="354"/>
      <c r="AZ180" s="354"/>
      <c r="BA180" s="266"/>
    </row>
    <row r="181" spans="1:53" s="243" customFormat="1" ht="15" hidden="1" customHeight="1" outlineLevel="1">
      <c r="A181" s="43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52"/>
      <c r="AN181" s="352"/>
      <c r="AO181" s="352"/>
      <c r="AP181" s="352"/>
      <c r="AQ181" s="352"/>
      <c r="AR181" s="352"/>
      <c r="AS181" s="352"/>
      <c r="AT181" s="352"/>
      <c r="AU181" s="352"/>
      <c r="AV181" s="352"/>
      <c r="AW181" s="352"/>
      <c r="AX181" s="352"/>
      <c r="AY181" s="352"/>
      <c r="AZ181" s="352"/>
      <c r="BA181" s="256">
        <f>SUM(AM181:AZ181)</f>
        <v>0</v>
      </c>
    </row>
    <row r="182" spans="1:53" s="243" customFormat="1" ht="15" hidden="1" customHeight="1" outlineLevel="1">
      <c r="A182" s="43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53">
        <f>AM181</f>
        <v>0</v>
      </c>
      <c r="AN182" s="353">
        <f>AN181</f>
        <v>0</v>
      </c>
      <c r="AO182" s="353">
        <f t="shared" ref="AO182:AZ182" si="60">AO181</f>
        <v>0</v>
      </c>
      <c r="AP182" s="353">
        <f t="shared" si="60"/>
        <v>0</v>
      </c>
      <c r="AQ182" s="353">
        <f t="shared" si="60"/>
        <v>0</v>
      </c>
      <c r="AR182" s="353">
        <f t="shared" si="60"/>
        <v>0</v>
      </c>
      <c r="AS182" s="353">
        <f t="shared" si="60"/>
        <v>0</v>
      </c>
      <c r="AT182" s="353">
        <f t="shared" si="60"/>
        <v>0</v>
      </c>
      <c r="AU182" s="353">
        <f t="shared" si="60"/>
        <v>0</v>
      </c>
      <c r="AV182" s="353">
        <f t="shared" si="60"/>
        <v>0</v>
      </c>
      <c r="AW182" s="353">
        <f t="shared" si="60"/>
        <v>0</v>
      </c>
      <c r="AX182" s="353">
        <f t="shared" si="60"/>
        <v>0</v>
      </c>
      <c r="AY182" s="353">
        <f t="shared" si="60"/>
        <v>0</v>
      </c>
      <c r="AZ182" s="353">
        <f t="shared" si="60"/>
        <v>0</v>
      </c>
      <c r="BA182" s="434"/>
    </row>
    <row r="183" spans="1:53" s="243" customFormat="1" ht="15" hidden="1" customHeight="1" outlineLevel="1">
      <c r="A183" s="43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54"/>
      <c r="AN183" s="354"/>
      <c r="AO183" s="354"/>
      <c r="AP183" s="354"/>
      <c r="AQ183" s="354"/>
      <c r="AR183" s="354"/>
      <c r="AS183" s="354"/>
      <c r="AT183" s="354"/>
      <c r="AU183" s="354"/>
      <c r="AV183" s="354"/>
      <c r="AW183" s="354"/>
      <c r="AX183" s="354"/>
      <c r="AY183" s="354"/>
      <c r="AZ183" s="354"/>
      <c r="BA183" s="266"/>
    </row>
    <row r="184" spans="1:53" ht="15" hidden="1" customHeight="1" outlineLevel="1">
      <c r="A184" s="43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52"/>
      <c r="AN184" s="352"/>
      <c r="AO184" s="352"/>
      <c r="AP184" s="352"/>
      <c r="AQ184" s="352"/>
      <c r="AR184" s="352"/>
      <c r="AS184" s="352"/>
      <c r="AT184" s="352"/>
      <c r="AU184" s="352"/>
      <c r="AV184" s="352"/>
      <c r="AW184" s="352"/>
      <c r="AX184" s="352"/>
      <c r="AY184" s="352"/>
      <c r="AZ184" s="352"/>
      <c r="BA184" s="256">
        <f>SUM(AM184:AZ184)</f>
        <v>0</v>
      </c>
    </row>
    <row r="185" spans="1:53" ht="15" hidden="1" customHeight="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53">
        <f>AM184</f>
        <v>0</v>
      </c>
      <c r="AN185" s="353">
        <f>AN184</f>
        <v>0</v>
      </c>
      <c r="AO185" s="353">
        <f t="shared" ref="AO185:AZ185" si="61">AO184</f>
        <v>0</v>
      </c>
      <c r="AP185" s="353">
        <f t="shared" si="61"/>
        <v>0</v>
      </c>
      <c r="AQ185" s="353">
        <f t="shared" si="61"/>
        <v>0</v>
      </c>
      <c r="AR185" s="353">
        <f t="shared" si="61"/>
        <v>0</v>
      </c>
      <c r="AS185" s="353">
        <f t="shared" si="61"/>
        <v>0</v>
      </c>
      <c r="AT185" s="353">
        <f t="shared" si="61"/>
        <v>0</v>
      </c>
      <c r="AU185" s="353">
        <f t="shared" si="61"/>
        <v>0</v>
      </c>
      <c r="AV185" s="353">
        <f t="shared" si="61"/>
        <v>0</v>
      </c>
      <c r="AW185" s="353">
        <f t="shared" si="61"/>
        <v>0</v>
      </c>
      <c r="AX185" s="353">
        <f t="shared" si="61"/>
        <v>0</v>
      </c>
      <c r="AY185" s="353">
        <f t="shared" si="61"/>
        <v>0</v>
      </c>
      <c r="AZ185" s="353">
        <f t="shared" si="61"/>
        <v>0</v>
      </c>
      <c r="BA185" s="434"/>
    </row>
    <row r="186" spans="1:53" ht="15" hidden="1" customHeight="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54"/>
      <c r="AN186" s="354"/>
      <c r="AO186" s="354"/>
      <c r="AP186" s="354"/>
      <c r="AQ186" s="354"/>
      <c r="AR186" s="354"/>
      <c r="AS186" s="354"/>
      <c r="AT186" s="354"/>
      <c r="AU186" s="354"/>
      <c r="AV186" s="354"/>
      <c r="AW186" s="354"/>
      <c r="AX186" s="354"/>
      <c r="AY186" s="354"/>
      <c r="AZ186" s="354"/>
      <c r="BA186" s="266"/>
    </row>
    <row r="187" spans="1:53" ht="15.75" hidden="1" customHeight="1" outlineLevel="1">
      <c r="A187" s="43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56"/>
      <c r="AN187" s="356"/>
      <c r="AO187" s="356"/>
      <c r="AP187" s="356"/>
      <c r="AQ187" s="356"/>
      <c r="AR187" s="356"/>
      <c r="AS187" s="356"/>
      <c r="AT187" s="356"/>
      <c r="AU187" s="356"/>
      <c r="AV187" s="356"/>
      <c r="AW187" s="356"/>
      <c r="AX187" s="356"/>
      <c r="AY187" s="356"/>
      <c r="AZ187" s="356"/>
      <c r="BA187" s="252"/>
    </row>
    <row r="188" spans="1:53" ht="15" hidden="1" customHeight="1" outlineLevel="1">
      <c r="A188" s="43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04"/>
      <c r="AN188" s="406"/>
      <c r="AO188" s="406"/>
      <c r="AP188" s="357"/>
      <c r="AQ188" s="357"/>
      <c r="AR188" s="357"/>
      <c r="AS188" s="357"/>
      <c r="AT188" s="357"/>
      <c r="AU188" s="357"/>
      <c r="AV188" s="357"/>
      <c r="AW188" s="357"/>
      <c r="AX188" s="357"/>
      <c r="AY188" s="357"/>
      <c r="AZ188" s="357"/>
      <c r="BA188" s="256">
        <f>SUM(AM188:AZ188)</f>
        <v>0</v>
      </c>
    </row>
    <row r="189" spans="1:53" ht="15" hidden="1" customHeight="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53">
        <f>AM188</f>
        <v>0</v>
      </c>
      <c r="AN189" s="353">
        <f>AN188</f>
        <v>0</v>
      </c>
      <c r="AO189" s="353">
        <f t="shared" ref="AO189:AZ189" si="62">AO188</f>
        <v>0</v>
      </c>
      <c r="AP189" s="353">
        <f t="shared" si="62"/>
        <v>0</v>
      </c>
      <c r="AQ189" s="353">
        <f t="shared" si="62"/>
        <v>0</v>
      </c>
      <c r="AR189" s="353">
        <f t="shared" si="62"/>
        <v>0</v>
      </c>
      <c r="AS189" s="353">
        <f t="shared" si="62"/>
        <v>0</v>
      </c>
      <c r="AT189" s="353">
        <f t="shared" si="62"/>
        <v>0</v>
      </c>
      <c r="AU189" s="353">
        <f t="shared" si="62"/>
        <v>0</v>
      </c>
      <c r="AV189" s="353">
        <f t="shared" si="62"/>
        <v>0</v>
      </c>
      <c r="AW189" s="353">
        <f t="shared" si="62"/>
        <v>0</v>
      </c>
      <c r="AX189" s="353">
        <f t="shared" si="62"/>
        <v>0</v>
      </c>
      <c r="AY189" s="353">
        <f t="shared" si="62"/>
        <v>0</v>
      </c>
      <c r="AZ189" s="353">
        <f t="shared" si="62"/>
        <v>0</v>
      </c>
      <c r="BA189" s="434"/>
    </row>
    <row r="190" spans="1:53" ht="15" hidden="1" customHeight="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58"/>
      <c r="AN190" s="358"/>
      <c r="AO190" s="358"/>
      <c r="AP190" s="358"/>
      <c r="AQ190" s="358"/>
      <c r="AR190" s="358"/>
      <c r="AS190" s="358"/>
      <c r="AT190" s="358"/>
      <c r="AU190" s="358"/>
      <c r="AV190" s="358"/>
      <c r="AW190" s="358"/>
      <c r="AX190" s="358"/>
      <c r="AY190" s="358"/>
      <c r="AZ190" s="358"/>
      <c r="BA190" s="272"/>
    </row>
    <row r="191" spans="1:53" ht="15" hidden="1" customHeight="1" outlineLevel="1">
      <c r="A191" s="43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57"/>
      <c r="AN191" s="406"/>
      <c r="AO191" s="357"/>
      <c r="AP191" s="357"/>
      <c r="AQ191" s="357"/>
      <c r="AR191" s="357"/>
      <c r="AS191" s="357"/>
      <c r="AT191" s="357"/>
      <c r="AU191" s="357"/>
      <c r="AV191" s="357"/>
      <c r="AW191" s="357"/>
      <c r="AX191" s="357"/>
      <c r="AY191" s="357"/>
      <c r="AZ191" s="357"/>
      <c r="BA191" s="256">
        <f>SUM(AM191:AZ191)</f>
        <v>0</v>
      </c>
    </row>
    <row r="192" spans="1:53" ht="15" hidden="1" customHeight="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53">
        <f>AM191</f>
        <v>0</v>
      </c>
      <c r="AN192" s="353">
        <f>AN191</f>
        <v>0</v>
      </c>
      <c r="AO192" s="353">
        <f t="shared" ref="AO192:AZ192" si="63">AO191</f>
        <v>0</v>
      </c>
      <c r="AP192" s="353">
        <f t="shared" si="63"/>
        <v>0</v>
      </c>
      <c r="AQ192" s="353">
        <f t="shared" si="63"/>
        <v>0</v>
      </c>
      <c r="AR192" s="353">
        <f t="shared" si="63"/>
        <v>0</v>
      </c>
      <c r="AS192" s="353">
        <f t="shared" si="63"/>
        <v>0</v>
      </c>
      <c r="AT192" s="353">
        <f t="shared" si="63"/>
        <v>0</v>
      </c>
      <c r="AU192" s="353">
        <f t="shared" si="63"/>
        <v>0</v>
      </c>
      <c r="AV192" s="353">
        <f t="shared" si="63"/>
        <v>0</v>
      </c>
      <c r="AW192" s="353">
        <f t="shared" si="63"/>
        <v>0</v>
      </c>
      <c r="AX192" s="353">
        <f t="shared" si="63"/>
        <v>0</v>
      </c>
      <c r="AY192" s="353">
        <f t="shared" si="63"/>
        <v>0</v>
      </c>
      <c r="AZ192" s="353">
        <f t="shared" si="63"/>
        <v>0</v>
      </c>
      <c r="BA192" s="434"/>
    </row>
    <row r="193" spans="1:53" ht="15" hidden="1" customHeight="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58"/>
      <c r="AN193" s="359"/>
      <c r="AO193" s="358"/>
      <c r="AP193" s="358"/>
      <c r="AQ193" s="358"/>
      <c r="AR193" s="358"/>
      <c r="AS193" s="358"/>
      <c r="AT193" s="358"/>
      <c r="AU193" s="358"/>
      <c r="AV193" s="358"/>
      <c r="AW193" s="358"/>
      <c r="AX193" s="358"/>
      <c r="AY193" s="358"/>
      <c r="AZ193" s="358"/>
      <c r="BA193" s="272"/>
    </row>
    <row r="194" spans="1:53" ht="15" hidden="1" customHeight="1" outlineLevel="1">
      <c r="A194" s="43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57"/>
      <c r="AN194" s="357"/>
      <c r="AO194" s="357"/>
      <c r="AP194" s="357"/>
      <c r="AQ194" s="357"/>
      <c r="AR194" s="357"/>
      <c r="AS194" s="357"/>
      <c r="AT194" s="357"/>
      <c r="AU194" s="357"/>
      <c r="AV194" s="357"/>
      <c r="AW194" s="357"/>
      <c r="AX194" s="357"/>
      <c r="AY194" s="357"/>
      <c r="AZ194" s="357"/>
      <c r="BA194" s="256">
        <f>SUM(AM194:AZ194)</f>
        <v>0</v>
      </c>
    </row>
    <row r="195" spans="1:53" ht="15" hidden="1" customHeight="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53">
        <f>AM194</f>
        <v>0</v>
      </c>
      <c r="AN195" s="353">
        <f>AN194</f>
        <v>0</v>
      </c>
      <c r="AO195" s="353">
        <f t="shared" ref="AO195:AZ195" si="64">AO194</f>
        <v>0</v>
      </c>
      <c r="AP195" s="353">
        <f t="shared" si="64"/>
        <v>0</v>
      </c>
      <c r="AQ195" s="353">
        <f t="shared" si="64"/>
        <v>0</v>
      </c>
      <c r="AR195" s="353">
        <f t="shared" si="64"/>
        <v>0</v>
      </c>
      <c r="AS195" s="353">
        <f t="shared" si="64"/>
        <v>0</v>
      </c>
      <c r="AT195" s="353">
        <f t="shared" si="64"/>
        <v>0</v>
      </c>
      <c r="AU195" s="353">
        <f t="shared" si="64"/>
        <v>0</v>
      </c>
      <c r="AV195" s="353">
        <f t="shared" si="64"/>
        <v>0</v>
      </c>
      <c r="AW195" s="353">
        <f t="shared" si="64"/>
        <v>0</v>
      </c>
      <c r="AX195" s="353">
        <f t="shared" si="64"/>
        <v>0</v>
      </c>
      <c r="AY195" s="353">
        <f t="shared" si="64"/>
        <v>0</v>
      </c>
      <c r="AZ195" s="353">
        <f t="shared" si="64"/>
        <v>0</v>
      </c>
      <c r="BA195" s="434"/>
    </row>
    <row r="196" spans="1:53" ht="15" hidden="1" customHeight="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58"/>
      <c r="AN196" s="359"/>
      <c r="AO196" s="358"/>
      <c r="AP196" s="358"/>
      <c r="AQ196" s="358"/>
      <c r="AR196" s="358"/>
      <c r="AS196" s="358"/>
      <c r="AT196" s="358"/>
      <c r="AU196" s="358"/>
      <c r="AV196" s="358"/>
      <c r="AW196" s="358"/>
      <c r="AX196" s="358"/>
      <c r="AY196" s="358"/>
      <c r="AZ196" s="358"/>
      <c r="BA196" s="272"/>
    </row>
    <row r="197" spans="1:53" ht="15" hidden="1" customHeight="1" outlineLevel="1">
      <c r="A197" s="43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57"/>
      <c r="AN197" s="357"/>
      <c r="AO197" s="357"/>
      <c r="AP197" s="357"/>
      <c r="AQ197" s="357"/>
      <c r="AR197" s="357"/>
      <c r="AS197" s="357"/>
      <c r="AT197" s="357"/>
      <c r="AU197" s="357"/>
      <c r="AV197" s="357"/>
      <c r="AW197" s="357"/>
      <c r="AX197" s="357"/>
      <c r="AY197" s="357"/>
      <c r="AZ197" s="357"/>
      <c r="BA197" s="256">
        <f>SUM(AM197:AZ197)</f>
        <v>0</v>
      </c>
    </row>
    <row r="198" spans="1:53" ht="15" hidden="1" customHeight="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53">
        <f>AM197</f>
        <v>0</v>
      </c>
      <c r="AN198" s="353">
        <f>AN197</f>
        <v>0</v>
      </c>
      <c r="AO198" s="353">
        <f t="shared" ref="AO198:AZ198" si="65">AO197</f>
        <v>0</v>
      </c>
      <c r="AP198" s="353">
        <f t="shared" si="65"/>
        <v>0</v>
      </c>
      <c r="AQ198" s="353">
        <f t="shared" si="65"/>
        <v>0</v>
      </c>
      <c r="AR198" s="353">
        <f t="shared" si="65"/>
        <v>0</v>
      </c>
      <c r="AS198" s="353">
        <f t="shared" si="65"/>
        <v>0</v>
      </c>
      <c r="AT198" s="353">
        <f t="shared" si="65"/>
        <v>0</v>
      </c>
      <c r="AU198" s="353">
        <f t="shared" si="65"/>
        <v>0</v>
      </c>
      <c r="AV198" s="353">
        <f t="shared" si="65"/>
        <v>0</v>
      </c>
      <c r="AW198" s="353">
        <f t="shared" si="65"/>
        <v>0</v>
      </c>
      <c r="AX198" s="353">
        <f t="shared" si="65"/>
        <v>0</v>
      </c>
      <c r="AY198" s="353">
        <f t="shared" si="65"/>
        <v>0</v>
      </c>
      <c r="AZ198" s="353">
        <f t="shared" si="65"/>
        <v>0</v>
      </c>
      <c r="BA198" s="434"/>
    </row>
    <row r="199" spans="1:53" ht="15" hidden="1" customHeight="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58"/>
      <c r="AN199" s="358"/>
      <c r="AO199" s="358"/>
      <c r="AP199" s="358"/>
      <c r="AQ199" s="358"/>
      <c r="AR199" s="358"/>
      <c r="AS199" s="358"/>
      <c r="AT199" s="358"/>
      <c r="AU199" s="358"/>
      <c r="AV199" s="358"/>
      <c r="AW199" s="358"/>
      <c r="AX199" s="358"/>
      <c r="AY199" s="358"/>
      <c r="AZ199" s="358"/>
      <c r="BA199" s="272"/>
    </row>
    <row r="200" spans="1:53" ht="15" hidden="1" customHeight="1" outlineLevel="1">
      <c r="A200" s="43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57"/>
      <c r="AN200" s="357"/>
      <c r="AO200" s="357"/>
      <c r="AP200" s="357"/>
      <c r="AQ200" s="357"/>
      <c r="AR200" s="357"/>
      <c r="AS200" s="357"/>
      <c r="AT200" s="357"/>
      <c r="AU200" s="357"/>
      <c r="AV200" s="357"/>
      <c r="AW200" s="357"/>
      <c r="AX200" s="357"/>
      <c r="AY200" s="357"/>
      <c r="AZ200" s="357"/>
      <c r="BA200" s="256">
        <f>SUM(AM200:AZ200)</f>
        <v>0</v>
      </c>
    </row>
    <row r="201" spans="1:53" ht="15" hidden="1" customHeight="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53">
        <f>AM200</f>
        <v>0</v>
      </c>
      <c r="AN201" s="353">
        <f>AN200</f>
        <v>0</v>
      </c>
      <c r="AO201" s="353">
        <f t="shared" ref="AO201:AZ201" si="66">AO200</f>
        <v>0</v>
      </c>
      <c r="AP201" s="353">
        <f t="shared" si="66"/>
        <v>0</v>
      </c>
      <c r="AQ201" s="353">
        <f t="shared" si="66"/>
        <v>0</v>
      </c>
      <c r="AR201" s="353">
        <f t="shared" si="66"/>
        <v>0</v>
      </c>
      <c r="AS201" s="353">
        <f t="shared" si="66"/>
        <v>0</v>
      </c>
      <c r="AT201" s="353">
        <f t="shared" si="66"/>
        <v>0</v>
      </c>
      <c r="AU201" s="353">
        <f t="shared" si="66"/>
        <v>0</v>
      </c>
      <c r="AV201" s="353">
        <f t="shared" si="66"/>
        <v>0</v>
      </c>
      <c r="AW201" s="353">
        <f t="shared" si="66"/>
        <v>0</v>
      </c>
      <c r="AX201" s="353">
        <f t="shared" si="66"/>
        <v>0</v>
      </c>
      <c r="AY201" s="353">
        <f t="shared" si="66"/>
        <v>0</v>
      </c>
      <c r="AZ201" s="353">
        <f t="shared" si="66"/>
        <v>0</v>
      </c>
      <c r="BA201" s="434"/>
    </row>
    <row r="202" spans="1:53" ht="15" hidden="1" customHeight="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58"/>
      <c r="AN202" s="359"/>
      <c r="AO202" s="358"/>
      <c r="AP202" s="358"/>
      <c r="AQ202" s="358"/>
      <c r="AR202" s="358"/>
      <c r="AS202" s="358"/>
      <c r="AT202" s="358"/>
      <c r="AU202" s="358"/>
      <c r="AV202" s="358"/>
      <c r="AW202" s="358"/>
      <c r="AX202" s="358"/>
      <c r="AY202" s="358"/>
      <c r="AZ202" s="358"/>
      <c r="BA202" s="272"/>
    </row>
    <row r="203" spans="1:53" s="243" customFormat="1" ht="15" hidden="1" customHeight="1" outlineLevel="1">
      <c r="A203" s="43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57"/>
      <c r="AN203" s="357"/>
      <c r="AO203" s="357"/>
      <c r="AP203" s="357"/>
      <c r="AQ203" s="357"/>
      <c r="AR203" s="357"/>
      <c r="AS203" s="357"/>
      <c r="AT203" s="357"/>
      <c r="AU203" s="357"/>
      <c r="AV203" s="357"/>
      <c r="AW203" s="357"/>
      <c r="AX203" s="357"/>
      <c r="AY203" s="357"/>
      <c r="AZ203" s="357"/>
      <c r="BA203" s="256">
        <f>SUM(AM203:AZ203)</f>
        <v>0</v>
      </c>
    </row>
    <row r="204" spans="1:53" s="243" customFormat="1" ht="15" hidden="1" customHeight="1" outlineLevel="1">
      <c r="A204" s="43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53">
        <f>AM203</f>
        <v>0</v>
      </c>
      <c r="AN204" s="353">
        <f>AN203</f>
        <v>0</v>
      </c>
      <c r="AO204" s="353">
        <f t="shared" ref="AO204:AZ204" si="67">AO203</f>
        <v>0</v>
      </c>
      <c r="AP204" s="353">
        <f t="shared" si="67"/>
        <v>0</v>
      </c>
      <c r="AQ204" s="353">
        <f t="shared" si="67"/>
        <v>0</v>
      </c>
      <c r="AR204" s="353">
        <f t="shared" si="67"/>
        <v>0</v>
      </c>
      <c r="AS204" s="353">
        <f t="shared" si="67"/>
        <v>0</v>
      </c>
      <c r="AT204" s="353">
        <f t="shared" si="67"/>
        <v>0</v>
      </c>
      <c r="AU204" s="353">
        <f t="shared" si="67"/>
        <v>0</v>
      </c>
      <c r="AV204" s="353">
        <f t="shared" si="67"/>
        <v>0</v>
      </c>
      <c r="AW204" s="353">
        <f t="shared" si="67"/>
        <v>0</v>
      </c>
      <c r="AX204" s="353">
        <f t="shared" si="67"/>
        <v>0</v>
      </c>
      <c r="AY204" s="353">
        <f t="shared" si="67"/>
        <v>0</v>
      </c>
      <c r="AZ204" s="353">
        <f t="shared" si="67"/>
        <v>0</v>
      </c>
      <c r="BA204" s="434"/>
    </row>
    <row r="205" spans="1:53" s="243" customFormat="1" ht="15" hidden="1" customHeight="1" outlineLevel="1">
      <c r="A205" s="43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0"/>
      <c r="AN205" s="358"/>
      <c r="AO205" s="358"/>
      <c r="AP205" s="358"/>
      <c r="AQ205" s="358"/>
      <c r="AR205" s="358"/>
      <c r="AS205" s="358"/>
      <c r="AT205" s="358"/>
      <c r="AU205" s="358"/>
      <c r="AV205" s="358"/>
      <c r="AW205" s="358"/>
      <c r="AX205" s="358"/>
      <c r="AY205" s="358"/>
      <c r="AZ205" s="358"/>
      <c r="BA205" s="272"/>
    </row>
    <row r="206" spans="1:53" s="243" customFormat="1" ht="30" hidden="1" customHeight="1" outlineLevel="1">
      <c r="A206" s="43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57"/>
      <c r="AN206" s="357"/>
      <c r="AO206" s="357"/>
      <c r="AP206" s="357"/>
      <c r="AQ206" s="357"/>
      <c r="AR206" s="357"/>
      <c r="AS206" s="357"/>
      <c r="AT206" s="357"/>
      <c r="AU206" s="357"/>
      <c r="AV206" s="357"/>
      <c r="AW206" s="357"/>
      <c r="AX206" s="357"/>
      <c r="AY206" s="357"/>
      <c r="AZ206" s="357"/>
      <c r="BA206" s="256">
        <f>SUM(AM206:AZ206)</f>
        <v>0</v>
      </c>
    </row>
    <row r="207" spans="1:53" s="243" customFormat="1" ht="15" hidden="1" customHeight="1" outlineLevel="1">
      <c r="A207" s="43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53">
        <f>AM206</f>
        <v>0</v>
      </c>
      <c r="AN207" s="353">
        <f>AN206</f>
        <v>0</v>
      </c>
      <c r="AO207" s="353">
        <f t="shared" ref="AO207:AZ207" si="68">AO206</f>
        <v>0</v>
      </c>
      <c r="AP207" s="353">
        <f t="shared" si="68"/>
        <v>0</v>
      </c>
      <c r="AQ207" s="353">
        <f t="shared" si="68"/>
        <v>0</v>
      </c>
      <c r="AR207" s="353">
        <f t="shared" si="68"/>
        <v>0</v>
      </c>
      <c r="AS207" s="353">
        <f t="shared" si="68"/>
        <v>0</v>
      </c>
      <c r="AT207" s="353">
        <f t="shared" si="68"/>
        <v>0</v>
      </c>
      <c r="AU207" s="353">
        <f t="shared" si="68"/>
        <v>0</v>
      </c>
      <c r="AV207" s="353">
        <f t="shared" si="68"/>
        <v>0</v>
      </c>
      <c r="AW207" s="353">
        <f t="shared" si="68"/>
        <v>0</v>
      </c>
      <c r="AX207" s="353">
        <f t="shared" si="68"/>
        <v>0</v>
      </c>
      <c r="AY207" s="353">
        <f t="shared" si="68"/>
        <v>0</v>
      </c>
      <c r="AZ207" s="353">
        <f t="shared" si="68"/>
        <v>0</v>
      </c>
      <c r="BA207" s="434"/>
    </row>
    <row r="208" spans="1:53" s="243" customFormat="1" ht="15" hidden="1" customHeight="1" outlineLevel="1">
      <c r="A208" s="43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0"/>
      <c r="AN208" s="358"/>
      <c r="AO208" s="358"/>
      <c r="AP208" s="358"/>
      <c r="AQ208" s="358"/>
      <c r="AR208" s="358"/>
      <c r="AS208" s="358"/>
      <c r="AT208" s="358"/>
      <c r="AU208" s="358"/>
      <c r="AV208" s="358"/>
      <c r="AW208" s="358"/>
      <c r="AX208" s="358"/>
      <c r="AY208" s="358"/>
      <c r="AZ208" s="358"/>
      <c r="BA208" s="272"/>
    </row>
    <row r="209" spans="1:53" ht="15" hidden="1" customHeight="1" outlineLevel="1">
      <c r="A209" s="43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57"/>
      <c r="AN209" s="357"/>
      <c r="AO209" s="357"/>
      <c r="AP209" s="357"/>
      <c r="AQ209" s="357"/>
      <c r="AR209" s="357"/>
      <c r="AS209" s="357"/>
      <c r="AT209" s="357"/>
      <c r="AU209" s="357"/>
      <c r="AV209" s="357"/>
      <c r="AW209" s="357"/>
      <c r="AX209" s="357"/>
      <c r="AY209" s="357"/>
      <c r="AZ209" s="357"/>
      <c r="BA209" s="256">
        <f>SUM(AM209:AZ209)</f>
        <v>0</v>
      </c>
    </row>
    <row r="210" spans="1:53" ht="15" hidden="1" customHeight="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53">
        <f>AM209</f>
        <v>0</v>
      </c>
      <c r="AN210" s="353">
        <f>AN209</f>
        <v>0</v>
      </c>
      <c r="AO210" s="353">
        <f t="shared" ref="AO210:AZ210" si="69">AO209</f>
        <v>0</v>
      </c>
      <c r="AP210" s="353">
        <f t="shared" si="69"/>
        <v>0</v>
      </c>
      <c r="AQ210" s="353">
        <f t="shared" si="69"/>
        <v>0</v>
      </c>
      <c r="AR210" s="353">
        <f t="shared" si="69"/>
        <v>0</v>
      </c>
      <c r="AS210" s="353">
        <f t="shared" si="69"/>
        <v>0</v>
      </c>
      <c r="AT210" s="353">
        <f t="shared" si="69"/>
        <v>0</v>
      </c>
      <c r="AU210" s="353">
        <f t="shared" si="69"/>
        <v>0</v>
      </c>
      <c r="AV210" s="353">
        <f t="shared" si="69"/>
        <v>0</v>
      </c>
      <c r="AW210" s="353">
        <f t="shared" si="69"/>
        <v>0</v>
      </c>
      <c r="AX210" s="353">
        <f t="shared" si="69"/>
        <v>0</v>
      </c>
      <c r="AY210" s="353">
        <f t="shared" si="69"/>
        <v>0</v>
      </c>
      <c r="AZ210" s="353">
        <f t="shared" si="69"/>
        <v>0</v>
      </c>
      <c r="BA210" s="434"/>
    </row>
    <row r="211" spans="1:53" ht="15" hidden="1" customHeight="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61"/>
      <c r="AN211" s="362"/>
      <c r="AO211" s="362"/>
      <c r="AP211" s="362"/>
      <c r="AQ211" s="362"/>
      <c r="AR211" s="362"/>
      <c r="AS211" s="362"/>
      <c r="AT211" s="362"/>
      <c r="AU211" s="362"/>
      <c r="AV211" s="362"/>
      <c r="AW211" s="362"/>
      <c r="AX211" s="362"/>
      <c r="AY211" s="362"/>
      <c r="AZ211" s="362"/>
      <c r="BA211" s="276"/>
    </row>
    <row r="212" spans="1:53" ht="15.75" hidden="1" customHeight="1" outlineLevel="1">
      <c r="A212" s="43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56"/>
      <c r="AN212" s="356"/>
      <c r="AO212" s="356"/>
      <c r="AP212" s="356"/>
      <c r="AQ212" s="356"/>
      <c r="AR212" s="356"/>
      <c r="AS212" s="356"/>
      <c r="AT212" s="356"/>
      <c r="AU212" s="356"/>
      <c r="AV212" s="356"/>
      <c r="AW212" s="356"/>
      <c r="AX212" s="356"/>
      <c r="AY212" s="356"/>
      <c r="AZ212" s="356"/>
      <c r="BA212" s="252"/>
    </row>
    <row r="213" spans="1:53" ht="15" hidden="1" customHeight="1" outlineLevel="1">
      <c r="A213" s="43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68"/>
      <c r="AN213" s="357"/>
      <c r="AO213" s="357"/>
      <c r="AP213" s="357"/>
      <c r="AQ213" s="357"/>
      <c r="AR213" s="357"/>
      <c r="AS213" s="357"/>
      <c r="AT213" s="357"/>
      <c r="AU213" s="357"/>
      <c r="AV213" s="357"/>
      <c r="AW213" s="357"/>
      <c r="AX213" s="357"/>
      <c r="AY213" s="357"/>
      <c r="AZ213" s="357"/>
      <c r="BA213" s="256">
        <f>SUM(AM213:AZ213)</f>
        <v>0</v>
      </c>
    </row>
    <row r="214" spans="1:53" ht="15" hidden="1" customHeight="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53">
        <f>AM213</f>
        <v>0</v>
      </c>
      <c r="AN214" s="353">
        <f>AN213</f>
        <v>0</v>
      </c>
      <c r="AO214" s="353">
        <f t="shared" ref="AO214:AZ214" si="70">AO213</f>
        <v>0</v>
      </c>
      <c r="AP214" s="353">
        <f t="shared" si="70"/>
        <v>0</v>
      </c>
      <c r="AQ214" s="353">
        <f t="shared" si="70"/>
        <v>0</v>
      </c>
      <c r="AR214" s="353">
        <f t="shared" si="70"/>
        <v>0</v>
      </c>
      <c r="AS214" s="353">
        <f t="shared" si="70"/>
        <v>0</v>
      </c>
      <c r="AT214" s="353">
        <f t="shared" si="70"/>
        <v>0</v>
      </c>
      <c r="AU214" s="353">
        <f t="shared" si="70"/>
        <v>0</v>
      </c>
      <c r="AV214" s="353">
        <f t="shared" si="70"/>
        <v>0</v>
      </c>
      <c r="AW214" s="353">
        <f t="shared" si="70"/>
        <v>0</v>
      </c>
      <c r="AX214" s="353">
        <f t="shared" si="70"/>
        <v>0</v>
      </c>
      <c r="AY214" s="353">
        <f t="shared" si="70"/>
        <v>0</v>
      </c>
      <c r="AZ214" s="353">
        <f t="shared" si="70"/>
        <v>0</v>
      </c>
      <c r="BA214" s="434"/>
    </row>
    <row r="215" spans="1:53" ht="15" hidden="1" customHeight="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54"/>
      <c r="AN215" s="363"/>
      <c r="AO215" s="363"/>
      <c r="AP215" s="363"/>
      <c r="AQ215" s="363"/>
      <c r="AR215" s="363"/>
      <c r="AS215" s="363"/>
      <c r="AT215" s="363"/>
      <c r="AU215" s="363"/>
      <c r="AV215" s="363"/>
      <c r="AW215" s="363"/>
      <c r="AX215" s="363"/>
      <c r="AY215" s="363"/>
      <c r="AZ215" s="363"/>
      <c r="BA215" s="266"/>
    </row>
    <row r="216" spans="1:53" ht="15" hidden="1" customHeight="1" outlineLevel="1">
      <c r="A216" s="43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52"/>
      <c r="AN216" s="357"/>
      <c r="AO216" s="357"/>
      <c r="AP216" s="357"/>
      <c r="AQ216" s="357"/>
      <c r="AR216" s="357"/>
      <c r="AS216" s="357"/>
      <c r="AT216" s="357"/>
      <c r="AU216" s="357"/>
      <c r="AV216" s="357"/>
      <c r="AW216" s="357"/>
      <c r="AX216" s="357"/>
      <c r="AY216" s="357"/>
      <c r="AZ216" s="357"/>
      <c r="BA216" s="256">
        <f>SUM(AM216:AZ216)</f>
        <v>0</v>
      </c>
    </row>
    <row r="217" spans="1:53" ht="15" hidden="1" customHeight="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53">
        <f>AM216</f>
        <v>0</v>
      </c>
      <c r="AN217" s="353">
        <f>AN216</f>
        <v>0</v>
      </c>
      <c r="AO217" s="353">
        <f t="shared" ref="AO217:AZ217" si="71">AO216</f>
        <v>0</v>
      </c>
      <c r="AP217" s="353">
        <f t="shared" si="71"/>
        <v>0</v>
      </c>
      <c r="AQ217" s="353">
        <f t="shared" si="71"/>
        <v>0</v>
      </c>
      <c r="AR217" s="353">
        <f t="shared" si="71"/>
        <v>0</v>
      </c>
      <c r="AS217" s="353">
        <f t="shared" si="71"/>
        <v>0</v>
      </c>
      <c r="AT217" s="353">
        <f t="shared" si="71"/>
        <v>0</v>
      </c>
      <c r="AU217" s="353">
        <f t="shared" si="71"/>
        <v>0</v>
      </c>
      <c r="AV217" s="353">
        <f t="shared" si="71"/>
        <v>0</v>
      </c>
      <c r="AW217" s="353">
        <f t="shared" si="71"/>
        <v>0</v>
      </c>
      <c r="AX217" s="353">
        <f t="shared" si="71"/>
        <v>0</v>
      </c>
      <c r="AY217" s="353">
        <f t="shared" si="71"/>
        <v>0</v>
      </c>
      <c r="AZ217" s="353">
        <f t="shared" si="71"/>
        <v>0</v>
      </c>
      <c r="BA217" s="434"/>
    </row>
    <row r="218" spans="1:53" ht="15" hidden="1" customHeight="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64"/>
      <c r="AN218" s="364"/>
      <c r="AO218" s="354"/>
      <c r="AP218" s="354"/>
      <c r="AQ218" s="354"/>
      <c r="AR218" s="354"/>
      <c r="AS218" s="354"/>
      <c r="AT218" s="354"/>
      <c r="AU218" s="354"/>
      <c r="AV218" s="354"/>
      <c r="AW218" s="354"/>
      <c r="AX218" s="354"/>
      <c r="AY218" s="354"/>
      <c r="AZ218" s="354"/>
      <c r="BA218" s="266"/>
    </row>
    <row r="219" spans="1:53" ht="15" hidden="1" customHeight="1" outlineLevel="1">
      <c r="A219" s="43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52"/>
      <c r="AN219" s="357"/>
      <c r="AO219" s="357"/>
      <c r="AP219" s="357"/>
      <c r="AQ219" s="357"/>
      <c r="AR219" s="357"/>
      <c r="AS219" s="357"/>
      <c r="AT219" s="357"/>
      <c r="AU219" s="357"/>
      <c r="AV219" s="357"/>
      <c r="AW219" s="357"/>
      <c r="AX219" s="357"/>
      <c r="AY219" s="357"/>
      <c r="AZ219" s="357"/>
      <c r="BA219" s="256">
        <f>SUM(AM219:AZ219)</f>
        <v>0</v>
      </c>
    </row>
    <row r="220" spans="1:53" ht="15" hidden="1" customHeight="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53">
        <f>AM219</f>
        <v>0</v>
      </c>
      <c r="AN220" s="353">
        <f>AN219</f>
        <v>0</v>
      </c>
      <c r="AO220" s="353">
        <f t="shared" ref="AO220:AZ220" si="72">AO219</f>
        <v>0</v>
      </c>
      <c r="AP220" s="353">
        <f t="shared" si="72"/>
        <v>0</v>
      </c>
      <c r="AQ220" s="353">
        <f t="shared" si="72"/>
        <v>0</v>
      </c>
      <c r="AR220" s="353">
        <f t="shared" si="72"/>
        <v>0</v>
      </c>
      <c r="AS220" s="353">
        <f t="shared" si="72"/>
        <v>0</v>
      </c>
      <c r="AT220" s="353">
        <f t="shared" si="72"/>
        <v>0</v>
      </c>
      <c r="AU220" s="353">
        <f t="shared" si="72"/>
        <v>0</v>
      </c>
      <c r="AV220" s="353">
        <f t="shared" si="72"/>
        <v>0</v>
      </c>
      <c r="AW220" s="353">
        <f t="shared" si="72"/>
        <v>0</v>
      </c>
      <c r="AX220" s="353">
        <f t="shared" si="72"/>
        <v>0</v>
      </c>
      <c r="AY220" s="353">
        <f t="shared" si="72"/>
        <v>0</v>
      </c>
      <c r="AZ220" s="353">
        <f t="shared" si="72"/>
        <v>0</v>
      </c>
      <c r="BA220" s="434"/>
    </row>
    <row r="221" spans="1:53" ht="15" hidden="1" customHeight="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54"/>
      <c r="AN221" s="354"/>
      <c r="AO221" s="354"/>
      <c r="AP221" s="354"/>
      <c r="AQ221" s="354"/>
      <c r="AR221" s="354"/>
      <c r="AS221" s="354"/>
      <c r="AT221" s="354"/>
      <c r="AU221" s="354"/>
      <c r="AV221" s="354"/>
      <c r="AW221" s="354"/>
      <c r="AX221" s="354"/>
      <c r="AY221" s="354"/>
      <c r="AZ221" s="354"/>
      <c r="BA221" s="266"/>
    </row>
    <row r="222" spans="1:53" ht="15" hidden="1" customHeight="1" outlineLevel="1">
      <c r="A222" s="43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52"/>
      <c r="AN222" s="357"/>
      <c r="AO222" s="357"/>
      <c r="AP222" s="357"/>
      <c r="AQ222" s="357"/>
      <c r="AR222" s="357"/>
      <c r="AS222" s="357"/>
      <c r="AT222" s="357"/>
      <c r="AU222" s="357"/>
      <c r="AV222" s="357"/>
      <c r="AW222" s="357"/>
      <c r="AX222" s="357"/>
      <c r="AY222" s="357"/>
      <c r="AZ222" s="357"/>
      <c r="BA222" s="256">
        <f>SUM(AM222:AZ222)</f>
        <v>0</v>
      </c>
    </row>
    <row r="223" spans="1:53" ht="15" hidden="1" customHeight="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53">
        <f>AM222</f>
        <v>0</v>
      </c>
      <c r="AN223" s="353">
        <f>AN222</f>
        <v>0</v>
      </c>
      <c r="AO223" s="353">
        <f t="shared" ref="AO223:AZ223" si="73">AO222</f>
        <v>0</v>
      </c>
      <c r="AP223" s="353">
        <f t="shared" si="73"/>
        <v>0</v>
      </c>
      <c r="AQ223" s="353">
        <f t="shared" si="73"/>
        <v>0</v>
      </c>
      <c r="AR223" s="353">
        <f t="shared" si="73"/>
        <v>0</v>
      </c>
      <c r="AS223" s="353">
        <f t="shared" si="73"/>
        <v>0</v>
      </c>
      <c r="AT223" s="353">
        <f t="shared" si="73"/>
        <v>0</v>
      </c>
      <c r="AU223" s="353">
        <f t="shared" si="73"/>
        <v>0</v>
      </c>
      <c r="AV223" s="353">
        <f t="shared" si="73"/>
        <v>0</v>
      </c>
      <c r="AW223" s="353">
        <f t="shared" si="73"/>
        <v>0</v>
      </c>
      <c r="AX223" s="353">
        <f t="shared" si="73"/>
        <v>0</v>
      </c>
      <c r="AY223" s="353">
        <f t="shared" si="73"/>
        <v>0</v>
      </c>
      <c r="AZ223" s="353">
        <f t="shared" si="73"/>
        <v>0</v>
      </c>
      <c r="BA223" s="434"/>
    </row>
    <row r="224" spans="1:53" ht="15" hidden="1" customHeight="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64"/>
      <c r="AN224" s="354"/>
      <c r="AO224" s="354"/>
      <c r="AP224" s="354"/>
      <c r="AQ224" s="354"/>
      <c r="AR224" s="354"/>
      <c r="AS224" s="354"/>
      <c r="AT224" s="354"/>
      <c r="AU224" s="354"/>
      <c r="AV224" s="354"/>
      <c r="AW224" s="354"/>
      <c r="AX224" s="354"/>
      <c r="AY224" s="354"/>
      <c r="AZ224" s="354"/>
      <c r="BA224" s="266"/>
    </row>
    <row r="225" spans="1:53" ht="15" hidden="1" customHeight="1" outlineLevel="1">
      <c r="A225" s="43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52"/>
      <c r="AN225" s="357"/>
      <c r="AO225" s="357"/>
      <c r="AP225" s="357"/>
      <c r="AQ225" s="357"/>
      <c r="AR225" s="357"/>
      <c r="AS225" s="357"/>
      <c r="AT225" s="357"/>
      <c r="AU225" s="357"/>
      <c r="AV225" s="357"/>
      <c r="AW225" s="357"/>
      <c r="AX225" s="357"/>
      <c r="AY225" s="357"/>
      <c r="AZ225" s="357"/>
      <c r="BA225" s="256">
        <f>SUM(AM225:AZ225)</f>
        <v>0</v>
      </c>
    </row>
    <row r="226" spans="1:53" ht="15" hidden="1" customHeight="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53">
        <f>AM225</f>
        <v>0</v>
      </c>
      <c r="AN226" s="353">
        <f>AN225</f>
        <v>0</v>
      </c>
      <c r="AO226" s="353">
        <f t="shared" ref="AO226:AZ226" si="74">AO225</f>
        <v>0</v>
      </c>
      <c r="AP226" s="353">
        <f t="shared" si="74"/>
        <v>0</v>
      </c>
      <c r="AQ226" s="353">
        <f t="shared" si="74"/>
        <v>0</v>
      </c>
      <c r="AR226" s="353">
        <f t="shared" si="74"/>
        <v>0</v>
      </c>
      <c r="AS226" s="353">
        <f t="shared" si="74"/>
        <v>0</v>
      </c>
      <c r="AT226" s="353">
        <f t="shared" si="74"/>
        <v>0</v>
      </c>
      <c r="AU226" s="353">
        <f t="shared" si="74"/>
        <v>0</v>
      </c>
      <c r="AV226" s="353">
        <f t="shared" si="74"/>
        <v>0</v>
      </c>
      <c r="AW226" s="353">
        <f t="shared" si="74"/>
        <v>0</v>
      </c>
      <c r="AX226" s="353">
        <f t="shared" si="74"/>
        <v>0</v>
      </c>
      <c r="AY226" s="353">
        <f t="shared" si="74"/>
        <v>0</v>
      </c>
      <c r="AZ226" s="353">
        <f t="shared" si="74"/>
        <v>0</v>
      </c>
      <c r="BA226" s="434"/>
    </row>
    <row r="227" spans="1:53" ht="15" hidden="1" customHeight="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54"/>
      <c r="AN227" s="354"/>
      <c r="AO227" s="354"/>
      <c r="AP227" s="354"/>
      <c r="AQ227" s="354"/>
      <c r="AR227" s="354"/>
      <c r="AS227" s="354"/>
      <c r="AT227" s="354"/>
      <c r="AU227" s="354"/>
      <c r="AV227" s="354"/>
      <c r="AW227" s="354"/>
      <c r="AX227" s="354"/>
      <c r="AY227" s="354"/>
      <c r="AZ227" s="354"/>
      <c r="BA227" s="266"/>
    </row>
    <row r="228" spans="1:53" ht="15.75" hidden="1" customHeight="1" outlineLevel="1">
      <c r="A228" s="43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56"/>
      <c r="AN228" s="356"/>
      <c r="AO228" s="356"/>
      <c r="AP228" s="356"/>
      <c r="AQ228" s="356"/>
      <c r="AR228" s="356"/>
      <c r="AS228" s="356"/>
      <c r="AT228" s="356"/>
      <c r="AU228" s="356"/>
      <c r="AV228" s="356"/>
      <c r="AW228" s="356"/>
      <c r="AX228" s="356"/>
      <c r="AY228" s="356"/>
      <c r="AZ228" s="356"/>
      <c r="BA228" s="252"/>
    </row>
    <row r="229" spans="1:53" ht="15" hidden="1" customHeight="1" outlineLevel="1">
      <c r="A229" s="43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07"/>
      <c r="AN229" s="352"/>
      <c r="AO229" s="352"/>
      <c r="AP229" s="352"/>
      <c r="AQ229" s="352"/>
      <c r="AR229" s="352"/>
      <c r="AS229" s="352"/>
      <c r="AT229" s="352"/>
      <c r="AU229" s="352"/>
      <c r="AV229" s="352"/>
      <c r="AW229" s="352"/>
      <c r="AX229" s="352"/>
      <c r="AY229" s="352"/>
      <c r="AZ229" s="352"/>
      <c r="BA229" s="256">
        <f>SUM(AM229:AZ229)</f>
        <v>0</v>
      </c>
    </row>
    <row r="230" spans="1:53" ht="15" hidden="1" customHeight="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05"/>
      <c r="V230" s="255"/>
      <c r="W230" s="255"/>
      <c r="X230" s="255"/>
      <c r="Y230" s="255"/>
      <c r="Z230" s="255"/>
      <c r="AA230" s="255"/>
      <c r="AB230" s="255"/>
      <c r="AC230" s="255"/>
      <c r="AD230" s="255"/>
      <c r="AE230" s="255"/>
      <c r="AF230" s="255"/>
      <c r="AG230" s="255"/>
      <c r="AH230" s="255"/>
      <c r="AI230" s="255"/>
      <c r="AJ230" s="255"/>
      <c r="AK230" s="255"/>
      <c r="AL230" s="255"/>
      <c r="AM230" s="353">
        <f>AM229</f>
        <v>0</v>
      </c>
      <c r="AN230" s="353">
        <f>AN229</f>
        <v>0</v>
      </c>
      <c r="AO230" s="353">
        <f t="shared" ref="AO230:AZ230" si="75">AO229</f>
        <v>0</v>
      </c>
      <c r="AP230" s="353">
        <f t="shared" si="75"/>
        <v>0</v>
      </c>
      <c r="AQ230" s="353">
        <f t="shared" si="75"/>
        <v>0</v>
      </c>
      <c r="AR230" s="353">
        <f t="shared" si="75"/>
        <v>0</v>
      </c>
      <c r="AS230" s="353">
        <f t="shared" si="75"/>
        <v>0</v>
      </c>
      <c r="AT230" s="353">
        <f t="shared" si="75"/>
        <v>0</v>
      </c>
      <c r="AU230" s="353">
        <f t="shared" si="75"/>
        <v>0</v>
      </c>
      <c r="AV230" s="353">
        <f t="shared" si="75"/>
        <v>0</v>
      </c>
      <c r="AW230" s="353">
        <f t="shared" si="75"/>
        <v>0</v>
      </c>
      <c r="AX230" s="353">
        <f t="shared" si="75"/>
        <v>0</v>
      </c>
      <c r="AY230" s="353">
        <f t="shared" si="75"/>
        <v>0</v>
      </c>
      <c r="AZ230" s="353">
        <f t="shared" si="75"/>
        <v>0</v>
      </c>
      <c r="BA230" s="434"/>
    </row>
    <row r="231" spans="1:53" ht="15" hidden="1" customHeight="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54"/>
      <c r="AN231" s="354"/>
      <c r="AO231" s="354"/>
      <c r="AP231" s="354"/>
      <c r="AQ231" s="354"/>
      <c r="AR231" s="354"/>
      <c r="AS231" s="354"/>
      <c r="AT231" s="354"/>
      <c r="AU231" s="354"/>
      <c r="AV231" s="354"/>
      <c r="AW231" s="354"/>
      <c r="AX231" s="354"/>
      <c r="AY231" s="354"/>
      <c r="AZ231" s="354"/>
      <c r="BA231" s="266"/>
    </row>
    <row r="232" spans="1:53" s="253" customFormat="1" ht="15.75" hidden="1" customHeight="1" outlineLevel="1">
      <c r="A232" s="43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56"/>
      <c r="AN232" s="356"/>
      <c r="AO232" s="356"/>
      <c r="AP232" s="356"/>
      <c r="AQ232" s="356"/>
      <c r="AR232" s="356"/>
      <c r="AS232" s="356"/>
      <c r="AT232" s="356"/>
      <c r="AU232" s="356"/>
      <c r="AV232" s="356"/>
      <c r="AW232" s="356"/>
      <c r="AX232" s="356"/>
      <c r="AY232" s="356"/>
      <c r="AZ232" s="356"/>
      <c r="BA232" s="252"/>
    </row>
    <row r="233" spans="1:53" s="243" customFormat="1" ht="15" hidden="1" customHeight="1" outlineLevel="1">
      <c r="A233" s="43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52"/>
      <c r="AN233" s="352"/>
      <c r="AO233" s="352"/>
      <c r="AP233" s="352"/>
      <c r="AQ233" s="352"/>
      <c r="AR233" s="352"/>
      <c r="AS233" s="352"/>
      <c r="AT233" s="352"/>
      <c r="AU233" s="352"/>
      <c r="AV233" s="352"/>
      <c r="AW233" s="352"/>
      <c r="AX233" s="352"/>
      <c r="AY233" s="352"/>
      <c r="AZ233" s="352"/>
      <c r="BA233" s="256">
        <f>SUM(AM233:AZ233)</f>
        <v>0</v>
      </c>
    </row>
    <row r="234" spans="1:53" s="243" customFormat="1" ht="15" hidden="1" customHeight="1" outlineLevel="1">
      <c r="A234" s="43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05"/>
      <c r="V234" s="255"/>
      <c r="W234" s="255"/>
      <c r="X234" s="255"/>
      <c r="Y234" s="255"/>
      <c r="Z234" s="255"/>
      <c r="AA234" s="255"/>
      <c r="AB234" s="255"/>
      <c r="AC234" s="255"/>
      <c r="AD234" s="255"/>
      <c r="AE234" s="255"/>
      <c r="AF234" s="255"/>
      <c r="AG234" s="255"/>
      <c r="AH234" s="255"/>
      <c r="AI234" s="255"/>
      <c r="AJ234" s="255"/>
      <c r="AK234" s="255"/>
      <c r="AL234" s="255"/>
      <c r="AM234" s="353">
        <f>AM233</f>
        <v>0</v>
      </c>
      <c r="AN234" s="353">
        <f>AN233</f>
        <v>0</v>
      </c>
      <c r="AO234" s="353">
        <f t="shared" ref="AO234:AZ234" si="76">AO233</f>
        <v>0</v>
      </c>
      <c r="AP234" s="353">
        <f t="shared" si="76"/>
        <v>0</v>
      </c>
      <c r="AQ234" s="353">
        <f t="shared" si="76"/>
        <v>0</v>
      </c>
      <c r="AR234" s="353">
        <f t="shared" si="76"/>
        <v>0</v>
      </c>
      <c r="AS234" s="353">
        <f t="shared" si="76"/>
        <v>0</v>
      </c>
      <c r="AT234" s="353">
        <f t="shared" si="76"/>
        <v>0</v>
      </c>
      <c r="AU234" s="353">
        <f t="shared" si="76"/>
        <v>0</v>
      </c>
      <c r="AV234" s="353">
        <f t="shared" si="76"/>
        <v>0</v>
      </c>
      <c r="AW234" s="353">
        <f t="shared" si="76"/>
        <v>0</v>
      </c>
      <c r="AX234" s="353">
        <f t="shared" si="76"/>
        <v>0</v>
      </c>
      <c r="AY234" s="353">
        <f t="shared" si="76"/>
        <v>0</v>
      </c>
      <c r="AZ234" s="353">
        <f t="shared" si="76"/>
        <v>0</v>
      </c>
      <c r="BA234" s="434"/>
    </row>
    <row r="235" spans="1:53" s="243" customFormat="1" ht="15" hidden="1" customHeight="1" outlineLevel="1">
      <c r="A235" s="43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54"/>
      <c r="AN235" s="354"/>
      <c r="AO235" s="354"/>
      <c r="AP235" s="354"/>
      <c r="AQ235" s="354"/>
      <c r="AR235" s="354"/>
      <c r="AS235" s="354"/>
      <c r="AT235" s="354"/>
      <c r="AU235" s="354"/>
      <c r="AV235" s="354"/>
      <c r="AW235" s="354"/>
      <c r="AX235" s="354"/>
      <c r="AY235" s="354"/>
      <c r="AZ235" s="354"/>
      <c r="BA235" s="266"/>
    </row>
    <row r="236" spans="1:53" s="243" customFormat="1" ht="15" hidden="1" customHeight="1" outlineLevel="1">
      <c r="A236" s="43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57"/>
      <c r="AN236" s="357"/>
      <c r="AO236" s="357"/>
      <c r="AP236" s="357"/>
      <c r="AQ236" s="357"/>
      <c r="AR236" s="357"/>
      <c r="AS236" s="357"/>
      <c r="AT236" s="357"/>
      <c r="AU236" s="357"/>
      <c r="AV236" s="357"/>
      <c r="AW236" s="357"/>
      <c r="AX236" s="357"/>
      <c r="AY236" s="357"/>
      <c r="AZ236" s="357"/>
      <c r="BA236" s="256">
        <f>SUM(AM236:AZ236)</f>
        <v>0</v>
      </c>
    </row>
    <row r="237" spans="1:53" s="243" customFormat="1" ht="15" hidden="1" customHeight="1" outlineLevel="1">
      <c r="A237" s="43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53">
        <f>AM236</f>
        <v>0</v>
      </c>
      <c r="AN237" s="353">
        <f>AN236</f>
        <v>0</v>
      </c>
      <c r="AO237" s="353">
        <f t="shared" ref="AO237:AZ237" si="77">AO236</f>
        <v>0</v>
      </c>
      <c r="AP237" s="353">
        <f t="shared" si="77"/>
        <v>0</v>
      </c>
      <c r="AQ237" s="353">
        <f t="shared" si="77"/>
        <v>0</v>
      </c>
      <c r="AR237" s="353">
        <f t="shared" si="77"/>
        <v>0</v>
      </c>
      <c r="AS237" s="353">
        <f t="shared" si="77"/>
        <v>0</v>
      </c>
      <c r="AT237" s="353">
        <f t="shared" si="77"/>
        <v>0</v>
      </c>
      <c r="AU237" s="353">
        <f t="shared" si="77"/>
        <v>0</v>
      </c>
      <c r="AV237" s="353">
        <f t="shared" si="77"/>
        <v>0</v>
      </c>
      <c r="AW237" s="353">
        <f t="shared" si="77"/>
        <v>0</v>
      </c>
      <c r="AX237" s="353">
        <f t="shared" si="77"/>
        <v>0</v>
      </c>
      <c r="AY237" s="353">
        <f t="shared" si="77"/>
        <v>0</v>
      </c>
      <c r="AZ237" s="353">
        <f t="shared" si="77"/>
        <v>0</v>
      </c>
      <c r="BA237" s="434"/>
    </row>
    <row r="238" spans="1:53" s="243" customFormat="1" ht="15" hidden="1" customHeight="1" outlineLevel="1">
      <c r="A238" s="43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58"/>
      <c r="AN238" s="359"/>
      <c r="AO238" s="358"/>
      <c r="AP238" s="358"/>
      <c r="AQ238" s="358"/>
      <c r="AR238" s="358"/>
      <c r="AS238" s="358"/>
      <c r="AT238" s="358"/>
      <c r="AU238" s="358"/>
      <c r="AV238" s="358"/>
      <c r="AW238" s="358"/>
      <c r="AX238" s="358"/>
      <c r="AY238" s="358"/>
      <c r="AZ238" s="358"/>
      <c r="BA238" s="272"/>
    </row>
    <row r="239" spans="1:53" ht="15.75" hidden="1" customHeight="1" outlineLevel="1">
      <c r="A239" s="43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56"/>
      <c r="AN239" s="356"/>
      <c r="AO239" s="356"/>
      <c r="AP239" s="356"/>
      <c r="AQ239" s="356"/>
      <c r="AR239" s="356"/>
      <c r="AS239" s="356"/>
      <c r="AT239" s="356"/>
      <c r="AU239" s="356"/>
      <c r="AV239" s="356"/>
      <c r="AW239" s="356"/>
      <c r="AX239" s="356"/>
      <c r="AY239" s="356"/>
      <c r="AZ239" s="356"/>
      <c r="BA239" s="252"/>
    </row>
    <row r="240" spans="1:53" ht="15" hidden="1" customHeight="1" outlineLevel="1">
      <c r="A240" s="43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68"/>
      <c r="AN240" s="357"/>
      <c r="AO240" s="406"/>
      <c r="AP240" s="357"/>
      <c r="AQ240" s="357"/>
      <c r="AR240" s="357"/>
      <c r="AS240" s="357"/>
      <c r="AT240" s="357"/>
      <c r="AU240" s="357"/>
      <c r="AV240" s="357"/>
      <c r="AW240" s="357"/>
      <c r="AX240" s="357"/>
      <c r="AY240" s="357"/>
      <c r="AZ240" s="357"/>
      <c r="BA240" s="256">
        <f>SUM(AM240:AZ240)</f>
        <v>0</v>
      </c>
    </row>
    <row r="241" spans="1:53" ht="15" hidden="1" customHeight="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53">
        <f>AM240</f>
        <v>0</v>
      </c>
      <c r="AN241" s="353">
        <f>AN240</f>
        <v>0</v>
      </c>
      <c r="AO241" s="353">
        <f t="shared" ref="AO241:AZ241" si="78">AO240</f>
        <v>0</v>
      </c>
      <c r="AP241" s="353">
        <f t="shared" si="78"/>
        <v>0</v>
      </c>
      <c r="AQ241" s="353">
        <f t="shared" si="78"/>
        <v>0</v>
      </c>
      <c r="AR241" s="353">
        <f t="shared" si="78"/>
        <v>0</v>
      </c>
      <c r="AS241" s="353">
        <f t="shared" si="78"/>
        <v>0</v>
      </c>
      <c r="AT241" s="353">
        <f t="shared" si="78"/>
        <v>0</v>
      </c>
      <c r="AU241" s="353">
        <f t="shared" si="78"/>
        <v>0</v>
      </c>
      <c r="AV241" s="353">
        <f t="shared" si="78"/>
        <v>0</v>
      </c>
      <c r="AW241" s="353">
        <f t="shared" si="78"/>
        <v>0</v>
      </c>
      <c r="AX241" s="353">
        <f t="shared" si="78"/>
        <v>0</v>
      </c>
      <c r="AY241" s="353">
        <f t="shared" si="78"/>
        <v>0</v>
      </c>
      <c r="AZ241" s="353">
        <f t="shared" si="78"/>
        <v>0</v>
      </c>
      <c r="BA241" s="434"/>
    </row>
    <row r="242" spans="1:53" ht="15" hidden="1" customHeight="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65"/>
      <c r="AN242" s="366"/>
      <c r="AO242" s="366"/>
      <c r="AP242" s="366"/>
      <c r="AQ242" s="366"/>
      <c r="AR242" s="366"/>
      <c r="AS242" s="366"/>
      <c r="AT242" s="366"/>
      <c r="AU242" s="366"/>
      <c r="AV242" s="366"/>
      <c r="AW242" s="366"/>
      <c r="AX242" s="366"/>
      <c r="AY242" s="366"/>
      <c r="AZ242" s="366"/>
      <c r="BA242" s="257"/>
    </row>
    <row r="243" spans="1:53" ht="15" hidden="1" customHeight="1" outlineLevel="1">
      <c r="A243" s="43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68"/>
      <c r="AN243" s="357"/>
      <c r="AO243" s="357"/>
      <c r="AP243" s="357"/>
      <c r="AQ243" s="357"/>
      <c r="AR243" s="357"/>
      <c r="AS243" s="357"/>
      <c r="AT243" s="357"/>
      <c r="AU243" s="357"/>
      <c r="AV243" s="357"/>
      <c r="AW243" s="357"/>
      <c r="AX243" s="357"/>
      <c r="AY243" s="357"/>
      <c r="AZ243" s="357"/>
      <c r="BA243" s="256">
        <f>SUM(AM243:AZ243)</f>
        <v>0</v>
      </c>
    </row>
    <row r="244" spans="1:53" ht="15" hidden="1" customHeight="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53">
        <f>AM243</f>
        <v>0</v>
      </c>
      <c r="AN244" s="353">
        <f>AN243</f>
        <v>0</v>
      </c>
      <c r="AO244" s="353">
        <f t="shared" ref="AO244:AZ244" si="79">AO243</f>
        <v>0</v>
      </c>
      <c r="AP244" s="353">
        <f t="shared" si="79"/>
        <v>0</v>
      </c>
      <c r="AQ244" s="353">
        <f t="shared" si="79"/>
        <v>0</v>
      </c>
      <c r="AR244" s="353">
        <f t="shared" si="79"/>
        <v>0</v>
      </c>
      <c r="AS244" s="353">
        <f t="shared" si="79"/>
        <v>0</v>
      </c>
      <c r="AT244" s="353">
        <f t="shared" si="79"/>
        <v>0</v>
      </c>
      <c r="AU244" s="353">
        <f t="shared" si="79"/>
        <v>0</v>
      </c>
      <c r="AV244" s="353">
        <f t="shared" si="79"/>
        <v>0</v>
      </c>
      <c r="AW244" s="353">
        <f t="shared" si="79"/>
        <v>0</v>
      </c>
      <c r="AX244" s="353">
        <f t="shared" si="79"/>
        <v>0</v>
      </c>
      <c r="AY244" s="353">
        <f t="shared" si="79"/>
        <v>0</v>
      </c>
      <c r="AZ244" s="353">
        <f t="shared" si="79"/>
        <v>0</v>
      </c>
      <c r="BA244" s="434"/>
    </row>
    <row r="245" spans="1:53" ht="15.75" hidden="1" customHeight="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54"/>
      <c r="AN245" s="354"/>
      <c r="AO245" s="354"/>
      <c r="AP245" s="354"/>
      <c r="AQ245" s="354"/>
      <c r="AR245" s="354"/>
      <c r="AS245" s="354"/>
      <c r="AT245" s="354"/>
      <c r="AU245" s="354"/>
      <c r="AV245" s="354"/>
      <c r="AW245" s="354"/>
      <c r="AX245" s="354"/>
      <c r="AY245" s="354"/>
      <c r="AZ245" s="354"/>
      <c r="BA245" s="266"/>
    </row>
    <row r="246" spans="1:53" ht="15" hidden="1" customHeight="1" outlineLevel="1">
      <c r="A246" s="43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68"/>
      <c r="AN246" s="357"/>
      <c r="AO246" s="357"/>
      <c r="AP246" s="357"/>
      <c r="AQ246" s="357"/>
      <c r="AR246" s="357"/>
      <c r="AS246" s="357"/>
      <c r="AT246" s="357"/>
      <c r="AU246" s="357"/>
      <c r="AV246" s="357"/>
      <c r="AW246" s="357"/>
      <c r="AX246" s="357"/>
      <c r="AY246" s="357"/>
      <c r="AZ246" s="357"/>
      <c r="BA246" s="256">
        <f>SUM(AM246:AZ246)</f>
        <v>0</v>
      </c>
    </row>
    <row r="247" spans="1:53" ht="15" hidden="1" customHeight="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53">
        <f>AM246</f>
        <v>0</v>
      </c>
      <c r="AN247" s="353">
        <f>AN246</f>
        <v>0</v>
      </c>
      <c r="AO247" s="353">
        <f t="shared" ref="AO247:AZ247" si="80">AO246</f>
        <v>0</v>
      </c>
      <c r="AP247" s="353">
        <f t="shared" si="80"/>
        <v>0</v>
      </c>
      <c r="AQ247" s="353">
        <f t="shared" si="80"/>
        <v>0</v>
      </c>
      <c r="AR247" s="353">
        <f t="shared" si="80"/>
        <v>0</v>
      </c>
      <c r="AS247" s="353">
        <f t="shared" si="80"/>
        <v>0</v>
      </c>
      <c r="AT247" s="353">
        <f t="shared" si="80"/>
        <v>0</v>
      </c>
      <c r="AU247" s="353">
        <f t="shared" si="80"/>
        <v>0</v>
      </c>
      <c r="AV247" s="353">
        <f t="shared" si="80"/>
        <v>0</v>
      </c>
      <c r="AW247" s="353">
        <f t="shared" si="80"/>
        <v>0</v>
      </c>
      <c r="AX247" s="353">
        <f t="shared" si="80"/>
        <v>0</v>
      </c>
      <c r="AY247" s="353">
        <f t="shared" si="80"/>
        <v>0</v>
      </c>
      <c r="AZ247" s="353">
        <f t="shared" si="80"/>
        <v>0</v>
      </c>
      <c r="BA247" s="434"/>
    </row>
    <row r="248" spans="1:53" ht="15" hidden="1" customHeight="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54"/>
      <c r="AN248" s="354"/>
      <c r="AO248" s="354"/>
      <c r="AP248" s="354"/>
      <c r="AQ248" s="354"/>
      <c r="AR248" s="354"/>
      <c r="AS248" s="354"/>
      <c r="AT248" s="354"/>
      <c r="AU248" s="354"/>
      <c r="AV248" s="354"/>
      <c r="AW248" s="354"/>
      <c r="AX248" s="354"/>
      <c r="AY248" s="354"/>
      <c r="AZ248" s="354"/>
      <c r="BA248" s="266"/>
    </row>
    <row r="249" spans="1:53" ht="15" hidden="1" customHeight="1" outlineLevel="1">
      <c r="A249" s="43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68"/>
      <c r="AN249" s="357"/>
      <c r="AO249" s="357"/>
      <c r="AP249" s="357"/>
      <c r="AQ249" s="357"/>
      <c r="AR249" s="357"/>
      <c r="AS249" s="357"/>
      <c r="AT249" s="357"/>
      <c r="AU249" s="357"/>
      <c r="AV249" s="357"/>
      <c r="AW249" s="357"/>
      <c r="AX249" s="357"/>
      <c r="AY249" s="357"/>
      <c r="AZ249" s="357"/>
      <c r="BA249" s="256">
        <f>SUM(AM249:AZ249)</f>
        <v>0</v>
      </c>
    </row>
    <row r="250" spans="1:53" ht="15" hidden="1" customHeight="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53">
        <f>AM249</f>
        <v>0</v>
      </c>
      <c r="AN250" s="353">
        <f t="shared" ref="AN250:AZ250" si="81">AN249</f>
        <v>0</v>
      </c>
      <c r="AO250" s="353">
        <f t="shared" si="81"/>
        <v>0</v>
      </c>
      <c r="AP250" s="353">
        <f t="shared" si="81"/>
        <v>0</v>
      </c>
      <c r="AQ250" s="353">
        <f t="shared" si="81"/>
        <v>0</v>
      </c>
      <c r="AR250" s="353">
        <f t="shared" si="81"/>
        <v>0</v>
      </c>
      <c r="AS250" s="353">
        <f t="shared" si="81"/>
        <v>0</v>
      </c>
      <c r="AT250" s="353">
        <f t="shared" si="81"/>
        <v>0</v>
      </c>
      <c r="AU250" s="353">
        <f t="shared" si="81"/>
        <v>0</v>
      </c>
      <c r="AV250" s="353">
        <f t="shared" si="81"/>
        <v>0</v>
      </c>
      <c r="AW250" s="353">
        <f t="shared" si="81"/>
        <v>0</v>
      </c>
      <c r="AX250" s="353">
        <f t="shared" si="81"/>
        <v>0</v>
      </c>
      <c r="AY250" s="353">
        <f t="shared" si="81"/>
        <v>0</v>
      </c>
      <c r="AZ250" s="353">
        <f t="shared" si="81"/>
        <v>0</v>
      </c>
      <c r="BA250" s="434"/>
    </row>
    <row r="251" spans="1:53" ht="15" hidden="1" customHeight="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65"/>
      <c r="AN251" s="365"/>
      <c r="AO251" s="365"/>
      <c r="AP251" s="365"/>
      <c r="AQ251" s="365"/>
      <c r="AR251" s="365"/>
      <c r="AS251" s="365"/>
      <c r="AT251" s="365"/>
      <c r="AU251" s="365"/>
      <c r="AV251" s="365"/>
      <c r="AW251" s="365"/>
      <c r="AX251" s="365"/>
      <c r="AY251" s="365"/>
      <c r="AZ251" s="365"/>
      <c r="BA251" s="272"/>
    </row>
    <row r="252" spans="1:53" s="243" customFormat="1" ht="15" hidden="1" customHeight="1" outlineLevel="1">
      <c r="A252" s="43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52"/>
      <c r="AN252" s="352"/>
      <c r="AO252" s="352"/>
      <c r="AP252" s="352"/>
      <c r="AQ252" s="352"/>
      <c r="AR252" s="352"/>
      <c r="AS252" s="352"/>
      <c r="AT252" s="352"/>
      <c r="AU252" s="352"/>
      <c r="AV252" s="352"/>
      <c r="AW252" s="352"/>
      <c r="AX252" s="352"/>
      <c r="AY252" s="352"/>
      <c r="AZ252" s="352"/>
      <c r="BA252" s="256">
        <f>SUM(AM252:AZ252)</f>
        <v>0</v>
      </c>
    </row>
    <row r="253" spans="1:53" s="243" customFormat="1" ht="15" hidden="1" customHeight="1" outlineLevel="1">
      <c r="A253" s="43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53">
        <f>AM252</f>
        <v>0</v>
      </c>
      <c r="AN253" s="353">
        <f t="shared" ref="AN253:AZ253" si="82">AN252</f>
        <v>0</v>
      </c>
      <c r="AO253" s="353">
        <f t="shared" si="82"/>
        <v>0</v>
      </c>
      <c r="AP253" s="353">
        <f t="shared" si="82"/>
        <v>0</v>
      </c>
      <c r="AQ253" s="353">
        <f t="shared" si="82"/>
        <v>0</v>
      </c>
      <c r="AR253" s="353">
        <f t="shared" si="82"/>
        <v>0</v>
      </c>
      <c r="AS253" s="353">
        <f t="shared" si="82"/>
        <v>0</v>
      </c>
      <c r="AT253" s="353">
        <f t="shared" si="82"/>
        <v>0</v>
      </c>
      <c r="AU253" s="353">
        <f t="shared" si="82"/>
        <v>0</v>
      </c>
      <c r="AV253" s="353">
        <f t="shared" si="82"/>
        <v>0</v>
      </c>
      <c r="AW253" s="353">
        <f t="shared" si="82"/>
        <v>0</v>
      </c>
      <c r="AX253" s="353">
        <f t="shared" si="82"/>
        <v>0</v>
      </c>
      <c r="AY253" s="353">
        <f t="shared" si="82"/>
        <v>0</v>
      </c>
      <c r="AZ253" s="353">
        <f t="shared" si="82"/>
        <v>0</v>
      </c>
      <c r="BA253" s="434"/>
    </row>
    <row r="254" spans="1:53" s="243" customFormat="1" ht="15" hidden="1" customHeight="1" outlineLevel="1">
      <c r="A254" s="43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54"/>
      <c r="AN254" s="354"/>
      <c r="AO254" s="354"/>
      <c r="AP254" s="354"/>
      <c r="AQ254" s="354"/>
      <c r="AR254" s="354"/>
      <c r="AS254" s="354"/>
      <c r="AT254" s="354"/>
      <c r="AU254" s="354"/>
      <c r="AV254" s="354"/>
      <c r="AW254" s="354"/>
      <c r="AX254" s="354"/>
      <c r="AY254" s="354"/>
      <c r="AZ254" s="354"/>
      <c r="BA254" s="272"/>
    </row>
    <row r="255" spans="1:53" s="243" customFormat="1" ht="15.75" hidden="1" customHeight="1" outlineLevel="1">
      <c r="A255" s="43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54"/>
      <c r="AN255" s="354"/>
      <c r="AO255" s="354"/>
      <c r="AP255" s="354"/>
      <c r="AQ255" s="354"/>
      <c r="AR255" s="354"/>
      <c r="AS255" s="354"/>
      <c r="AT255" s="354"/>
      <c r="AU255" s="354"/>
      <c r="AV255" s="354"/>
      <c r="AW255" s="354"/>
      <c r="AX255" s="354"/>
      <c r="AY255" s="354"/>
      <c r="AZ255" s="354"/>
      <c r="BA255" s="272"/>
    </row>
    <row r="256" spans="1:53" s="243" customFormat="1" ht="15" hidden="1" customHeight="1" outlineLevel="1">
      <c r="A256" s="43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52"/>
      <c r="AN256" s="352"/>
      <c r="AO256" s="352"/>
      <c r="AP256" s="352"/>
      <c r="AQ256" s="352"/>
      <c r="AR256" s="352"/>
      <c r="AS256" s="352"/>
      <c r="AT256" s="352"/>
      <c r="AU256" s="352"/>
      <c r="AV256" s="352"/>
      <c r="AW256" s="352"/>
      <c r="AX256" s="352"/>
      <c r="AY256" s="352"/>
      <c r="AZ256" s="352"/>
      <c r="BA256" s="256">
        <f>SUM(AM256:AZ256)</f>
        <v>0</v>
      </c>
    </row>
    <row r="257" spans="1:53" s="243" customFormat="1" ht="15" hidden="1" customHeight="1" outlineLevel="1">
      <c r="A257" s="43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53">
        <f>AM256</f>
        <v>0</v>
      </c>
      <c r="AN257" s="353">
        <f t="shared" ref="AN257:AZ257" si="83">AN256</f>
        <v>0</v>
      </c>
      <c r="AO257" s="353">
        <f t="shared" si="83"/>
        <v>0</v>
      </c>
      <c r="AP257" s="353">
        <f t="shared" si="83"/>
        <v>0</v>
      </c>
      <c r="AQ257" s="353">
        <f t="shared" si="83"/>
        <v>0</v>
      </c>
      <c r="AR257" s="353">
        <f t="shared" si="83"/>
        <v>0</v>
      </c>
      <c r="AS257" s="353">
        <f t="shared" si="83"/>
        <v>0</v>
      </c>
      <c r="AT257" s="353">
        <f t="shared" si="83"/>
        <v>0</v>
      </c>
      <c r="AU257" s="353">
        <f t="shared" si="83"/>
        <v>0</v>
      </c>
      <c r="AV257" s="353">
        <f t="shared" si="83"/>
        <v>0</v>
      </c>
      <c r="AW257" s="353">
        <f t="shared" si="83"/>
        <v>0</v>
      </c>
      <c r="AX257" s="353">
        <f t="shared" si="83"/>
        <v>0</v>
      </c>
      <c r="AY257" s="353">
        <f t="shared" si="83"/>
        <v>0</v>
      </c>
      <c r="AZ257" s="353">
        <f t="shared" si="83"/>
        <v>0</v>
      </c>
      <c r="BA257" s="434"/>
    </row>
    <row r="258" spans="1:53" s="243" customFormat="1" ht="15" hidden="1" customHeight="1" outlineLevel="1">
      <c r="A258" s="43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54"/>
      <c r="AN258" s="354"/>
      <c r="AO258" s="354"/>
      <c r="AP258" s="354"/>
      <c r="AQ258" s="354"/>
      <c r="AR258" s="354"/>
      <c r="AS258" s="354"/>
      <c r="AT258" s="354"/>
      <c r="AU258" s="354"/>
      <c r="AV258" s="354"/>
      <c r="AW258" s="354"/>
      <c r="AX258" s="354"/>
      <c r="AY258" s="354"/>
      <c r="AZ258" s="354"/>
      <c r="BA258" s="272"/>
    </row>
    <row r="259" spans="1:53" s="243" customFormat="1" ht="15" hidden="1" customHeight="1" outlineLevel="1">
      <c r="A259" s="43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52"/>
      <c r="AN259" s="352"/>
      <c r="AO259" s="352"/>
      <c r="AP259" s="352"/>
      <c r="AQ259" s="352"/>
      <c r="AR259" s="352"/>
      <c r="AS259" s="352"/>
      <c r="AT259" s="352"/>
      <c r="AU259" s="352"/>
      <c r="AV259" s="352"/>
      <c r="AW259" s="352"/>
      <c r="AX259" s="352"/>
      <c r="AY259" s="352"/>
      <c r="AZ259" s="352"/>
      <c r="BA259" s="256">
        <f>SUM(AM259:AZ259)</f>
        <v>0</v>
      </c>
    </row>
    <row r="260" spans="1:53" s="243" customFormat="1" ht="15" hidden="1" customHeight="1" outlineLevel="1">
      <c r="A260" s="43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53">
        <f>AM259</f>
        <v>0</v>
      </c>
      <c r="AN260" s="353">
        <f t="shared" ref="AN260:AZ260" si="84">AN259</f>
        <v>0</v>
      </c>
      <c r="AO260" s="353">
        <f t="shared" si="84"/>
        <v>0</v>
      </c>
      <c r="AP260" s="353">
        <f t="shared" si="84"/>
        <v>0</v>
      </c>
      <c r="AQ260" s="353">
        <f t="shared" si="84"/>
        <v>0</v>
      </c>
      <c r="AR260" s="353">
        <f t="shared" si="84"/>
        <v>0</v>
      </c>
      <c r="AS260" s="353">
        <f t="shared" si="84"/>
        <v>0</v>
      </c>
      <c r="AT260" s="353">
        <f t="shared" si="84"/>
        <v>0</v>
      </c>
      <c r="AU260" s="353">
        <f t="shared" si="84"/>
        <v>0</v>
      </c>
      <c r="AV260" s="353">
        <f t="shared" si="84"/>
        <v>0</v>
      </c>
      <c r="AW260" s="353">
        <f t="shared" si="84"/>
        <v>0</v>
      </c>
      <c r="AX260" s="353">
        <f t="shared" si="84"/>
        <v>0</v>
      </c>
      <c r="AY260" s="353">
        <f t="shared" si="84"/>
        <v>0</v>
      </c>
      <c r="AZ260" s="353">
        <f t="shared" si="84"/>
        <v>0</v>
      </c>
      <c r="BA260" s="434"/>
    </row>
    <row r="261" spans="1:53" s="243" customFormat="1" ht="15" hidden="1" customHeight="1" outlineLevel="1">
      <c r="A261" s="43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54"/>
      <c r="AN261" s="354"/>
      <c r="AO261" s="354"/>
      <c r="AP261" s="354"/>
      <c r="AQ261" s="354"/>
      <c r="AR261" s="354"/>
      <c r="AS261" s="354"/>
      <c r="AT261" s="354"/>
      <c r="AU261" s="354"/>
      <c r="AV261" s="354"/>
      <c r="AW261" s="354"/>
      <c r="AX261" s="354"/>
      <c r="AY261" s="354"/>
      <c r="AZ261" s="354"/>
      <c r="BA261" s="272"/>
    </row>
    <row r="262" spans="1:53" s="243" customFormat="1" ht="15" hidden="1" customHeight="1" outlineLevel="1">
      <c r="A262" s="43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52"/>
      <c r="AN262" s="352"/>
      <c r="AO262" s="352"/>
      <c r="AP262" s="352"/>
      <c r="AQ262" s="352"/>
      <c r="AR262" s="352"/>
      <c r="AS262" s="352"/>
      <c r="AT262" s="352"/>
      <c r="AU262" s="352"/>
      <c r="AV262" s="352"/>
      <c r="AW262" s="352"/>
      <c r="AX262" s="352"/>
      <c r="AY262" s="352"/>
      <c r="AZ262" s="352"/>
      <c r="BA262" s="256">
        <f>SUM(AM262:AZ262)</f>
        <v>0</v>
      </c>
    </row>
    <row r="263" spans="1:53" s="243" customFormat="1" ht="15" hidden="1" customHeight="1" outlineLevel="1">
      <c r="A263" s="43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53">
        <f>AM262</f>
        <v>0</v>
      </c>
      <c r="AN263" s="353">
        <f t="shared" ref="AN263:AZ263" si="85">AN262</f>
        <v>0</v>
      </c>
      <c r="AO263" s="353">
        <f t="shared" si="85"/>
        <v>0</v>
      </c>
      <c r="AP263" s="353">
        <f t="shared" si="85"/>
        <v>0</v>
      </c>
      <c r="AQ263" s="353">
        <f t="shared" si="85"/>
        <v>0</v>
      </c>
      <c r="AR263" s="353">
        <f t="shared" si="85"/>
        <v>0</v>
      </c>
      <c r="AS263" s="353">
        <f t="shared" si="85"/>
        <v>0</v>
      </c>
      <c r="AT263" s="353">
        <f t="shared" si="85"/>
        <v>0</v>
      </c>
      <c r="AU263" s="353">
        <f t="shared" si="85"/>
        <v>0</v>
      </c>
      <c r="AV263" s="353">
        <f t="shared" si="85"/>
        <v>0</v>
      </c>
      <c r="AW263" s="353">
        <f t="shared" si="85"/>
        <v>0</v>
      </c>
      <c r="AX263" s="353">
        <f t="shared" si="85"/>
        <v>0</v>
      </c>
      <c r="AY263" s="353">
        <f t="shared" si="85"/>
        <v>0</v>
      </c>
      <c r="AZ263" s="353">
        <f t="shared" si="85"/>
        <v>0</v>
      </c>
      <c r="BA263" s="434"/>
    </row>
    <row r="264" spans="1:53" ht="15" hidden="1" customHeight="1" outlineLevel="1">
      <c r="B264" s="274"/>
      <c r="C264" s="765"/>
      <c r="D264" s="715"/>
      <c r="E264" s="715"/>
      <c r="F264" s="715"/>
      <c r="G264" s="715"/>
      <c r="H264" s="715"/>
      <c r="I264" s="715"/>
      <c r="J264" s="715"/>
      <c r="K264" s="715"/>
      <c r="L264" s="715"/>
      <c r="M264" s="715"/>
      <c r="N264" s="715"/>
      <c r="O264" s="715"/>
      <c r="P264" s="715"/>
      <c r="Q264" s="715"/>
      <c r="R264" s="715"/>
      <c r="S264" s="715"/>
      <c r="T264" s="715"/>
      <c r="U264" s="715"/>
      <c r="V264" s="715"/>
      <c r="W264" s="715"/>
      <c r="X264" s="715"/>
      <c r="Y264" s="715"/>
      <c r="Z264" s="715"/>
      <c r="AA264" s="715"/>
      <c r="AB264" s="715"/>
      <c r="AC264" s="715"/>
      <c r="AD264" s="715"/>
      <c r="AE264" s="71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ollapsed="1">
      <c r="B265" s="285" t="s">
        <v>244</v>
      </c>
      <c r="C265" s="287"/>
      <c r="D265" s="287">
        <f>SUM(D160:D263)</f>
        <v>0</v>
      </c>
      <c r="E265" s="287"/>
      <c r="F265" s="287"/>
      <c r="G265" s="287"/>
      <c r="H265" s="287"/>
      <c r="I265" s="287"/>
      <c r="J265" s="287"/>
      <c r="K265" s="287"/>
      <c r="L265" s="287"/>
      <c r="M265" s="287"/>
      <c r="N265" s="287"/>
      <c r="O265" s="287"/>
      <c r="P265" s="287"/>
      <c r="Q265" s="287"/>
      <c r="R265" s="287"/>
      <c r="S265" s="287"/>
      <c r="T265" s="287"/>
      <c r="U265" s="287"/>
      <c r="V265" s="287">
        <f>SUM(V160:V263)</f>
        <v>0</v>
      </c>
      <c r="W265" s="287"/>
      <c r="X265" s="287"/>
      <c r="Y265" s="287"/>
      <c r="Z265" s="287"/>
      <c r="AA265" s="287"/>
      <c r="AB265" s="287"/>
      <c r="AC265" s="287"/>
      <c r="AD265" s="287"/>
      <c r="AE265" s="287"/>
      <c r="AF265" s="287"/>
      <c r="AG265" s="287"/>
      <c r="AH265" s="287"/>
      <c r="AI265" s="287"/>
      <c r="AJ265" s="287"/>
      <c r="AK265" s="287"/>
      <c r="AL265" s="287"/>
      <c r="AM265" s="287">
        <f>IF(AM159="kWh",SUMPRODUCT(D160:D263,AM160:AM263))</f>
        <v>0</v>
      </c>
      <c r="AN265" s="287">
        <f>IF(AN159="kWh",SUMPRODUCT(D160:D263,AN160:AN263))</f>
        <v>0</v>
      </c>
      <c r="AO265" s="287">
        <f>IF(AO159="kW",SUMPRODUCT(U160:U263,V160:V263,AO160:AO263),SUMPRODUCT(D160:D263,AO160:AO263))</f>
        <v>0</v>
      </c>
      <c r="AP265" s="287">
        <f>IF(AP159="kW",SUMPRODUCT(U160:U263,V160:V263,AP160:AP263),SUMPRODUCT(D160:D263,AP160:AP263))</f>
        <v>0</v>
      </c>
      <c r="AQ265" s="287">
        <f>IF(AQ159="kW",SUMPRODUCT(U160:U263,V160:V263,AQ160:AQ263),SUMPRODUCT(D160:D263,AQ160:AQ263))</f>
        <v>0</v>
      </c>
      <c r="AR265" s="287">
        <f>IF(AR159="kW",SUMPRODUCT(U160:U263,V160:V263,AR160:AR263),SUMPRODUCT(D160:D263,AR160:AR263))</f>
        <v>0</v>
      </c>
      <c r="AS265" s="287">
        <f>IF(AS159="kW",SUMPRODUCT(U160:U263,V160:V263,AS160:AS263),SUMPRODUCT(D160:D263,AS160:AS263))</f>
        <v>0</v>
      </c>
      <c r="AT265" s="287">
        <f>IF(AT159="kW",SUMPRODUCT(U160:U263,V160:V263,AT160:AT263),SUMPRODUCT(D160:D263,AT160:AT263))</f>
        <v>0</v>
      </c>
      <c r="AU265" s="287">
        <f>IF(AU159="kW",SUMPRODUCT(U160:U263,V160:V263,AU160:AU263),SUMPRODUCT(D160:D263,AU160:AU263))</f>
        <v>0</v>
      </c>
      <c r="AV265" s="287">
        <f>IF(AV159="kW",SUMPRODUCT(U160:U263,V160:V263,AV160:AV263),SUMPRODUCT(D160:D263,AV160:AV263))</f>
        <v>0</v>
      </c>
      <c r="AW265" s="287">
        <f>IF(AW159="kW",SUMPRODUCT(U160:U263,V160:V263,AW160:AW263),SUMPRODUCT(D160:D263,AW160:AW263))</f>
        <v>0</v>
      </c>
      <c r="AX265" s="287">
        <f>IF(AX159="kW",SUMPRODUCT(U160:U263,V160:V263,AX160:AX263),SUMPRODUCT(D160:D263,AX160:AX263))</f>
        <v>0</v>
      </c>
      <c r="AY265" s="287">
        <f>IF(AY159="kW",SUMPRODUCT(U160:U263,V160:V263,AY160:AY263),SUMPRODUCT(D160:D263,AY160:AY263))</f>
        <v>0</v>
      </c>
      <c r="AZ265" s="287">
        <f>IF(AZ159="kW",SUMPRODUCT(U160:U263,V160:V263,AZ160:AZ263),SUMPRODUCT(D160:D263,AZ160:AZ263))</f>
        <v>0</v>
      </c>
      <c r="BA265" s="288"/>
    </row>
    <row r="266" spans="1:53" ht="15.5">
      <c r="B266" s="289" t="s">
        <v>245</v>
      </c>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f>HLOOKUP(AM158,'2. LRAMVA Threshold'!$B$42:$Q$53,4,FALSE)</f>
        <v>0</v>
      </c>
      <c r="AN266" s="286">
        <f>HLOOKUP(AN158,'2. LRAMVA Threshold'!$B$42:$Q$53,4,FALSE)</f>
        <v>0</v>
      </c>
      <c r="AO266" s="286">
        <f>HLOOKUP(AO158,'2. LRAMVA Threshold'!$B$42:$Q$53,4,FALSE)</f>
        <v>0</v>
      </c>
      <c r="AP266" s="286">
        <f>HLOOKUP(AP158,'2. LRAMVA Threshold'!$B$42:$Q$53,4,FALSE)</f>
        <v>0</v>
      </c>
      <c r="AQ266" s="286">
        <f>HLOOKUP(AQ158,'2. LRAMVA Threshold'!$B$42:$Q$53,4,FALSE)</f>
        <v>0</v>
      </c>
      <c r="AR266" s="286">
        <f>HLOOKUP(AR158,'2. LRAMVA Threshold'!$B$42:$Q$53,4,FALSE)</f>
        <v>0</v>
      </c>
      <c r="AS266" s="286">
        <f>HLOOKUP(AS158,'2. LRAMVA Threshold'!$B$42:$Q$53,4,FALSE)</f>
        <v>0</v>
      </c>
      <c r="AT266" s="286">
        <f>HLOOKUP(AT158,'2. LRAMVA Threshold'!$B$42:$Q$53,4,FALSE)</f>
        <v>0</v>
      </c>
      <c r="AU266" s="286">
        <f>HLOOKUP(AU158,'2. LRAMVA Threshold'!$B$42:$Q$53,4,FALSE)</f>
        <v>0</v>
      </c>
      <c r="AV266" s="286">
        <f>HLOOKUP(AV158,'2. LRAMVA Threshold'!$B$42:$Q$53,4,FALSE)</f>
        <v>0</v>
      </c>
      <c r="AW266" s="286">
        <f>HLOOKUP(AW158,'2. LRAMVA Threshold'!$B$42:$Q$53,4,FALSE)</f>
        <v>0</v>
      </c>
      <c r="AX266" s="286">
        <f>HLOOKUP(AX158,'2. LRAMVA Threshold'!$B$42:$Q$53,4,FALSE)</f>
        <v>0</v>
      </c>
      <c r="AY266" s="286">
        <f>HLOOKUP(AY158,'2. LRAMVA Threshold'!$B$42:$Q$53,4,FALSE)</f>
        <v>0</v>
      </c>
      <c r="AZ266" s="286">
        <f>HLOOKUP(AZ158,'2. LRAMVA Threshold'!$B$42:$Q$53,4,FALSE)</f>
        <v>0</v>
      </c>
      <c r="BA266" s="290"/>
    </row>
    <row r="267" spans="1:53" ht="15.5">
      <c r="B267" s="283"/>
      <c r="C267" s="291"/>
      <c r="D267" s="292"/>
      <c r="E267" s="292"/>
      <c r="F267" s="292"/>
      <c r="G267" s="292"/>
      <c r="H267" s="292"/>
      <c r="I267" s="292"/>
      <c r="J267" s="292"/>
      <c r="K267" s="292"/>
      <c r="L267" s="292"/>
      <c r="M267" s="292"/>
      <c r="N267" s="292"/>
      <c r="O267" s="292"/>
      <c r="P267" s="292"/>
      <c r="Q267" s="292"/>
      <c r="R267" s="292"/>
      <c r="S267" s="292"/>
      <c r="T267" s="292"/>
      <c r="U267" s="292"/>
      <c r="V267" s="293"/>
      <c r="W267" s="292"/>
      <c r="X267" s="292"/>
      <c r="Y267" s="292"/>
      <c r="Z267" s="263"/>
      <c r="AA267" s="263"/>
      <c r="AB267" s="263"/>
      <c r="AC267" s="263"/>
      <c r="AD267" s="292"/>
      <c r="AE267" s="292"/>
      <c r="AF267" s="292"/>
      <c r="AG267" s="292"/>
      <c r="AH267" s="292"/>
      <c r="AI267" s="292"/>
      <c r="AJ267" s="292"/>
      <c r="AK267" s="292"/>
      <c r="AL267" s="292"/>
      <c r="AM267" s="260"/>
      <c r="AN267" s="260"/>
      <c r="AO267" s="260"/>
      <c r="AP267" s="260"/>
      <c r="AQ267" s="260"/>
      <c r="AR267" s="260"/>
      <c r="AS267" s="260"/>
      <c r="AT267" s="260"/>
      <c r="AU267" s="260"/>
      <c r="AV267" s="260"/>
      <c r="AW267" s="260"/>
      <c r="AX267" s="260"/>
      <c r="AY267" s="260"/>
      <c r="AZ267" s="260"/>
      <c r="BA267" s="294"/>
    </row>
    <row r="268" spans="1:53" ht="15.5">
      <c r="B268" s="283" t="s">
        <v>165</v>
      </c>
      <c r="C268" s="295"/>
      <c r="D268" s="295"/>
      <c r="E268" s="321"/>
      <c r="F268" s="321"/>
      <c r="G268" s="321"/>
      <c r="H268" s="321"/>
      <c r="I268" s="321"/>
      <c r="J268" s="321"/>
      <c r="K268" s="321"/>
      <c r="L268" s="321"/>
      <c r="M268" s="321"/>
      <c r="N268" s="321"/>
      <c r="O268" s="321"/>
      <c r="P268" s="321"/>
      <c r="Q268" s="321"/>
      <c r="R268" s="321"/>
      <c r="S268" s="321"/>
      <c r="T268" s="321"/>
      <c r="U268" s="321"/>
      <c r="V268" s="251"/>
      <c r="W268" s="297"/>
      <c r="X268" s="297"/>
      <c r="Y268" s="297"/>
      <c r="Z268" s="296"/>
      <c r="AA268" s="296"/>
      <c r="AB268" s="296"/>
      <c r="AC268" s="296"/>
      <c r="AD268" s="297"/>
      <c r="AE268" s="297"/>
      <c r="AF268" s="297"/>
      <c r="AG268" s="297"/>
      <c r="AH268" s="297"/>
      <c r="AI268" s="297"/>
      <c r="AJ268" s="297"/>
      <c r="AK268" s="297"/>
      <c r="AL268" s="297"/>
      <c r="AM268" s="714">
        <f>HLOOKUP(AM$20,'3.  Distribution Rates'!$C$122:$P$133,4,FALSE)</f>
        <v>0</v>
      </c>
      <c r="AN268" s="714">
        <f>HLOOKUP(AN$20,'3.  Distribution Rates'!$C$122:$P$133,4,FALSE)</f>
        <v>0</v>
      </c>
      <c r="AO268" s="298">
        <f>HLOOKUP(AO$20,'3.  Distribution Rates'!$C$122:$P$133,4,FALSE)</f>
        <v>0</v>
      </c>
      <c r="AP268" s="298">
        <f>HLOOKUP(AP$20,'3.  Distribution Rates'!$C$122:$P$133,4,FALSE)</f>
        <v>0</v>
      </c>
      <c r="AQ268" s="298">
        <f>HLOOKUP(AQ$20,'3.  Distribution Rates'!$C$122:$P$133,4,FALSE)</f>
        <v>0</v>
      </c>
      <c r="AR268" s="298">
        <f>HLOOKUP(AR$20,'3.  Distribution Rates'!$C$122:$P$133,4,FALSE)</f>
        <v>0</v>
      </c>
      <c r="AS268" s="298">
        <f>HLOOKUP(AS$20,'3.  Distribution Rates'!$C$122:$P$133,4,FALSE)</f>
        <v>0</v>
      </c>
      <c r="AT268" s="298">
        <f>HLOOKUP(AT$20,'3.  Distribution Rates'!$C$122:$P$133,4,FALSE)</f>
        <v>0</v>
      </c>
      <c r="AU268" s="298">
        <f>HLOOKUP(AU$20,'3.  Distribution Rates'!$C$122:$P$133,4,FALSE)</f>
        <v>0</v>
      </c>
      <c r="AV268" s="298">
        <f>HLOOKUP(AV$20,'3.  Distribution Rates'!$C$122:$P$133,4,FALSE)</f>
        <v>0</v>
      </c>
      <c r="AW268" s="298">
        <f>HLOOKUP(AW$20,'3.  Distribution Rates'!$C$122:$P$133,4,FALSE)</f>
        <v>0</v>
      </c>
      <c r="AX268" s="298">
        <f>HLOOKUP(AX$20,'3.  Distribution Rates'!$C$122:$P$133,4,FALSE)</f>
        <v>0</v>
      </c>
      <c r="AY268" s="298">
        <f>HLOOKUP(AY$20,'3.  Distribution Rates'!$C$122:$P$133,4,FALSE)</f>
        <v>0</v>
      </c>
      <c r="AZ268" s="298">
        <f>HLOOKUP(AZ$20,'3.  Distribution Rates'!$C$122:$P$133,4,FALSE)</f>
        <v>0</v>
      </c>
      <c r="BA268" s="322"/>
    </row>
    <row r="269" spans="1:53" ht="15.5">
      <c r="B269" s="254" t="s">
        <v>154</v>
      </c>
      <c r="C269" s="300"/>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23">
        <f>AM135*AM268</f>
        <v>0</v>
      </c>
      <c r="AN269" s="323">
        <f>AN135*AN268</f>
        <v>0</v>
      </c>
      <c r="AO269" s="323">
        <f t="shared" ref="AO269:AZ269" si="86">AO135*AO268</f>
        <v>0</v>
      </c>
      <c r="AP269" s="323">
        <f t="shared" si="86"/>
        <v>0</v>
      </c>
      <c r="AQ269" s="323">
        <f t="shared" si="86"/>
        <v>0</v>
      </c>
      <c r="AR269" s="323">
        <f t="shared" si="86"/>
        <v>0</v>
      </c>
      <c r="AS269" s="323">
        <f t="shared" si="86"/>
        <v>0</v>
      </c>
      <c r="AT269" s="323">
        <f t="shared" si="86"/>
        <v>0</v>
      </c>
      <c r="AU269" s="323">
        <f t="shared" si="86"/>
        <v>0</v>
      </c>
      <c r="AV269" s="323">
        <f t="shared" si="86"/>
        <v>0</v>
      </c>
      <c r="AW269" s="323">
        <f t="shared" si="86"/>
        <v>0</v>
      </c>
      <c r="AX269" s="323">
        <f t="shared" si="86"/>
        <v>0</v>
      </c>
      <c r="AY269" s="323">
        <f t="shared" si="86"/>
        <v>0</v>
      </c>
      <c r="AZ269" s="323">
        <f t="shared" si="86"/>
        <v>0</v>
      </c>
      <c r="BA269" s="533">
        <f>SUM(AM269:AZ269)</f>
        <v>0</v>
      </c>
    </row>
    <row r="270" spans="1:53" ht="15.5">
      <c r="B270" s="254" t="s">
        <v>155</v>
      </c>
      <c r="C270" s="300"/>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23">
        <f t="shared" ref="AM270:AZ270" si="87">AM265*AM268</f>
        <v>0</v>
      </c>
      <c r="AN270" s="323">
        <f t="shared" si="87"/>
        <v>0</v>
      </c>
      <c r="AO270" s="324">
        <f t="shared" si="87"/>
        <v>0</v>
      </c>
      <c r="AP270" s="323">
        <f t="shared" si="87"/>
        <v>0</v>
      </c>
      <c r="AQ270" s="323">
        <f t="shared" si="87"/>
        <v>0</v>
      </c>
      <c r="AR270" s="324">
        <f t="shared" si="87"/>
        <v>0</v>
      </c>
      <c r="AS270" s="323">
        <f t="shared" si="87"/>
        <v>0</v>
      </c>
      <c r="AT270" s="323">
        <f t="shared" si="87"/>
        <v>0</v>
      </c>
      <c r="AU270" s="324">
        <f t="shared" si="87"/>
        <v>0</v>
      </c>
      <c r="AV270" s="323">
        <f t="shared" si="87"/>
        <v>0</v>
      </c>
      <c r="AW270" s="323">
        <f t="shared" si="87"/>
        <v>0</v>
      </c>
      <c r="AX270" s="324">
        <f t="shared" si="87"/>
        <v>0</v>
      </c>
      <c r="AY270" s="323">
        <f t="shared" si="87"/>
        <v>0</v>
      </c>
      <c r="AZ270" s="323">
        <f t="shared" si="87"/>
        <v>0</v>
      </c>
      <c r="BA270" s="533">
        <f>SUM(AM270:AZ270)</f>
        <v>0</v>
      </c>
    </row>
    <row r="271" spans="1:53" s="325" customFormat="1" ht="15.5">
      <c r="A271" s="440"/>
      <c r="B271" s="304" t="s">
        <v>253</v>
      </c>
      <c r="C271" s="300"/>
      <c r="D271" s="263"/>
      <c r="E271" s="292"/>
      <c r="F271" s="292"/>
      <c r="G271" s="292"/>
      <c r="H271" s="292"/>
      <c r="I271" s="292"/>
      <c r="J271" s="292"/>
      <c r="K271" s="292"/>
      <c r="L271" s="292"/>
      <c r="M271" s="292"/>
      <c r="N271" s="292"/>
      <c r="O271" s="292"/>
      <c r="P271" s="292"/>
      <c r="Q271" s="292"/>
      <c r="R271" s="292"/>
      <c r="S271" s="292"/>
      <c r="T271" s="292"/>
      <c r="U271" s="292"/>
      <c r="V271" s="260"/>
      <c r="W271" s="292"/>
      <c r="X271" s="292"/>
      <c r="Y271" s="292"/>
      <c r="Z271" s="263"/>
      <c r="AA271" s="263"/>
      <c r="AB271" s="263"/>
      <c r="AC271" s="263"/>
      <c r="AD271" s="292"/>
      <c r="AE271" s="292"/>
      <c r="AF271" s="292"/>
      <c r="AG271" s="292"/>
      <c r="AH271" s="292"/>
      <c r="AI271" s="292"/>
      <c r="AJ271" s="292"/>
      <c r="AK271" s="292"/>
      <c r="AL271" s="292"/>
      <c r="AM271" s="301">
        <f>SUM(AM269:AM270)</f>
        <v>0</v>
      </c>
      <c r="AN271" s="301">
        <f t="shared" ref="AN271:AZ271" si="88">SUM(AN269:AN270)</f>
        <v>0</v>
      </c>
      <c r="AO271" s="301">
        <f t="shared" si="88"/>
        <v>0</v>
      </c>
      <c r="AP271" s="301">
        <f t="shared" si="88"/>
        <v>0</v>
      </c>
      <c r="AQ271" s="301">
        <f t="shared" si="88"/>
        <v>0</v>
      </c>
      <c r="AR271" s="301">
        <f t="shared" si="88"/>
        <v>0</v>
      </c>
      <c r="AS271" s="301">
        <f t="shared" si="88"/>
        <v>0</v>
      </c>
      <c r="AT271" s="301">
        <f t="shared" si="88"/>
        <v>0</v>
      </c>
      <c r="AU271" s="301">
        <f t="shared" si="88"/>
        <v>0</v>
      </c>
      <c r="AV271" s="301">
        <f t="shared" si="88"/>
        <v>0</v>
      </c>
      <c r="AW271" s="301">
        <f t="shared" si="88"/>
        <v>0</v>
      </c>
      <c r="AX271" s="301">
        <f t="shared" si="88"/>
        <v>0</v>
      </c>
      <c r="AY271" s="301">
        <f t="shared" si="88"/>
        <v>0</v>
      </c>
      <c r="AZ271" s="301">
        <f t="shared" si="88"/>
        <v>0</v>
      </c>
      <c r="BA271" s="350">
        <f>SUM(BA269:BA270)</f>
        <v>0</v>
      </c>
    </row>
    <row r="272" spans="1:53" s="325" customFormat="1" ht="15.5">
      <c r="A272" s="440"/>
      <c r="B272" s="304" t="s">
        <v>246</v>
      </c>
      <c r="C272" s="300"/>
      <c r="D272" s="305"/>
      <c r="E272" s="292"/>
      <c r="F272" s="292"/>
      <c r="G272" s="292"/>
      <c r="H272" s="292"/>
      <c r="I272" s="292"/>
      <c r="J272" s="292"/>
      <c r="K272" s="292"/>
      <c r="L272" s="292"/>
      <c r="M272" s="292"/>
      <c r="N272" s="292"/>
      <c r="O272" s="292"/>
      <c r="P272" s="292"/>
      <c r="Q272" s="292"/>
      <c r="R272" s="292"/>
      <c r="S272" s="292"/>
      <c r="T272" s="292"/>
      <c r="U272" s="292"/>
      <c r="V272" s="260"/>
      <c r="W272" s="292"/>
      <c r="X272" s="292"/>
      <c r="Y272" s="292"/>
      <c r="Z272" s="263"/>
      <c r="AA272" s="263"/>
      <c r="AB272" s="263"/>
      <c r="AC272" s="263"/>
      <c r="AD272" s="292"/>
      <c r="AE272" s="292"/>
      <c r="AF272" s="292"/>
      <c r="AG272" s="292"/>
      <c r="AH272" s="292"/>
      <c r="AI272" s="292"/>
      <c r="AJ272" s="292"/>
      <c r="AK272" s="292"/>
      <c r="AL272" s="292"/>
      <c r="AM272" s="302">
        <f t="shared" ref="AM272:AZ272" si="89">AM266*AM268</f>
        <v>0</v>
      </c>
      <c r="AN272" s="302">
        <f t="shared" si="89"/>
        <v>0</v>
      </c>
      <c r="AO272" s="302">
        <f t="shared" si="89"/>
        <v>0</v>
      </c>
      <c r="AP272" s="302">
        <f t="shared" si="89"/>
        <v>0</v>
      </c>
      <c r="AQ272" s="302">
        <f t="shared" si="89"/>
        <v>0</v>
      </c>
      <c r="AR272" s="302">
        <f t="shared" si="89"/>
        <v>0</v>
      </c>
      <c r="AS272" s="302">
        <f t="shared" si="89"/>
        <v>0</v>
      </c>
      <c r="AT272" s="302">
        <f t="shared" si="89"/>
        <v>0</v>
      </c>
      <c r="AU272" s="302">
        <f t="shared" si="89"/>
        <v>0</v>
      </c>
      <c r="AV272" s="302">
        <f t="shared" si="89"/>
        <v>0</v>
      </c>
      <c r="AW272" s="302">
        <f t="shared" si="89"/>
        <v>0</v>
      </c>
      <c r="AX272" s="302">
        <f t="shared" si="89"/>
        <v>0</v>
      </c>
      <c r="AY272" s="302">
        <f t="shared" si="89"/>
        <v>0</v>
      </c>
      <c r="AZ272" s="302">
        <f t="shared" si="89"/>
        <v>0</v>
      </c>
      <c r="BA272" s="350">
        <f>SUM(AM272:AZ272)</f>
        <v>0</v>
      </c>
    </row>
    <row r="273" spans="1:55" s="325" customFormat="1" ht="15.5">
      <c r="A273" s="440"/>
      <c r="B273" s="304" t="s">
        <v>254</v>
      </c>
      <c r="C273" s="300"/>
      <c r="D273" s="305"/>
      <c r="E273" s="292"/>
      <c r="F273" s="292"/>
      <c r="G273" s="292"/>
      <c r="H273" s="292"/>
      <c r="I273" s="292"/>
      <c r="J273" s="292"/>
      <c r="K273" s="292"/>
      <c r="L273" s="292"/>
      <c r="M273" s="292"/>
      <c r="N273" s="292"/>
      <c r="O273" s="292"/>
      <c r="P273" s="292"/>
      <c r="Q273" s="292"/>
      <c r="R273" s="292"/>
      <c r="S273" s="292"/>
      <c r="T273" s="292"/>
      <c r="U273" s="292"/>
      <c r="V273" s="260"/>
      <c r="W273" s="292"/>
      <c r="X273" s="292"/>
      <c r="Y273" s="292"/>
      <c r="Z273" s="305"/>
      <c r="AA273" s="305"/>
      <c r="AB273" s="305"/>
      <c r="AC273" s="305"/>
      <c r="AD273" s="292"/>
      <c r="AE273" s="292"/>
      <c r="AF273" s="292"/>
      <c r="AG273" s="292"/>
      <c r="AH273" s="292"/>
      <c r="AI273" s="292"/>
      <c r="AJ273" s="292"/>
      <c r="AK273" s="292"/>
      <c r="AL273" s="292"/>
      <c r="BA273" s="350">
        <f>BA271-BA272</f>
        <v>0</v>
      </c>
    </row>
    <row r="274" spans="1:55" ht="15.5">
      <c r="B274" s="283"/>
      <c r="C274" s="305"/>
      <c r="D274" s="305"/>
      <c r="E274" s="292"/>
      <c r="F274" s="292"/>
      <c r="G274" s="292"/>
      <c r="H274" s="292"/>
      <c r="I274" s="292"/>
      <c r="J274" s="292"/>
      <c r="K274" s="292"/>
      <c r="L274" s="292"/>
      <c r="M274" s="292"/>
      <c r="N274" s="292"/>
      <c r="O274" s="292"/>
      <c r="P274" s="292"/>
      <c r="Q274" s="292"/>
      <c r="R274" s="292"/>
      <c r="S274" s="292"/>
      <c r="T274" s="292"/>
      <c r="U274" s="292"/>
      <c r="V274" s="260"/>
      <c r="W274" s="292"/>
      <c r="X274" s="292"/>
      <c r="Y274" s="292"/>
      <c r="Z274" s="305"/>
      <c r="AA274" s="300"/>
      <c r="AB274" s="305"/>
      <c r="AC274" s="305"/>
      <c r="AD274" s="292"/>
      <c r="AE274" s="292"/>
      <c r="AF274" s="292"/>
      <c r="AG274" s="292"/>
      <c r="AH274" s="292"/>
      <c r="AI274" s="292"/>
      <c r="AJ274" s="292"/>
      <c r="AK274" s="292"/>
      <c r="AL274" s="292"/>
      <c r="BA274" s="303"/>
    </row>
    <row r="275" spans="1:55" ht="15.5">
      <c r="B275" s="254" t="s">
        <v>70</v>
      </c>
      <c r="C275" s="310"/>
      <c r="D275" s="240"/>
      <c r="E275" s="240"/>
      <c r="F275" s="240"/>
      <c r="G275" s="240"/>
      <c r="H275" s="240"/>
      <c r="I275" s="240"/>
      <c r="J275" s="240"/>
      <c r="K275" s="240"/>
      <c r="L275" s="240"/>
      <c r="M275" s="240"/>
      <c r="N275" s="240"/>
      <c r="O275" s="240"/>
      <c r="P275" s="240"/>
      <c r="Q275" s="240"/>
      <c r="R275" s="240"/>
      <c r="S275" s="240"/>
      <c r="T275" s="240"/>
      <c r="U275" s="240"/>
      <c r="V275" s="311"/>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3"/>
      <c r="BC275" s="243"/>
    </row>
    <row r="276" spans="1:55" ht="15.5">
      <c r="B276" s="254" t="s">
        <v>71</v>
      </c>
      <c r="C276" s="310"/>
      <c r="D276" s="240"/>
      <c r="E276" s="240"/>
      <c r="F276" s="240"/>
      <c r="G276" s="240"/>
      <c r="H276" s="240"/>
      <c r="I276" s="240"/>
      <c r="J276" s="240"/>
      <c r="K276" s="240"/>
      <c r="L276" s="240"/>
      <c r="M276" s="240"/>
      <c r="N276" s="240"/>
      <c r="O276" s="240"/>
      <c r="P276" s="240"/>
      <c r="Q276" s="240"/>
      <c r="R276" s="240"/>
      <c r="S276" s="240"/>
      <c r="T276" s="240"/>
      <c r="U276" s="240"/>
      <c r="V276" s="311"/>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4"/>
    </row>
    <row r="277" spans="1:55" ht="15.5">
      <c r="B277" s="283" t="s">
        <v>189</v>
      </c>
      <c r="C277" s="310"/>
      <c r="D277" s="240"/>
      <c r="E277" s="240"/>
      <c r="F277" s="240"/>
      <c r="G277" s="240"/>
      <c r="H277" s="240"/>
      <c r="I277" s="240"/>
      <c r="J277" s="240"/>
      <c r="K277" s="240"/>
      <c r="L277" s="240"/>
      <c r="M277" s="240"/>
      <c r="N277" s="240"/>
      <c r="O277" s="240"/>
      <c r="P277" s="240"/>
      <c r="Q277" s="240"/>
      <c r="R277" s="240"/>
      <c r="S277" s="240"/>
      <c r="T277" s="240"/>
      <c r="U277" s="240"/>
      <c r="V277" s="311"/>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4"/>
    </row>
    <row r="278" spans="1:55" ht="15.5">
      <c r="B278" s="283" t="s">
        <v>190</v>
      </c>
      <c r="C278" s="310"/>
      <c r="D278" s="240"/>
      <c r="E278" s="240"/>
      <c r="F278" s="240"/>
      <c r="G278" s="240"/>
      <c r="H278" s="240"/>
      <c r="I278" s="240"/>
      <c r="J278" s="240"/>
      <c r="K278" s="240"/>
      <c r="L278" s="240"/>
      <c r="M278" s="240"/>
      <c r="N278" s="240"/>
      <c r="O278" s="240"/>
      <c r="P278" s="240"/>
      <c r="Q278" s="240"/>
      <c r="R278" s="240"/>
      <c r="S278" s="240"/>
      <c r="T278" s="240"/>
      <c r="U278" s="240"/>
      <c r="V278" s="311"/>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4"/>
    </row>
    <row r="279" spans="1:55" ht="15.5">
      <c r="B279" s="283" t="s">
        <v>191</v>
      </c>
      <c r="C279" s="310"/>
      <c r="D279" s="240"/>
      <c r="E279" s="240"/>
      <c r="F279" s="240"/>
      <c r="G279" s="240"/>
      <c r="H279" s="240"/>
      <c r="I279" s="240"/>
      <c r="J279" s="240"/>
      <c r="K279" s="240"/>
      <c r="L279" s="240"/>
      <c r="M279" s="240"/>
      <c r="N279" s="240"/>
      <c r="O279" s="240"/>
      <c r="P279" s="240"/>
      <c r="Q279" s="240"/>
      <c r="R279" s="240"/>
      <c r="S279" s="240"/>
      <c r="T279" s="240"/>
      <c r="U279" s="240"/>
      <c r="V279" s="311"/>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4"/>
    </row>
    <row r="280" spans="1:55" ht="15.5">
      <c r="B280" s="283" t="s">
        <v>192</v>
      </c>
      <c r="C280" s="310"/>
      <c r="D280" s="243"/>
      <c r="E280" s="243"/>
      <c r="F280" s="243"/>
      <c r="G280" s="243"/>
      <c r="H280" s="243"/>
      <c r="I280" s="243"/>
      <c r="J280" s="243"/>
      <c r="K280" s="243"/>
      <c r="L280" s="243"/>
      <c r="M280" s="243"/>
      <c r="N280" s="243"/>
      <c r="O280" s="243"/>
      <c r="P280" s="243"/>
      <c r="Q280" s="243"/>
      <c r="R280" s="243"/>
      <c r="S280" s="243"/>
      <c r="T280" s="243"/>
      <c r="U280" s="243"/>
      <c r="V280" s="311"/>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4"/>
    </row>
    <row r="281" spans="1:55" ht="15.5">
      <c r="B281" s="283" t="s">
        <v>193</v>
      </c>
      <c r="C281" s="310"/>
      <c r="D281" s="293"/>
      <c r="E281" s="293"/>
      <c r="F281" s="293"/>
      <c r="G281" s="293"/>
      <c r="H281" s="293"/>
      <c r="I281" s="293"/>
      <c r="J281" s="293"/>
      <c r="K281" s="293"/>
      <c r="L281" s="293"/>
      <c r="M281" s="293"/>
      <c r="N281" s="293"/>
      <c r="O281" s="293"/>
      <c r="P281" s="293"/>
      <c r="Q281" s="293"/>
      <c r="R281" s="293"/>
      <c r="S281" s="293"/>
      <c r="T281" s="293"/>
      <c r="U281" s="293"/>
      <c r="V281" s="243"/>
      <c r="W281" s="240"/>
      <c r="X281" s="240"/>
      <c r="Y281" s="243"/>
      <c r="Z281" s="264"/>
      <c r="AA281" s="243"/>
      <c r="AB281" s="243"/>
      <c r="AC281" s="311"/>
      <c r="AD281" s="311"/>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4"/>
    </row>
    <row r="282" spans="1:55" ht="15.5">
      <c r="B282" s="283" t="s">
        <v>194</v>
      </c>
      <c r="C282" s="310"/>
      <c r="D282" s="293"/>
      <c r="E282" s="293"/>
      <c r="F282" s="293"/>
      <c r="G282" s="293"/>
      <c r="H282" s="293"/>
      <c r="I282" s="293"/>
      <c r="J282" s="293"/>
      <c r="K282" s="293"/>
      <c r="L282" s="293"/>
      <c r="M282" s="293"/>
      <c r="N282" s="293"/>
      <c r="O282" s="293"/>
      <c r="P282" s="293"/>
      <c r="Q282" s="293"/>
      <c r="R282" s="293"/>
      <c r="S282" s="293"/>
      <c r="T282" s="293"/>
      <c r="U282" s="293"/>
      <c r="V282" s="243"/>
      <c r="W282" s="240"/>
      <c r="X282" s="240"/>
      <c r="Y282" s="243"/>
      <c r="Z282" s="264"/>
      <c r="AA282" s="243"/>
      <c r="AB282" s="243"/>
      <c r="AC282" s="311"/>
      <c r="AD282" s="311"/>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0">IF(AP159="kW",SUMPRODUCT($U$160:$U$263,$AD$160:$AD$263,AP160:AP263),SUMPRODUCT($L$160:$L$263,AP160:AP263))</f>
        <v>0</v>
      </c>
      <c r="AQ282" s="251">
        <f t="shared" si="90"/>
        <v>0</v>
      </c>
      <c r="AR282" s="251">
        <f t="shared" si="90"/>
        <v>0</v>
      </c>
      <c r="AS282" s="251">
        <f t="shared" si="90"/>
        <v>0</v>
      </c>
      <c r="AT282" s="251">
        <f t="shared" si="90"/>
        <v>0</v>
      </c>
      <c r="AU282" s="251">
        <f t="shared" si="90"/>
        <v>0</v>
      </c>
      <c r="AV282" s="251">
        <f t="shared" si="90"/>
        <v>0</v>
      </c>
      <c r="AW282" s="251">
        <f t="shared" si="90"/>
        <v>0</v>
      </c>
      <c r="AX282" s="251">
        <f t="shared" si="90"/>
        <v>0</v>
      </c>
      <c r="AY282" s="251">
        <f t="shared" si="90"/>
        <v>0</v>
      </c>
      <c r="AZ282" s="251">
        <f t="shared" si="90"/>
        <v>0</v>
      </c>
      <c r="BA282" s="294"/>
    </row>
    <row r="283" spans="1:55" ht="15.5">
      <c r="B283" s="283" t="s">
        <v>886</v>
      </c>
      <c r="C283" s="310"/>
      <c r="D283" s="293"/>
      <c r="E283" s="293"/>
      <c r="F283" s="293"/>
      <c r="G283" s="293"/>
      <c r="H283" s="293"/>
      <c r="I283" s="293"/>
      <c r="J283" s="293"/>
      <c r="K283" s="293"/>
      <c r="L283" s="293"/>
      <c r="M283" s="293"/>
      <c r="N283" s="293"/>
      <c r="O283" s="293"/>
      <c r="P283" s="293"/>
      <c r="Q283" s="293"/>
      <c r="R283" s="293"/>
      <c r="S283" s="293"/>
      <c r="T283" s="293"/>
      <c r="U283" s="293"/>
      <c r="V283" s="243"/>
      <c r="W283" s="240"/>
      <c r="X283" s="240"/>
      <c r="Y283" s="243"/>
      <c r="Z283" s="264"/>
      <c r="AA283" s="243"/>
      <c r="AB283" s="243"/>
      <c r="AC283" s="311"/>
      <c r="AD283" s="311"/>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1">IF(AP159="kW",SUMPRODUCT($U$160:$U$263,$AE$160:$AE$263,AP160:AP263),SUMPRODUCT($M$160:$M$263,AP160:AP263))</f>
        <v>0</v>
      </c>
      <c r="AQ283" s="251">
        <f t="shared" si="91"/>
        <v>0</v>
      </c>
      <c r="AR283" s="251">
        <f t="shared" si="91"/>
        <v>0</v>
      </c>
      <c r="AS283" s="251">
        <f t="shared" si="91"/>
        <v>0</v>
      </c>
      <c r="AT283" s="251">
        <f t="shared" si="91"/>
        <v>0</v>
      </c>
      <c r="AU283" s="251">
        <f t="shared" si="91"/>
        <v>0</v>
      </c>
      <c r="AV283" s="251">
        <f t="shared" si="91"/>
        <v>0</v>
      </c>
      <c r="AW283" s="251">
        <f t="shared" si="91"/>
        <v>0</v>
      </c>
      <c r="AX283" s="251">
        <f t="shared" si="91"/>
        <v>0</v>
      </c>
      <c r="AY283" s="251">
        <f t="shared" si="91"/>
        <v>0</v>
      </c>
      <c r="AZ283" s="251">
        <f t="shared" si="91"/>
        <v>0</v>
      </c>
      <c r="BA283" s="294"/>
    </row>
    <row r="284" spans="1:55" ht="15.5">
      <c r="B284" s="283" t="s">
        <v>887</v>
      </c>
      <c r="C284" s="310"/>
      <c r="D284" s="293"/>
      <c r="E284" s="293"/>
      <c r="F284" s="293"/>
      <c r="G284" s="293"/>
      <c r="H284" s="293"/>
      <c r="I284" s="293"/>
      <c r="J284" s="293"/>
      <c r="K284" s="293"/>
      <c r="L284" s="293"/>
      <c r="M284" s="293"/>
      <c r="N284" s="293"/>
      <c r="O284" s="293"/>
      <c r="P284" s="293"/>
      <c r="Q284" s="293"/>
      <c r="R284" s="293"/>
      <c r="S284" s="293"/>
      <c r="T284" s="293"/>
      <c r="U284" s="293"/>
      <c r="V284" s="243"/>
      <c r="W284" s="240"/>
      <c r="X284" s="240"/>
      <c r="Y284" s="243"/>
      <c r="Z284" s="264"/>
      <c r="AA284" s="243"/>
      <c r="AB284" s="243"/>
      <c r="AC284" s="311"/>
      <c r="AD284" s="311"/>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2">IF(AP159="kW",SUMPRODUCT($U$160:$U$263,$AF$160:$AF$263,AP160:AP263),SUMPRODUCT($N$160:$N$263,AP160:AP263))</f>
        <v>0</v>
      </c>
      <c r="AQ284" s="251">
        <f t="shared" si="92"/>
        <v>0</v>
      </c>
      <c r="AR284" s="251">
        <f t="shared" si="92"/>
        <v>0</v>
      </c>
      <c r="AS284" s="251">
        <f t="shared" si="92"/>
        <v>0</v>
      </c>
      <c r="AT284" s="251">
        <f t="shared" si="92"/>
        <v>0</v>
      </c>
      <c r="AU284" s="251">
        <f t="shared" si="92"/>
        <v>0</v>
      </c>
      <c r="AV284" s="251">
        <f t="shared" si="92"/>
        <v>0</v>
      </c>
      <c r="AW284" s="251">
        <f t="shared" si="92"/>
        <v>0</v>
      </c>
      <c r="AX284" s="251">
        <f t="shared" si="92"/>
        <v>0</v>
      </c>
      <c r="AY284" s="251">
        <f t="shared" si="92"/>
        <v>0</v>
      </c>
      <c r="AZ284" s="251">
        <f t="shared" si="92"/>
        <v>0</v>
      </c>
      <c r="BA284" s="294"/>
    </row>
    <row r="285" spans="1:55" ht="15.5">
      <c r="B285" s="283" t="s">
        <v>888</v>
      </c>
      <c r="C285" s="310"/>
      <c r="D285" s="293"/>
      <c r="E285" s="293"/>
      <c r="F285" s="293"/>
      <c r="G285" s="293"/>
      <c r="H285" s="293"/>
      <c r="I285" s="293"/>
      <c r="J285" s="293"/>
      <c r="K285" s="293"/>
      <c r="L285" s="293"/>
      <c r="M285" s="293"/>
      <c r="N285" s="293"/>
      <c r="O285" s="293"/>
      <c r="P285" s="293"/>
      <c r="Q285" s="293"/>
      <c r="R285" s="293"/>
      <c r="S285" s="293"/>
      <c r="T285" s="293"/>
      <c r="U285" s="293"/>
      <c r="V285" s="243"/>
      <c r="W285" s="240"/>
      <c r="X285" s="240"/>
      <c r="Y285" s="243"/>
      <c r="Z285" s="264"/>
      <c r="AA285" s="243"/>
      <c r="AB285" s="243"/>
      <c r="AC285" s="311"/>
      <c r="AD285" s="311"/>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3">IF(AP159="kW",SUMPRODUCT($U$160:$U$263,$AG$160:$AG$263,AP160:AP263),SUMPRODUCT($O$160:$O$263,AP160:AP263))</f>
        <v>0</v>
      </c>
      <c r="AQ285" s="251">
        <f t="shared" si="93"/>
        <v>0</v>
      </c>
      <c r="AR285" s="251">
        <f t="shared" si="93"/>
        <v>0</v>
      </c>
      <c r="AS285" s="251">
        <f t="shared" si="93"/>
        <v>0</v>
      </c>
      <c r="AT285" s="251">
        <f t="shared" si="93"/>
        <v>0</v>
      </c>
      <c r="AU285" s="251">
        <f t="shared" si="93"/>
        <v>0</v>
      </c>
      <c r="AV285" s="251">
        <f t="shared" si="93"/>
        <v>0</v>
      </c>
      <c r="AW285" s="251">
        <f t="shared" si="93"/>
        <v>0</v>
      </c>
      <c r="AX285" s="251">
        <f t="shared" si="93"/>
        <v>0</v>
      </c>
      <c r="AY285" s="251">
        <f t="shared" si="93"/>
        <v>0</v>
      </c>
      <c r="AZ285" s="251">
        <f t="shared" si="93"/>
        <v>0</v>
      </c>
      <c r="BA285" s="294"/>
    </row>
    <row r="286" spans="1:55" ht="15.5">
      <c r="B286" s="283" t="s">
        <v>889</v>
      </c>
      <c r="C286" s="310"/>
      <c r="D286" s="293"/>
      <c r="E286" s="293"/>
      <c r="F286" s="293"/>
      <c r="G286" s="293"/>
      <c r="H286" s="293"/>
      <c r="I286" s="293"/>
      <c r="J286" s="293"/>
      <c r="K286" s="293"/>
      <c r="L286" s="293"/>
      <c r="M286" s="293"/>
      <c r="N286" s="293"/>
      <c r="O286" s="293"/>
      <c r="P286" s="293"/>
      <c r="Q286" s="293"/>
      <c r="R286" s="293"/>
      <c r="S286" s="293"/>
      <c r="T286" s="293"/>
      <c r="U286" s="293"/>
      <c r="V286" s="243"/>
      <c r="W286" s="240"/>
      <c r="X286" s="240"/>
      <c r="Y286" s="243"/>
      <c r="Z286" s="264"/>
      <c r="AA286" s="243"/>
      <c r="AB286" s="243"/>
      <c r="AC286" s="311"/>
      <c r="AD286" s="311"/>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4">IF(AP159="kW",SUMPRODUCT($U$160:$U$263,$AH$160:$AH$263,AP160:AP263),SUMPRODUCT($P$160:$P$263,AP160:AP263))</f>
        <v>0</v>
      </c>
      <c r="AQ286" s="251">
        <f t="shared" si="94"/>
        <v>0</v>
      </c>
      <c r="AR286" s="251">
        <f t="shared" si="94"/>
        <v>0</v>
      </c>
      <c r="AS286" s="251">
        <f t="shared" si="94"/>
        <v>0</v>
      </c>
      <c r="AT286" s="251">
        <f t="shared" si="94"/>
        <v>0</v>
      </c>
      <c r="AU286" s="251">
        <f t="shared" si="94"/>
        <v>0</v>
      </c>
      <c r="AV286" s="251">
        <f t="shared" si="94"/>
        <v>0</v>
      </c>
      <c r="AW286" s="251">
        <f t="shared" si="94"/>
        <v>0</v>
      </c>
      <c r="AX286" s="251">
        <f t="shared" si="94"/>
        <v>0</v>
      </c>
      <c r="AY286" s="251">
        <f t="shared" si="94"/>
        <v>0</v>
      </c>
      <c r="AZ286" s="251">
        <f t="shared" si="94"/>
        <v>0</v>
      </c>
      <c r="BA286" s="294"/>
    </row>
    <row r="287" spans="1:55" ht="15.5">
      <c r="B287" s="283" t="s">
        <v>890</v>
      </c>
      <c r="C287" s="310"/>
      <c r="D287" s="293"/>
      <c r="E287" s="293"/>
      <c r="F287" s="293"/>
      <c r="G287" s="293"/>
      <c r="H287" s="293"/>
      <c r="I287" s="293"/>
      <c r="J287" s="293"/>
      <c r="K287" s="293"/>
      <c r="L287" s="293"/>
      <c r="M287" s="293"/>
      <c r="N287" s="293"/>
      <c r="O287" s="293"/>
      <c r="P287" s="293"/>
      <c r="Q287" s="293"/>
      <c r="R287" s="293"/>
      <c r="S287" s="293"/>
      <c r="T287" s="293"/>
      <c r="U287" s="293"/>
      <c r="V287" s="243"/>
      <c r="W287" s="240"/>
      <c r="X287" s="240"/>
      <c r="Y287" s="243"/>
      <c r="Z287" s="264"/>
      <c r="AA287" s="243"/>
      <c r="AB287" s="243"/>
      <c r="AC287" s="311"/>
      <c r="AD287" s="311"/>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5">IF(AP159="kW",SUMPRODUCT($U$160:$U$263,$AI$160:$AI$263,AP160:AP263),SUMPRODUCT($Q$160:$Q$263,AP160:AP263))</f>
        <v>0</v>
      </c>
      <c r="AQ287" s="251">
        <f t="shared" si="95"/>
        <v>0</v>
      </c>
      <c r="AR287" s="251">
        <f t="shared" si="95"/>
        <v>0</v>
      </c>
      <c r="AS287" s="251">
        <f t="shared" si="95"/>
        <v>0</v>
      </c>
      <c r="AT287" s="251">
        <f t="shared" si="95"/>
        <v>0</v>
      </c>
      <c r="AU287" s="251">
        <f t="shared" si="95"/>
        <v>0</v>
      </c>
      <c r="AV287" s="251">
        <f t="shared" si="95"/>
        <v>0</v>
      </c>
      <c r="AW287" s="251">
        <f t="shared" si="95"/>
        <v>0</v>
      </c>
      <c r="AX287" s="251">
        <f t="shared" si="95"/>
        <v>0</v>
      </c>
      <c r="AY287" s="251">
        <f t="shared" si="95"/>
        <v>0</v>
      </c>
      <c r="AZ287" s="251">
        <f t="shared" si="95"/>
        <v>0</v>
      </c>
      <c r="BA287" s="294"/>
    </row>
    <row r="288" spans="1:55" ht="15.5">
      <c r="B288" s="283" t="s">
        <v>891</v>
      </c>
      <c r="C288" s="310"/>
      <c r="D288" s="293"/>
      <c r="E288" s="293"/>
      <c r="F288" s="293"/>
      <c r="G288" s="293"/>
      <c r="H288" s="293"/>
      <c r="I288" s="293"/>
      <c r="J288" s="293"/>
      <c r="K288" s="293"/>
      <c r="L288" s="293"/>
      <c r="M288" s="293"/>
      <c r="N288" s="293"/>
      <c r="O288" s="293"/>
      <c r="P288" s="293"/>
      <c r="Q288" s="293"/>
      <c r="R288" s="293"/>
      <c r="S288" s="293"/>
      <c r="T288" s="293"/>
      <c r="U288" s="293"/>
      <c r="V288" s="243"/>
      <c r="W288" s="240"/>
      <c r="X288" s="240"/>
      <c r="Y288" s="243"/>
      <c r="Z288" s="264"/>
      <c r="AA288" s="243"/>
      <c r="AB288" s="243"/>
      <c r="AC288" s="311"/>
      <c r="AD288" s="311"/>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6">IF(AP159="kW",SUMPRODUCT($U$160:$U$263,$AJ$160:$AJ$263,AP160:AP263),SUMPRODUCT($R$160:$R$263,AP160:AP263))</f>
        <v>0</v>
      </c>
      <c r="AQ288" s="251">
        <f t="shared" si="96"/>
        <v>0</v>
      </c>
      <c r="AR288" s="251">
        <f t="shared" si="96"/>
        <v>0</v>
      </c>
      <c r="AS288" s="251">
        <f t="shared" si="96"/>
        <v>0</v>
      </c>
      <c r="AT288" s="251">
        <f t="shared" si="96"/>
        <v>0</v>
      </c>
      <c r="AU288" s="251">
        <f t="shared" si="96"/>
        <v>0</v>
      </c>
      <c r="AV288" s="251">
        <f t="shared" si="96"/>
        <v>0</v>
      </c>
      <c r="AW288" s="251">
        <f t="shared" si="96"/>
        <v>0</v>
      </c>
      <c r="AX288" s="251">
        <f t="shared" si="96"/>
        <v>0</v>
      </c>
      <c r="AY288" s="251">
        <f t="shared" si="96"/>
        <v>0</v>
      </c>
      <c r="AZ288" s="251">
        <f t="shared" si="96"/>
        <v>0</v>
      </c>
      <c r="BA288" s="294"/>
    </row>
    <row r="289" spans="1:53" ht="15.5">
      <c r="B289" s="326" t="s">
        <v>892</v>
      </c>
      <c r="C289" s="345"/>
      <c r="D289" s="346"/>
      <c r="E289" s="346"/>
      <c r="F289" s="346"/>
      <c r="G289" s="346"/>
      <c r="H289" s="346"/>
      <c r="I289" s="346"/>
      <c r="J289" s="346"/>
      <c r="K289" s="346"/>
      <c r="L289" s="346"/>
      <c r="M289" s="346"/>
      <c r="N289" s="346"/>
      <c r="O289" s="346"/>
      <c r="P289" s="346"/>
      <c r="Q289" s="346"/>
      <c r="R289" s="346"/>
      <c r="S289" s="346"/>
      <c r="T289" s="346"/>
      <c r="U289" s="346"/>
      <c r="V289" s="737"/>
      <c r="W289" s="348"/>
      <c r="X289" s="348"/>
      <c r="Y289" s="347"/>
      <c r="Z289" s="349"/>
      <c r="AA289" s="347"/>
      <c r="AB289" s="347"/>
      <c r="AC289" s="737"/>
      <c r="AD289" s="737"/>
      <c r="AE289" s="347"/>
      <c r="AF289" s="347"/>
      <c r="AG289" s="347"/>
      <c r="AH289" s="347"/>
      <c r="AI289" s="347"/>
      <c r="AJ289" s="347"/>
      <c r="AK289" s="347"/>
      <c r="AL289" s="347"/>
      <c r="AM289" s="715">
        <f>SUMPRODUCT($S$160:$S$263,AM160:AM263)</f>
        <v>0</v>
      </c>
      <c r="AN289" s="715">
        <f>SUMPRODUCT($S$160:$S$263,AN160:AN263)</f>
        <v>0</v>
      </c>
      <c r="AO289" s="715">
        <f>IF(AO159="kW",SUMPRODUCT($U$160:$U$263,$AK$160:$AK$263,AO160:AO263),SUMPRODUCT($S$160:$S$263,AO160:AO263))</f>
        <v>0</v>
      </c>
      <c r="AP289" s="715">
        <f t="shared" ref="AP289:AZ289" si="97">IF(AP159="kW",SUMPRODUCT($U$160:$U$263,$AK$160:$AK$263,AP160:AP263),SUMPRODUCT($S$160:$S$263,AP160:AP263))</f>
        <v>0</v>
      </c>
      <c r="AQ289" s="715">
        <f t="shared" si="97"/>
        <v>0</v>
      </c>
      <c r="AR289" s="715">
        <f t="shared" si="97"/>
        <v>0</v>
      </c>
      <c r="AS289" s="715">
        <f t="shared" si="97"/>
        <v>0</v>
      </c>
      <c r="AT289" s="715">
        <f t="shared" si="97"/>
        <v>0</v>
      </c>
      <c r="AU289" s="715">
        <f t="shared" si="97"/>
        <v>0</v>
      </c>
      <c r="AV289" s="715">
        <f t="shared" si="97"/>
        <v>0</v>
      </c>
      <c r="AW289" s="715">
        <f t="shared" si="97"/>
        <v>0</v>
      </c>
      <c r="AX289" s="715">
        <f t="shared" si="97"/>
        <v>0</v>
      </c>
      <c r="AY289" s="715">
        <f t="shared" si="97"/>
        <v>0</v>
      </c>
      <c r="AZ289" s="715">
        <f t="shared" si="97"/>
        <v>0</v>
      </c>
      <c r="BA289" s="330"/>
    </row>
    <row r="290" spans="1:53" ht="18.75" customHeight="1">
      <c r="B290" s="314" t="s">
        <v>590</v>
      </c>
      <c r="C290" s="331"/>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17"/>
      <c r="AA290" s="318"/>
      <c r="AB290" s="332"/>
      <c r="AC290" s="332"/>
      <c r="AD290" s="332"/>
      <c r="AE290" s="332"/>
      <c r="AF290" s="332"/>
      <c r="AG290" s="332"/>
      <c r="AH290" s="332"/>
      <c r="AI290" s="332"/>
      <c r="AJ290" s="332"/>
      <c r="AK290" s="332"/>
      <c r="AL290" s="332"/>
      <c r="AM290" s="333"/>
      <c r="AN290" s="333"/>
      <c r="AO290" s="333"/>
      <c r="AP290" s="333"/>
      <c r="AQ290" s="333"/>
      <c r="AR290" s="333"/>
      <c r="AS290" s="333"/>
      <c r="AT290" s="333"/>
      <c r="AU290" s="333"/>
      <c r="AV290" s="333"/>
      <c r="AW290" s="333"/>
      <c r="AX290" s="333"/>
      <c r="AY290" s="333"/>
      <c r="AZ290" s="333"/>
      <c r="BA290" s="333"/>
    </row>
    <row r="292" spans="1:53" ht="15.5">
      <c r="B292" s="241" t="s">
        <v>247</v>
      </c>
      <c r="C292" s="242"/>
      <c r="D292" s="503" t="s">
        <v>523</v>
      </c>
      <c r="E292" s="501"/>
      <c r="V292" s="242"/>
      <c r="AM292" s="231"/>
      <c r="AN292" s="229"/>
      <c r="AO292" s="229"/>
      <c r="AP292" s="229"/>
      <c r="AQ292" s="229"/>
      <c r="AR292" s="229"/>
      <c r="AS292" s="229"/>
      <c r="AT292" s="229"/>
      <c r="AU292" s="229"/>
      <c r="AV292" s="229"/>
      <c r="AW292" s="229"/>
      <c r="AX292" s="229"/>
      <c r="AY292" s="229"/>
      <c r="AZ292" s="229"/>
      <c r="BA292" s="229"/>
    </row>
    <row r="293" spans="1:53" ht="33" customHeight="1">
      <c r="B293" s="828" t="s">
        <v>211</v>
      </c>
      <c r="C293" s="830" t="s">
        <v>33</v>
      </c>
      <c r="D293" s="244" t="s">
        <v>421</v>
      </c>
      <c r="E293" s="838" t="s">
        <v>209</v>
      </c>
      <c r="F293" s="839"/>
      <c r="G293" s="839"/>
      <c r="H293" s="839"/>
      <c r="I293" s="839"/>
      <c r="J293" s="839"/>
      <c r="K293" s="839"/>
      <c r="L293" s="839"/>
      <c r="M293" s="839"/>
      <c r="N293" s="839"/>
      <c r="O293" s="839"/>
      <c r="P293" s="839"/>
      <c r="Q293" s="839"/>
      <c r="R293" s="839"/>
      <c r="S293" s="839"/>
      <c r="T293" s="840"/>
      <c r="U293" s="830" t="s">
        <v>213</v>
      </c>
      <c r="V293" s="244" t="s">
        <v>422</v>
      </c>
      <c r="W293" s="834" t="s">
        <v>212</v>
      </c>
      <c r="X293" s="835"/>
      <c r="Y293" s="835"/>
      <c r="Z293" s="835"/>
      <c r="AA293" s="835"/>
      <c r="AB293" s="835"/>
      <c r="AC293" s="835"/>
      <c r="AD293" s="835"/>
      <c r="AE293" s="835"/>
      <c r="AF293" s="835"/>
      <c r="AG293" s="835"/>
      <c r="AH293" s="835"/>
      <c r="AI293" s="835"/>
      <c r="AJ293" s="835"/>
      <c r="AK293" s="835"/>
      <c r="AL293" s="841"/>
      <c r="AM293" s="834" t="s">
        <v>242</v>
      </c>
      <c r="AN293" s="835"/>
      <c r="AO293" s="835"/>
      <c r="AP293" s="835"/>
      <c r="AQ293" s="835"/>
      <c r="AR293" s="835"/>
      <c r="AS293" s="835"/>
      <c r="AT293" s="835"/>
      <c r="AU293" s="835"/>
      <c r="AV293" s="835"/>
      <c r="AW293" s="835"/>
      <c r="AX293" s="835"/>
      <c r="AY293" s="835"/>
      <c r="AZ293" s="835"/>
      <c r="BA293" s="836"/>
    </row>
    <row r="294" spans="1:53" ht="60.75" customHeight="1">
      <c r="B294" s="829"/>
      <c r="C294" s="831"/>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7"/>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 50 to 699 kW</v>
      </c>
      <c r="AP294" s="245" t="str">
        <f>'1.  LRAMVA Summary'!G53</f>
        <v>GS 700 to 4,999 kW</v>
      </c>
      <c r="AQ294" s="245" t="str">
        <f>'1.  LRAMVA Summary'!H53</f>
        <v>Large Use</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3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customHeight="1" outlineLevel="1">
      <c r="A296" s="438">
        <v>1</v>
      </c>
      <c r="B296" s="254" t="s">
        <v>1</v>
      </c>
      <c r="C296" s="251" t="s">
        <v>25</v>
      </c>
      <c r="D296" s="255">
        <f>'7.  Persistence Report'!AS68+'7.  Persistence Report'!AS75</f>
        <v>150147.50028046107</v>
      </c>
      <c r="E296" s="255">
        <f>'7.  Persistence Report'!AT68+'7.  Persistence Report'!AT75</f>
        <v>150147.50028046107</v>
      </c>
      <c r="F296" s="255">
        <f>'7.  Persistence Report'!AU68+'7.  Persistence Report'!AU75</f>
        <v>150147.50028046107</v>
      </c>
      <c r="G296" s="255">
        <f>'7.  Persistence Report'!AV68+'7.  Persistence Report'!AV75</f>
        <v>149224.59961546108</v>
      </c>
      <c r="H296" s="255">
        <f>'7.  Persistence Report'!AW68+'7.  Persistence Report'!AW75</f>
        <v>88044.906158366546</v>
      </c>
      <c r="I296" s="255">
        <f>'7.  Persistence Report'!AX68+'7.  Persistence Report'!AX75</f>
        <v>0</v>
      </c>
      <c r="J296" s="255">
        <f>'7.  Persistence Report'!AY68+'7.  Persistence Report'!AY75</f>
        <v>0</v>
      </c>
      <c r="K296" s="255">
        <f>'7.  Persistence Report'!AZ68+'7.  Persistence Report'!AZ75</f>
        <v>0</v>
      </c>
      <c r="L296" s="255">
        <f>'7.  Persistence Report'!BA68+'7.  Persistence Report'!BA75</f>
        <v>0</v>
      </c>
      <c r="M296" s="255">
        <f>'7.  Persistence Report'!BB68+'7.  Persistence Report'!BB75</f>
        <v>0</v>
      </c>
      <c r="N296" s="255">
        <f>'7.  Persistence Report'!BC68+'7.  Persistence Report'!BC75</f>
        <v>0</v>
      </c>
      <c r="O296" s="255">
        <f>'7.  Persistence Report'!BD68+'7.  Persistence Report'!BD75</f>
        <v>0</v>
      </c>
      <c r="P296" s="255">
        <f>'7.  Persistence Report'!BE68+'7.  Persistence Report'!BE75</f>
        <v>0</v>
      </c>
      <c r="Q296" s="255">
        <f>'7.  Persistence Report'!BF68+'7.  Persistence Report'!BF75</f>
        <v>0</v>
      </c>
      <c r="R296" s="255">
        <f>'7.  Persistence Report'!BG68+'7.  Persistence Report'!BG75</f>
        <v>0</v>
      </c>
      <c r="S296" s="255">
        <f>'7.  Persistence Report'!BH68+'7.  Persistence Report'!BH75</f>
        <v>0</v>
      </c>
      <c r="T296" s="255">
        <f>'7.  Persistence Report'!BI68+'7.  Persistence Report'!BI75</f>
        <v>0</v>
      </c>
      <c r="U296" s="405"/>
      <c r="V296" s="255">
        <f>'7.  Persistence Report'!N68+'7.  Persistence Report'!N75</f>
        <v>22.960983617363723</v>
      </c>
      <c r="W296" s="255">
        <f>'7.  Persistence Report'!O68+'7.  Persistence Report'!O75</f>
        <v>22.960983617363723</v>
      </c>
      <c r="X296" s="255">
        <f>'7.  Persistence Report'!P68+'7.  Persistence Report'!P75</f>
        <v>22.960983617363723</v>
      </c>
      <c r="Y296" s="255">
        <f>'7.  Persistence Report'!Q68+'7.  Persistence Report'!Q75</f>
        <v>22.017927350363724</v>
      </c>
      <c r="Z296" s="255">
        <f>'7.  Persistence Report'!R68+'7.  Persistence Report'!R75</f>
        <v>12.939854243391661</v>
      </c>
      <c r="AA296" s="255">
        <f>'7.  Persistence Report'!S68+'7.  Persistence Report'!S75</f>
        <v>0</v>
      </c>
      <c r="AB296" s="255">
        <f>'7.  Persistence Report'!T68+'7.  Persistence Report'!T75</f>
        <v>0</v>
      </c>
      <c r="AC296" s="255">
        <f>'7.  Persistence Report'!U68+'7.  Persistence Report'!U75</f>
        <v>0</v>
      </c>
      <c r="AD296" s="255">
        <f>'7.  Persistence Report'!V68+'7.  Persistence Report'!V75</f>
        <v>0</v>
      </c>
      <c r="AE296" s="255">
        <f>'7.  Persistence Report'!W68+'7.  Persistence Report'!W75</f>
        <v>0</v>
      </c>
      <c r="AF296" s="255">
        <f>'7.  Persistence Report'!X68+'7.  Persistence Report'!X75</f>
        <v>0</v>
      </c>
      <c r="AG296" s="255">
        <f>'7.  Persistence Report'!Y68+'7.  Persistence Report'!Y75</f>
        <v>0</v>
      </c>
      <c r="AH296" s="255">
        <f>'7.  Persistence Report'!Z68+'7.  Persistence Report'!Z75</f>
        <v>0</v>
      </c>
      <c r="AI296" s="255">
        <f>'7.  Persistence Report'!AA68+'7.  Persistence Report'!AA75</f>
        <v>0</v>
      </c>
      <c r="AJ296" s="255">
        <f>'7.  Persistence Report'!AB68+'7.  Persistence Report'!AB75</f>
        <v>0</v>
      </c>
      <c r="AK296" s="255">
        <f>'7.  Persistence Report'!AC68+'7.  Persistence Report'!AC75</f>
        <v>0</v>
      </c>
      <c r="AL296" s="255">
        <f>'7.  Persistence Report'!AD68+'7.  Persistence Report'!AD75</f>
        <v>0</v>
      </c>
      <c r="AM296" s="353">
        <v>1</v>
      </c>
      <c r="AN296" s="353"/>
      <c r="AO296" s="353"/>
      <c r="AP296" s="353"/>
      <c r="AQ296" s="353"/>
      <c r="AR296" s="353"/>
      <c r="AS296" s="353"/>
      <c r="AT296" s="353"/>
      <c r="AU296" s="353"/>
      <c r="AV296" s="353"/>
      <c r="AW296" s="353"/>
      <c r="AX296" s="353"/>
      <c r="AY296" s="353"/>
      <c r="AZ296" s="353"/>
      <c r="BA296" s="257">
        <f>SUM(AM296:AZ296)</f>
        <v>1</v>
      </c>
    </row>
    <row r="297" spans="1:53" ht="15" hidden="1" customHeight="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05"/>
      <c r="V297" s="255"/>
      <c r="W297" s="255"/>
      <c r="X297" s="255"/>
      <c r="Y297" s="255"/>
      <c r="Z297" s="255"/>
      <c r="AA297" s="255"/>
      <c r="AB297" s="255"/>
      <c r="AC297" s="255"/>
      <c r="AD297" s="255"/>
      <c r="AE297" s="255"/>
      <c r="AF297" s="255"/>
      <c r="AG297" s="255"/>
      <c r="AH297" s="255"/>
      <c r="AI297" s="255"/>
      <c r="AJ297" s="255"/>
      <c r="AK297" s="255"/>
      <c r="AL297" s="255"/>
      <c r="AM297" s="353">
        <f>AM296</f>
        <v>1</v>
      </c>
      <c r="AN297" s="353">
        <f>AN296</f>
        <v>0</v>
      </c>
      <c r="AO297" s="353">
        <f t="shared" ref="AO297:AZ297" si="98">AO296</f>
        <v>0</v>
      </c>
      <c r="AP297" s="353">
        <f t="shared" si="98"/>
        <v>0</v>
      </c>
      <c r="AQ297" s="353">
        <f t="shared" si="98"/>
        <v>0</v>
      </c>
      <c r="AR297" s="353">
        <f t="shared" si="98"/>
        <v>0</v>
      </c>
      <c r="AS297" s="353">
        <f t="shared" si="98"/>
        <v>0</v>
      </c>
      <c r="AT297" s="353">
        <f t="shared" si="98"/>
        <v>0</v>
      </c>
      <c r="AU297" s="353">
        <f t="shared" si="98"/>
        <v>0</v>
      </c>
      <c r="AV297" s="353">
        <f t="shared" si="98"/>
        <v>0</v>
      </c>
      <c r="AW297" s="353">
        <f t="shared" si="98"/>
        <v>0</v>
      </c>
      <c r="AX297" s="353">
        <f t="shared" si="98"/>
        <v>0</v>
      </c>
      <c r="AY297" s="353">
        <f t="shared" si="98"/>
        <v>0</v>
      </c>
      <c r="AZ297" s="353">
        <f t="shared" si="98"/>
        <v>0</v>
      </c>
      <c r="BA297" s="257"/>
    </row>
    <row r="298" spans="1:53" ht="15.75" hidden="1" customHeight="1" outlineLevel="1">
      <c r="A298" s="44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54"/>
      <c r="AN298" s="355"/>
      <c r="AO298" s="355"/>
      <c r="AP298" s="355"/>
      <c r="AQ298" s="355"/>
      <c r="AR298" s="355"/>
      <c r="AS298" s="355"/>
      <c r="AT298" s="355"/>
      <c r="AU298" s="355"/>
      <c r="AV298" s="355"/>
      <c r="AW298" s="355"/>
      <c r="AX298" s="355"/>
      <c r="AY298" s="355"/>
      <c r="AZ298" s="355"/>
      <c r="BA298" s="262"/>
    </row>
    <row r="299" spans="1:53" ht="15" hidden="1" customHeight="1" outlineLevel="1">
      <c r="A299" s="438">
        <v>2</v>
      </c>
      <c r="B299" s="254" t="s">
        <v>2</v>
      </c>
      <c r="C299" s="251" t="s">
        <v>25</v>
      </c>
      <c r="D299" s="255">
        <f>'7.  Persistence Report'!AS67</f>
        <v>28446.870599999998</v>
      </c>
      <c r="E299" s="255">
        <f>'7.  Persistence Report'!AT67</f>
        <v>28446.870599999998</v>
      </c>
      <c r="F299" s="255">
        <f>'7.  Persistence Report'!AU67</f>
        <v>28446.870599999998</v>
      </c>
      <c r="G299" s="255">
        <f>'7.  Persistence Report'!AV67</f>
        <v>28446.870599999998</v>
      </c>
      <c r="H299" s="255">
        <f>'7.  Persistence Report'!AW67</f>
        <v>0</v>
      </c>
      <c r="I299" s="255">
        <f>'7.  Persistence Report'!AX67</f>
        <v>0</v>
      </c>
      <c r="J299" s="255">
        <f>'7.  Persistence Report'!AY67</f>
        <v>0</v>
      </c>
      <c r="K299" s="255">
        <f>'7.  Persistence Report'!AZ67</f>
        <v>0</v>
      </c>
      <c r="L299" s="255">
        <f>'7.  Persistence Report'!BA67</f>
        <v>0</v>
      </c>
      <c r="M299" s="255">
        <f>'7.  Persistence Report'!BB67</f>
        <v>0</v>
      </c>
      <c r="N299" s="255">
        <f>'7.  Persistence Report'!BC67</f>
        <v>0</v>
      </c>
      <c r="O299" s="255">
        <f>'7.  Persistence Report'!BD67</f>
        <v>0</v>
      </c>
      <c r="P299" s="255">
        <f>'7.  Persistence Report'!BE67</f>
        <v>0</v>
      </c>
      <c r="Q299" s="255">
        <f>'7.  Persistence Report'!BF67</f>
        <v>0</v>
      </c>
      <c r="R299" s="255">
        <f>'7.  Persistence Report'!BG67</f>
        <v>0</v>
      </c>
      <c r="S299" s="255">
        <f>'7.  Persistence Report'!BH67</f>
        <v>0</v>
      </c>
      <c r="T299" s="255">
        <f>'7.  Persistence Report'!BI67</f>
        <v>0</v>
      </c>
      <c r="U299" s="405"/>
      <c r="V299" s="255">
        <f>'7.  Persistence Report'!N67</f>
        <v>15.953945630000002</v>
      </c>
      <c r="W299" s="255">
        <f>'7.  Persistence Report'!O67</f>
        <v>15.953945630000002</v>
      </c>
      <c r="X299" s="255">
        <f>'7.  Persistence Report'!P67</f>
        <v>15.953945630000002</v>
      </c>
      <c r="Y299" s="255">
        <f>'7.  Persistence Report'!Q67</f>
        <v>15.953945630000002</v>
      </c>
      <c r="Z299" s="255">
        <f>'7.  Persistence Report'!R67</f>
        <v>0</v>
      </c>
      <c r="AA299" s="255">
        <f>'7.  Persistence Report'!S67</f>
        <v>0</v>
      </c>
      <c r="AB299" s="255">
        <f>'7.  Persistence Report'!T67</f>
        <v>0</v>
      </c>
      <c r="AC299" s="255">
        <f>'7.  Persistence Report'!U67</f>
        <v>0</v>
      </c>
      <c r="AD299" s="255">
        <f>'7.  Persistence Report'!V67</f>
        <v>0</v>
      </c>
      <c r="AE299" s="255">
        <f>'7.  Persistence Report'!W67</f>
        <v>0</v>
      </c>
      <c r="AF299" s="255">
        <f>'7.  Persistence Report'!X67</f>
        <v>0</v>
      </c>
      <c r="AG299" s="255">
        <f>'7.  Persistence Report'!Y67</f>
        <v>0</v>
      </c>
      <c r="AH299" s="255">
        <f>'7.  Persistence Report'!Z67</f>
        <v>0</v>
      </c>
      <c r="AI299" s="255">
        <f>'7.  Persistence Report'!AA67</f>
        <v>0</v>
      </c>
      <c r="AJ299" s="255">
        <f>'7.  Persistence Report'!AB67</f>
        <v>0</v>
      </c>
      <c r="AK299" s="255">
        <f>'7.  Persistence Report'!AC67</f>
        <v>0</v>
      </c>
      <c r="AL299" s="255">
        <f>'7.  Persistence Report'!AD67</f>
        <v>0</v>
      </c>
      <c r="AM299" s="353">
        <v>1</v>
      </c>
      <c r="AN299" s="353"/>
      <c r="AO299" s="353"/>
      <c r="AP299" s="353"/>
      <c r="AQ299" s="353"/>
      <c r="AR299" s="353"/>
      <c r="AS299" s="353"/>
      <c r="AT299" s="353"/>
      <c r="AU299" s="353"/>
      <c r="AV299" s="353"/>
      <c r="AW299" s="353"/>
      <c r="AX299" s="353"/>
      <c r="AY299" s="353"/>
      <c r="AZ299" s="353"/>
      <c r="BA299" s="257">
        <f>SUM(AM299:AZ299)</f>
        <v>1</v>
      </c>
    </row>
    <row r="300" spans="1:53" ht="15" hidden="1" customHeight="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05"/>
      <c r="V300" s="255"/>
      <c r="W300" s="255"/>
      <c r="X300" s="255"/>
      <c r="Y300" s="255"/>
      <c r="Z300" s="255"/>
      <c r="AA300" s="255"/>
      <c r="AB300" s="255"/>
      <c r="AC300" s="255"/>
      <c r="AD300" s="255"/>
      <c r="AE300" s="255"/>
      <c r="AF300" s="255"/>
      <c r="AG300" s="255"/>
      <c r="AH300" s="255"/>
      <c r="AI300" s="255"/>
      <c r="AJ300" s="255"/>
      <c r="AK300" s="255"/>
      <c r="AL300" s="255"/>
      <c r="AM300" s="353">
        <f>AM299</f>
        <v>1</v>
      </c>
      <c r="AN300" s="353">
        <f>AN299</f>
        <v>0</v>
      </c>
      <c r="AO300" s="353">
        <f t="shared" ref="AO300:AZ300" si="99">AO299</f>
        <v>0</v>
      </c>
      <c r="AP300" s="353">
        <f t="shared" si="99"/>
        <v>0</v>
      </c>
      <c r="AQ300" s="353">
        <f t="shared" si="99"/>
        <v>0</v>
      </c>
      <c r="AR300" s="353">
        <f t="shared" si="99"/>
        <v>0</v>
      </c>
      <c r="AS300" s="353">
        <f t="shared" si="99"/>
        <v>0</v>
      </c>
      <c r="AT300" s="353">
        <f t="shared" si="99"/>
        <v>0</v>
      </c>
      <c r="AU300" s="353">
        <f t="shared" si="99"/>
        <v>0</v>
      </c>
      <c r="AV300" s="353">
        <f t="shared" si="99"/>
        <v>0</v>
      </c>
      <c r="AW300" s="353">
        <f t="shared" si="99"/>
        <v>0</v>
      </c>
      <c r="AX300" s="353">
        <f t="shared" si="99"/>
        <v>0</v>
      </c>
      <c r="AY300" s="353">
        <f t="shared" si="99"/>
        <v>0</v>
      </c>
      <c r="AZ300" s="353">
        <f t="shared" si="99"/>
        <v>0</v>
      </c>
      <c r="BA300" s="257"/>
    </row>
    <row r="301" spans="1:53" ht="15.75" hidden="1" customHeight="1" outlineLevel="1">
      <c r="A301" s="44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54"/>
      <c r="AN301" s="355"/>
      <c r="AO301" s="355"/>
      <c r="AP301" s="355"/>
      <c r="AQ301" s="355"/>
      <c r="AR301" s="355"/>
      <c r="AS301" s="355"/>
      <c r="AT301" s="355"/>
      <c r="AU301" s="355"/>
      <c r="AV301" s="355"/>
      <c r="AW301" s="355"/>
      <c r="AX301" s="355"/>
      <c r="AY301" s="355"/>
      <c r="AZ301" s="355"/>
      <c r="BA301" s="262"/>
    </row>
    <row r="302" spans="1:53" ht="15" hidden="1" customHeight="1" outlineLevel="1">
      <c r="A302" s="438">
        <v>3</v>
      </c>
      <c r="B302" s="254" t="s">
        <v>3</v>
      </c>
      <c r="C302" s="251" t="s">
        <v>25</v>
      </c>
      <c r="D302" s="255">
        <f>'7.  Persistence Report'!AS70</f>
        <v>1367673.5858560719</v>
      </c>
      <c r="E302" s="255">
        <f>'7.  Persistence Report'!AT70</f>
        <v>1367673.5858560719</v>
      </c>
      <c r="F302" s="255">
        <f>'7.  Persistence Report'!AU70</f>
        <v>1367673.5858560719</v>
      </c>
      <c r="G302" s="255">
        <f>'7.  Persistence Report'!AV70</f>
        <v>1367673.5858560719</v>
      </c>
      <c r="H302" s="255">
        <f>'7.  Persistence Report'!AW70</f>
        <v>1367673.5858560719</v>
      </c>
      <c r="I302" s="255">
        <f>'7.  Persistence Report'!AX70</f>
        <v>1367673.5858560719</v>
      </c>
      <c r="J302" s="255">
        <f>'7.  Persistence Report'!AY70</f>
        <v>1367673.5858560719</v>
      </c>
      <c r="K302" s="255">
        <f>'7.  Persistence Report'!AZ70</f>
        <v>1367673.5858560719</v>
      </c>
      <c r="L302" s="255">
        <f>'7.  Persistence Report'!BA70</f>
        <v>1367673.5858560719</v>
      </c>
      <c r="M302" s="255">
        <f>'7.  Persistence Report'!BB70</f>
        <v>1367673.5858560719</v>
      </c>
      <c r="N302" s="255">
        <f>'7.  Persistence Report'!BC70</f>
        <v>1367673.5858560719</v>
      </c>
      <c r="O302" s="255">
        <f>'7.  Persistence Report'!BD70</f>
        <v>1367673.5858560719</v>
      </c>
      <c r="P302" s="255">
        <f>'7.  Persistence Report'!BE70</f>
        <v>1367673.5858560719</v>
      </c>
      <c r="Q302" s="255">
        <f>'7.  Persistence Report'!BF70</f>
        <v>1367673.5858560719</v>
      </c>
      <c r="R302" s="255">
        <f>'7.  Persistence Report'!BG70</f>
        <v>1367673.5858560719</v>
      </c>
      <c r="S302" s="255">
        <f>'7.  Persistence Report'!BH70</f>
        <v>1367673.5858560719</v>
      </c>
      <c r="T302" s="255">
        <f>'7.  Persistence Report'!BI70</f>
        <v>1367673.5858560719</v>
      </c>
      <c r="U302" s="405"/>
      <c r="V302" s="255">
        <f>'7.  Persistence Report'!N70</f>
        <v>805.93680856699996</v>
      </c>
      <c r="W302" s="255">
        <f>'7.  Persistence Report'!O70</f>
        <v>805.93680856699996</v>
      </c>
      <c r="X302" s="255">
        <f>'7.  Persistence Report'!P70</f>
        <v>805.93680856699996</v>
      </c>
      <c r="Y302" s="255">
        <f>'7.  Persistence Report'!Q70</f>
        <v>805.93680856699996</v>
      </c>
      <c r="Z302" s="255">
        <f>'7.  Persistence Report'!R70</f>
        <v>805.93680856699996</v>
      </c>
      <c r="AA302" s="255">
        <f>'7.  Persistence Report'!S70</f>
        <v>805.93680856699996</v>
      </c>
      <c r="AB302" s="255">
        <f>'7.  Persistence Report'!T70</f>
        <v>805.93680856699996</v>
      </c>
      <c r="AC302" s="255">
        <f>'7.  Persistence Report'!U70</f>
        <v>805.93680856699996</v>
      </c>
      <c r="AD302" s="255">
        <f>'7.  Persistence Report'!V70</f>
        <v>805.93680856699996</v>
      </c>
      <c r="AE302" s="255">
        <f>'7.  Persistence Report'!W70</f>
        <v>805.93680856699996</v>
      </c>
      <c r="AF302" s="255">
        <f>'7.  Persistence Report'!X70</f>
        <v>805.93680856699996</v>
      </c>
      <c r="AG302" s="255">
        <f>'7.  Persistence Report'!Y70</f>
        <v>805.93680856699996</v>
      </c>
      <c r="AH302" s="255">
        <f>'7.  Persistence Report'!Z70</f>
        <v>805.93680856699996</v>
      </c>
      <c r="AI302" s="255">
        <f>'7.  Persistence Report'!AA70</f>
        <v>805.93680856699996</v>
      </c>
      <c r="AJ302" s="255">
        <f>'7.  Persistence Report'!AB70</f>
        <v>805.93680856699996</v>
      </c>
      <c r="AK302" s="255">
        <f>'7.  Persistence Report'!AC70</f>
        <v>805.93680856699996</v>
      </c>
      <c r="AL302" s="255">
        <f>'7.  Persistence Report'!AD70</f>
        <v>805.93680856699996</v>
      </c>
      <c r="AM302" s="353">
        <v>1</v>
      </c>
      <c r="AN302" s="353"/>
      <c r="AO302" s="353"/>
      <c r="AP302" s="353"/>
      <c r="AQ302" s="353"/>
      <c r="AR302" s="353"/>
      <c r="AS302" s="353"/>
      <c r="AT302" s="353"/>
      <c r="AU302" s="353"/>
      <c r="AV302" s="353"/>
      <c r="AW302" s="353"/>
      <c r="AX302" s="353"/>
      <c r="AY302" s="353"/>
      <c r="AZ302" s="353"/>
      <c r="BA302" s="257">
        <f>SUM(AM302:AZ302)</f>
        <v>1</v>
      </c>
    </row>
    <row r="303" spans="1:53" ht="15" hidden="1" customHeight="1" outlineLevel="1">
      <c r="B303" s="254" t="s">
        <v>248</v>
      </c>
      <c r="C303" s="251" t="s">
        <v>163</v>
      </c>
      <c r="D303" s="255">
        <f>'7.  Persistence Report'!AS98</f>
        <v>86301.991175999996</v>
      </c>
      <c r="E303" s="255">
        <f>'7.  Persistence Report'!AT98</f>
        <v>86301.991175999996</v>
      </c>
      <c r="F303" s="255">
        <f>'7.  Persistence Report'!AU98</f>
        <v>86301.991175999996</v>
      </c>
      <c r="G303" s="255">
        <f>'7.  Persistence Report'!AV98</f>
        <v>86301.991175999996</v>
      </c>
      <c r="H303" s="255">
        <f>'7.  Persistence Report'!AW98</f>
        <v>86301.991175999996</v>
      </c>
      <c r="I303" s="255">
        <f>'7.  Persistence Report'!AX98</f>
        <v>86301.991175999996</v>
      </c>
      <c r="J303" s="255">
        <f>'7.  Persistence Report'!AY98</f>
        <v>86301.991175999996</v>
      </c>
      <c r="K303" s="255">
        <f>'7.  Persistence Report'!AZ98</f>
        <v>86301.991175999996</v>
      </c>
      <c r="L303" s="255">
        <f>'7.  Persistence Report'!BA98</f>
        <v>86301.991175999996</v>
      </c>
      <c r="M303" s="255">
        <f>'7.  Persistence Report'!BB98</f>
        <v>86301.991175999996</v>
      </c>
      <c r="N303" s="255">
        <f>'7.  Persistence Report'!BC98</f>
        <v>86301.991175999996</v>
      </c>
      <c r="O303" s="255">
        <f>'7.  Persistence Report'!BD98</f>
        <v>86301.991175999996</v>
      </c>
      <c r="P303" s="255">
        <f>'7.  Persistence Report'!BE98</f>
        <v>86301.991175999996</v>
      </c>
      <c r="Q303" s="255">
        <f>'7.  Persistence Report'!BF98</f>
        <v>86301.991175999996</v>
      </c>
      <c r="R303" s="255">
        <f>'7.  Persistence Report'!BG98</f>
        <v>86301.991175999996</v>
      </c>
      <c r="S303" s="255">
        <f>'7.  Persistence Report'!BH98</f>
        <v>86301.991175999996</v>
      </c>
      <c r="T303" s="255">
        <f>'7.  Persistence Report'!BI98</f>
        <v>86301.991175999996</v>
      </c>
      <c r="U303" s="405"/>
      <c r="V303" s="255">
        <f>'7.  Persistence Report'!N98</f>
        <v>49.077025599999999</v>
      </c>
      <c r="W303" s="255">
        <f>'7.  Persistence Report'!O98</f>
        <v>49.077025599999999</v>
      </c>
      <c r="X303" s="255">
        <f>'7.  Persistence Report'!P98</f>
        <v>49.077025599999999</v>
      </c>
      <c r="Y303" s="255">
        <f>'7.  Persistence Report'!Q98</f>
        <v>49.077025599999999</v>
      </c>
      <c r="Z303" s="255">
        <f>'7.  Persistence Report'!R98</f>
        <v>49.077025599999999</v>
      </c>
      <c r="AA303" s="255">
        <f>'7.  Persistence Report'!S98</f>
        <v>49.077025599999999</v>
      </c>
      <c r="AB303" s="255">
        <f>'7.  Persistence Report'!T98</f>
        <v>49.077025599999999</v>
      </c>
      <c r="AC303" s="255">
        <f>'7.  Persistence Report'!U98</f>
        <v>49.077025599999999</v>
      </c>
      <c r="AD303" s="255">
        <f>'7.  Persistence Report'!V98</f>
        <v>49.077025599999999</v>
      </c>
      <c r="AE303" s="255">
        <f>'7.  Persistence Report'!W98</f>
        <v>49.077025599999999</v>
      </c>
      <c r="AF303" s="255">
        <f>'7.  Persistence Report'!X98</f>
        <v>49.077025599999999</v>
      </c>
      <c r="AG303" s="255">
        <f>'7.  Persistence Report'!Y98</f>
        <v>49.077025599999999</v>
      </c>
      <c r="AH303" s="255">
        <f>'7.  Persistence Report'!Z98</f>
        <v>49.077025599999999</v>
      </c>
      <c r="AI303" s="255">
        <f>'7.  Persistence Report'!AA98</f>
        <v>49.077025599999999</v>
      </c>
      <c r="AJ303" s="255">
        <f>'7.  Persistence Report'!AB98</f>
        <v>49.077025599999999</v>
      </c>
      <c r="AK303" s="255">
        <f>'7.  Persistence Report'!AC98</f>
        <v>49.077025599999999</v>
      </c>
      <c r="AL303" s="255">
        <f>'7.  Persistence Report'!AD98</f>
        <v>49.077025599999999</v>
      </c>
      <c r="AM303" s="353">
        <f>AM302</f>
        <v>1</v>
      </c>
      <c r="AN303" s="353">
        <f>AN302</f>
        <v>0</v>
      </c>
      <c r="AO303" s="353">
        <f t="shared" ref="AO303:AZ303" si="100">AO302</f>
        <v>0</v>
      </c>
      <c r="AP303" s="353">
        <f t="shared" si="100"/>
        <v>0</v>
      </c>
      <c r="AQ303" s="353">
        <f t="shared" si="100"/>
        <v>0</v>
      </c>
      <c r="AR303" s="353">
        <f t="shared" si="100"/>
        <v>0</v>
      </c>
      <c r="AS303" s="353">
        <f t="shared" si="100"/>
        <v>0</v>
      </c>
      <c r="AT303" s="353">
        <f t="shared" si="100"/>
        <v>0</v>
      </c>
      <c r="AU303" s="353">
        <f t="shared" si="100"/>
        <v>0</v>
      </c>
      <c r="AV303" s="353">
        <f t="shared" si="100"/>
        <v>0</v>
      </c>
      <c r="AW303" s="353">
        <f t="shared" si="100"/>
        <v>0</v>
      </c>
      <c r="AX303" s="353">
        <f t="shared" si="100"/>
        <v>0</v>
      </c>
      <c r="AY303" s="353">
        <f t="shared" si="100"/>
        <v>0</v>
      </c>
      <c r="AZ303" s="353">
        <f t="shared" si="100"/>
        <v>0</v>
      </c>
      <c r="BA303" s="257"/>
    </row>
    <row r="304" spans="1:53" ht="15" hidden="1" customHeight="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54"/>
      <c r="AN304" s="354"/>
      <c r="AO304" s="354"/>
      <c r="AP304" s="354"/>
      <c r="AQ304" s="354"/>
      <c r="AR304" s="354"/>
      <c r="AS304" s="354"/>
      <c r="AT304" s="354"/>
      <c r="AU304" s="354"/>
      <c r="AV304" s="354"/>
      <c r="AW304" s="354"/>
      <c r="AX304" s="354"/>
      <c r="AY304" s="354"/>
      <c r="AZ304" s="354"/>
      <c r="BA304" s="266"/>
    </row>
    <row r="305" spans="1:53" ht="15" hidden="1" customHeight="1" outlineLevel="1">
      <c r="A305" s="438">
        <v>4</v>
      </c>
      <c r="B305" s="254" t="s">
        <v>4</v>
      </c>
      <c r="C305" s="251" t="s">
        <v>25</v>
      </c>
      <c r="D305" s="255">
        <f>'7.  Persistence Report'!AS66</f>
        <v>217201.077418959</v>
      </c>
      <c r="E305" s="255">
        <f>'7.  Persistence Report'!AT66</f>
        <v>217201.077418959</v>
      </c>
      <c r="F305" s="255">
        <f>'7.  Persistence Report'!AU66</f>
        <v>208831.04327977699</v>
      </c>
      <c r="G305" s="255">
        <f>'7.  Persistence Report'!AV66</f>
        <v>176922.988241799</v>
      </c>
      <c r="H305" s="255">
        <f>'7.  Persistence Report'!AW66</f>
        <v>176922.988241799</v>
      </c>
      <c r="I305" s="255">
        <f>'7.  Persistence Report'!AX66</f>
        <v>176922.988241799</v>
      </c>
      <c r="J305" s="255">
        <f>'7.  Persistence Report'!AY66</f>
        <v>176922.988241799</v>
      </c>
      <c r="K305" s="255">
        <f>'7.  Persistence Report'!AZ66</f>
        <v>176775.541500174</v>
      </c>
      <c r="L305" s="255">
        <f>'7.  Persistence Report'!BA66</f>
        <v>128545.53146122799</v>
      </c>
      <c r="M305" s="255">
        <f>'7.  Persistence Report'!BB66</f>
        <v>128545.53146122799</v>
      </c>
      <c r="N305" s="255">
        <f>'7.  Persistence Report'!BC66</f>
        <v>116879.526406177</v>
      </c>
      <c r="O305" s="255">
        <f>'7.  Persistence Report'!BD66</f>
        <v>115215.110541998</v>
      </c>
      <c r="P305" s="255">
        <f>'7.  Persistence Report'!BE66</f>
        <v>115215.110541998</v>
      </c>
      <c r="Q305" s="255">
        <f>'7.  Persistence Report'!BF66</f>
        <v>114741.478683268</v>
      </c>
      <c r="R305" s="255">
        <f>'7.  Persistence Report'!BG66</f>
        <v>114741.478683268</v>
      </c>
      <c r="S305" s="255">
        <f>'7.  Persistence Report'!BH66</f>
        <v>114644.367927399</v>
      </c>
      <c r="T305" s="255">
        <f>'7.  Persistence Report'!BI66</f>
        <v>111101.70936288001</v>
      </c>
      <c r="U305" s="405"/>
      <c r="V305" s="255">
        <f>'7.  Persistence Report'!N66</f>
        <v>14.557500849</v>
      </c>
      <c r="W305" s="255">
        <f>'7.  Persistence Report'!O66</f>
        <v>14.557500849</v>
      </c>
      <c r="X305" s="255">
        <f>'7.  Persistence Report'!P66</f>
        <v>14.032052713000001</v>
      </c>
      <c r="Y305" s="255">
        <f>'7.  Persistence Report'!Q66</f>
        <v>12.0289512</v>
      </c>
      <c r="Z305" s="255">
        <f>'7.  Persistence Report'!R66</f>
        <v>12.0289512</v>
      </c>
      <c r="AA305" s="255">
        <f>'7.  Persistence Report'!S66</f>
        <v>12.0289512</v>
      </c>
      <c r="AB305" s="255">
        <f>'7.  Persistence Report'!T66</f>
        <v>12.0289512</v>
      </c>
      <c r="AC305" s="255">
        <f>'7.  Persistence Report'!U66</f>
        <v>12.01211938</v>
      </c>
      <c r="AD305" s="255">
        <f>'7.  Persistence Report'!V66</f>
        <v>8.9843696170000005</v>
      </c>
      <c r="AE305" s="255">
        <f>'7.  Persistence Report'!W66</f>
        <v>8.9843696170000005</v>
      </c>
      <c r="AF305" s="255">
        <f>'7.  Persistence Report'!X66</f>
        <v>7.2168377059999997</v>
      </c>
      <c r="AG305" s="255">
        <f>'7.  Persistence Report'!Y66</f>
        <v>7.2166357410000002</v>
      </c>
      <c r="AH305" s="255">
        <f>'7.  Persistence Report'!Z66</f>
        <v>7.2166357410000002</v>
      </c>
      <c r="AI305" s="255">
        <f>'7.  Persistence Report'!AA66</f>
        <v>7.2058771300000002</v>
      </c>
      <c r="AJ305" s="255">
        <f>'7.  Persistence Report'!AB66</f>
        <v>7.2058771300000002</v>
      </c>
      <c r="AK305" s="255">
        <f>'7.  Persistence Report'!AC66</f>
        <v>7.1970637699999997</v>
      </c>
      <c r="AL305" s="255">
        <f>'7.  Persistence Report'!AD66</f>
        <v>6.9746652329999996</v>
      </c>
      <c r="AM305" s="353">
        <v>1</v>
      </c>
      <c r="AN305" s="353"/>
      <c r="AO305" s="353"/>
      <c r="AP305" s="353"/>
      <c r="AQ305" s="353"/>
      <c r="AR305" s="353"/>
      <c r="AS305" s="353"/>
      <c r="AT305" s="353"/>
      <c r="AU305" s="353"/>
      <c r="AV305" s="353"/>
      <c r="AW305" s="353"/>
      <c r="AX305" s="353"/>
      <c r="AY305" s="353"/>
      <c r="AZ305" s="353"/>
      <c r="BA305" s="257">
        <f>SUM(AM305:AZ305)</f>
        <v>1</v>
      </c>
    </row>
    <row r="306" spans="1:53" ht="15" hidden="1" customHeight="1" outlineLevel="1">
      <c r="B306" s="254" t="s">
        <v>248</v>
      </c>
      <c r="C306" s="251" t="s">
        <v>163</v>
      </c>
      <c r="D306" s="255">
        <f>'7.  Persistence Report'!AS94</f>
        <v>664</v>
      </c>
      <c r="E306" s="255">
        <f>'7.  Persistence Report'!AT94</f>
        <v>664</v>
      </c>
      <c r="F306" s="255">
        <f>'7.  Persistence Report'!AU94</f>
        <v>632</v>
      </c>
      <c r="G306" s="255">
        <f>'7.  Persistence Report'!AV94</f>
        <v>546</v>
      </c>
      <c r="H306" s="255">
        <f>'7.  Persistence Report'!AW94</f>
        <v>546</v>
      </c>
      <c r="I306" s="255">
        <f>'7.  Persistence Report'!AX94</f>
        <v>546</v>
      </c>
      <c r="J306" s="255">
        <f>'7.  Persistence Report'!AY94</f>
        <v>546</v>
      </c>
      <c r="K306" s="255">
        <f>'7.  Persistence Report'!AZ94</f>
        <v>546</v>
      </c>
      <c r="L306" s="255">
        <f>'7.  Persistence Report'!BA94</f>
        <v>459</v>
      </c>
      <c r="M306" s="255">
        <f>'7.  Persistence Report'!BB94</f>
        <v>459</v>
      </c>
      <c r="N306" s="255">
        <f>'7.  Persistence Report'!BC94</f>
        <v>435</v>
      </c>
      <c r="O306" s="255">
        <f>'7.  Persistence Report'!BD94</f>
        <v>435</v>
      </c>
      <c r="P306" s="255">
        <f>'7.  Persistence Report'!BE94</f>
        <v>435</v>
      </c>
      <c r="Q306" s="255">
        <f>'7.  Persistence Report'!BF94</f>
        <v>435</v>
      </c>
      <c r="R306" s="255">
        <f>'7.  Persistence Report'!BG94</f>
        <v>435</v>
      </c>
      <c r="S306" s="255">
        <f>'7.  Persistence Report'!BH94</f>
        <v>435</v>
      </c>
      <c r="T306" s="255">
        <f>'7.  Persistence Report'!BI94</f>
        <v>229</v>
      </c>
      <c r="U306" s="405"/>
      <c r="V306" s="255">
        <f>'7.  Persistence Report'!N94</f>
        <v>4.7E-2</v>
      </c>
      <c r="W306" s="255">
        <f>'7.  Persistence Report'!O94</f>
        <v>4.7E-2</v>
      </c>
      <c r="X306" s="255">
        <f>'7.  Persistence Report'!P94</f>
        <v>4.4999999999999998E-2</v>
      </c>
      <c r="Y306" s="255">
        <f>'7.  Persistence Report'!Q94</f>
        <v>0.04</v>
      </c>
      <c r="Z306" s="255">
        <f>'7.  Persistence Report'!R94</f>
        <v>0.04</v>
      </c>
      <c r="AA306" s="255">
        <f>'7.  Persistence Report'!S94</f>
        <v>0.04</v>
      </c>
      <c r="AB306" s="255">
        <f>'7.  Persistence Report'!T94</f>
        <v>0.04</v>
      </c>
      <c r="AC306" s="255">
        <f>'7.  Persistence Report'!U94</f>
        <v>0.04</v>
      </c>
      <c r="AD306" s="255">
        <f>'7.  Persistence Report'!V94</f>
        <v>3.4000000000000002E-2</v>
      </c>
      <c r="AE306" s="255">
        <f>'7.  Persistence Report'!W94</f>
        <v>3.4000000000000002E-2</v>
      </c>
      <c r="AF306" s="255">
        <f>'7.  Persistence Report'!X94</f>
        <v>2.7E-2</v>
      </c>
      <c r="AG306" s="255">
        <f>'7.  Persistence Report'!Y94</f>
        <v>2.7E-2</v>
      </c>
      <c r="AH306" s="255">
        <f>'7.  Persistence Report'!Z94</f>
        <v>2.7E-2</v>
      </c>
      <c r="AI306" s="255">
        <f>'7.  Persistence Report'!AA94</f>
        <v>2.7E-2</v>
      </c>
      <c r="AJ306" s="255">
        <f>'7.  Persistence Report'!AB94</f>
        <v>2.7E-2</v>
      </c>
      <c r="AK306" s="255">
        <f>'7.  Persistence Report'!AC94</f>
        <v>2.7E-2</v>
      </c>
      <c r="AL306" s="255">
        <f>'7.  Persistence Report'!AD94</f>
        <v>1.4E-2</v>
      </c>
      <c r="AM306" s="353">
        <f>AM305</f>
        <v>1</v>
      </c>
      <c r="AN306" s="353">
        <f>AN305</f>
        <v>0</v>
      </c>
      <c r="AO306" s="353">
        <f t="shared" ref="AO306:AZ306" si="101">AO305</f>
        <v>0</v>
      </c>
      <c r="AP306" s="353">
        <f t="shared" si="101"/>
        <v>0</v>
      </c>
      <c r="AQ306" s="353">
        <f t="shared" si="101"/>
        <v>0</v>
      </c>
      <c r="AR306" s="353">
        <f t="shared" si="101"/>
        <v>0</v>
      </c>
      <c r="AS306" s="353">
        <f t="shared" si="101"/>
        <v>0</v>
      </c>
      <c r="AT306" s="353">
        <f t="shared" si="101"/>
        <v>0</v>
      </c>
      <c r="AU306" s="353">
        <f t="shared" si="101"/>
        <v>0</v>
      </c>
      <c r="AV306" s="353">
        <f t="shared" si="101"/>
        <v>0</v>
      </c>
      <c r="AW306" s="353">
        <f t="shared" si="101"/>
        <v>0</v>
      </c>
      <c r="AX306" s="353">
        <f t="shared" si="101"/>
        <v>0</v>
      </c>
      <c r="AY306" s="353">
        <f t="shared" si="101"/>
        <v>0</v>
      </c>
      <c r="AZ306" s="353">
        <f t="shared" si="101"/>
        <v>0</v>
      </c>
      <c r="BA306" s="257"/>
    </row>
    <row r="307" spans="1:53" ht="15" hidden="1" customHeight="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54"/>
      <c r="AN307" s="354"/>
      <c r="AO307" s="354"/>
      <c r="AP307" s="354"/>
      <c r="AQ307" s="354"/>
      <c r="AR307" s="354"/>
      <c r="AS307" s="354"/>
      <c r="AT307" s="354"/>
      <c r="AU307" s="354"/>
      <c r="AV307" s="354"/>
      <c r="AW307" s="354"/>
      <c r="AX307" s="354"/>
      <c r="AY307" s="354"/>
      <c r="AZ307" s="354"/>
      <c r="BA307" s="266"/>
    </row>
    <row r="308" spans="1:53" ht="15" hidden="1" customHeight="1" outlineLevel="1">
      <c r="A308" s="438">
        <v>5</v>
      </c>
      <c r="B308" s="254" t="s">
        <v>5</v>
      </c>
      <c r="C308" s="251" t="s">
        <v>25</v>
      </c>
      <c r="D308" s="255">
        <f>'7.  Persistence Report'!AS69</f>
        <v>484131.64446824102</v>
      </c>
      <c r="E308" s="255">
        <f>'7.  Persistence Report'!AT69</f>
        <v>484131.64446824102</v>
      </c>
      <c r="F308" s="255">
        <f>'7.  Persistence Report'!AU69</f>
        <v>454961.54719735502</v>
      </c>
      <c r="G308" s="255">
        <f>'7.  Persistence Report'!AV69</f>
        <v>355411.409476339</v>
      </c>
      <c r="H308" s="255">
        <f>'7.  Persistence Report'!AW69</f>
        <v>355411.409476339</v>
      </c>
      <c r="I308" s="255">
        <f>'7.  Persistence Report'!AX69</f>
        <v>355411.409476339</v>
      </c>
      <c r="J308" s="255">
        <f>'7.  Persistence Report'!AY69</f>
        <v>355411.409476339</v>
      </c>
      <c r="K308" s="255">
        <f>'7.  Persistence Report'!AZ69</f>
        <v>354992.57525375002</v>
      </c>
      <c r="L308" s="255">
        <f>'7.  Persistence Report'!BA69</f>
        <v>298528.131022716</v>
      </c>
      <c r="M308" s="255">
        <f>'7.  Persistence Report'!BB69</f>
        <v>298528.131022716</v>
      </c>
      <c r="N308" s="255">
        <f>'7.  Persistence Report'!BC69</f>
        <v>259767.63181322804</v>
      </c>
      <c r="O308" s="255">
        <f>'7.  Persistence Report'!BD69</f>
        <v>167005.481716838</v>
      </c>
      <c r="P308" s="255">
        <f>'7.  Persistence Report'!BE69</f>
        <v>167005.481716838</v>
      </c>
      <c r="Q308" s="255">
        <f>'7.  Persistence Report'!BF69</f>
        <v>158192.03706505001</v>
      </c>
      <c r="R308" s="255">
        <f>'7.  Persistence Report'!BG69</f>
        <v>158192.03706505001</v>
      </c>
      <c r="S308" s="255">
        <f>'7.  Persistence Report'!BH69</f>
        <v>157060.34766822099</v>
      </c>
      <c r="T308" s="255">
        <f>'7.  Persistence Report'!BI69</f>
        <v>135569.469731619</v>
      </c>
      <c r="U308" s="405"/>
      <c r="V308" s="255">
        <f>'7.  Persistence Report'!N69</f>
        <v>33.355839650999997</v>
      </c>
      <c r="W308" s="255">
        <f>'7.  Persistence Report'!O69</f>
        <v>33.355839650999997</v>
      </c>
      <c r="X308" s="255">
        <f>'7.  Persistence Report'!P69</f>
        <v>31.524619731000001</v>
      </c>
      <c r="Y308" s="255">
        <f>'7.  Persistence Report'!Q69</f>
        <v>25.275130964999999</v>
      </c>
      <c r="Z308" s="255">
        <f>'7.  Persistence Report'!R69</f>
        <v>25.275130964999999</v>
      </c>
      <c r="AA308" s="255">
        <f>'7.  Persistence Report'!S69</f>
        <v>25.275130964999999</v>
      </c>
      <c r="AB308" s="255">
        <f>'7.  Persistence Report'!T69</f>
        <v>25.275130964999999</v>
      </c>
      <c r="AC308" s="255">
        <f>'7.  Persistence Report'!U69</f>
        <v>25.227318838999999</v>
      </c>
      <c r="AD308" s="255">
        <f>'7.  Persistence Report'!V69</f>
        <v>21.682633538000001</v>
      </c>
      <c r="AE308" s="255">
        <f>'7.  Persistence Report'!W69</f>
        <v>21.682633538000001</v>
      </c>
      <c r="AF308" s="255">
        <f>'7.  Persistence Report'!X69</f>
        <v>15.733544475</v>
      </c>
      <c r="AG308" s="255">
        <f>'7.  Persistence Report'!Y69</f>
        <v>10.16273033</v>
      </c>
      <c r="AH308" s="255">
        <f>'7.  Persistence Report'!Z69</f>
        <v>10.16273033</v>
      </c>
      <c r="AI308" s="255">
        <f>'7.  Persistence Report'!AA69</f>
        <v>9.9625317419999995</v>
      </c>
      <c r="AJ308" s="255">
        <f>'7.  Persistence Report'!AB69</f>
        <v>9.9625317419999995</v>
      </c>
      <c r="AK308" s="255">
        <f>'7.  Persistence Report'!AC69</f>
        <v>9.8598244140000002</v>
      </c>
      <c r="AL308" s="255">
        <f>'7.  Persistence Report'!AD69</f>
        <v>8.5106851429999999</v>
      </c>
      <c r="AM308" s="353">
        <v>1</v>
      </c>
      <c r="AN308" s="353"/>
      <c r="AO308" s="353"/>
      <c r="AP308" s="353"/>
      <c r="AQ308" s="353"/>
      <c r="AR308" s="353"/>
      <c r="AS308" s="353"/>
      <c r="AT308" s="353"/>
      <c r="AU308" s="353"/>
      <c r="AV308" s="353"/>
      <c r="AW308" s="353"/>
      <c r="AX308" s="353"/>
      <c r="AY308" s="353"/>
      <c r="AZ308" s="353"/>
      <c r="BA308" s="257">
        <f>SUM(AM308:AZ308)</f>
        <v>1</v>
      </c>
    </row>
    <row r="309" spans="1:53" ht="15" hidden="1" customHeight="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05"/>
      <c r="V309" s="255"/>
      <c r="W309" s="255"/>
      <c r="X309" s="255"/>
      <c r="Y309" s="255"/>
      <c r="Z309" s="255"/>
      <c r="AA309" s="255"/>
      <c r="AB309" s="255"/>
      <c r="AC309" s="255"/>
      <c r="AD309" s="255"/>
      <c r="AE309" s="255"/>
      <c r="AF309" s="255"/>
      <c r="AG309" s="255"/>
      <c r="AH309" s="255"/>
      <c r="AI309" s="255"/>
      <c r="AJ309" s="255"/>
      <c r="AK309" s="255"/>
      <c r="AL309" s="255"/>
      <c r="AM309" s="353">
        <f>AM308</f>
        <v>1</v>
      </c>
      <c r="AN309" s="353">
        <f>AN308</f>
        <v>0</v>
      </c>
      <c r="AO309" s="353">
        <f t="shared" ref="AO309:AZ309" si="102">AO308</f>
        <v>0</v>
      </c>
      <c r="AP309" s="353">
        <f t="shared" si="102"/>
        <v>0</v>
      </c>
      <c r="AQ309" s="353">
        <f t="shared" si="102"/>
        <v>0</v>
      </c>
      <c r="AR309" s="353">
        <f t="shared" si="102"/>
        <v>0</v>
      </c>
      <c r="AS309" s="353">
        <f t="shared" si="102"/>
        <v>0</v>
      </c>
      <c r="AT309" s="353">
        <f t="shared" si="102"/>
        <v>0</v>
      </c>
      <c r="AU309" s="353">
        <f t="shared" si="102"/>
        <v>0</v>
      </c>
      <c r="AV309" s="353">
        <f t="shared" si="102"/>
        <v>0</v>
      </c>
      <c r="AW309" s="353">
        <f t="shared" si="102"/>
        <v>0</v>
      </c>
      <c r="AX309" s="353">
        <f t="shared" si="102"/>
        <v>0</v>
      </c>
      <c r="AY309" s="353">
        <f t="shared" si="102"/>
        <v>0</v>
      </c>
      <c r="AZ309" s="353">
        <f t="shared" si="102"/>
        <v>0</v>
      </c>
      <c r="BA309" s="257"/>
    </row>
    <row r="310" spans="1:53" ht="15" hidden="1" customHeight="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54"/>
      <c r="AN310" s="354"/>
      <c r="AO310" s="354"/>
      <c r="AP310" s="354"/>
      <c r="AQ310" s="354"/>
      <c r="AR310" s="354"/>
      <c r="AS310" s="354"/>
      <c r="AT310" s="354"/>
      <c r="AU310" s="354"/>
      <c r="AV310" s="354"/>
      <c r="AW310" s="354"/>
      <c r="AX310" s="354"/>
      <c r="AY310" s="354"/>
      <c r="AZ310" s="354"/>
      <c r="BA310" s="266"/>
    </row>
    <row r="311" spans="1:53" ht="15" hidden="1" customHeight="1" outlineLevel="1">
      <c r="A311" s="43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52"/>
      <c r="AN311" s="352"/>
      <c r="AO311" s="352"/>
      <c r="AP311" s="352"/>
      <c r="AQ311" s="352"/>
      <c r="AR311" s="352"/>
      <c r="AS311" s="352"/>
      <c r="AT311" s="352"/>
      <c r="AU311" s="352"/>
      <c r="AV311" s="352"/>
      <c r="AW311" s="352"/>
      <c r="AX311" s="352"/>
      <c r="AY311" s="352"/>
      <c r="AZ311" s="352"/>
      <c r="BA311" s="256">
        <f>SUM(AM311:AZ311)</f>
        <v>0</v>
      </c>
    </row>
    <row r="312" spans="1:53" ht="15" hidden="1" customHeight="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05"/>
      <c r="V312" s="255"/>
      <c r="W312" s="255"/>
      <c r="X312" s="255"/>
      <c r="Y312" s="255"/>
      <c r="Z312" s="255"/>
      <c r="AA312" s="255"/>
      <c r="AB312" s="255"/>
      <c r="AC312" s="255"/>
      <c r="AD312" s="255"/>
      <c r="AE312" s="255"/>
      <c r="AF312" s="255"/>
      <c r="AG312" s="255"/>
      <c r="AH312" s="255"/>
      <c r="AI312" s="255"/>
      <c r="AJ312" s="255"/>
      <c r="AK312" s="255"/>
      <c r="AL312" s="255"/>
      <c r="AM312" s="353">
        <f>AM311</f>
        <v>0</v>
      </c>
      <c r="AN312" s="353">
        <f>AN311</f>
        <v>0</v>
      </c>
      <c r="AO312" s="353">
        <f t="shared" ref="AO312:AZ312" si="103">AO311</f>
        <v>0</v>
      </c>
      <c r="AP312" s="353">
        <f t="shared" si="103"/>
        <v>0</v>
      </c>
      <c r="AQ312" s="353">
        <f t="shared" si="103"/>
        <v>0</v>
      </c>
      <c r="AR312" s="353">
        <f t="shared" si="103"/>
        <v>0</v>
      </c>
      <c r="AS312" s="353">
        <f t="shared" si="103"/>
        <v>0</v>
      </c>
      <c r="AT312" s="353">
        <f t="shared" si="103"/>
        <v>0</v>
      </c>
      <c r="AU312" s="353">
        <f t="shared" si="103"/>
        <v>0</v>
      </c>
      <c r="AV312" s="353">
        <f t="shared" si="103"/>
        <v>0</v>
      </c>
      <c r="AW312" s="353">
        <f t="shared" si="103"/>
        <v>0</v>
      </c>
      <c r="AX312" s="353">
        <f t="shared" si="103"/>
        <v>0</v>
      </c>
      <c r="AY312" s="353">
        <f t="shared" si="103"/>
        <v>0</v>
      </c>
      <c r="AZ312" s="353">
        <f t="shared" si="103"/>
        <v>0</v>
      </c>
      <c r="BA312" s="257"/>
    </row>
    <row r="313" spans="1:53" ht="15" hidden="1" customHeight="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54"/>
      <c r="AN313" s="354"/>
      <c r="AO313" s="354"/>
      <c r="AP313" s="354"/>
      <c r="AQ313" s="354"/>
      <c r="AR313" s="354"/>
      <c r="AS313" s="354"/>
      <c r="AT313" s="354"/>
      <c r="AU313" s="354"/>
      <c r="AV313" s="354"/>
      <c r="AW313" s="354"/>
      <c r="AX313" s="354"/>
      <c r="AY313" s="354"/>
      <c r="AZ313" s="354"/>
      <c r="BA313" s="266"/>
    </row>
    <row r="314" spans="1:53" ht="15" hidden="1" customHeight="1" outlineLevel="1">
      <c r="A314" s="43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52"/>
      <c r="AN314" s="352"/>
      <c r="AO314" s="352"/>
      <c r="AP314" s="352"/>
      <c r="AQ314" s="352"/>
      <c r="AR314" s="352"/>
      <c r="AS314" s="352"/>
      <c r="AT314" s="352"/>
      <c r="AU314" s="352"/>
      <c r="AV314" s="352"/>
      <c r="AW314" s="352"/>
      <c r="AX314" s="352"/>
      <c r="AY314" s="352"/>
      <c r="AZ314" s="352"/>
      <c r="BA314" s="256">
        <f>SUM(AM314:AZ314)</f>
        <v>0</v>
      </c>
    </row>
    <row r="315" spans="1:53" ht="15" hidden="1" customHeight="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53">
        <f>AM314</f>
        <v>0</v>
      </c>
      <c r="AN315" s="353">
        <f>AN314</f>
        <v>0</v>
      </c>
      <c r="AO315" s="353">
        <f t="shared" ref="AO315:AZ315" si="104">AO314</f>
        <v>0</v>
      </c>
      <c r="AP315" s="353">
        <f t="shared" si="104"/>
        <v>0</v>
      </c>
      <c r="AQ315" s="353">
        <f t="shared" si="104"/>
        <v>0</v>
      </c>
      <c r="AR315" s="353">
        <f t="shared" si="104"/>
        <v>0</v>
      </c>
      <c r="AS315" s="353">
        <f t="shared" si="104"/>
        <v>0</v>
      </c>
      <c r="AT315" s="353">
        <f t="shared" si="104"/>
        <v>0</v>
      </c>
      <c r="AU315" s="353">
        <f t="shared" si="104"/>
        <v>0</v>
      </c>
      <c r="AV315" s="353">
        <f t="shared" si="104"/>
        <v>0</v>
      </c>
      <c r="AW315" s="353">
        <f t="shared" si="104"/>
        <v>0</v>
      </c>
      <c r="AX315" s="353">
        <f t="shared" si="104"/>
        <v>0</v>
      </c>
      <c r="AY315" s="353">
        <f t="shared" si="104"/>
        <v>0</v>
      </c>
      <c r="AZ315" s="353">
        <f t="shared" si="104"/>
        <v>0</v>
      </c>
      <c r="BA315" s="257"/>
    </row>
    <row r="316" spans="1:53" ht="15" hidden="1" customHeight="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54"/>
      <c r="AN316" s="354"/>
      <c r="AO316" s="354"/>
      <c r="AP316" s="354"/>
      <c r="AQ316" s="354"/>
      <c r="AR316" s="354"/>
      <c r="AS316" s="354"/>
      <c r="AT316" s="354"/>
      <c r="AU316" s="354"/>
      <c r="AV316" s="354"/>
      <c r="AW316" s="354"/>
      <c r="AX316" s="354"/>
      <c r="AY316" s="354"/>
      <c r="AZ316" s="354"/>
      <c r="BA316" s="266"/>
    </row>
    <row r="317" spans="1:53" s="243" customFormat="1" ht="15" hidden="1" customHeight="1" outlineLevel="1">
      <c r="A317" s="43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52"/>
      <c r="AN317" s="352"/>
      <c r="AO317" s="352"/>
      <c r="AP317" s="352"/>
      <c r="AQ317" s="352"/>
      <c r="AR317" s="352"/>
      <c r="AS317" s="352"/>
      <c r="AT317" s="352"/>
      <c r="AU317" s="352"/>
      <c r="AV317" s="352"/>
      <c r="AW317" s="352"/>
      <c r="AX317" s="352"/>
      <c r="AY317" s="352"/>
      <c r="AZ317" s="352"/>
      <c r="BA317" s="256">
        <f>SUM(AM317:AZ317)</f>
        <v>0</v>
      </c>
    </row>
    <row r="318" spans="1:53" s="243" customFormat="1" ht="15" hidden="1" customHeight="1" outlineLevel="1">
      <c r="A318" s="43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53">
        <f>AM317</f>
        <v>0</v>
      </c>
      <c r="AN318" s="353">
        <f>AN317</f>
        <v>0</v>
      </c>
      <c r="AO318" s="353">
        <f t="shared" ref="AO318:AZ318" si="105">AO317</f>
        <v>0</v>
      </c>
      <c r="AP318" s="353">
        <f t="shared" si="105"/>
        <v>0</v>
      </c>
      <c r="AQ318" s="353">
        <f t="shared" si="105"/>
        <v>0</v>
      </c>
      <c r="AR318" s="353">
        <f t="shared" si="105"/>
        <v>0</v>
      </c>
      <c r="AS318" s="353">
        <f t="shared" si="105"/>
        <v>0</v>
      </c>
      <c r="AT318" s="353">
        <f t="shared" si="105"/>
        <v>0</v>
      </c>
      <c r="AU318" s="353">
        <f t="shared" si="105"/>
        <v>0</v>
      </c>
      <c r="AV318" s="353">
        <f t="shared" si="105"/>
        <v>0</v>
      </c>
      <c r="AW318" s="353">
        <f t="shared" si="105"/>
        <v>0</v>
      </c>
      <c r="AX318" s="353">
        <f t="shared" si="105"/>
        <v>0</v>
      </c>
      <c r="AY318" s="353">
        <f t="shared" si="105"/>
        <v>0</v>
      </c>
      <c r="AZ318" s="353">
        <f t="shared" si="105"/>
        <v>0</v>
      </c>
      <c r="BA318" s="257"/>
    </row>
    <row r="319" spans="1:53" s="243" customFormat="1" ht="15" hidden="1" customHeight="1" outlineLevel="1">
      <c r="A319" s="43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54"/>
      <c r="AN319" s="354"/>
      <c r="AO319" s="354"/>
      <c r="AP319" s="354"/>
      <c r="AQ319" s="354"/>
      <c r="AR319" s="354"/>
      <c r="AS319" s="354"/>
      <c r="AT319" s="354"/>
      <c r="AU319" s="354"/>
      <c r="AV319" s="354"/>
      <c r="AW319" s="354"/>
      <c r="AX319" s="354"/>
      <c r="AY319" s="354"/>
      <c r="AZ319" s="354"/>
      <c r="BA319" s="266"/>
    </row>
    <row r="320" spans="1:53" ht="15" hidden="1" customHeight="1" outlineLevel="1">
      <c r="A320" s="43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52"/>
      <c r="AN320" s="352"/>
      <c r="AO320" s="352"/>
      <c r="AP320" s="352"/>
      <c r="AQ320" s="352"/>
      <c r="AR320" s="352"/>
      <c r="AS320" s="352"/>
      <c r="AT320" s="352"/>
      <c r="AU320" s="352"/>
      <c r="AV320" s="352"/>
      <c r="AW320" s="352"/>
      <c r="AX320" s="352"/>
      <c r="AY320" s="352"/>
      <c r="AZ320" s="352"/>
      <c r="BA320" s="256">
        <f>SUM(AM320:AZ320)</f>
        <v>0</v>
      </c>
    </row>
    <row r="321" spans="1:53" ht="15" hidden="1" customHeight="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53">
        <f>AM320</f>
        <v>0</v>
      </c>
      <c r="AN321" s="353">
        <f>AN320</f>
        <v>0</v>
      </c>
      <c r="AO321" s="353">
        <f t="shared" ref="AO321:AZ321" si="106">AO320</f>
        <v>0</v>
      </c>
      <c r="AP321" s="353">
        <f t="shared" si="106"/>
        <v>0</v>
      </c>
      <c r="AQ321" s="353">
        <f t="shared" si="106"/>
        <v>0</v>
      </c>
      <c r="AR321" s="353">
        <f t="shared" si="106"/>
        <v>0</v>
      </c>
      <c r="AS321" s="353">
        <f t="shared" si="106"/>
        <v>0</v>
      </c>
      <c r="AT321" s="353">
        <f t="shared" si="106"/>
        <v>0</v>
      </c>
      <c r="AU321" s="353">
        <f t="shared" si="106"/>
        <v>0</v>
      </c>
      <c r="AV321" s="353">
        <f t="shared" si="106"/>
        <v>0</v>
      </c>
      <c r="AW321" s="353">
        <f t="shared" si="106"/>
        <v>0</v>
      </c>
      <c r="AX321" s="353">
        <f t="shared" si="106"/>
        <v>0</v>
      </c>
      <c r="AY321" s="353">
        <f t="shared" si="106"/>
        <v>0</v>
      </c>
      <c r="AZ321" s="353">
        <f t="shared" si="106"/>
        <v>0</v>
      </c>
      <c r="BA321" s="257"/>
    </row>
    <row r="322" spans="1:53" ht="15" hidden="1" customHeight="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54"/>
      <c r="AN322" s="354"/>
      <c r="AO322" s="354"/>
      <c r="AP322" s="354"/>
      <c r="AQ322" s="354"/>
      <c r="AR322" s="354"/>
      <c r="AS322" s="354"/>
      <c r="AT322" s="354"/>
      <c r="AU322" s="354"/>
      <c r="AV322" s="354"/>
      <c r="AW322" s="354"/>
      <c r="AX322" s="354"/>
      <c r="AY322" s="354"/>
      <c r="AZ322" s="354"/>
      <c r="BA322" s="266"/>
    </row>
    <row r="323" spans="1:53" ht="15.75" hidden="1" customHeight="1" outlineLevel="1">
      <c r="A323" s="43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56"/>
      <c r="AN323" s="356"/>
      <c r="AO323" s="356"/>
      <c r="AP323" s="356"/>
      <c r="AQ323" s="356"/>
      <c r="AR323" s="356"/>
      <c r="AS323" s="356"/>
      <c r="AT323" s="356"/>
      <c r="AU323" s="356"/>
      <c r="AV323" s="356"/>
      <c r="AW323" s="356"/>
      <c r="AX323" s="356"/>
      <c r="AY323" s="356"/>
      <c r="AZ323" s="356"/>
      <c r="BA323" s="252"/>
    </row>
    <row r="324" spans="1:53" ht="15" hidden="1" customHeight="1" outlineLevel="1">
      <c r="A324" s="438">
        <v>10</v>
      </c>
      <c r="B324" s="254" t="s">
        <v>22</v>
      </c>
      <c r="C324" s="251" t="s">
        <v>25</v>
      </c>
      <c r="D324" s="255">
        <f>'7.  Persistence Report'!AS64</f>
        <v>15912521.1501751</v>
      </c>
      <c r="E324" s="255">
        <f>'7.  Persistence Report'!AT64</f>
        <v>15903257.9896779</v>
      </c>
      <c r="F324" s="255">
        <f>'7.  Persistence Report'!AU64</f>
        <v>15902383.3647008</v>
      </c>
      <c r="G324" s="255">
        <f>'7.  Persistence Report'!AV64</f>
        <v>15868525.9244652</v>
      </c>
      <c r="H324" s="255">
        <f>'7.  Persistence Report'!AW64</f>
        <v>15570117.084765101</v>
      </c>
      <c r="I324" s="255">
        <f>'7.  Persistence Report'!AX64</f>
        <v>15310241.940694001</v>
      </c>
      <c r="J324" s="255">
        <f>'7.  Persistence Report'!AY64</f>
        <v>15310241.940694001</v>
      </c>
      <c r="K324" s="255">
        <f>'7.  Persistence Report'!AZ64</f>
        <v>15197710.840492399</v>
      </c>
      <c r="L324" s="255">
        <f>'7.  Persistence Report'!BA64</f>
        <v>14623036.0422132</v>
      </c>
      <c r="M324" s="255">
        <f>'7.  Persistence Report'!BB64</f>
        <v>12729784.0959119</v>
      </c>
      <c r="N324" s="255">
        <f>'7.  Persistence Report'!BC64</f>
        <v>9464024.1597192306</v>
      </c>
      <c r="O324" s="255">
        <f>'7.  Persistence Report'!BD64</f>
        <v>8530976.6985486895</v>
      </c>
      <c r="P324" s="255">
        <f>'7.  Persistence Report'!BE64</f>
        <v>3573603.3539616098</v>
      </c>
      <c r="Q324" s="255">
        <f>'7.  Persistence Report'!BF64</f>
        <v>3570955.5413849098</v>
      </c>
      <c r="R324" s="255">
        <f>'7.  Persistence Report'!BG64</f>
        <v>3570955.5413849098</v>
      </c>
      <c r="S324" s="255">
        <f>'7.  Persistence Report'!BH64</f>
        <v>2935556.8986655399</v>
      </c>
      <c r="T324" s="255">
        <f>'7.  Persistence Report'!BI64</f>
        <v>218176.59045228199</v>
      </c>
      <c r="U324" s="405">
        <v>12</v>
      </c>
      <c r="V324" s="255">
        <f>'7.  Persistence Report'!N64</f>
        <v>2351.3985909449998</v>
      </c>
      <c r="W324" s="255">
        <f>'7.  Persistence Report'!O64</f>
        <v>2348.419691009</v>
      </c>
      <c r="X324" s="255">
        <f>'7.  Persistence Report'!P64</f>
        <v>2348.1405035759999</v>
      </c>
      <c r="Y324" s="255">
        <f>'7.  Persistence Report'!Q64</f>
        <v>2337.252601357</v>
      </c>
      <c r="Z324" s="255">
        <f>'7.  Persistence Report'!R64</f>
        <v>2241.8195641339998</v>
      </c>
      <c r="AA324" s="255">
        <f>'7.  Persistence Report'!S64</f>
        <v>2190.627300355</v>
      </c>
      <c r="AB324" s="255">
        <f>'7.  Persistence Report'!T64</f>
        <v>2190.627300355</v>
      </c>
      <c r="AC324" s="255">
        <f>'7.  Persistence Report'!U64</f>
        <v>2189.2819392719998</v>
      </c>
      <c r="AD324" s="255">
        <f>'7.  Persistence Report'!V64</f>
        <v>2026.0939303109997</v>
      </c>
      <c r="AE324" s="255">
        <f>'7.  Persistence Report'!W64</f>
        <v>1653.2897039459999</v>
      </c>
      <c r="AF324" s="255">
        <f>'7.  Persistence Report'!X64</f>
        <v>1210.0064381239999</v>
      </c>
      <c r="AG324" s="255">
        <f>'7.  Persistence Report'!Y64</f>
        <v>1198.8514263919999</v>
      </c>
      <c r="AH324" s="255">
        <f>'7.  Persistence Report'!Z64</f>
        <v>380.41435275200001</v>
      </c>
      <c r="AI324" s="255">
        <f>'7.  Persistence Report'!AA64</f>
        <v>379.56914936200002</v>
      </c>
      <c r="AJ324" s="255">
        <f>'7.  Persistence Report'!AB64</f>
        <v>379.56914936200002</v>
      </c>
      <c r="AK324" s="255">
        <f>'7.  Persistence Report'!AC64</f>
        <v>344.18725819500003</v>
      </c>
      <c r="AL324" s="255">
        <f>'7.  Persistence Report'!AD64</f>
        <v>94.869726444999998</v>
      </c>
      <c r="AM324" s="357">
        <v>0</v>
      </c>
      <c r="AN324" s="357">
        <v>6.1397970082113978E-2</v>
      </c>
      <c r="AO324" s="357">
        <v>0.5915755429749523</v>
      </c>
      <c r="AP324" s="357">
        <v>0.20433308647794707</v>
      </c>
      <c r="AQ324" s="357">
        <v>5.8553959719609356E-3</v>
      </c>
      <c r="AR324" s="357"/>
      <c r="AS324" s="357"/>
      <c r="AT324" s="357"/>
      <c r="AU324" s="357"/>
      <c r="AV324" s="357"/>
      <c r="AW324" s="357"/>
      <c r="AX324" s="357"/>
      <c r="AY324" s="357"/>
      <c r="AZ324" s="357"/>
      <c r="BA324" s="256">
        <f>SUM(AM324:AZ324)</f>
        <v>0.86316199550697426</v>
      </c>
    </row>
    <row r="325" spans="1:53" ht="15" hidden="1" customHeight="1" outlineLevel="1">
      <c r="B325" s="254" t="s">
        <v>248</v>
      </c>
      <c r="C325" s="251" t="s">
        <v>163</v>
      </c>
      <c r="D325" s="255">
        <f>'7.  Persistence Report'!AS86</f>
        <v>25374976.73</v>
      </c>
      <c r="E325" s="255">
        <f>'7.  Persistence Report'!AT86</f>
        <v>25368147.739999998</v>
      </c>
      <c r="F325" s="255">
        <f>'7.  Persistence Report'!AU86</f>
        <v>25367606.309999999</v>
      </c>
      <c r="G325" s="255">
        <f>'7.  Persistence Report'!AV86</f>
        <v>25367606.309999999</v>
      </c>
      <c r="H325" s="255">
        <f>'7.  Persistence Report'!AW86</f>
        <v>25359590.550000001</v>
      </c>
      <c r="I325" s="255">
        <f>'7.  Persistence Report'!AX86</f>
        <v>25338319.609999999</v>
      </c>
      <c r="J325" s="255">
        <f>'7.  Persistence Report'!AY86</f>
        <v>25338319.609999999</v>
      </c>
      <c r="K325" s="255">
        <f>'7.  Persistence Report'!AZ86</f>
        <v>25316657.280000001</v>
      </c>
      <c r="L325" s="255">
        <f>'7.  Persistence Report'!BA86</f>
        <v>25254448.649999999</v>
      </c>
      <c r="M325" s="255">
        <f>'7.  Persistence Report'!BB86</f>
        <v>25099388.719999999</v>
      </c>
      <c r="N325" s="255">
        <f>'7.  Persistence Report'!BC86</f>
        <v>24669735.539999999</v>
      </c>
      <c r="O325" s="255">
        <f>'7.  Persistence Report'!BD86</f>
        <v>24490123.140000001</v>
      </c>
      <c r="P325" s="255">
        <f>'7.  Persistence Report'!BE86</f>
        <v>23864202.579999998</v>
      </c>
      <c r="Q325" s="255">
        <f>'7.  Persistence Report'!BF86</f>
        <v>23839777.620000001</v>
      </c>
      <c r="R325" s="255">
        <f>'7.  Persistence Report'!BG86</f>
        <v>23839777.620000001</v>
      </c>
      <c r="S325" s="255">
        <f>'7.  Persistence Report'!BH86</f>
        <v>19205424.600000001</v>
      </c>
      <c r="T325" s="255">
        <f>'7.  Persistence Report'!BI86</f>
        <v>69041.061669999996</v>
      </c>
      <c r="U325" s="405">
        <f>U324</f>
        <v>12</v>
      </c>
      <c r="V325" s="255">
        <f>'7.  Persistence Report'!N86</f>
        <v>3035.5850260000002</v>
      </c>
      <c r="W325" s="255">
        <f>'7.  Persistence Report'!O86</f>
        <v>3033.8973970000002</v>
      </c>
      <c r="X325" s="255">
        <f>'7.  Persistence Report'!P86</f>
        <v>3033.7419679999998</v>
      </c>
      <c r="Y325" s="255">
        <f>'7.  Persistence Report'!Q86</f>
        <v>3033.7419679999998</v>
      </c>
      <c r="Z325" s="255">
        <f>'7.  Persistence Report'!R86</f>
        <v>3031.4516229999999</v>
      </c>
      <c r="AA325" s="255">
        <f>'7.  Persistence Report'!S86</f>
        <v>3028.0782340000001</v>
      </c>
      <c r="AB325" s="255">
        <f>'7.  Persistence Report'!T86</f>
        <v>3028.0782340000001</v>
      </c>
      <c r="AC325" s="255">
        <f>'7.  Persistence Report'!U86</f>
        <v>3028.0782340000001</v>
      </c>
      <c r="AD325" s="255">
        <f>'7.  Persistence Report'!V86</f>
        <v>3015.4958069999998</v>
      </c>
      <c r="AE325" s="255">
        <f>'7.  Persistence Report'!W86</f>
        <v>2990.9046210000001</v>
      </c>
      <c r="AF325" s="255">
        <f>'7.  Persistence Report'!X86</f>
        <v>2959.2132419999998</v>
      </c>
      <c r="AG325" s="255">
        <f>'7.  Persistence Report'!Y86</f>
        <v>2959.2132419999998</v>
      </c>
      <c r="AH325" s="255">
        <f>'7.  Persistence Report'!Z86</f>
        <v>2871.7623039999999</v>
      </c>
      <c r="AI325" s="255">
        <f>'7.  Persistence Report'!AA86</f>
        <v>2865.461217</v>
      </c>
      <c r="AJ325" s="255">
        <f>'7.  Persistence Report'!AB86</f>
        <v>2865.461217</v>
      </c>
      <c r="AK325" s="255">
        <f>'7.  Persistence Report'!AC86</f>
        <v>2336.2377270000002</v>
      </c>
      <c r="AL325" s="255">
        <f>'7.  Persistence Report'!AD86</f>
        <v>79.982166100000001</v>
      </c>
      <c r="AM325" s="353">
        <v>0</v>
      </c>
      <c r="AN325" s="353">
        <v>6.1397970082113978E-2</v>
      </c>
      <c r="AO325" s="353">
        <v>0.5915755429749523</v>
      </c>
      <c r="AP325" s="353">
        <v>0.20433308647794707</v>
      </c>
      <c r="AQ325" s="353">
        <v>5.8553959719609356E-3</v>
      </c>
      <c r="AR325" s="353">
        <f t="shared" ref="AR325:AZ325" si="107">AR324</f>
        <v>0</v>
      </c>
      <c r="AS325" s="353">
        <f t="shared" si="107"/>
        <v>0</v>
      </c>
      <c r="AT325" s="353">
        <f t="shared" si="107"/>
        <v>0</v>
      </c>
      <c r="AU325" s="353">
        <f t="shared" si="107"/>
        <v>0</v>
      </c>
      <c r="AV325" s="353">
        <f t="shared" si="107"/>
        <v>0</v>
      </c>
      <c r="AW325" s="353">
        <f t="shared" si="107"/>
        <v>0</v>
      </c>
      <c r="AX325" s="353">
        <f t="shared" si="107"/>
        <v>0</v>
      </c>
      <c r="AY325" s="353">
        <f t="shared" si="107"/>
        <v>0</v>
      </c>
      <c r="AZ325" s="353">
        <f t="shared" si="107"/>
        <v>0</v>
      </c>
      <c r="BA325" s="257"/>
    </row>
    <row r="326" spans="1:53" ht="15" hidden="1" customHeight="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58"/>
      <c r="AN326" s="358"/>
      <c r="AO326" s="358"/>
      <c r="AP326" s="358"/>
      <c r="AQ326" s="358"/>
      <c r="AR326" s="358"/>
      <c r="AS326" s="358"/>
      <c r="AT326" s="358"/>
      <c r="AU326" s="358"/>
      <c r="AV326" s="358"/>
      <c r="AW326" s="358"/>
      <c r="AX326" s="358"/>
      <c r="AY326" s="358"/>
      <c r="AZ326" s="358"/>
      <c r="BA326" s="272"/>
    </row>
    <row r="327" spans="1:53" ht="15" hidden="1" customHeight="1" outlineLevel="1">
      <c r="A327" s="438">
        <v>11</v>
      </c>
      <c r="B327" s="254" t="s">
        <v>21</v>
      </c>
      <c r="C327" s="251" t="s">
        <v>25</v>
      </c>
      <c r="D327" s="255">
        <f>'7.  Persistence Report'!AS65</f>
        <v>2383867.23384048</v>
      </c>
      <c r="E327" s="255">
        <f>'7.  Persistence Report'!AT65</f>
        <v>2383867.23384048</v>
      </c>
      <c r="F327" s="255">
        <f>'7.  Persistence Report'!AU65</f>
        <v>2350252.7035361002</v>
      </c>
      <c r="G327" s="255">
        <f>'7.  Persistence Report'!AV65</f>
        <v>2039095.98351864</v>
      </c>
      <c r="H327" s="255">
        <f>'7.  Persistence Report'!AW65</f>
        <v>959350.15022725496</v>
      </c>
      <c r="I327" s="255">
        <f>'7.  Persistence Report'!AX65</f>
        <v>958719.43892033899</v>
      </c>
      <c r="J327" s="255">
        <f>'7.  Persistence Report'!AY65</f>
        <v>958719.43892033899</v>
      </c>
      <c r="K327" s="255">
        <f>'7.  Persistence Report'!AZ65</f>
        <v>951186.40994861803</v>
      </c>
      <c r="L327" s="255">
        <f>'7.  Persistence Report'!BA65</f>
        <v>951186.40994861803</v>
      </c>
      <c r="M327" s="255">
        <f>'7.  Persistence Report'!BB65</f>
        <v>951186.40994861803</v>
      </c>
      <c r="N327" s="255">
        <f>'7.  Persistence Report'!BC65</f>
        <v>888101.36571934202</v>
      </c>
      <c r="O327" s="255">
        <f>'7.  Persistence Report'!BD65</f>
        <v>738692.82945158298</v>
      </c>
      <c r="P327" s="255">
        <f>'7.  Persistence Report'!BE65</f>
        <v>0</v>
      </c>
      <c r="Q327" s="255">
        <f>'7.  Persistence Report'!BF65</f>
        <v>0</v>
      </c>
      <c r="R327" s="255">
        <f>'7.  Persistence Report'!BG65</f>
        <v>0</v>
      </c>
      <c r="S327" s="255">
        <f>'7.  Persistence Report'!BH65</f>
        <v>0</v>
      </c>
      <c r="T327" s="255">
        <f>'7.  Persistence Report'!BI65</f>
        <v>0</v>
      </c>
      <c r="U327" s="405">
        <v>12</v>
      </c>
      <c r="V327" s="255">
        <f>'7.  Persistence Report'!N65</f>
        <v>694.45195067500003</v>
      </c>
      <c r="W327" s="255">
        <f>'7.  Persistence Report'!O65</f>
        <v>694.45195067500003</v>
      </c>
      <c r="X327" s="255">
        <f>'7.  Persistence Report'!P65</f>
        <v>685.77140338599997</v>
      </c>
      <c r="Y327" s="255">
        <f>'7.  Persistence Report'!Q65</f>
        <v>606.60496135899996</v>
      </c>
      <c r="Z327" s="255">
        <f>'7.  Persistence Report'!R65</f>
        <v>276.76029788800003</v>
      </c>
      <c r="AA327" s="255">
        <f>'7.  Persistence Report'!S65</f>
        <v>276.32383114499999</v>
      </c>
      <c r="AB327" s="255">
        <f>'7.  Persistence Report'!T65</f>
        <v>276.32383114499999</v>
      </c>
      <c r="AC327" s="255">
        <f>'7.  Persistence Report'!U65</f>
        <v>268.78542984000001</v>
      </c>
      <c r="AD327" s="255">
        <f>'7.  Persistence Report'!V65</f>
        <v>268.78542984000001</v>
      </c>
      <c r="AE327" s="255">
        <f>'7.  Persistence Report'!W65</f>
        <v>268.78542984000001</v>
      </c>
      <c r="AF327" s="255">
        <f>'7.  Persistence Report'!X65</f>
        <v>261.83151513199999</v>
      </c>
      <c r="AG327" s="255">
        <f>'7.  Persistence Report'!Y65</f>
        <v>223.19413807399999</v>
      </c>
      <c r="AH327" s="255">
        <f>'7.  Persistence Report'!Z65</f>
        <v>0</v>
      </c>
      <c r="AI327" s="255">
        <f>'7.  Persistence Report'!AA65</f>
        <v>0</v>
      </c>
      <c r="AJ327" s="255">
        <f>'7.  Persistence Report'!AB65</f>
        <v>0</v>
      </c>
      <c r="AK327" s="255">
        <f>'7.  Persistence Report'!AC65</f>
        <v>0</v>
      </c>
      <c r="AL327" s="255">
        <f>'7.  Persistence Report'!AD65</f>
        <v>0</v>
      </c>
      <c r="AM327" s="353">
        <v>0</v>
      </c>
      <c r="AN327" s="353">
        <v>1</v>
      </c>
      <c r="AO327" s="353">
        <v>0</v>
      </c>
      <c r="AP327" s="353">
        <v>0</v>
      </c>
      <c r="AQ327" s="353">
        <v>0</v>
      </c>
      <c r="AR327" s="353"/>
      <c r="AS327" s="353"/>
      <c r="AT327" s="353"/>
      <c r="AU327" s="353"/>
      <c r="AV327" s="353"/>
      <c r="AW327" s="353"/>
      <c r="AX327" s="353"/>
      <c r="AY327" s="353"/>
      <c r="AZ327" s="353"/>
      <c r="BA327" s="256">
        <f>SUM(AM327:AZ327)</f>
        <v>1</v>
      </c>
    </row>
    <row r="328" spans="1:53" ht="15" hidden="1" customHeight="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405">
        <f>U327</f>
        <v>12</v>
      </c>
      <c r="V328" s="255"/>
      <c r="W328" s="255"/>
      <c r="X328" s="255"/>
      <c r="Y328" s="255"/>
      <c r="Z328" s="255"/>
      <c r="AA328" s="255"/>
      <c r="AB328" s="255"/>
      <c r="AC328" s="255"/>
      <c r="AD328" s="255"/>
      <c r="AE328" s="255"/>
      <c r="AF328" s="255"/>
      <c r="AG328" s="255"/>
      <c r="AH328" s="255"/>
      <c r="AI328" s="255"/>
      <c r="AJ328" s="255"/>
      <c r="AK328" s="255"/>
      <c r="AL328" s="255"/>
      <c r="AM328" s="353">
        <v>0</v>
      </c>
      <c r="AN328" s="353">
        <v>1</v>
      </c>
      <c r="AO328" s="353">
        <v>0</v>
      </c>
      <c r="AP328" s="353">
        <v>0</v>
      </c>
      <c r="AQ328" s="353">
        <v>0</v>
      </c>
      <c r="AR328" s="353">
        <f t="shared" ref="AR328:AZ328" si="108">AR327</f>
        <v>0</v>
      </c>
      <c r="AS328" s="353">
        <f t="shared" si="108"/>
        <v>0</v>
      </c>
      <c r="AT328" s="353">
        <f t="shared" si="108"/>
        <v>0</v>
      </c>
      <c r="AU328" s="353">
        <f t="shared" si="108"/>
        <v>0</v>
      </c>
      <c r="AV328" s="353">
        <f t="shared" si="108"/>
        <v>0</v>
      </c>
      <c r="AW328" s="353">
        <f t="shared" si="108"/>
        <v>0</v>
      </c>
      <c r="AX328" s="353">
        <f t="shared" si="108"/>
        <v>0</v>
      </c>
      <c r="AY328" s="353">
        <f t="shared" si="108"/>
        <v>0</v>
      </c>
      <c r="AZ328" s="353">
        <f t="shared" si="108"/>
        <v>0</v>
      </c>
      <c r="BA328" s="257"/>
    </row>
    <row r="329" spans="1:53" ht="15" hidden="1" customHeight="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58"/>
      <c r="AN329" s="359"/>
      <c r="AO329" s="358"/>
      <c r="AP329" s="358"/>
      <c r="AQ329" s="358"/>
      <c r="AR329" s="358"/>
      <c r="AS329" s="358"/>
      <c r="AT329" s="358"/>
      <c r="AU329" s="358"/>
      <c r="AV329" s="358"/>
      <c r="AW329" s="358"/>
      <c r="AX329" s="358"/>
      <c r="AY329" s="358"/>
      <c r="AZ329" s="358"/>
      <c r="BA329" s="272"/>
    </row>
    <row r="330" spans="1:53" ht="15" hidden="1" customHeight="1" outlineLevel="1">
      <c r="A330" s="43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57">
        <v>0</v>
      </c>
      <c r="AN330" s="357">
        <v>0</v>
      </c>
      <c r="AO330" s="357">
        <v>0</v>
      </c>
      <c r="AP330" s="357">
        <v>0</v>
      </c>
      <c r="AQ330" s="357">
        <v>0</v>
      </c>
      <c r="AR330" s="357"/>
      <c r="AS330" s="357"/>
      <c r="AT330" s="357"/>
      <c r="AU330" s="357"/>
      <c r="AV330" s="357"/>
      <c r="AW330" s="357"/>
      <c r="AX330" s="357"/>
      <c r="AY330" s="357"/>
      <c r="AZ330" s="357"/>
      <c r="BA330" s="256">
        <f>SUM(AM330:AZ330)</f>
        <v>0</v>
      </c>
    </row>
    <row r="331" spans="1:53" ht="15" hidden="1" customHeight="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53">
        <v>0</v>
      </c>
      <c r="AN331" s="353">
        <v>0</v>
      </c>
      <c r="AO331" s="353">
        <v>0</v>
      </c>
      <c r="AP331" s="353">
        <v>0</v>
      </c>
      <c r="AQ331" s="353">
        <v>0</v>
      </c>
      <c r="AR331" s="353">
        <f t="shared" ref="AR331:AZ331" si="109">AR330</f>
        <v>0</v>
      </c>
      <c r="AS331" s="353">
        <f t="shared" si="109"/>
        <v>0</v>
      </c>
      <c r="AT331" s="353">
        <f t="shared" si="109"/>
        <v>0</v>
      </c>
      <c r="AU331" s="353">
        <f t="shared" si="109"/>
        <v>0</v>
      </c>
      <c r="AV331" s="353">
        <f t="shared" si="109"/>
        <v>0</v>
      </c>
      <c r="AW331" s="353">
        <f t="shared" si="109"/>
        <v>0</v>
      </c>
      <c r="AX331" s="353">
        <f t="shared" si="109"/>
        <v>0</v>
      </c>
      <c r="AY331" s="353">
        <f t="shared" si="109"/>
        <v>0</v>
      </c>
      <c r="AZ331" s="353">
        <f t="shared" si="109"/>
        <v>0</v>
      </c>
      <c r="BA331" s="270"/>
    </row>
    <row r="332" spans="1:53" ht="15" hidden="1" customHeight="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58"/>
      <c r="AN332" s="359"/>
      <c r="AO332" s="358"/>
      <c r="AP332" s="358"/>
      <c r="AQ332" s="358"/>
      <c r="AR332" s="358"/>
      <c r="AS332" s="358"/>
      <c r="AT332" s="358"/>
      <c r="AU332" s="358"/>
      <c r="AV332" s="358"/>
      <c r="AW332" s="358"/>
      <c r="AX332" s="358"/>
      <c r="AY332" s="358"/>
      <c r="AZ332" s="358"/>
      <c r="BA332" s="272"/>
    </row>
    <row r="333" spans="1:53" ht="15" hidden="1" customHeight="1" outlineLevel="1">
      <c r="A333" s="438">
        <v>13</v>
      </c>
      <c r="B333" s="254" t="s">
        <v>24</v>
      </c>
      <c r="C333" s="251" t="s">
        <v>25</v>
      </c>
      <c r="D333" s="255">
        <f>'7.  Persistence Report'!AS62</f>
        <v>92807.1</v>
      </c>
      <c r="E333" s="255">
        <f>'7.  Persistence Report'!AT62</f>
        <v>92807.1</v>
      </c>
      <c r="F333" s="255">
        <f>'7.  Persistence Report'!AU62</f>
        <v>92807.1</v>
      </c>
      <c r="G333" s="255">
        <f>'7.  Persistence Report'!AV62</f>
        <v>92807.1</v>
      </c>
      <c r="H333" s="255">
        <f>'7.  Persistence Report'!AW62</f>
        <v>92807.1</v>
      </c>
      <c r="I333" s="255">
        <f>'7.  Persistence Report'!AX62</f>
        <v>92807.1</v>
      </c>
      <c r="J333" s="255">
        <f>'7.  Persistence Report'!AY62</f>
        <v>92807.1</v>
      </c>
      <c r="K333" s="255">
        <f>'7.  Persistence Report'!AZ62</f>
        <v>92807.1</v>
      </c>
      <c r="L333" s="255">
        <f>'7.  Persistence Report'!BA62</f>
        <v>92807.1</v>
      </c>
      <c r="M333" s="255">
        <f>'7.  Persistence Report'!BB62</f>
        <v>92807.1</v>
      </c>
      <c r="N333" s="255">
        <f>'7.  Persistence Report'!BC62</f>
        <v>92807.1</v>
      </c>
      <c r="O333" s="255">
        <f>'7.  Persistence Report'!BD62</f>
        <v>92807.1</v>
      </c>
      <c r="P333" s="255">
        <f>'7.  Persistence Report'!BE62</f>
        <v>92807.1</v>
      </c>
      <c r="Q333" s="255">
        <f>'7.  Persistence Report'!BF62</f>
        <v>92807.1</v>
      </c>
      <c r="R333" s="255">
        <f>'7.  Persistence Report'!BG62</f>
        <v>92807.1</v>
      </c>
      <c r="S333" s="255">
        <f>'7.  Persistence Report'!BH62</f>
        <v>0</v>
      </c>
      <c r="T333" s="255">
        <f>'7.  Persistence Report'!BI62</f>
        <v>0</v>
      </c>
      <c r="U333" s="405">
        <v>12</v>
      </c>
      <c r="V333" s="255">
        <f>'7.  Persistence Report'!N62</f>
        <v>52.38</v>
      </c>
      <c r="W333" s="255">
        <f>'7.  Persistence Report'!O62</f>
        <v>52.38</v>
      </c>
      <c r="X333" s="255">
        <f>'7.  Persistence Report'!P62</f>
        <v>52.38</v>
      </c>
      <c r="Y333" s="255">
        <f>'7.  Persistence Report'!Q62</f>
        <v>52.38</v>
      </c>
      <c r="Z333" s="255">
        <f>'7.  Persistence Report'!R62</f>
        <v>52.38</v>
      </c>
      <c r="AA333" s="255">
        <f>'7.  Persistence Report'!S62</f>
        <v>52.38</v>
      </c>
      <c r="AB333" s="255">
        <f>'7.  Persistence Report'!T62</f>
        <v>52.38</v>
      </c>
      <c r="AC333" s="255">
        <f>'7.  Persistence Report'!U62</f>
        <v>52.38</v>
      </c>
      <c r="AD333" s="255">
        <f>'7.  Persistence Report'!V62</f>
        <v>52.38</v>
      </c>
      <c r="AE333" s="255">
        <f>'7.  Persistence Report'!W62</f>
        <v>52.38</v>
      </c>
      <c r="AF333" s="255">
        <f>'7.  Persistence Report'!X62</f>
        <v>52.38</v>
      </c>
      <c r="AG333" s="255">
        <f>'7.  Persistence Report'!Y62</f>
        <v>52.38</v>
      </c>
      <c r="AH333" s="255">
        <f>'7.  Persistence Report'!Z62</f>
        <v>52.38</v>
      </c>
      <c r="AI333" s="255">
        <f>'7.  Persistence Report'!AA62</f>
        <v>52.38</v>
      </c>
      <c r="AJ333" s="255">
        <f>'7.  Persistence Report'!AB62</f>
        <v>52.38</v>
      </c>
      <c r="AK333" s="255">
        <f>'7.  Persistence Report'!AC62</f>
        <v>0</v>
      </c>
      <c r="AL333" s="255">
        <f>'7.  Persistence Report'!AD62</f>
        <v>0</v>
      </c>
      <c r="AM333" s="353">
        <v>0</v>
      </c>
      <c r="AN333" s="353">
        <v>0.06</v>
      </c>
      <c r="AO333" s="353">
        <v>0.88</v>
      </c>
      <c r="AP333" s="353">
        <v>0</v>
      </c>
      <c r="AQ333" s="353">
        <v>0</v>
      </c>
      <c r="AR333" s="353"/>
      <c r="AS333" s="353"/>
      <c r="AT333" s="353"/>
      <c r="AU333" s="353"/>
      <c r="AV333" s="353"/>
      <c r="AW333" s="353"/>
      <c r="AX333" s="353"/>
      <c r="AY333" s="353"/>
      <c r="AZ333" s="353"/>
      <c r="BA333" s="257">
        <f>SUM(AM333:AZ333)</f>
        <v>0.94</v>
      </c>
    </row>
    <row r="334" spans="1:53" ht="15" hidden="1" customHeight="1" outlineLevel="1">
      <c r="B334" s="254" t="s">
        <v>248</v>
      </c>
      <c r="C334" s="251" t="s">
        <v>163</v>
      </c>
      <c r="D334" s="255">
        <f>'7.  Persistence Report'!AS83</f>
        <v>36769.080600000001</v>
      </c>
      <c r="E334" s="255">
        <f>'7.  Persistence Report'!AT83</f>
        <v>36769.080600000001</v>
      </c>
      <c r="F334" s="255">
        <f>'7.  Persistence Report'!AU83</f>
        <v>36769.080600000001</v>
      </c>
      <c r="G334" s="255">
        <f>'7.  Persistence Report'!AV83</f>
        <v>36769.080600000001</v>
      </c>
      <c r="H334" s="255">
        <f>'7.  Persistence Report'!AW83</f>
        <v>36769.080600000001</v>
      </c>
      <c r="I334" s="255">
        <f>'7.  Persistence Report'!AX83</f>
        <v>36769.080600000001</v>
      </c>
      <c r="J334" s="255">
        <f>'7.  Persistence Report'!AY83</f>
        <v>36769.080600000001</v>
      </c>
      <c r="K334" s="255">
        <f>'7.  Persistence Report'!AZ83</f>
        <v>36769.080600000001</v>
      </c>
      <c r="L334" s="255">
        <f>'7.  Persistence Report'!BA83</f>
        <v>36769.080600000001</v>
      </c>
      <c r="M334" s="255">
        <f>'7.  Persistence Report'!BB83</f>
        <v>36769.080600000001</v>
      </c>
      <c r="N334" s="255">
        <f>'7.  Persistence Report'!BC83</f>
        <v>36769.080600000001</v>
      </c>
      <c r="O334" s="255">
        <f>'7.  Persistence Report'!BD83</f>
        <v>36769.080600000001</v>
      </c>
      <c r="P334" s="255">
        <f>'7.  Persistence Report'!BE83</f>
        <v>31489.02</v>
      </c>
      <c r="Q334" s="255">
        <f>'7.  Persistence Report'!BF83</f>
        <v>31489.02</v>
      </c>
      <c r="R334" s="255">
        <f>'7.  Persistence Report'!BG83</f>
        <v>31489.02</v>
      </c>
      <c r="S334" s="255">
        <f>'7.  Persistence Report'!BH83</f>
        <v>3196.8</v>
      </c>
      <c r="T334" s="255">
        <f>'7.  Persistence Report'!BI83</f>
        <v>3196.8</v>
      </c>
      <c r="U334" s="405">
        <f>U333</f>
        <v>12</v>
      </c>
      <c r="V334" s="255">
        <f>'7.  Persistence Report'!N83</f>
        <v>30.91488369</v>
      </c>
      <c r="W334" s="255">
        <f>'7.  Persistence Report'!O83</f>
        <v>30.91488369</v>
      </c>
      <c r="X334" s="255">
        <f>'7.  Persistence Report'!P83</f>
        <v>30.91488369</v>
      </c>
      <c r="Y334" s="255">
        <f>'7.  Persistence Report'!Q83</f>
        <v>30.91488369</v>
      </c>
      <c r="Z334" s="255">
        <f>'7.  Persistence Report'!R83</f>
        <v>30.91488369</v>
      </c>
      <c r="AA334" s="255">
        <f>'7.  Persistence Report'!S83</f>
        <v>30.91488369</v>
      </c>
      <c r="AB334" s="255">
        <f>'7.  Persistence Report'!T83</f>
        <v>30.91488369</v>
      </c>
      <c r="AC334" s="255">
        <f>'7.  Persistence Report'!U83</f>
        <v>30.91488369</v>
      </c>
      <c r="AD334" s="255">
        <f>'7.  Persistence Report'!V83</f>
        <v>30.91488369</v>
      </c>
      <c r="AE334" s="255">
        <f>'7.  Persistence Report'!W83</f>
        <v>30.91488369</v>
      </c>
      <c r="AF334" s="255">
        <f>'7.  Persistence Report'!X83</f>
        <v>30.91488369</v>
      </c>
      <c r="AG334" s="255">
        <f>'7.  Persistence Report'!Y83</f>
        <v>30.91488369</v>
      </c>
      <c r="AH334" s="255">
        <f>'7.  Persistence Report'!Z83</f>
        <v>30.066459930000001</v>
      </c>
      <c r="AI334" s="255">
        <f>'7.  Persistence Report'!AA83</f>
        <v>30.066459930000001</v>
      </c>
      <c r="AJ334" s="255">
        <f>'7.  Persistence Report'!AB83</f>
        <v>30.066459930000001</v>
      </c>
      <c r="AK334" s="255">
        <f>'7.  Persistence Report'!AC83</f>
        <v>0.42045992700000001</v>
      </c>
      <c r="AL334" s="255">
        <f>'7.  Persistence Report'!AD83</f>
        <v>0.42045992700000001</v>
      </c>
      <c r="AM334" s="353">
        <v>0</v>
      </c>
      <c r="AN334" s="353">
        <v>0.06</v>
      </c>
      <c r="AO334" s="353">
        <v>0.88</v>
      </c>
      <c r="AP334" s="353">
        <v>0</v>
      </c>
      <c r="AQ334" s="353">
        <v>0</v>
      </c>
      <c r="AR334" s="353">
        <f t="shared" ref="AR334:AZ334" si="110">AR333</f>
        <v>0</v>
      </c>
      <c r="AS334" s="353">
        <f t="shared" si="110"/>
        <v>0</v>
      </c>
      <c r="AT334" s="353">
        <f t="shared" si="110"/>
        <v>0</v>
      </c>
      <c r="AU334" s="353">
        <f t="shared" si="110"/>
        <v>0</v>
      </c>
      <c r="AV334" s="353">
        <f t="shared" si="110"/>
        <v>0</v>
      </c>
      <c r="AW334" s="353">
        <f t="shared" si="110"/>
        <v>0</v>
      </c>
      <c r="AX334" s="353">
        <f t="shared" si="110"/>
        <v>0</v>
      </c>
      <c r="AY334" s="353">
        <f t="shared" si="110"/>
        <v>0</v>
      </c>
      <c r="AZ334" s="353">
        <f t="shared" si="110"/>
        <v>0</v>
      </c>
      <c r="BA334" s="257"/>
    </row>
    <row r="335" spans="1:53" ht="15" hidden="1" customHeight="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58"/>
      <c r="AN335" s="358"/>
      <c r="AO335" s="358"/>
      <c r="AP335" s="358"/>
      <c r="AQ335" s="358"/>
      <c r="AR335" s="358"/>
      <c r="AS335" s="358"/>
      <c r="AT335" s="358"/>
      <c r="AU335" s="358"/>
      <c r="AV335" s="358"/>
      <c r="AW335" s="358"/>
      <c r="AX335" s="358"/>
      <c r="AY335" s="358"/>
      <c r="AZ335" s="358"/>
      <c r="BA335" s="272"/>
    </row>
    <row r="336" spans="1:53" ht="15" hidden="1" customHeight="1" outlineLevel="1">
      <c r="A336" s="438">
        <v>14</v>
      </c>
      <c r="B336" s="254" t="s">
        <v>20</v>
      </c>
      <c r="C336" s="251" t="s">
        <v>25</v>
      </c>
      <c r="D336" s="255">
        <f>'7.  Persistence Report'!AS60</f>
        <v>193803.07118789799</v>
      </c>
      <c r="E336" s="255">
        <f>'7.  Persistence Report'!AT60</f>
        <v>193803.07118789799</v>
      </c>
      <c r="F336" s="255">
        <f>'7.  Persistence Report'!AU60</f>
        <v>193803.07118789799</v>
      </c>
      <c r="G336" s="255">
        <f>'7.  Persistence Report'!AV60</f>
        <v>193803.07118789799</v>
      </c>
      <c r="H336" s="255">
        <f>'7.  Persistence Report'!AW60</f>
        <v>0</v>
      </c>
      <c r="I336" s="255">
        <f>'7.  Persistence Report'!AX60</f>
        <v>0</v>
      </c>
      <c r="J336" s="255">
        <f>'7.  Persistence Report'!AY60</f>
        <v>0</v>
      </c>
      <c r="K336" s="255">
        <f>'7.  Persistence Report'!AZ60</f>
        <v>0</v>
      </c>
      <c r="L336" s="255">
        <f>'7.  Persistence Report'!BA60</f>
        <v>0</v>
      </c>
      <c r="M336" s="255">
        <f>'7.  Persistence Report'!BB60</f>
        <v>0</v>
      </c>
      <c r="N336" s="255">
        <f>'7.  Persistence Report'!BC60</f>
        <v>0</v>
      </c>
      <c r="O336" s="255">
        <f>'7.  Persistence Report'!BD60</f>
        <v>0</v>
      </c>
      <c r="P336" s="255">
        <f>'7.  Persistence Report'!BE60</f>
        <v>0</v>
      </c>
      <c r="Q336" s="255">
        <f>'7.  Persistence Report'!BF60</f>
        <v>0</v>
      </c>
      <c r="R336" s="255">
        <f>'7.  Persistence Report'!BG60</f>
        <v>0</v>
      </c>
      <c r="S336" s="255">
        <f>'7.  Persistence Report'!BH60</f>
        <v>0</v>
      </c>
      <c r="T336" s="255">
        <f>'7.  Persistence Report'!BI60</f>
        <v>0</v>
      </c>
      <c r="U336" s="405">
        <v>12</v>
      </c>
      <c r="V336" s="255">
        <f>'7.  Persistence Report'!N60</f>
        <v>35.250706491000003</v>
      </c>
      <c r="W336" s="255">
        <f>'7.  Persistence Report'!O60</f>
        <v>35.250706491000003</v>
      </c>
      <c r="X336" s="255">
        <f>'7.  Persistence Report'!P60</f>
        <v>35.250706491000003</v>
      </c>
      <c r="Y336" s="255">
        <f>'7.  Persistence Report'!Q60</f>
        <v>35.250706491000003</v>
      </c>
      <c r="Z336" s="255">
        <f>'7.  Persistence Report'!R60</f>
        <v>0</v>
      </c>
      <c r="AA336" s="255">
        <f>'7.  Persistence Report'!S60</f>
        <v>0</v>
      </c>
      <c r="AB336" s="255">
        <f>'7.  Persistence Report'!T60</f>
        <v>0</v>
      </c>
      <c r="AC336" s="255">
        <f>'7.  Persistence Report'!U60</f>
        <v>0</v>
      </c>
      <c r="AD336" s="255">
        <f>'7.  Persistence Report'!V60</f>
        <v>0</v>
      </c>
      <c r="AE336" s="255">
        <f>'7.  Persistence Report'!W60</f>
        <v>0</v>
      </c>
      <c r="AF336" s="255">
        <f>'7.  Persistence Report'!X60</f>
        <v>0</v>
      </c>
      <c r="AG336" s="255">
        <f>'7.  Persistence Report'!Y60</f>
        <v>0</v>
      </c>
      <c r="AH336" s="255">
        <f>'7.  Persistence Report'!Z60</f>
        <v>0</v>
      </c>
      <c r="AI336" s="255">
        <f>'7.  Persistence Report'!AA60</f>
        <v>0</v>
      </c>
      <c r="AJ336" s="255">
        <f>'7.  Persistence Report'!AB60</f>
        <v>0</v>
      </c>
      <c r="AK336" s="255">
        <f>'7.  Persistence Report'!AC60</f>
        <v>0</v>
      </c>
      <c r="AL336" s="255">
        <f>'7.  Persistence Report'!AD60</f>
        <v>0</v>
      </c>
      <c r="AM336" s="353">
        <v>0</v>
      </c>
      <c r="AN336" s="353">
        <v>0</v>
      </c>
      <c r="AO336" s="353">
        <v>0.75</v>
      </c>
      <c r="AP336" s="353">
        <v>0</v>
      </c>
      <c r="AQ336" s="353">
        <v>0.25</v>
      </c>
      <c r="AR336" s="353"/>
      <c r="AS336" s="353"/>
      <c r="AT336" s="353"/>
      <c r="AU336" s="353"/>
      <c r="AV336" s="353"/>
      <c r="AW336" s="353"/>
      <c r="AX336" s="353"/>
      <c r="AY336" s="353"/>
      <c r="AZ336" s="353"/>
      <c r="BA336" s="257">
        <f>SUM(AM336:AZ336)</f>
        <v>1</v>
      </c>
    </row>
    <row r="337" spans="1:53" ht="15" hidden="1" customHeight="1" outlineLevel="1">
      <c r="B337" s="254" t="s">
        <v>248</v>
      </c>
      <c r="C337" s="251" t="s">
        <v>163</v>
      </c>
      <c r="D337" s="255">
        <f>'7.  Persistence Report'!AS81</f>
        <v>128.54037959999999</v>
      </c>
      <c r="E337" s="255">
        <f>'7.  Persistence Report'!AT81</f>
        <v>128.54037959999999</v>
      </c>
      <c r="F337" s="255">
        <f>'7.  Persistence Report'!AU81</f>
        <v>128.54037959999999</v>
      </c>
      <c r="G337" s="255">
        <f>'7.  Persistence Report'!AV81</f>
        <v>128.54037959999999</v>
      </c>
      <c r="H337" s="255">
        <f>'7.  Persistence Report'!AW81</f>
        <v>0</v>
      </c>
      <c r="I337" s="255">
        <f>'7.  Persistence Report'!AX81</f>
        <v>0</v>
      </c>
      <c r="J337" s="255">
        <f>'7.  Persistence Report'!AY81</f>
        <v>0</v>
      </c>
      <c r="K337" s="255">
        <f>'7.  Persistence Report'!AZ81</f>
        <v>0</v>
      </c>
      <c r="L337" s="255">
        <f>'7.  Persistence Report'!BA81</f>
        <v>0</v>
      </c>
      <c r="M337" s="255">
        <f>'7.  Persistence Report'!BB81</f>
        <v>0</v>
      </c>
      <c r="N337" s="255">
        <f>'7.  Persistence Report'!BC81</f>
        <v>0</v>
      </c>
      <c r="O337" s="255">
        <f>'7.  Persistence Report'!BD81</f>
        <v>0</v>
      </c>
      <c r="P337" s="255">
        <f>'7.  Persistence Report'!BE81</f>
        <v>0</v>
      </c>
      <c r="Q337" s="255">
        <f>'7.  Persistence Report'!BF81</f>
        <v>0</v>
      </c>
      <c r="R337" s="255">
        <f>'7.  Persistence Report'!BG81</f>
        <v>0</v>
      </c>
      <c r="S337" s="255">
        <f>'7.  Persistence Report'!BH81</f>
        <v>0</v>
      </c>
      <c r="T337" s="255">
        <f>'7.  Persistence Report'!BI81</f>
        <v>0</v>
      </c>
      <c r="U337" s="405">
        <f>U336</f>
        <v>12</v>
      </c>
      <c r="V337" s="255">
        <f>'7.  Persistence Report'!N81</f>
        <v>2.3380121E-2</v>
      </c>
      <c r="W337" s="255">
        <f>'7.  Persistence Report'!O81</f>
        <v>2.3380121E-2</v>
      </c>
      <c r="X337" s="255">
        <f>'7.  Persistence Report'!P81</f>
        <v>2.3380121E-2</v>
      </c>
      <c r="Y337" s="255">
        <f>'7.  Persistence Report'!Q81</f>
        <v>2.3380121E-2</v>
      </c>
      <c r="Z337" s="255">
        <f>'7.  Persistence Report'!R81</f>
        <v>0</v>
      </c>
      <c r="AA337" s="255">
        <f>'7.  Persistence Report'!S81</f>
        <v>0</v>
      </c>
      <c r="AB337" s="255">
        <f>'7.  Persistence Report'!T81</f>
        <v>0</v>
      </c>
      <c r="AC337" s="255">
        <f>'7.  Persistence Report'!U81</f>
        <v>0</v>
      </c>
      <c r="AD337" s="255">
        <f>'7.  Persistence Report'!V81</f>
        <v>0</v>
      </c>
      <c r="AE337" s="255">
        <f>'7.  Persistence Report'!W81</f>
        <v>0</v>
      </c>
      <c r="AF337" s="255">
        <f>'7.  Persistence Report'!X81</f>
        <v>0</v>
      </c>
      <c r="AG337" s="255">
        <f>'7.  Persistence Report'!Y81</f>
        <v>0</v>
      </c>
      <c r="AH337" s="255">
        <f>'7.  Persistence Report'!Z81</f>
        <v>0</v>
      </c>
      <c r="AI337" s="255">
        <f>'7.  Persistence Report'!AA81</f>
        <v>0</v>
      </c>
      <c r="AJ337" s="255">
        <f>'7.  Persistence Report'!AB81</f>
        <v>0</v>
      </c>
      <c r="AK337" s="255">
        <f>'7.  Persistence Report'!AC81</f>
        <v>0</v>
      </c>
      <c r="AL337" s="255">
        <f>'7.  Persistence Report'!AD81</f>
        <v>0</v>
      </c>
      <c r="AM337" s="353">
        <v>0</v>
      </c>
      <c r="AN337" s="353">
        <v>0</v>
      </c>
      <c r="AO337" s="353">
        <v>0.75</v>
      </c>
      <c r="AP337" s="353">
        <v>0</v>
      </c>
      <c r="AQ337" s="353">
        <v>0.25</v>
      </c>
      <c r="AR337" s="353">
        <f t="shared" ref="AR337:AZ337" si="111">AR336</f>
        <v>0</v>
      </c>
      <c r="AS337" s="353">
        <f t="shared" si="111"/>
        <v>0</v>
      </c>
      <c r="AT337" s="353">
        <f t="shared" si="111"/>
        <v>0</v>
      </c>
      <c r="AU337" s="353">
        <f t="shared" si="111"/>
        <v>0</v>
      </c>
      <c r="AV337" s="353">
        <f t="shared" si="111"/>
        <v>0</v>
      </c>
      <c r="AW337" s="353">
        <f t="shared" si="111"/>
        <v>0</v>
      </c>
      <c r="AX337" s="353">
        <f t="shared" si="111"/>
        <v>0</v>
      </c>
      <c r="AY337" s="353">
        <f t="shared" si="111"/>
        <v>0</v>
      </c>
      <c r="AZ337" s="353">
        <f t="shared" si="111"/>
        <v>0</v>
      </c>
      <c r="BA337" s="257"/>
    </row>
    <row r="338" spans="1:53" ht="15" hidden="1" customHeight="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58"/>
      <c r="AN338" s="359"/>
      <c r="AO338" s="358"/>
      <c r="AP338" s="358"/>
      <c r="AQ338" s="358"/>
      <c r="AR338" s="358"/>
      <c r="AS338" s="358"/>
      <c r="AT338" s="358"/>
      <c r="AU338" s="358"/>
      <c r="AV338" s="358"/>
      <c r="AW338" s="358"/>
      <c r="AX338" s="358"/>
      <c r="AY338" s="358"/>
      <c r="AZ338" s="358"/>
      <c r="BA338" s="272"/>
    </row>
    <row r="339" spans="1:53" s="243" customFormat="1" ht="15" hidden="1" customHeight="1" outlineLevel="1">
      <c r="A339" s="43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57">
        <v>0</v>
      </c>
      <c r="AN339" s="357">
        <v>0</v>
      </c>
      <c r="AO339" s="357">
        <v>0</v>
      </c>
      <c r="AP339" s="357">
        <v>0</v>
      </c>
      <c r="AQ339" s="357">
        <v>0</v>
      </c>
      <c r="AR339" s="357"/>
      <c r="AS339" s="357"/>
      <c r="AT339" s="357"/>
      <c r="AU339" s="357"/>
      <c r="AV339" s="357"/>
      <c r="AW339" s="357"/>
      <c r="AX339" s="357"/>
      <c r="AY339" s="357"/>
      <c r="AZ339" s="357"/>
      <c r="BA339" s="256">
        <f>SUM(AM339:AZ339)</f>
        <v>0</v>
      </c>
    </row>
    <row r="340" spans="1:53" s="243" customFormat="1" ht="15" hidden="1" customHeight="1" outlineLevel="1">
      <c r="A340" s="43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53">
        <v>0</v>
      </c>
      <c r="AN340" s="353">
        <v>0</v>
      </c>
      <c r="AO340" s="353">
        <v>0</v>
      </c>
      <c r="AP340" s="353">
        <v>0</v>
      </c>
      <c r="AQ340" s="353">
        <v>0</v>
      </c>
      <c r="AR340" s="353">
        <f t="shared" ref="AR340:AZ340" si="112">AR339</f>
        <v>0</v>
      </c>
      <c r="AS340" s="353">
        <f t="shared" si="112"/>
        <v>0</v>
      </c>
      <c r="AT340" s="353">
        <f t="shared" si="112"/>
        <v>0</v>
      </c>
      <c r="AU340" s="353">
        <f t="shared" si="112"/>
        <v>0</v>
      </c>
      <c r="AV340" s="353">
        <f t="shared" si="112"/>
        <v>0</v>
      </c>
      <c r="AW340" s="353">
        <f t="shared" si="112"/>
        <v>0</v>
      </c>
      <c r="AX340" s="353">
        <f t="shared" si="112"/>
        <v>0</v>
      </c>
      <c r="AY340" s="353">
        <f t="shared" si="112"/>
        <v>0</v>
      </c>
      <c r="AZ340" s="353">
        <f t="shared" si="112"/>
        <v>0</v>
      </c>
      <c r="BA340" s="270"/>
    </row>
    <row r="341" spans="1:53" s="243" customFormat="1" ht="15" hidden="1" customHeight="1" outlineLevel="1">
      <c r="A341" s="43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0"/>
      <c r="AN341" s="358"/>
      <c r="AO341" s="358"/>
      <c r="AP341" s="358"/>
      <c r="AQ341" s="358"/>
      <c r="AR341" s="358"/>
      <c r="AS341" s="358"/>
      <c r="AT341" s="358"/>
      <c r="AU341" s="358"/>
      <c r="AV341" s="358"/>
      <c r="AW341" s="358"/>
      <c r="AX341" s="358"/>
      <c r="AY341" s="358"/>
      <c r="AZ341" s="358"/>
      <c r="BA341" s="272"/>
    </row>
    <row r="342" spans="1:53" s="243" customFormat="1" ht="30" hidden="1" customHeight="1" outlineLevel="1">
      <c r="A342" s="43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57">
        <v>0</v>
      </c>
      <c r="AN342" s="357">
        <v>1</v>
      </c>
      <c r="AO342" s="357">
        <v>0</v>
      </c>
      <c r="AP342" s="357">
        <v>0</v>
      </c>
      <c r="AQ342" s="357">
        <v>0</v>
      </c>
      <c r="AR342" s="357"/>
      <c r="AS342" s="357"/>
      <c r="AT342" s="357"/>
      <c r="AU342" s="357"/>
      <c r="AV342" s="357"/>
      <c r="AW342" s="357"/>
      <c r="AX342" s="357"/>
      <c r="AY342" s="357"/>
      <c r="AZ342" s="357"/>
      <c r="BA342" s="256">
        <f>SUM(AM342:AZ342)</f>
        <v>1</v>
      </c>
    </row>
    <row r="343" spans="1:53" s="243" customFormat="1" ht="15" hidden="1" customHeight="1" outlineLevel="1">
      <c r="A343" s="43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53">
        <v>0</v>
      </c>
      <c r="AN343" s="353">
        <v>1</v>
      </c>
      <c r="AO343" s="353">
        <v>0</v>
      </c>
      <c r="AP343" s="353">
        <v>0</v>
      </c>
      <c r="AQ343" s="353">
        <v>0</v>
      </c>
      <c r="AR343" s="353">
        <f t="shared" ref="AR343:AZ343" si="113">AR342</f>
        <v>0</v>
      </c>
      <c r="AS343" s="353">
        <f t="shared" si="113"/>
        <v>0</v>
      </c>
      <c r="AT343" s="353">
        <f t="shared" si="113"/>
        <v>0</v>
      </c>
      <c r="AU343" s="353">
        <f t="shared" si="113"/>
        <v>0</v>
      </c>
      <c r="AV343" s="353">
        <f t="shared" si="113"/>
        <v>0</v>
      </c>
      <c r="AW343" s="353">
        <f t="shared" si="113"/>
        <v>0</v>
      </c>
      <c r="AX343" s="353">
        <f t="shared" si="113"/>
        <v>0</v>
      </c>
      <c r="AY343" s="353">
        <f t="shared" si="113"/>
        <v>0</v>
      </c>
      <c r="AZ343" s="353">
        <f t="shared" si="113"/>
        <v>0</v>
      </c>
      <c r="BA343" s="270"/>
    </row>
    <row r="344" spans="1:53" s="243" customFormat="1" ht="15" hidden="1" customHeight="1" outlineLevel="1">
      <c r="A344" s="43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0"/>
      <c r="AN344" s="358"/>
      <c r="AO344" s="358"/>
      <c r="AP344" s="358"/>
      <c r="AQ344" s="358"/>
      <c r="AR344" s="358"/>
      <c r="AS344" s="358"/>
      <c r="AT344" s="358"/>
      <c r="AU344" s="358"/>
      <c r="AV344" s="358"/>
      <c r="AW344" s="358"/>
      <c r="AX344" s="358"/>
      <c r="AY344" s="358"/>
      <c r="AZ344" s="358"/>
      <c r="BA344" s="272"/>
    </row>
    <row r="345" spans="1:53" ht="15" hidden="1" customHeight="1" outlineLevel="1">
      <c r="A345" s="438">
        <v>17</v>
      </c>
      <c r="B345" s="254" t="s">
        <v>9</v>
      </c>
      <c r="C345" s="251" t="s">
        <v>25</v>
      </c>
      <c r="D345" s="255">
        <f>'7.  Persistence Report'!AS61</f>
        <v>782.91240000000005</v>
      </c>
      <c r="E345" s="255">
        <f>'7.  Persistence Report'!AT61</f>
        <v>0</v>
      </c>
      <c r="F345" s="255">
        <f>'7.  Persistence Report'!AU61</f>
        <v>0</v>
      </c>
      <c r="G345" s="255">
        <f>'7.  Persistence Report'!AV61</f>
        <v>0</v>
      </c>
      <c r="H345" s="255">
        <f>'7.  Persistence Report'!AW61</f>
        <v>0</v>
      </c>
      <c r="I345" s="255">
        <f>'7.  Persistence Report'!AX61</f>
        <v>0</v>
      </c>
      <c r="J345" s="255">
        <f>'7.  Persistence Report'!AY61</f>
        <v>0</v>
      </c>
      <c r="K345" s="255">
        <f>'7.  Persistence Report'!AZ61</f>
        <v>0</v>
      </c>
      <c r="L345" s="255">
        <f>'7.  Persistence Report'!BA61</f>
        <v>0</v>
      </c>
      <c r="M345" s="255">
        <f>'7.  Persistence Report'!BB61</f>
        <v>0</v>
      </c>
      <c r="N345" s="255">
        <f>'7.  Persistence Report'!BC61</f>
        <v>0</v>
      </c>
      <c r="O345" s="255">
        <f>'7.  Persistence Report'!BD61</f>
        <v>0</v>
      </c>
      <c r="P345" s="255">
        <f>'7.  Persistence Report'!BE61</f>
        <v>0</v>
      </c>
      <c r="Q345" s="255">
        <f>'7.  Persistence Report'!BF61</f>
        <v>0</v>
      </c>
      <c r="R345" s="255">
        <f>'7.  Persistence Report'!BG61</f>
        <v>0</v>
      </c>
      <c r="S345" s="255">
        <f>'7.  Persistence Report'!BH61</f>
        <v>0</v>
      </c>
      <c r="T345" s="255">
        <f>'7.  Persistence Report'!BI61</f>
        <v>0</v>
      </c>
      <c r="U345" s="405"/>
      <c r="V345" s="255">
        <f>'7.  Persistence Report'!N61</f>
        <v>58.632820000000002</v>
      </c>
      <c r="W345" s="255">
        <f>'7.  Persistence Report'!O61</f>
        <v>0</v>
      </c>
      <c r="X345" s="255">
        <f>'7.  Persistence Report'!P61</f>
        <v>0</v>
      </c>
      <c r="Y345" s="255">
        <f>'7.  Persistence Report'!Q61</f>
        <v>0</v>
      </c>
      <c r="Z345" s="255">
        <f>'7.  Persistence Report'!R61</f>
        <v>0</v>
      </c>
      <c r="AA345" s="255">
        <f>'7.  Persistence Report'!S61</f>
        <v>0</v>
      </c>
      <c r="AB345" s="255">
        <f>'7.  Persistence Report'!T61</f>
        <v>0</v>
      </c>
      <c r="AC345" s="255">
        <f>'7.  Persistence Report'!U61</f>
        <v>0</v>
      </c>
      <c r="AD345" s="255">
        <f>'7.  Persistence Report'!V61</f>
        <v>0</v>
      </c>
      <c r="AE345" s="255">
        <f>'7.  Persistence Report'!W61</f>
        <v>0</v>
      </c>
      <c r="AF345" s="255">
        <f>'7.  Persistence Report'!X61</f>
        <v>0</v>
      </c>
      <c r="AG345" s="255">
        <f>'7.  Persistence Report'!Y61</f>
        <v>0</v>
      </c>
      <c r="AH345" s="255">
        <f>'7.  Persistence Report'!Z61</f>
        <v>0</v>
      </c>
      <c r="AI345" s="255">
        <f>'7.  Persistence Report'!AA61</f>
        <v>0</v>
      </c>
      <c r="AJ345" s="255">
        <f>'7.  Persistence Report'!AB61</f>
        <v>0</v>
      </c>
      <c r="AK345" s="255">
        <f>'7.  Persistence Report'!AC61</f>
        <v>0</v>
      </c>
      <c r="AL345" s="255">
        <f>'7.  Persistence Report'!AD61</f>
        <v>0</v>
      </c>
      <c r="AM345" s="353">
        <v>0</v>
      </c>
      <c r="AN345" s="353">
        <v>0</v>
      </c>
      <c r="AO345" s="353">
        <v>0</v>
      </c>
      <c r="AP345" s="353">
        <v>0</v>
      </c>
      <c r="AQ345" s="353">
        <v>0</v>
      </c>
      <c r="AR345" s="353"/>
      <c r="AS345" s="353"/>
      <c r="AT345" s="353"/>
      <c r="AU345" s="353"/>
      <c r="AV345" s="353"/>
      <c r="AW345" s="353"/>
      <c r="AX345" s="353"/>
      <c r="AY345" s="353"/>
      <c r="AZ345" s="353"/>
      <c r="BA345" s="257">
        <f>SUM(AM345:AZ345)</f>
        <v>0</v>
      </c>
    </row>
    <row r="346" spans="1:53" ht="15" hidden="1" customHeight="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405"/>
      <c r="V346" s="255"/>
      <c r="W346" s="255"/>
      <c r="X346" s="255"/>
      <c r="Y346" s="255"/>
      <c r="Z346" s="255"/>
      <c r="AA346" s="255"/>
      <c r="AB346" s="255"/>
      <c r="AC346" s="255"/>
      <c r="AD346" s="255"/>
      <c r="AE346" s="255"/>
      <c r="AF346" s="255"/>
      <c r="AG346" s="255"/>
      <c r="AH346" s="255"/>
      <c r="AI346" s="255"/>
      <c r="AJ346" s="255"/>
      <c r="AK346" s="255"/>
      <c r="AL346" s="255"/>
      <c r="AM346" s="353">
        <v>0</v>
      </c>
      <c r="AN346" s="353">
        <v>0</v>
      </c>
      <c r="AO346" s="353">
        <v>0</v>
      </c>
      <c r="AP346" s="353">
        <v>0</v>
      </c>
      <c r="AQ346" s="353">
        <v>0</v>
      </c>
      <c r="AR346" s="353">
        <f t="shared" ref="AR346:AZ346" si="114">AR345</f>
        <v>0</v>
      </c>
      <c r="AS346" s="353">
        <f t="shared" si="114"/>
        <v>0</v>
      </c>
      <c r="AT346" s="353">
        <f t="shared" si="114"/>
        <v>0</v>
      </c>
      <c r="AU346" s="353">
        <f t="shared" si="114"/>
        <v>0</v>
      </c>
      <c r="AV346" s="353">
        <f t="shared" si="114"/>
        <v>0</v>
      </c>
      <c r="AW346" s="353">
        <f t="shared" si="114"/>
        <v>0</v>
      </c>
      <c r="AX346" s="353">
        <f t="shared" si="114"/>
        <v>0</v>
      </c>
      <c r="AY346" s="353">
        <f t="shared" si="114"/>
        <v>0</v>
      </c>
      <c r="AZ346" s="353">
        <f t="shared" si="114"/>
        <v>0</v>
      </c>
      <c r="BA346" s="257"/>
    </row>
    <row r="347" spans="1:53" ht="15" hidden="1" customHeight="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61"/>
      <c r="AN347" s="362"/>
      <c r="AO347" s="362"/>
      <c r="AP347" s="362"/>
      <c r="AQ347" s="362"/>
      <c r="AR347" s="362"/>
      <c r="AS347" s="362"/>
      <c r="AT347" s="362"/>
      <c r="AU347" s="362"/>
      <c r="AV347" s="362"/>
      <c r="AW347" s="362"/>
      <c r="AX347" s="362"/>
      <c r="AY347" s="362"/>
      <c r="AZ347" s="362"/>
      <c r="BA347" s="276"/>
    </row>
    <row r="348" spans="1:53" ht="15.75" hidden="1" customHeight="1" outlineLevel="1">
      <c r="A348" s="43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56"/>
      <c r="AN348" s="356"/>
      <c r="AO348" s="356"/>
      <c r="AP348" s="356"/>
      <c r="AQ348" s="356"/>
      <c r="AR348" s="356"/>
      <c r="AS348" s="356"/>
      <c r="AT348" s="356"/>
      <c r="AU348" s="356"/>
      <c r="AV348" s="356"/>
      <c r="AW348" s="356"/>
      <c r="AX348" s="356"/>
      <c r="AY348" s="356"/>
      <c r="AZ348" s="356"/>
      <c r="BA348" s="252"/>
    </row>
    <row r="349" spans="1:53" ht="15" hidden="1" customHeight="1" outlineLevel="1">
      <c r="A349" s="438">
        <v>18</v>
      </c>
      <c r="B349" s="254" t="s">
        <v>11</v>
      </c>
      <c r="C349" s="251" t="s">
        <v>25</v>
      </c>
      <c r="D349" s="255">
        <v>0</v>
      </c>
      <c r="E349" s="255"/>
      <c r="F349" s="255"/>
      <c r="G349" s="255"/>
      <c r="H349" s="255"/>
      <c r="I349" s="255"/>
      <c r="J349" s="255"/>
      <c r="K349" s="255"/>
      <c r="L349" s="255"/>
      <c r="M349" s="255"/>
      <c r="N349" s="255"/>
      <c r="O349" s="255"/>
      <c r="P349" s="255"/>
      <c r="Q349" s="255"/>
      <c r="R349" s="255"/>
      <c r="S349" s="255"/>
      <c r="T349" s="255"/>
      <c r="U349" s="405">
        <v>12</v>
      </c>
      <c r="V349" s="255">
        <v>0</v>
      </c>
      <c r="W349" s="255"/>
      <c r="X349" s="255"/>
      <c r="Y349" s="255"/>
      <c r="Z349" s="255"/>
      <c r="AA349" s="255"/>
      <c r="AB349" s="255"/>
      <c r="AC349" s="255"/>
      <c r="AD349" s="255"/>
      <c r="AE349" s="255"/>
      <c r="AF349" s="255"/>
      <c r="AG349" s="255"/>
      <c r="AH349" s="255"/>
      <c r="AI349" s="255"/>
      <c r="AJ349" s="255"/>
      <c r="AK349" s="255"/>
      <c r="AL349" s="255"/>
      <c r="AM349" s="353">
        <v>0</v>
      </c>
      <c r="AN349" s="353">
        <v>0</v>
      </c>
      <c r="AO349" s="353">
        <v>0</v>
      </c>
      <c r="AP349" s="353">
        <v>1</v>
      </c>
      <c r="AQ349" s="353">
        <v>0</v>
      </c>
      <c r="AR349" s="353"/>
      <c r="AS349" s="353"/>
      <c r="AT349" s="353"/>
      <c r="AU349" s="353"/>
      <c r="AV349" s="353"/>
      <c r="AW349" s="353"/>
      <c r="AX349" s="353"/>
      <c r="AY349" s="353"/>
      <c r="AZ349" s="353"/>
      <c r="BA349" s="257">
        <f>SUM(AM349:AZ349)</f>
        <v>1</v>
      </c>
    </row>
    <row r="350" spans="1:53" ht="15" hidden="1" customHeight="1" outlineLevel="1">
      <c r="B350" s="254" t="s">
        <v>248</v>
      </c>
      <c r="C350" s="251" t="s">
        <v>163</v>
      </c>
      <c r="D350" s="255">
        <f>'7.  Persistence Report'!AS102</f>
        <v>1035720</v>
      </c>
      <c r="E350" s="255">
        <f>'7.  Persistence Report'!AT102</f>
        <v>1035720</v>
      </c>
      <c r="F350" s="255">
        <f>'7.  Persistence Report'!AU102</f>
        <v>1035720</v>
      </c>
      <c r="G350" s="255">
        <f>'7.  Persistence Report'!AV102</f>
        <v>1035720</v>
      </c>
      <c r="H350" s="255">
        <f>'7.  Persistence Report'!AW102</f>
        <v>1035720</v>
      </c>
      <c r="I350" s="255">
        <f>'7.  Persistence Report'!AX102</f>
        <v>1035720</v>
      </c>
      <c r="J350" s="255">
        <f>'7.  Persistence Report'!AY102</f>
        <v>1035720</v>
      </c>
      <c r="K350" s="255">
        <f>'7.  Persistence Report'!AZ102</f>
        <v>1035720</v>
      </c>
      <c r="L350" s="255">
        <f>'7.  Persistence Report'!BA102</f>
        <v>1035720</v>
      </c>
      <c r="M350" s="255">
        <f>'7.  Persistence Report'!BB102</f>
        <v>1035720</v>
      </c>
      <c r="N350" s="255">
        <f>'7.  Persistence Report'!BC102</f>
        <v>0</v>
      </c>
      <c r="O350" s="255">
        <f>'7.  Persistence Report'!BD102</f>
        <v>0</v>
      </c>
      <c r="P350" s="255">
        <f>'7.  Persistence Report'!BE102</f>
        <v>0</v>
      </c>
      <c r="Q350" s="255">
        <f>'7.  Persistence Report'!BF102</f>
        <v>0</v>
      </c>
      <c r="R350" s="255">
        <f>'7.  Persistence Report'!BG102</f>
        <v>0</v>
      </c>
      <c r="S350" s="255">
        <f>'7.  Persistence Report'!BH102</f>
        <v>0</v>
      </c>
      <c r="T350" s="255">
        <f>'7.  Persistence Report'!BI102</f>
        <v>0</v>
      </c>
      <c r="U350" s="405">
        <f>U349</f>
        <v>12</v>
      </c>
      <c r="V350" s="255">
        <f>'7.  Persistence Report'!N102</f>
        <v>345.072</v>
      </c>
      <c r="W350" s="255">
        <f>'7.  Persistence Report'!O102</f>
        <v>345.072</v>
      </c>
      <c r="X350" s="255">
        <f>'7.  Persistence Report'!P102</f>
        <v>345.072</v>
      </c>
      <c r="Y350" s="255">
        <f>'7.  Persistence Report'!Q102</f>
        <v>345.072</v>
      </c>
      <c r="Z350" s="255">
        <f>'7.  Persistence Report'!R102</f>
        <v>345.072</v>
      </c>
      <c r="AA350" s="255">
        <f>'7.  Persistence Report'!S102</f>
        <v>345.072</v>
      </c>
      <c r="AB350" s="255">
        <f>'7.  Persistence Report'!T102</f>
        <v>345.072</v>
      </c>
      <c r="AC350" s="255">
        <f>'7.  Persistence Report'!U102</f>
        <v>345.072</v>
      </c>
      <c r="AD350" s="255">
        <f>'7.  Persistence Report'!V102</f>
        <v>345.072</v>
      </c>
      <c r="AE350" s="255">
        <f>'7.  Persistence Report'!W102</f>
        <v>345.072</v>
      </c>
      <c r="AF350" s="255">
        <f>'7.  Persistence Report'!X102</f>
        <v>0</v>
      </c>
      <c r="AG350" s="255">
        <f>'7.  Persistence Report'!Y102</f>
        <v>0</v>
      </c>
      <c r="AH350" s="255">
        <f>'7.  Persistence Report'!Z102</f>
        <v>0</v>
      </c>
      <c r="AI350" s="255">
        <f>'7.  Persistence Report'!AA102</f>
        <v>0</v>
      </c>
      <c r="AJ350" s="255">
        <f>'7.  Persistence Report'!AB102</f>
        <v>0</v>
      </c>
      <c r="AK350" s="255">
        <f>'7.  Persistence Report'!AC102</f>
        <v>0</v>
      </c>
      <c r="AL350" s="255">
        <f>'7.  Persistence Report'!AD102</f>
        <v>0</v>
      </c>
      <c r="AM350" s="353">
        <v>0</v>
      </c>
      <c r="AN350" s="353">
        <v>0</v>
      </c>
      <c r="AO350" s="353">
        <v>0</v>
      </c>
      <c r="AP350" s="353">
        <v>1</v>
      </c>
      <c r="AQ350" s="353">
        <v>0</v>
      </c>
      <c r="AR350" s="353">
        <f t="shared" ref="AR350:AZ350" si="115">AR349</f>
        <v>0</v>
      </c>
      <c r="AS350" s="353">
        <f t="shared" si="115"/>
        <v>0</v>
      </c>
      <c r="AT350" s="353">
        <f t="shared" si="115"/>
        <v>0</v>
      </c>
      <c r="AU350" s="353">
        <f t="shared" si="115"/>
        <v>0</v>
      </c>
      <c r="AV350" s="353">
        <f t="shared" si="115"/>
        <v>0</v>
      </c>
      <c r="AW350" s="353">
        <f t="shared" si="115"/>
        <v>0</v>
      </c>
      <c r="AX350" s="353">
        <f t="shared" si="115"/>
        <v>0</v>
      </c>
      <c r="AY350" s="353">
        <f t="shared" si="115"/>
        <v>0</v>
      </c>
      <c r="AZ350" s="353">
        <f t="shared" si="115"/>
        <v>0</v>
      </c>
      <c r="BA350" s="257"/>
    </row>
    <row r="351" spans="1:53" ht="15" hidden="1" customHeight="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54"/>
      <c r="AN351" s="363"/>
      <c r="AO351" s="363"/>
      <c r="AP351" s="363"/>
      <c r="AQ351" s="363"/>
      <c r="AR351" s="363"/>
      <c r="AS351" s="363"/>
      <c r="AT351" s="363"/>
      <c r="AU351" s="363"/>
      <c r="AV351" s="363"/>
      <c r="AW351" s="363"/>
      <c r="AX351" s="363"/>
      <c r="AY351" s="363"/>
      <c r="AZ351" s="363"/>
      <c r="BA351" s="266"/>
    </row>
    <row r="352" spans="1:53" ht="15" hidden="1" customHeight="1" outlineLevel="1">
      <c r="A352" s="43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52">
        <v>0</v>
      </c>
      <c r="AN352" s="357">
        <v>0</v>
      </c>
      <c r="AO352" s="357">
        <v>0</v>
      </c>
      <c r="AP352" s="357">
        <v>0</v>
      </c>
      <c r="AQ352" s="357">
        <v>0</v>
      </c>
      <c r="AR352" s="357"/>
      <c r="AS352" s="357"/>
      <c r="AT352" s="357"/>
      <c r="AU352" s="357"/>
      <c r="AV352" s="357"/>
      <c r="AW352" s="357"/>
      <c r="AX352" s="357"/>
      <c r="AY352" s="357"/>
      <c r="AZ352" s="357"/>
      <c r="BA352" s="256">
        <f>SUM(AM352:AZ352)</f>
        <v>0</v>
      </c>
    </row>
    <row r="353" spans="1:53" ht="15" hidden="1" customHeight="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53">
        <v>0</v>
      </c>
      <c r="AN353" s="353">
        <v>0</v>
      </c>
      <c r="AO353" s="353">
        <v>0</v>
      </c>
      <c r="AP353" s="353">
        <v>0</v>
      </c>
      <c r="AQ353" s="353">
        <v>0</v>
      </c>
      <c r="AR353" s="353">
        <f t="shared" ref="AR353:AZ353" si="116">AR352</f>
        <v>0</v>
      </c>
      <c r="AS353" s="353">
        <f t="shared" si="116"/>
        <v>0</v>
      </c>
      <c r="AT353" s="353">
        <f t="shared" si="116"/>
        <v>0</v>
      </c>
      <c r="AU353" s="353">
        <f t="shared" si="116"/>
        <v>0</v>
      </c>
      <c r="AV353" s="353">
        <f t="shared" si="116"/>
        <v>0</v>
      </c>
      <c r="AW353" s="353">
        <f t="shared" si="116"/>
        <v>0</v>
      </c>
      <c r="AX353" s="353">
        <f t="shared" si="116"/>
        <v>0</v>
      </c>
      <c r="AY353" s="353">
        <f t="shared" si="116"/>
        <v>0</v>
      </c>
      <c r="AZ353" s="353">
        <f t="shared" si="116"/>
        <v>0</v>
      </c>
      <c r="BA353" s="257"/>
    </row>
    <row r="354" spans="1:53" ht="15" hidden="1" customHeight="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64"/>
      <c r="AN354" s="364"/>
      <c r="AO354" s="354"/>
      <c r="AP354" s="354"/>
      <c r="AQ354" s="354"/>
      <c r="AR354" s="354"/>
      <c r="AS354" s="354"/>
      <c r="AT354" s="354"/>
      <c r="AU354" s="354"/>
      <c r="AV354" s="354"/>
      <c r="AW354" s="354"/>
      <c r="AX354" s="354"/>
      <c r="AY354" s="354"/>
      <c r="AZ354" s="354"/>
      <c r="BA354" s="266"/>
    </row>
    <row r="355" spans="1:53" ht="15" hidden="1" customHeight="1" outlineLevel="1">
      <c r="A355" s="438">
        <v>20</v>
      </c>
      <c r="B355" s="254" t="s">
        <v>13</v>
      </c>
      <c r="C355" s="251" t="s">
        <v>25</v>
      </c>
      <c r="D355" s="255"/>
      <c r="E355" s="255"/>
      <c r="F355" s="255"/>
      <c r="G355" s="255"/>
      <c r="H355" s="255"/>
      <c r="I355" s="255"/>
      <c r="J355" s="255"/>
      <c r="K355" s="255"/>
      <c r="L355" s="255"/>
      <c r="M355" s="255"/>
      <c r="N355" s="255"/>
      <c r="O355" s="255"/>
      <c r="P355" s="255"/>
      <c r="Q355" s="255"/>
      <c r="R355" s="255"/>
      <c r="S355" s="255"/>
      <c r="T355" s="255"/>
      <c r="U355" s="405">
        <v>12</v>
      </c>
      <c r="V355" s="255">
        <v>0</v>
      </c>
      <c r="W355" s="255"/>
      <c r="X355" s="255"/>
      <c r="Y355" s="255"/>
      <c r="Z355" s="255"/>
      <c r="AA355" s="255"/>
      <c r="AB355" s="255"/>
      <c r="AC355" s="255"/>
      <c r="AD355" s="255"/>
      <c r="AE355" s="255"/>
      <c r="AF355" s="255"/>
      <c r="AG355" s="255"/>
      <c r="AH355" s="255"/>
      <c r="AI355" s="255"/>
      <c r="AJ355" s="255"/>
      <c r="AK355" s="255"/>
      <c r="AL355" s="255"/>
      <c r="AM355" s="353">
        <v>0</v>
      </c>
      <c r="AN355" s="353">
        <v>0</v>
      </c>
      <c r="AO355" s="353">
        <v>0</v>
      </c>
      <c r="AP355" s="353">
        <v>0</v>
      </c>
      <c r="AQ355" s="353">
        <v>1</v>
      </c>
      <c r="AR355" s="353"/>
      <c r="AS355" s="353"/>
      <c r="AT355" s="353"/>
      <c r="AU355" s="353"/>
      <c r="AV355" s="353"/>
      <c r="AW355" s="353"/>
      <c r="AX355" s="353"/>
      <c r="AY355" s="353"/>
      <c r="AZ355" s="353"/>
      <c r="BA355" s="257">
        <f>SUM(AM355:AZ355)</f>
        <v>1</v>
      </c>
    </row>
    <row r="356" spans="1:53" ht="15" hidden="1" customHeight="1" outlineLevel="1">
      <c r="B356" s="254" t="s">
        <v>248</v>
      </c>
      <c r="C356" s="251" t="s">
        <v>163</v>
      </c>
      <c r="D356" s="255">
        <f>'7.  Persistence Report'!AS118</f>
        <v>4243500</v>
      </c>
      <c r="E356" s="255">
        <f>'7.  Persistence Report'!AT118</f>
        <v>4243500</v>
      </c>
      <c r="F356" s="255">
        <f>'7.  Persistence Report'!AU118</f>
        <v>4243500</v>
      </c>
      <c r="G356" s="255">
        <f>'7.  Persistence Report'!AV118</f>
        <v>4243500</v>
      </c>
      <c r="H356" s="255">
        <f>'7.  Persistence Report'!AW118</f>
        <v>4243500</v>
      </c>
      <c r="I356" s="255">
        <f>'7.  Persistence Report'!AX118</f>
        <v>4243500</v>
      </c>
      <c r="J356" s="255">
        <f>'7.  Persistence Report'!AY118</f>
        <v>4243500</v>
      </c>
      <c r="K356" s="255">
        <f>'7.  Persistence Report'!AZ118</f>
        <v>4243500</v>
      </c>
      <c r="L356" s="255">
        <f>'7.  Persistence Report'!BA118</f>
        <v>4243500</v>
      </c>
      <c r="M356" s="255">
        <f>'7.  Persistence Report'!BB118</f>
        <v>4243500</v>
      </c>
      <c r="N356" s="255">
        <f>'7.  Persistence Report'!BC118</f>
        <v>4243500</v>
      </c>
      <c r="O356" s="255">
        <f>'7.  Persistence Report'!BD118</f>
        <v>4243500</v>
      </c>
      <c r="P356" s="255">
        <f>'7.  Persistence Report'!BE118</f>
        <v>0</v>
      </c>
      <c r="Q356" s="255">
        <f>'7.  Persistence Report'!BF118</f>
        <v>0</v>
      </c>
      <c r="R356" s="255">
        <f>'7.  Persistence Report'!BG118</f>
        <v>0</v>
      </c>
      <c r="S356" s="255">
        <f>'7.  Persistence Report'!BH118</f>
        <v>0</v>
      </c>
      <c r="T356" s="255">
        <f>'7.  Persistence Report'!BI118</f>
        <v>0</v>
      </c>
      <c r="U356" s="405">
        <f>U355</f>
        <v>12</v>
      </c>
      <c r="V356" s="255">
        <f>'7.  Persistence Report'!N118</f>
        <v>459.99</v>
      </c>
      <c r="W356" s="255">
        <f>'7.  Persistence Report'!O118</f>
        <v>459.99</v>
      </c>
      <c r="X356" s="255">
        <f>'7.  Persistence Report'!P118</f>
        <v>459.99</v>
      </c>
      <c r="Y356" s="255">
        <f>'7.  Persistence Report'!Q118</f>
        <v>459.99</v>
      </c>
      <c r="Z356" s="255">
        <f>'7.  Persistence Report'!R118</f>
        <v>459.99</v>
      </c>
      <c r="AA356" s="255">
        <f>'7.  Persistence Report'!S118</f>
        <v>459.99</v>
      </c>
      <c r="AB356" s="255">
        <f>'7.  Persistence Report'!T118</f>
        <v>459.99</v>
      </c>
      <c r="AC356" s="255">
        <f>'7.  Persistence Report'!U118</f>
        <v>459.99</v>
      </c>
      <c r="AD356" s="255">
        <f>'7.  Persistence Report'!V118</f>
        <v>459.99</v>
      </c>
      <c r="AE356" s="255">
        <f>'7.  Persistence Report'!W118</f>
        <v>459.99</v>
      </c>
      <c r="AF356" s="255">
        <f>'7.  Persistence Report'!X118</f>
        <v>459.99</v>
      </c>
      <c r="AG356" s="255">
        <f>'7.  Persistence Report'!Y118</f>
        <v>459.99</v>
      </c>
      <c r="AH356" s="255">
        <f>'7.  Persistence Report'!Z118</f>
        <v>0</v>
      </c>
      <c r="AI356" s="255">
        <f>'7.  Persistence Report'!AA118</f>
        <v>0</v>
      </c>
      <c r="AJ356" s="255">
        <f>'7.  Persistence Report'!AB118</f>
        <v>0</v>
      </c>
      <c r="AK356" s="255">
        <f>'7.  Persistence Report'!AC118</f>
        <v>0</v>
      </c>
      <c r="AL356" s="255">
        <f>'7.  Persistence Report'!AD118</f>
        <v>0</v>
      </c>
      <c r="AM356" s="353">
        <v>0</v>
      </c>
      <c r="AN356" s="353">
        <v>0</v>
      </c>
      <c r="AO356" s="353">
        <v>0</v>
      </c>
      <c r="AP356" s="353">
        <v>0</v>
      </c>
      <c r="AQ356" s="353">
        <v>1</v>
      </c>
      <c r="AR356" s="353">
        <f t="shared" ref="AR356:AZ356" si="117">AR355</f>
        <v>0</v>
      </c>
      <c r="AS356" s="353">
        <f t="shared" si="117"/>
        <v>0</v>
      </c>
      <c r="AT356" s="353">
        <f t="shared" si="117"/>
        <v>0</v>
      </c>
      <c r="AU356" s="353">
        <f t="shared" si="117"/>
        <v>0</v>
      </c>
      <c r="AV356" s="353">
        <f t="shared" si="117"/>
        <v>0</v>
      </c>
      <c r="AW356" s="353">
        <f t="shared" si="117"/>
        <v>0</v>
      </c>
      <c r="AX356" s="353">
        <f t="shared" si="117"/>
        <v>0</v>
      </c>
      <c r="AY356" s="353">
        <f t="shared" si="117"/>
        <v>0</v>
      </c>
      <c r="AZ356" s="353">
        <f t="shared" si="117"/>
        <v>0</v>
      </c>
      <c r="BA356" s="257"/>
    </row>
    <row r="357" spans="1:53" ht="15" hidden="1" customHeight="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54"/>
      <c r="AN357" s="354"/>
      <c r="AO357" s="354"/>
      <c r="AP357" s="354"/>
      <c r="AQ357" s="354"/>
      <c r="AR357" s="354"/>
      <c r="AS357" s="354"/>
      <c r="AT357" s="354"/>
      <c r="AU357" s="354"/>
      <c r="AV357" s="354"/>
      <c r="AW357" s="354"/>
      <c r="AX357" s="354"/>
      <c r="AY357" s="354"/>
      <c r="AZ357" s="354"/>
      <c r="BA357" s="266"/>
    </row>
    <row r="358" spans="1:53" ht="15" hidden="1" customHeight="1" outlineLevel="1">
      <c r="A358" s="43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52">
        <v>0</v>
      </c>
      <c r="AN358" s="357">
        <v>6.1397970082113978E-2</v>
      </c>
      <c r="AO358" s="357">
        <v>0.5915755429749523</v>
      </c>
      <c r="AP358" s="357">
        <v>0.20433308647794707</v>
      </c>
      <c r="AQ358" s="357">
        <v>5.8553959719609356E-3</v>
      </c>
      <c r="AR358" s="357"/>
      <c r="AS358" s="357"/>
      <c r="AT358" s="357"/>
      <c r="AU358" s="357"/>
      <c r="AV358" s="357"/>
      <c r="AW358" s="357"/>
      <c r="AX358" s="357"/>
      <c r="AY358" s="357"/>
      <c r="AZ358" s="357"/>
      <c r="BA358" s="256">
        <f>SUM(AM358:AZ358)</f>
        <v>0.86316199550697426</v>
      </c>
    </row>
    <row r="359" spans="1:53" ht="15" hidden="1" customHeight="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53">
        <v>0</v>
      </c>
      <c r="AN359" s="353">
        <v>6.1397970082113978E-2</v>
      </c>
      <c r="AO359" s="353">
        <v>0.5915755429749523</v>
      </c>
      <c r="AP359" s="353">
        <v>0.20433308647794707</v>
      </c>
      <c r="AQ359" s="353">
        <v>5.8553959719609356E-3</v>
      </c>
      <c r="AR359" s="353">
        <f t="shared" ref="AR359:AZ359" si="118">AR358</f>
        <v>0</v>
      </c>
      <c r="AS359" s="353">
        <f t="shared" si="118"/>
        <v>0</v>
      </c>
      <c r="AT359" s="353">
        <f t="shared" si="118"/>
        <v>0</v>
      </c>
      <c r="AU359" s="353">
        <f t="shared" si="118"/>
        <v>0</v>
      </c>
      <c r="AV359" s="353">
        <f t="shared" si="118"/>
        <v>0</v>
      </c>
      <c r="AW359" s="353">
        <f t="shared" si="118"/>
        <v>0</v>
      </c>
      <c r="AX359" s="353">
        <f t="shared" si="118"/>
        <v>0</v>
      </c>
      <c r="AY359" s="353">
        <f t="shared" si="118"/>
        <v>0</v>
      </c>
      <c r="AZ359" s="353">
        <f t="shared" si="118"/>
        <v>0</v>
      </c>
      <c r="BA359" s="257"/>
    </row>
    <row r="360" spans="1:53" ht="15" hidden="1" customHeight="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64"/>
      <c r="AN360" s="354"/>
      <c r="AO360" s="354"/>
      <c r="AP360" s="354"/>
      <c r="AQ360" s="354"/>
      <c r="AR360" s="354"/>
      <c r="AS360" s="354"/>
      <c r="AT360" s="354"/>
      <c r="AU360" s="354"/>
      <c r="AV360" s="354"/>
      <c r="AW360" s="354"/>
      <c r="AX360" s="354"/>
      <c r="AY360" s="354"/>
      <c r="AZ360" s="354"/>
      <c r="BA360" s="266"/>
    </row>
    <row r="361" spans="1:53" ht="15" hidden="1" customHeight="1" outlineLevel="1">
      <c r="A361" s="438">
        <v>22</v>
      </c>
      <c r="B361" s="254" t="s">
        <v>9</v>
      </c>
      <c r="C361" s="251" t="s">
        <v>25</v>
      </c>
      <c r="D361" s="255">
        <f>'7.  Persistence Report'!AS74</f>
        <v>103235.7</v>
      </c>
      <c r="E361" s="255">
        <f>'7.  Persistence Report'!AT74</f>
        <v>0</v>
      </c>
      <c r="F361" s="255">
        <f>'7.  Persistence Report'!AU74</f>
        <v>0</v>
      </c>
      <c r="G361" s="255">
        <f>'7.  Persistence Report'!AV74</f>
        <v>0</v>
      </c>
      <c r="H361" s="255">
        <f>'7.  Persistence Report'!AW74</f>
        <v>0</v>
      </c>
      <c r="I361" s="255">
        <f>'7.  Persistence Report'!AX74</f>
        <v>0</v>
      </c>
      <c r="J361" s="255">
        <f>'7.  Persistence Report'!AY74</f>
        <v>0</v>
      </c>
      <c r="K361" s="255">
        <f>'7.  Persistence Report'!AZ74</f>
        <v>0</v>
      </c>
      <c r="L361" s="255">
        <f>'7.  Persistence Report'!BA74</f>
        <v>0</v>
      </c>
      <c r="M361" s="255">
        <f>'7.  Persistence Report'!BB74</f>
        <v>0</v>
      </c>
      <c r="N361" s="255">
        <f>'7.  Persistence Report'!BC74</f>
        <v>0</v>
      </c>
      <c r="O361" s="255">
        <f>'7.  Persistence Report'!BD74</f>
        <v>0</v>
      </c>
      <c r="P361" s="255">
        <f>'7.  Persistence Report'!BE74</f>
        <v>0</v>
      </c>
      <c r="Q361" s="255">
        <f>'7.  Persistence Report'!BF74</f>
        <v>0</v>
      </c>
      <c r="R361" s="255">
        <f>'7.  Persistence Report'!BG74</f>
        <v>0</v>
      </c>
      <c r="S361" s="255">
        <f>'7.  Persistence Report'!BH74</f>
        <v>0</v>
      </c>
      <c r="T361" s="255">
        <f>'7.  Persistence Report'!BI74</f>
        <v>0</v>
      </c>
      <c r="U361" s="405"/>
      <c r="V361" s="255">
        <f>'7.  Persistence Report'!N74</f>
        <v>3757.6860000000001</v>
      </c>
      <c r="W361" s="255">
        <f>'7.  Persistence Report'!O74</f>
        <v>0</v>
      </c>
      <c r="X361" s="255">
        <f>'7.  Persistence Report'!P74</f>
        <v>0</v>
      </c>
      <c r="Y361" s="255">
        <f>'7.  Persistence Report'!Q74</f>
        <v>0</v>
      </c>
      <c r="Z361" s="255">
        <f>'7.  Persistence Report'!R74</f>
        <v>0</v>
      </c>
      <c r="AA361" s="255">
        <f>'7.  Persistence Report'!S74</f>
        <v>0</v>
      </c>
      <c r="AB361" s="255">
        <f>'7.  Persistence Report'!T74</f>
        <v>0</v>
      </c>
      <c r="AC361" s="255">
        <f>'7.  Persistence Report'!U74</f>
        <v>0</v>
      </c>
      <c r="AD361" s="255">
        <f>'7.  Persistence Report'!V74</f>
        <v>0</v>
      </c>
      <c r="AE361" s="255">
        <f>'7.  Persistence Report'!W74</f>
        <v>0</v>
      </c>
      <c r="AF361" s="255">
        <f>'7.  Persistence Report'!X74</f>
        <v>0</v>
      </c>
      <c r="AG361" s="255">
        <f>'7.  Persistence Report'!Y74</f>
        <v>0</v>
      </c>
      <c r="AH361" s="255">
        <f>'7.  Persistence Report'!Z74</f>
        <v>0</v>
      </c>
      <c r="AI361" s="255">
        <f>'7.  Persistence Report'!AA74</f>
        <v>0</v>
      </c>
      <c r="AJ361" s="255">
        <f>'7.  Persistence Report'!AB74</f>
        <v>0</v>
      </c>
      <c r="AK361" s="255">
        <f>'7.  Persistence Report'!AC74</f>
        <v>0</v>
      </c>
      <c r="AL361" s="255">
        <f>'7.  Persistence Report'!AD74</f>
        <v>0</v>
      </c>
      <c r="AM361" s="353">
        <v>0</v>
      </c>
      <c r="AN361" s="353">
        <v>0</v>
      </c>
      <c r="AO361" s="353">
        <v>0</v>
      </c>
      <c r="AP361" s="353">
        <v>0</v>
      </c>
      <c r="AQ361" s="353">
        <v>0</v>
      </c>
      <c r="AR361" s="353"/>
      <c r="AS361" s="353"/>
      <c r="AT361" s="353"/>
      <c r="AU361" s="353"/>
      <c r="AV361" s="353"/>
      <c r="AW361" s="353"/>
      <c r="AX361" s="353"/>
      <c r="AY361" s="353"/>
      <c r="AZ361" s="353"/>
      <c r="BA361" s="257">
        <f>SUM(AM361:AZ361)</f>
        <v>0</v>
      </c>
    </row>
    <row r="362" spans="1:53" ht="15" hidden="1" customHeight="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405"/>
      <c r="V362" s="255"/>
      <c r="W362" s="255"/>
      <c r="X362" s="255"/>
      <c r="Y362" s="255"/>
      <c r="Z362" s="255"/>
      <c r="AA362" s="255"/>
      <c r="AB362" s="255"/>
      <c r="AC362" s="255"/>
      <c r="AD362" s="255"/>
      <c r="AE362" s="255"/>
      <c r="AF362" s="255"/>
      <c r="AG362" s="255"/>
      <c r="AH362" s="255"/>
      <c r="AI362" s="255"/>
      <c r="AJ362" s="255"/>
      <c r="AK362" s="255"/>
      <c r="AL362" s="255"/>
      <c r="AM362" s="353">
        <v>0</v>
      </c>
      <c r="AN362" s="353">
        <v>0</v>
      </c>
      <c r="AO362" s="353">
        <v>0</v>
      </c>
      <c r="AP362" s="353">
        <v>0</v>
      </c>
      <c r="AQ362" s="353">
        <v>0</v>
      </c>
      <c r="AR362" s="353">
        <f t="shared" ref="AR362:AZ362" si="119">AR361</f>
        <v>0</v>
      </c>
      <c r="AS362" s="353">
        <f t="shared" si="119"/>
        <v>0</v>
      </c>
      <c r="AT362" s="353">
        <f t="shared" si="119"/>
        <v>0</v>
      </c>
      <c r="AU362" s="353">
        <f t="shared" si="119"/>
        <v>0</v>
      </c>
      <c r="AV362" s="353">
        <f t="shared" si="119"/>
        <v>0</v>
      </c>
      <c r="AW362" s="353">
        <f t="shared" si="119"/>
        <v>0</v>
      </c>
      <c r="AX362" s="353">
        <f t="shared" si="119"/>
        <v>0</v>
      </c>
      <c r="AY362" s="353">
        <f t="shared" si="119"/>
        <v>0</v>
      </c>
      <c r="AZ362" s="353">
        <f t="shared" si="119"/>
        <v>0</v>
      </c>
      <c r="BA362" s="257"/>
    </row>
    <row r="363" spans="1:53" ht="15" hidden="1" customHeight="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54"/>
      <c r="AN363" s="354"/>
      <c r="AO363" s="354"/>
      <c r="AP363" s="354"/>
      <c r="AQ363" s="354"/>
      <c r="AR363" s="354"/>
      <c r="AS363" s="354"/>
      <c r="AT363" s="354"/>
      <c r="AU363" s="354"/>
      <c r="AV363" s="354"/>
      <c r="AW363" s="354"/>
      <c r="AX363" s="354"/>
      <c r="AY363" s="354"/>
      <c r="AZ363" s="354"/>
      <c r="BA363" s="266"/>
    </row>
    <row r="364" spans="1:53" ht="15.75" hidden="1" customHeight="1" outlineLevel="1">
      <c r="A364" s="43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56"/>
      <c r="AN364" s="356"/>
      <c r="AO364" s="356"/>
      <c r="AP364" s="356"/>
      <c r="AQ364" s="356"/>
      <c r="AR364" s="356"/>
      <c r="AS364" s="356"/>
      <c r="AT364" s="356"/>
      <c r="AU364" s="356"/>
      <c r="AV364" s="356"/>
      <c r="AW364" s="356"/>
      <c r="AX364" s="356"/>
      <c r="AY364" s="356"/>
      <c r="AZ364" s="356"/>
      <c r="BA364" s="252"/>
    </row>
    <row r="365" spans="1:53" ht="15" hidden="1" customHeight="1" outlineLevel="1">
      <c r="A365" s="43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07">
        <v>0</v>
      </c>
      <c r="AN365" s="352">
        <v>0</v>
      </c>
      <c r="AO365" s="352">
        <v>0</v>
      </c>
      <c r="AP365" s="352">
        <v>0</v>
      </c>
      <c r="AQ365" s="352">
        <v>0</v>
      </c>
      <c r="AR365" s="352"/>
      <c r="AS365" s="352"/>
      <c r="AT365" s="352"/>
      <c r="AU365" s="352"/>
      <c r="AV365" s="352"/>
      <c r="AW365" s="352"/>
      <c r="AX365" s="352"/>
      <c r="AY365" s="352"/>
      <c r="AZ365" s="352"/>
      <c r="BA365" s="256">
        <f>SUM(AM365:AZ365)</f>
        <v>0</v>
      </c>
    </row>
    <row r="366" spans="1:53" ht="15" hidden="1" customHeight="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05"/>
      <c r="V366" s="255"/>
      <c r="W366" s="255"/>
      <c r="X366" s="255"/>
      <c r="Y366" s="255"/>
      <c r="Z366" s="255"/>
      <c r="AA366" s="255"/>
      <c r="AB366" s="255"/>
      <c r="AC366" s="255"/>
      <c r="AD366" s="255"/>
      <c r="AE366" s="255"/>
      <c r="AF366" s="255"/>
      <c r="AG366" s="255"/>
      <c r="AH366" s="255"/>
      <c r="AI366" s="255"/>
      <c r="AJ366" s="255"/>
      <c r="AK366" s="255"/>
      <c r="AL366" s="255"/>
      <c r="AM366" s="353">
        <v>0</v>
      </c>
      <c r="AN366" s="353">
        <v>0</v>
      </c>
      <c r="AO366" s="353">
        <v>0</v>
      </c>
      <c r="AP366" s="353">
        <v>0</v>
      </c>
      <c r="AQ366" s="353">
        <v>0</v>
      </c>
      <c r="AR366" s="353">
        <f t="shared" ref="AR366:AZ366" si="120">AR365</f>
        <v>0</v>
      </c>
      <c r="AS366" s="353">
        <f t="shared" si="120"/>
        <v>0</v>
      </c>
      <c r="AT366" s="353">
        <f t="shared" si="120"/>
        <v>0</v>
      </c>
      <c r="AU366" s="353">
        <f t="shared" si="120"/>
        <v>0</v>
      </c>
      <c r="AV366" s="353">
        <f t="shared" si="120"/>
        <v>0</v>
      </c>
      <c r="AW366" s="353">
        <f t="shared" si="120"/>
        <v>0</v>
      </c>
      <c r="AX366" s="353">
        <f t="shared" si="120"/>
        <v>0</v>
      </c>
      <c r="AY366" s="353">
        <f t="shared" si="120"/>
        <v>0</v>
      </c>
      <c r="AZ366" s="353">
        <f t="shared" si="120"/>
        <v>0</v>
      </c>
      <c r="BA366" s="257"/>
    </row>
    <row r="367" spans="1:53" ht="15" hidden="1" customHeight="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54"/>
      <c r="AN367" s="354"/>
      <c r="AO367" s="354"/>
      <c r="AP367" s="354"/>
      <c r="AQ367" s="354"/>
      <c r="AR367" s="354"/>
      <c r="AS367" s="354"/>
      <c r="AT367" s="354"/>
      <c r="AU367" s="354"/>
      <c r="AV367" s="354"/>
      <c r="AW367" s="354"/>
      <c r="AX367" s="354"/>
      <c r="AY367" s="354"/>
      <c r="AZ367" s="354"/>
      <c r="BA367" s="266"/>
    </row>
    <row r="368" spans="1:53" s="253" customFormat="1" ht="15.75" hidden="1" customHeight="1" outlineLevel="1">
      <c r="A368" s="43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56"/>
      <c r="AN368" s="356"/>
      <c r="AO368" s="356"/>
      <c r="AP368" s="356"/>
      <c r="AQ368" s="356"/>
      <c r="AR368" s="356"/>
      <c r="AS368" s="356"/>
      <c r="AT368" s="356"/>
      <c r="AU368" s="356"/>
      <c r="AV368" s="356"/>
      <c r="AW368" s="356"/>
      <c r="AX368" s="356"/>
      <c r="AY368" s="356"/>
      <c r="AZ368" s="356"/>
      <c r="BA368" s="252"/>
    </row>
    <row r="369" spans="1:53" s="243" customFormat="1" ht="15" hidden="1" customHeight="1" outlineLevel="1">
      <c r="A369" s="43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52">
        <v>0</v>
      </c>
      <c r="AN369" s="352">
        <v>0</v>
      </c>
      <c r="AO369" s="352">
        <v>0</v>
      </c>
      <c r="AP369" s="352">
        <v>0</v>
      </c>
      <c r="AQ369" s="352">
        <v>0</v>
      </c>
      <c r="AR369" s="352"/>
      <c r="AS369" s="352"/>
      <c r="AT369" s="352"/>
      <c r="AU369" s="352"/>
      <c r="AV369" s="352"/>
      <c r="AW369" s="352"/>
      <c r="AX369" s="352"/>
      <c r="AY369" s="352"/>
      <c r="AZ369" s="352"/>
      <c r="BA369" s="256">
        <f>SUM(AM369:AZ369)</f>
        <v>0</v>
      </c>
    </row>
    <row r="370" spans="1:53" s="243" customFormat="1" ht="15" hidden="1" customHeight="1" outlineLevel="1">
      <c r="A370" s="43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05"/>
      <c r="V370" s="255"/>
      <c r="W370" s="255"/>
      <c r="X370" s="255"/>
      <c r="Y370" s="255"/>
      <c r="Z370" s="255"/>
      <c r="AA370" s="255"/>
      <c r="AB370" s="255"/>
      <c r="AC370" s="255"/>
      <c r="AD370" s="255"/>
      <c r="AE370" s="255"/>
      <c r="AF370" s="255"/>
      <c r="AG370" s="255"/>
      <c r="AH370" s="255"/>
      <c r="AI370" s="255"/>
      <c r="AJ370" s="255"/>
      <c r="AK370" s="255"/>
      <c r="AL370" s="255"/>
      <c r="AM370" s="353">
        <v>0</v>
      </c>
      <c r="AN370" s="353">
        <v>0</v>
      </c>
      <c r="AO370" s="353">
        <v>0</v>
      </c>
      <c r="AP370" s="353">
        <v>0</v>
      </c>
      <c r="AQ370" s="353">
        <v>0</v>
      </c>
      <c r="AR370" s="353">
        <f t="shared" ref="AR370:AZ370" si="121">AR369</f>
        <v>0</v>
      </c>
      <c r="AS370" s="353">
        <f t="shared" si="121"/>
        <v>0</v>
      </c>
      <c r="AT370" s="353">
        <f t="shared" si="121"/>
        <v>0</v>
      </c>
      <c r="AU370" s="353">
        <f t="shared" si="121"/>
        <v>0</v>
      </c>
      <c r="AV370" s="353">
        <f t="shared" si="121"/>
        <v>0</v>
      </c>
      <c r="AW370" s="353">
        <f t="shared" si="121"/>
        <v>0</v>
      </c>
      <c r="AX370" s="353">
        <f t="shared" si="121"/>
        <v>0</v>
      </c>
      <c r="AY370" s="353">
        <f t="shared" si="121"/>
        <v>0</v>
      </c>
      <c r="AZ370" s="353">
        <f t="shared" si="121"/>
        <v>0</v>
      </c>
      <c r="BA370" s="257"/>
    </row>
    <row r="371" spans="1:53" s="243" customFormat="1" ht="15" hidden="1" customHeight="1" outlineLevel="1">
      <c r="A371" s="43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54"/>
      <c r="AN371" s="354"/>
      <c r="AO371" s="354"/>
      <c r="AP371" s="354"/>
      <c r="AQ371" s="354"/>
      <c r="AR371" s="354"/>
      <c r="AS371" s="354"/>
      <c r="AT371" s="354"/>
      <c r="AU371" s="354"/>
      <c r="AV371" s="354"/>
      <c r="AW371" s="354"/>
      <c r="AX371" s="354"/>
      <c r="AY371" s="354"/>
      <c r="AZ371" s="354"/>
      <c r="BA371" s="266"/>
    </row>
    <row r="372" spans="1:53" s="243" customFormat="1" ht="15" hidden="1" customHeight="1" outlineLevel="1">
      <c r="A372" s="43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57">
        <v>0</v>
      </c>
      <c r="AN372" s="357">
        <v>1</v>
      </c>
      <c r="AO372" s="357">
        <v>0</v>
      </c>
      <c r="AP372" s="357">
        <v>0</v>
      </c>
      <c r="AQ372" s="357">
        <v>0</v>
      </c>
      <c r="AR372" s="357"/>
      <c r="AS372" s="357"/>
      <c r="AT372" s="357"/>
      <c r="AU372" s="357"/>
      <c r="AV372" s="357"/>
      <c r="AW372" s="357"/>
      <c r="AX372" s="357"/>
      <c r="AY372" s="357"/>
      <c r="AZ372" s="357"/>
      <c r="BA372" s="256">
        <f>SUM(AM372:AZ372)</f>
        <v>1</v>
      </c>
    </row>
    <row r="373" spans="1:53" s="243" customFormat="1" ht="15" hidden="1" customHeight="1" outlineLevel="1">
      <c r="A373" s="43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53">
        <v>0</v>
      </c>
      <c r="AN373" s="353">
        <v>1</v>
      </c>
      <c r="AO373" s="353">
        <v>0</v>
      </c>
      <c r="AP373" s="353">
        <v>0</v>
      </c>
      <c r="AQ373" s="353">
        <v>0</v>
      </c>
      <c r="AR373" s="353">
        <f t="shared" ref="AR373:AZ373" si="122">AR372</f>
        <v>0</v>
      </c>
      <c r="AS373" s="353">
        <f t="shared" si="122"/>
        <v>0</v>
      </c>
      <c r="AT373" s="353">
        <f t="shared" si="122"/>
        <v>0</v>
      </c>
      <c r="AU373" s="353">
        <f t="shared" si="122"/>
        <v>0</v>
      </c>
      <c r="AV373" s="353">
        <f t="shared" si="122"/>
        <v>0</v>
      </c>
      <c r="AW373" s="353">
        <f t="shared" si="122"/>
        <v>0</v>
      </c>
      <c r="AX373" s="353">
        <f t="shared" si="122"/>
        <v>0</v>
      </c>
      <c r="AY373" s="353">
        <f t="shared" si="122"/>
        <v>0</v>
      </c>
      <c r="AZ373" s="353">
        <f t="shared" si="122"/>
        <v>0</v>
      </c>
      <c r="BA373" s="270"/>
    </row>
    <row r="374" spans="1:53" s="243" customFormat="1" ht="15" hidden="1" customHeight="1" outlineLevel="1">
      <c r="A374" s="43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58"/>
      <c r="AN374" s="359"/>
      <c r="AO374" s="358"/>
      <c r="AP374" s="358"/>
      <c r="AQ374" s="358"/>
      <c r="AR374" s="358"/>
      <c r="AS374" s="358"/>
      <c r="AT374" s="358"/>
      <c r="AU374" s="358"/>
      <c r="AV374" s="358"/>
      <c r="AW374" s="358"/>
      <c r="AX374" s="358"/>
      <c r="AY374" s="358"/>
      <c r="AZ374" s="358"/>
      <c r="BA374" s="272"/>
    </row>
    <row r="375" spans="1:53" ht="15.75" hidden="1" customHeight="1" outlineLevel="1">
      <c r="A375" s="43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56"/>
      <c r="AN375" s="356"/>
      <c r="AO375" s="356"/>
      <c r="AP375" s="356"/>
      <c r="AQ375" s="356"/>
      <c r="AR375" s="356"/>
      <c r="AS375" s="356"/>
      <c r="AT375" s="356"/>
      <c r="AU375" s="356"/>
      <c r="AV375" s="356"/>
      <c r="AW375" s="356"/>
      <c r="AX375" s="356"/>
      <c r="AY375" s="356"/>
      <c r="AZ375" s="356"/>
      <c r="BA375" s="252"/>
    </row>
    <row r="376" spans="1:53" ht="15" hidden="1" customHeight="1" outlineLevel="1">
      <c r="A376" s="43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68">
        <v>0</v>
      </c>
      <c r="AN376" s="357">
        <v>0</v>
      </c>
      <c r="AO376" s="357">
        <v>0</v>
      </c>
      <c r="AP376" s="357">
        <v>0</v>
      </c>
      <c r="AQ376" s="357">
        <v>0</v>
      </c>
      <c r="AR376" s="357"/>
      <c r="AS376" s="357"/>
      <c r="AT376" s="357"/>
      <c r="AU376" s="357"/>
      <c r="AV376" s="357"/>
      <c r="AW376" s="357"/>
      <c r="AX376" s="357"/>
      <c r="AY376" s="357"/>
      <c r="AZ376" s="357"/>
      <c r="BA376" s="256">
        <f>SUM(AM376:AZ376)</f>
        <v>0</v>
      </c>
    </row>
    <row r="377" spans="1:53" ht="15" hidden="1" customHeight="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53">
        <v>0</v>
      </c>
      <c r="AN377" s="353">
        <v>0</v>
      </c>
      <c r="AO377" s="353">
        <v>0</v>
      </c>
      <c r="AP377" s="353">
        <v>0</v>
      </c>
      <c r="AQ377" s="353">
        <v>0</v>
      </c>
      <c r="AR377" s="353">
        <f t="shared" ref="AR377:AZ377" si="123">AR376</f>
        <v>0</v>
      </c>
      <c r="AS377" s="353">
        <f t="shared" si="123"/>
        <v>0</v>
      </c>
      <c r="AT377" s="353">
        <f t="shared" si="123"/>
        <v>0</v>
      </c>
      <c r="AU377" s="353">
        <f t="shared" si="123"/>
        <v>0</v>
      </c>
      <c r="AV377" s="353">
        <f t="shared" si="123"/>
        <v>0</v>
      </c>
      <c r="AW377" s="353">
        <f t="shared" si="123"/>
        <v>0</v>
      </c>
      <c r="AX377" s="353">
        <f t="shared" si="123"/>
        <v>0</v>
      </c>
      <c r="AY377" s="353">
        <f t="shared" si="123"/>
        <v>0</v>
      </c>
      <c r="AZ377" s="353">
        <f t="shared" si="123"/>
        <v>0</v>
      </c>
      <c r="BA377" s="266"/>
    </row>
    <row r="378" spans="1:53" ht="15" hidden="1" customHeight="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65"/>
      <c r="AN378" s="366"/>
      <c r="AO378" s="366"/>
      <c r="AP378" s="366"/>
      <c r="AQ378" s="366"/>
      <c r="AR378" s="366"/>
      <c r="AS378" s="366"/>
      <c r="AT378" s="366"/>
      <c r="AU378" s="366"/>
      <c r="AV378" s="366"/>
      <c r="AW378" s="366"/>
      <c r="AX378" s="366"/>
      <c r="AY378" s="366"/>
      <c r="AZ378" s="366"/>
      <c r="BA378" s="257"/>
    </row>
    <row r="379" spans="1:53" ht="15" hidden="1" customHeight="1" outlineLevel="1">
      <c r="A379" s="43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68">
        <v>0</v>
      </c>
      <c r="AN379" s="357">
        <v>0</v>
      </c>
      <c r="AO379" s="357">
        <v>0</v>
      </c>
      <c r="AP379" s="357">
        <v>0</v>
      </c>
      <c r="AQ379" s="357">
        <v>0</v>
      </c>
      <c r="AR379" s="357"/>
      <c r="AS379" s="357"/>
      <c r="AT379" s="357"/>
      <c r="AU379" s="357"/>
      <c r="AV379" s="357"/>
      <c r="AW379" s="357"/>
      <c r="AX379" s="357"/>
      <c r="AY379" s="357"/>
      <c r="AZ379" s="357"/>
      <c r="BA379" s="256">
        <f>SUM(AM379:AZ379)</f>
        <v>0</v>
      </c>
    </row>
    <row r="380" spans="1:53" ht="15" hidden="1" customHeight="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53">
        <v>0</v>
      </c>
      <c r="AN380" s="353">
        <v>0</v>
      </c>
      <c r="AO380" s="353">
        <v>0</v>
      </c>
      <c r="AP380" s="353">
        <v>0</v>
      </c>
      <c r="AQ380" s="353">
        <v>0</v>
      </c>
      <c r="AR380" s="353">
        <f t="shared" ref="AR380:AZ380" si="124">AR379</f>
        <v>0</v>
      </c>
      <c r="AS380" s="353">
        <f t="shared" si="124"/>
        <v>0</v>
      </c>
      <c r="AT380" s="353">
        <f t="shared" si="124"/>
        <v>0</v>
      </c>
      <c r="AU380" s="353">
        <f t="shared" si="124"/>
        <v>0</v>
      </c>
      <c r="AV380" s="353">
        <f t="shared" si="124"/>
        <v>0</v>
      </c>
      <c r="AW380" s="353">
        <f t="shared" si="124"/>
        <v>0</v>
      </c>
      <c r="AX380" s="353">
        <f t="shared" si="124"/>
        <v>0</v>
      </c>
      <c r="AY380" s="353">
        <f t="shared" si="124"/>
        <v>0</v>
      </c>
      <c r="AZ380" s="353">
        <f t="shared" si="124"/>
        <v>0</v>
      </c>
      <c r="BA380" s="266"/>
    </row>
    <row r="381" spans="1:53" ht="15.75" hidden="1" customHeight="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54"/>
      <c r="AN381" s="354"/>
      <c r="AO381" s="354"/>
      <c r="AP381" s="354"/>
      <c r="AQ381" s="354"/>
      <c r="AR381" s="354"/>
      <c r="AS381" s="354"/>
      <c r="AT381" s="354"/>
      <c r="AU381" s="354"/>
      <c r="AV381" s="354"/>
      <c r="AW381" s="354"/>
      <c r="AX381" s="354"/>
      <c r="AY381" s="354"/>
      <c r="AZ381" s="354"/>
      <c r="BA381" s="266"/>
    </row>
    <row r="382" spans="1:53" ht="15" hidden="1" customHeight="1" outlineLevel="1">
      <c r="A382" s="43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68">
        <v>0</v>
      </c>
      <c r="AN382" s="357">
        <v>0</v>
      </c>
      <c r="AO382" s="357">
        <v>0</v>
      </c>
      <c r="AP382" s="357">
        <v>0</v>
      </c>
      <c r="AQ382" s="357">
        <v>0</v>
      </c>
      <c r="AR382" s="357"/>
      <c r="AS382" s="357"/>
      <c r="AT382" s="357"/>
      <c r="AU382" s="357"/>
      <c r="AV382" s="357"/>
      <c r="AW382" s="357"/>
      <c r="AX382" s="357"/>
      <c r="AY382" s="357"/>
      <c r="AZ382" s="357"/>
      <c r="BA382" s="256">
        <f>SUM(AM382:AZ382)</f>
        <v>0</v>
      </c>
    </row>
    <row r="383" spans="1:53" ht="15" hidden="1" customHeight="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53">
        <v>0</v>
      </c>
      <c r="AN383" s="353">
        <v>0</v>
      </c>
      <c r="AO383" s="353">
        <v>0</v>
      </c>
      <c r="AP383" s="353">
        <v>0</v>
      </c>
      <c r="AQ383" s="353">
        <v>0</v>
      </c>
      <c r="AR383" s="353">
        <f t="shared" ref="AR383:AZ383" si="125">AR382</f>
        <v>0</v>
      </c>
      <c r="AS383" s="353">
        <f t="shared" si="125"/>
        <v>0</v>
      </c>
      <c r="AT383" s="353">
        <f t="shared" si="125"/>
        <v>0</v>
      </c>
      <c r="AU383" s="353">
        <f t="shared" si="125"/>
        <v>0</v>
      </c>
      <c r="AV383" s="353">
        <f t="shared" si="125"/>
        <v>0</v>
      </c>
      <c r="AW383" s="353">
        <f t="shared" si="125"/>
        <v>0</v>
      </c>
      <c r="AX383" s="353">
        <f t="shared" si="125"/>
        <v>0</v>
      </c>
      <c r="AY383" s="353">
        <f t="shared" si="125"/>
        <v>0</v>
      </c>
      <c r="AZ383" s="353">
        <f t="shared" si="125"/>
        <v>0</v>
      </c>
      <c r="BA383" s="257"/>
    </row>
    <row r="384" spans="1:53" ht="15" hidden="1" customHeight="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54"/>
      <c r="AN384" s="354"/>
      <c r="AO384" s="354"/>
      <c r="AP384" s="354"/>
      <c r="AQ384" s="354"/>
      <c r="AR384" s="354"/>
      <c r="AS384" s="354"/>
      <c r="AT384" s="354"/>
      <c r="AU384" s="354"/>
      <c r="AV384" s="354"/>
      <c r="AW384" s="354"/>
      <c r="AX384" s="354"/>
      <c r="AY384" s="354"/>
      <c r="AZ384" s="354"/>
      <c r="BA384" s="266"/>
    </row>
    <row r="385" spans="1:53" ht="15" hidden="1" customHeight="1" outlineLevel="1">
      <c r="A385" s="43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68">
        <v>0</v>
      </c>
      <c r="AN385" s="357">
        <v>0</v>
      </c>
      <c r="AO385" s="357">
        <v>0</v>
      </c>
      <c r="AP385" s="357">
        <v>0</v>
      </c>
      <c r="AQ385" s="357">
        <v>0</v>
      </c>
      <c r="AR385" s="357"/>
      <c r="AS385" s="357"/>
      <c r="AT385" s="357"/>
      <c r="AU385" s="357"/>
      <c r="AV385" s="357"/>
      <c r="AW385" s="357"/>
      <c r="AX385" s="357"/>
      <c r="AY385" s="357"/>
      <c r="AZ385" s="357"/>
      <c r="BA385" s="256">
        <f>SUM(AM385:AZ385)</f>
        <v>0</v>
      </c>
    </row>
    <row r="386" spans="1:53" ht="15" hidden="1" customHeight="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53">
        <v>0</v>
      </c>
      <c r="AN386" s="353">
        <v>0</v>
      </c>
      <c r="AO386" s="353">
        <v>0</v>
      </c>
      <c r="AP386" s="353">
        <v>0</v>
      </c>
      <c r="AQ386" s="353">
        <v>0</v>
      </c>
      <c r="AR386" s="353">
        <f t="shared" ref="AR386:AZ386" si="126">AR385</f>
        <v>0</v>
      </c>
      <c r="AS386" s="353">
        <f t="shared" si="126"/>
        <v>0</v>
      </c>
      <c r="AT386" s="353">
        <f t="shared" si="126"/>
        <v>0</v>
      </c>
      <c r="AU386" s="353">
        <f t="shared" si="126"/>
        <v>0</v>
      </c>
      <c r="AV386" s="353">
        <f t="shared" si="126"/>
        <v>0</v>
      </c>
      <c r="AW386" s="353">
        <f t="shared" si="126"/>
        <v>0</v>
      </c>
      <c r="AX386" s="353">
        <f t="shared" si="126"/>
        <v>0</v>
      </c>
      <c r="AY386" s="353">
        <f t="shared" si="126"/>
        <v>0</v>
      </c>
      <c r="AZ386" s="353">
        <f t="shared" si="126"/>
        <v>0</v>
      </c>
      <c r="BA386" s="257"/>
    </row>
    <row r="387" spans="1:53" ht="15" hidden="1" customHeight="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65"/>
      <c r="AN387" s="365"/>
      <c r="AO387" s="365"/>
      <c r="AP387" s="365"/>
      <c r="AQ387" s="365"/>
      <c r="AR387" s="365"/>
      <c r="AS387" s="365"/>
      <c r="AT387" s="365"/>
      <c r="AU387" s="365"/>
      <c r="AV387" s="365"/>
      <c r="AW387" s="365"/>
      <c r="AX387" s="365"/>
      <c r="AY387" s="365"/>
      <c r="AZ387" s="365"/>
      <c r="BA387" s="272"/>
    </row>
    <row r="388" spans="1:53" s="243" customFormat="1" ht="15" hidden="1" customHeight="1" outlineLevel="1">
      <c r="A388" s="43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52">
        <v>0</v>
      </c>
      <c r="AN388" s="352">
        <v>0</v>
      </c>
      <c r="AO388" s="352">
        <v>0</v>
      </c>
      <c r="AP388" s="352">
        <v>0</v>
      </c>
      <c r="AQ388" s="352">
        <v>0</v>
      </c>
      <c r="AR388" s="352"/>
      <c r="AS388" s="352"/>
      <c r="AT388" s="352"/>
      <c r="AU388" s="352"/>
      <c r="AV388" s="352"/>
      <c r="AW388" s="352"/>
      <c r="AX388" s="352"/>
      <c r="AY388" s="352"/>
      <c r="AZ388" s="352"/>
      <c r="BA388" s="256">
        <f>SUM(AM388:AZ388)</f>
        <v>0</v>
      </c>
    </row>
    <row r="389" spans="1:53" s="243" customFormat="1" ht="15" hidden="1" customHeight="1" outlineLevel="1">
      <c r="A389" s="43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53">
        <v>0</v>
      </c>
      <c r="AN389" s="353">
        <v>0</v>
      </c>
      <c r="AO389" s="353">
        <v>0</v>
      </c>
      <c r="AP389" s="353">
        <v>0</v>
      </c>
      <c r="AQ389" s="353">
        <v>0</v>
      </c>
      <c r="AR389" s="353">
        <f t="shared" ref="AR389:AZ389" si="127">AR388</f>
        <v>0</v>
      </c>
      <c r="AS389" s="353">
        <f t="shared" si="127"/>
        <v>0</v>
      </c>
      <c r="AT389" s="353">
        <f t="shared" si="127"/>
        <v>0</v>
      </c>
      <c r="AU389" s="353">
        <f t="shared" si="127"/>
        <v>0</v>
      </c>
      <c r="AV389" s="353">
        <f t="shared" si="127"/>
        <v>0</v>
      </c>
      <c r="AW389" s="353">
        <f t="shared" si="127"/>
        <v>0</v>
      </c>
      <c r="AX389" s="353">
        <f t="shared" si="127"/>
        <v>0</v>
      </c>
      <c r="AY389" s="353">
        <f t="shared" si="127"/>
        <v>0</v>
      </c>
      <c r="AZ389" s="353">
        <f t="shared" si="127"/>
        <v>0</v>
      </c>
      <c r="BA389" s="257"/>
    </row>
    <row r="390" spans="1:53" s="243" customFormat="1" ht="15" hidden="1" customHeight="1" outlineLevel="1">
      <c r="A390" s="43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54"/>
      <c r="AN390" s="354"/>
      <c r="AO390" s="354"/>
      <c r="AP390" s="354"/>
      <c r="AQ390" s="354"/>
      <c r="AR390" s="354"/>
      <c r="AS390" s="354"/>
      <c r="AT390" s="354"/>
      <c r="AU390" s="354"/>
      <c r="AV390" s="354"/>
      <c r="AW390" s="354"/>
      <c r="AX390" s="354"/>
      <c r="AY390" s="354"/>
      <c r="AZ390" s="354"/>
      <c r="BA390" s="272"/>
    </row>
    <row r="391" spans="1:53" s="243" customFormat="1" ht="15.75" hidden="1" customHeight="1" outlineLevel="1">
      <c r="A391" s="43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54"/>
      <c r="AN391" s="354"/>
      <c r="AO391" s="354"/>
      <c r="AP391" s="354"/>
      <c r="AQ391" s="354"/>
      <c r="AR391" s="354"/>
      <c r="AS391" s="354"/>
      <c r="AT391" s="354"/>
      <c r="AU391" s="354"/>
      <c r="AV391" s="354"/>
      <c r="AW391" s="354"/>
      <c r="AX391" s="354"/>
      <c r="AY391" s="354"/>
      <c r="AZ391" s="354"/>
      <c r="BA391" s="272"/>
    </row>
    <row r="392" spans="1:53" s="243" customFormat="1" ht="15" hidden="1" customHeight="1" outlineLevel="1">
      <c r="A392" s="43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52">
        <v>0</v>
      </c>
      <c r="AN392" s="352">
        <v>0</v>
      </c>
      <c r="AO392" s="352">
        <v>0</v>
      </c>
      <c r="AP392" s="352">
        <v>0</v>
      </c>
      <c r="AQ392" s="352">
        <v>0</v>
      </c>
      <c r="AR392" s="352"/>
      <c r="AS392" s="352"/>
      <c r="AT392" s="352"/>
      <c r="AU392" s="352"/>
      <c r="AV392" s="352"/>
      <c r="AW392" s="352"/>
      <c r="AX392" s="352"/>
      <c r="AY392" s="352"/>
      <c r="AZ392" s="352"/>
      <c r="BA392" s="256">
        <f>SUM(AM392:AZ392)</f>
        <v>0</v>
      </c>
    </row>
    <row r="393" spans="1:53" s="243" customFormat="1" ht="15" hidden="1" customHeight="1" outlineLevel="1">
      <c r="A393" s="43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53">
        <v>0</v>
      </c>
      <c r="AN393" s="353">
        <v>0</v>
      </c>
      <c r="AO393" s="353">
        <v>0</v>
      </c>
      <c r="AP393" s="353">
        <v>0</v>
      </c>
      <c r="AQ393" s="353">
        <v>0</v>
      </c>
      <c r="AR393" s="353">
        <f t="shared" ref="AR393:AZ393" si="128">AR392</f>
        <v>0</v>
      </c>
      <c r="AS393" s="353">
        <f t="shared" si="128"/>
        <v>0</v>
      </c>
      <c r="AT393" s="353">
        <f t="shared" si="128"/>
        <v>0</v>
      </c>
      <c r="AU393" s="353">
        <f t="shared" si="128"/>
        <v>0</v>
      </c>
      <c r="AV393" s="353">
        <f t="shared" si="128"/>
        <v>0</v>
      </c>
      <c r="AW393" s="353">
        <f t="shared" si="128"/>
        <v>0</v>
      </c>
      <c r="AX393" s="353">
        <f t="shared" si="128"/>
        <v>0</v>
      </c>
      <c r="AY393" s="353">
        <f t="shared" si="128"/>
        <v>0</v>
      </c>
      <c r="AZ393" s="353">
        <f t="shared" si="128"/>
        <v>0</v>
      </c>
      <c r="BA393" s="257"/>
    </row>
    <row r="394" spans="1:53" s="243" customFormat="1" ht="15" hidden="1" customHeight="1" outlineLevel="1">
      <c r="A394" s="43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54"/>
      <c r="AN394" s="354"/>
      <c r="AO394" s="354"/>
      <c r="AP394" s="354"/>
      <c r="AQ394" s="354"/>
      <c r="AR394" s="354"/>
      <c r="AS394" s="354"/>
      <c r="AT394" s="354"/>
      <c r="AU394" s="354"/>
      <c r="AV394" s="354"/>
      <c r="AW394" s="354"/>
      <c r="AX394" s="354"/>
      <c r="AY394" s="354"/>
      <c r="AZ394" s="354"/>
      <c r="BA394" s="272"/>
    </row>
    <row r="395" spans="1:53" s="243" customFormat="1" ht="15" hidden="1" customHeight="1" outlineLevel="1">
      <c r="A395" s="43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52">
        <v>0</v>
      </c>
      <c r="AN395" s="352">
        <v>0</v>
      </c>
      <c r="AO395" s="352">
        <v>0</v>
      </c>
      <c r="AP395" s="352">
        <v>0</v>
      </c>
      <c r="AQ395" s="352">
        <v>0</v>
      </c>
      <c r="AR395" s="352"/>
      <c r="AS395" s="352"/>
      <c r="AT395" s="352"/>
      <c r="AU395" s="352"/>
      <c r="AV395" s="352"/>
      <c r="AW395" s="352"/>
      <c r="AX395" s="352"/>
      <c r="AY395" s="352"/>
      <c r="AZ395" s="352"/>
      <c r="BA395" s="256">
        <f>SUM(AM395:AZ395)</f>
        <v>0</v>
      </c>
    </row>
    <row r="396" spans="1:53" s="243" customFormat="1" ht="15" hidden="1" customHeight="1" outlineLevel="1">
      <c r="A396" s="43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53">
        <v>0</v>
      </c>
      <c r="AN396" s="353">
        <v>0</v>
      </c>
      <c r="AO396" s="353">
        <v>0</v>
      </c>
      <c r="AP396" s="353">
        <v>0</v>
      </c>
      <c r="AQ396" s="353">
        <v>0</v>
      </c>
      <c r="AR396" s="353">
        <f t="shared" ref="AR396:AZ396" si="129">AR395</f>
        <v>0</v>
      </c>
      <c r="AS396" s="353">
        <f t="shared" si="129"/>
        <v>0</v>
      </c>
      <c r="AT396" s="353">
        <f t="shared" si="129"/>
        <v>0</v>
      </c>
      <c r="AU396" s="353">
        <f t="shared" si="129"/>
        <v>0</v>
      </c>
      <c r="AV396" s="353">
        <f t="shared" si="129"/>
        <v>0</v>
      </c>
      <c r="AW396" s="353">
        <f t="shared" si="129"/>
        <v>0</v>
      </c>
      <c r="AX396" s="353">
        <f t="shared" si="129"/>
        <v>0</v>
      </c>
      <c r="AY396" s="353">
        <f t="shared" si="129"/>
        <v>0</v>
      </c>
      <c r="AZ396" s="353">
        <f t="shared" si="129"/>
        <v>0</v>
      </c>
      <c r="BA396" s="257"/>
    </row>
    <row r="397" spans="1:53" s="243" customFormat="1" ht="15" hidden="1" customHeight="1" outlineLevel="1">
      <c r="A397" s="43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54"/>
      <c r="AN397" s="354"/>
      <c r="AO397" s="354"/>
      <c r="AP397" s="354"/>
      <c r="AQ397" s="354"/>
      <c r="AR397" s="354"/>
      <c r="AS397" s="354"/>
      <c r="AT397" s="354"/>
      <c r="AU397" s="354"/>
      <c r="AV397" s="354"/>
      <c r="AW397" s="354"/>
      <c r="AX397" s="354"/>
      <c r="AY397" s="354"/>
      <c r="AZ397" s="354"/>
      <c r="BA397" s="272"/>
    </row>
    <row r="398" spans="1:53" s="243" customFormat="1" ht="15" hidden="1" customHeight="1" outlineLevel="1">
      <c r="A398" s="43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52">
        <v>0</v>
      </c>
      <c r="AN398" s="352">
        <v>0</v>
      </c>
      <c r="AO398" s="352">
        <v>0</v>
      </c>
      <c r="AP398" s="352">
        <v>0</v>
      </c>
      <c r="AQ398" s="352">
        <v>0</v>
      </c>
      <c r="AR398" s="352"/>
      <c r="AS398" s="352"/>
      <c r="AT398" s="352"/>
      <c r="AU398" s="352"/>
      <c r="AV398" s="352"/>
      <c r="AW398" s="352"/>
      <c r="AX398" s="352"/>
      <c r="AY398" s="352"/>
      <c r="AZ398" s="352"/>
      <c r="BA398" s="256">
        <f>SUM(AM398:AZ398)</f>
        <v>0</v>
      </c>
    </row>
    <row r="399" spans="1:53" s="243" customFormat="1" ht="15" hidden="1" customHeight="1" outlineLevel="1">
      <c r="A399" s="43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53">
        <v>0</v>
      </c>
      <c r="AN399" s="353">
        <v>0</v>
      </c>
      <c r="AO399" s="353">
        <v>0</v>
      </c>
      <c r="AP399" s="353">
        <v>0</v>
      </c>
      <c r="AQ399" s="353">
        <v>0</v>
      </c>
      <c r="AR399" s="353">
        <f t="shared" ref="AR399:AY399" si="130">AR398</f>
        <v>0</v>
      </c>
      <c r="AS399" s="353">
        <f t="shared" si="130"/>
        <v>0</v>
      </c>
      <c r="AT399" s="353">
        <f t="shared" si="130"/>
        <v>0</v>
      </c>
      <c r="AU399" s="353">
        <f t="shared" si="130"/>
        <v>0</v>
      </c>
      <c r="AV399" s="353">
        <f t="shared" si="130"/>
        <v>0</v>
      </c>
      <c r="AW399" s="353">
        <f t="shared" si="130"/>
        <v>0</v>
      </c>
      <c r="AX399" s="353">
        <f t="shared" si="130"/>
        <v>0</v>
      </c>
      <c r="AY399" s="353">
        <f t="shared" si="130"/>
        <v>0</v>
      </c>
      <c r="AZ399" s="353">
        <f>AZ398</f>
        <v>0</v>
      </c>
      <c r="BA399" s="257"/>
    </row>
    <row r="400" spans="1:53" ht="15" hidden="1" customHeight="1" outlineLevel="1">
      <c r="B400" s="274"/>
      <c r="C400" s="765"/>
      <c r="D400" s="715"/>
      <c r="E400" s="715"/>
      <c r="F400" s="715"/>
      <c r="G400" s="715"/>
      <c r="H400" s="715"/>
      <c r="I400" s="715"/>
      <c r="J400" s="715"/>
      <c r="K400" s="715"/>
      <c r="L400" s="715"/>
      <c r="M400" s="715"/>
      <c r="N400" s="715"/>
      <c r="O400" s="715"/>
      <c r="P400" s="715"/>
      <c r="Q400" s="715"/>
      <c r="R400" s="715"/>
      <c r="S400" s="715"/>
      <c r="T400" s="715"/>
      <c r="U400" s="715"/>
      <c r="V400" s="715"/>
      <c r="W400" s="715"/>
      <c r="X400" s="715"/>
      <c r="Y400" s="715"/>
      <c r="Z400" s="715"/>
      <c r="AA400" s="715"/>
      <c r="AB400" s="715"/>
      <c r="AC400" s="715"/>
      <c r="AD400" s="715"/>
      <c r="AE400" s="71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ollapsed="1">
      <c r="B401" s="285" t="s">
        <v>249</v>
      </c>
      <c r="C401" s="287"/>
      <c r="D401" s="287">
        <f>SUM(D296:D399)</f>
        <v>51712678.188382812</v>
      </c>
      <c r="E401" s="287">
        <f t="shared" ref="E401:T401" si="131">SUM(E296:E399)</f>
        <v>51592567.425485611</v>
      </c>
      <c r="F401" s="287">
        <f t="shared" si="131"/>
        <v>51519964.708794065</v>
      </c>
      <c r="G401" s="287">
        <f t="shared" si="131"/>
        <v>51042483.45511701</v>
      </c>
      <c r="H401" s="287">
        <f t="shared" si="131"/>
        <v>49372754.846500941</v>
      </c>
      <c r="I401" s="287">
        <f t="shared" si="131"/>
        <v>49002933.144964553</v>
      </c>
      <c r="J401" s="287">
        <f t="shared" si="131"/>
        <v>49002933.144964553</v>
      </c>
      <c r="K401" s="287">
        <f t="shared" si="131"/>
        <v>48860640.404827014</v>
      </c>
      <c r="L401" s="287">
        <f t="shared" si="131"/>
        <v>48118975.522277832</v>
      </c>
      <c r="M401" s="287">
        <f t="shared" si="131"/>
        <v>46070663.645976536</v>
      </c>
      <c r="N401" s="287">
        <f t="shared" si="131"/>
        <v>41225994.98129005</v>
      </c>
      <c r="O401" s="287">
        <f t="shared" si="131"/>
        <v>39869500.017891183</v>
      </c>
      <c r="P401" s="287">
        <f t="shared" si="131"/>
        <v>29298733.223252516</v>
      </c>
      <c r="Q401" s="287">
        <f t="shared" si="131"/>
        <v>29262373.3741653</v>
      </c>
      <c r="R401" s="287">
        <f t="shared" si="131"/>
        <v>29262373.3741653</v>
      </c>
      <c r="S401" s="287">
        <f t="shared" si="131"/>
        <v>23870293.591293234</v>
      </c>
      <c r="T401" s="287">
        <f t="shared" si="131"/>
        <v>1991290.208248853</v>
      </c>
      <c r="U401" s="287"/>
      <c r="V401" s="287">
        <f>SUM(V296:V399)</f>
        <v>11763.274461836363</v>
      </c>
      <c r="W401" s="287">
        <f t="shared" ref="W401:AL401" si="132">SUM(W296:W399)</f>
        <v>7942.2891129003638</v>
      </c>
      <c r="X401" s="287">
        <f t="shared" si="132"/>
        <v>7930.8152811223636</v>
      </c>
      <c r="Y401" s="287">
        <f t="shared" si="132"/>
        <v>7831.5602903303634</v>
      </c>
      <c r="Z401" s="287">
        <f t="shared" si="132"/>
        <v>7343.6861392873916</v>
      </c>
      <c r="AA401" s="287">
        <f t="shared" si="132"/>
        <v>7275.744165522</v>
      </c>
      <c r="AB401" s="287">
        <f t="shared" si="132"/>
        <v>7275.744165522</v>
      </c>
      <c r="AC401" s="287">
        <f t="shared" si="132"/>
        <v>7266.7957591879995</v>
      </c>
      <c r="AD401" s="287">
        <f t="shared" si="132"/>
        <v>7084.4468881629991</v>
      </c>
      <c r="AE401" s="287">
        <f t="shared" si="132"/>
        <v>6687.051475798</v>
      </c>
      <c r="AF401" s="287">
        <f t="shared" si="132"/>
        <v>5852.3272952939997</v>
      </c>
      <c r="AG401" s="287">
        <f t="shared" si="132"/>
        <v>5796.9638903939995</v>
      </c>
      <c r="AH401" s="287">
        <f t="shared" si="132"/>
        <v>4207.0433169199996</v>
      </c>
      <c r="AI401" s="287">
        <f t="shared" si="132"/>
        <v>4199.686069331</v>
      </c>
      <c r="AJ401" s="287">
        <f t="shared" si="132"/>
        <v>4199.686069331</v>
      </c>
      <c r="AK401" s="287">
        <f t="shared" si="132"/>
        <v>3552.9431674730004</v>
      </c>
      <c r="AL401" s="287">
        <f t="shared" si="132"/>
        <v>1045.7855370149998</v>
      </c>
      <c r="AM401" s="287">
        <f>IF(AM295="kWh",SUMPRODUCT(D296:D399,AM296:AM399))</f>
        <v>2334566.669799733</v>
      </c>
      <c r="AN401" s="287">
        <f>IF(AN295="kWh",SUMPRODUCT(D296:D399,AN296:AN399))</f>
        <v>4926610.3642888153</v>
      </c>
      <c r="AO401" s="287">
        <f>IF(AO295="kW",SUMPRODUCT(U296:U399,V296:V399,AO296:AO399),SUMPRODUCT(D296:D399,AO296:AO399))</f>
        <v>39438.753849571331</v>
      </c>
      <c r="AP401" s="287">
        <f>IF(AP295="kW",SUMPRODUCT(U296:U399,V296:V399,AP296:AP399),SUMPRODUCT(D296:D399,AP296:AP399))</f>
        <v>17349.731871078082</v>
      </c>
      <c r="AQ401" s="287">
        <f>IF(AQ295="kW",SUMPRODUCT(U296:U399,V296:V399,AQ296:AQ399),SUMPRODUCT(D296:D399,AQ296:AQ399))</f>
        <v>6004.217325896152</v>
      </c>
      <c r="AR401" s="287">
        <f>IF(AR295="kW",SUMPRODUCT(U296:U399,V296:V399,AR296:AR399),SUMPRODUCT(D296:D399,AR296:AR399))</f>
        <v>0</v>
      </c>
      <c r="AS401" s="287">
        <f>IF(AS295="kW",SUMPRODUCT(U296:U399,V296:V399,AS296:AS399),SUMPRODUCT(D296:D399,AS296:AS399))</f>
        <v>0</v>
      </c>
      <c r="AT401" s="287">
        <f>IF(AT295="kW",SUMPRODUCT(U296:U399,V296:V399,AT296:AT399),SUMPRODUCT(D296:D399,AT296:AT399))</f>
        <v>0</v>
      </c>
      <c r="AU401" s="287">
        <f>IF(AU295="kW",SUMPRODUCT(U296:U399,V296:V399,AU296:AU399),SUMPRODUCT(D296:D399,AU296:AU399))</f>
        <v>0</v>
      </c>
      <c r="AV401" s="287">
        <f>IF(AV295="kW",SUMPRODUCT(U296:U399,V296:V399,AV296:AV399),SUMPRODUCT(D296:D399,AV296:AV399))</f>
        <v>0</v>
      </c>
      <c r="AW401" s="287">
        <f>IF(AW295="kW",SUMPRODUCT(U296:U399,V296:V399,AW296:AW399),SUMPRODUCT(D296:D399,AW296:AW399))</f>
        <v>0</v>
      </c>
      <c r="AX401" s="287">
        <f>IF(AX295="kW",SUMPRODUCT(U296:U399,V296:V399,AX296:AX399),SUMPRODUCT(D296:D399,AX296:AX399))</f>
        <v>0</v>
      </c>
      <c r="AY401" s="287">
        <f>IF(AY295="kW",SUMPRODUCT(U296:U399,V296:V399,AY296:AY399),SUMPRODUCT(D296:D399,AY296:AY399))</f>
        <v>0</v>
      </c>
      <c r="AZ401" s="287">
        <f>IF(AZ295="kW",SUMPRODUCT(U296:U399,V296:V399,AZ296:AZ399),SUMPRODUCT(D296:D399,AZ296:AZ399))</f>
        <v>0</v>
      </c>
      <c r="BA401" s="288"/>
    </row>
    <row r="402" spans="1:55" ht="15.5">
      <c r="B402" s="334" t="s">
        <v>250</v>
      </c>
      <c r="C402" s="335"/>
      <c r="D402" s="335"/>
      <c r="E402" s="335"/>
      <c r="F402" s="335"/>
      <c r="G402" s="335"/>
      <c r="H402" s="335"/>
      <c r="I402" s="335"/>
      <c r="J402" s="335"/>
      <c r="K402" s="335"/>
      <c r="L402" s="335"/>
      <c r="M402" s="335"/>
      <c r="N402" s="335"/>
      <c r="O402" s="335"/>
      <c r="P402" s="335"/>
      <c r="Q402" s="335"/>
      <c r="R402" s="335"/>
      <c r="S402" s="335"/>
      <c r="T402" s="335"/>
      <c r="U402" s="335"/>
      <c r="V402" s="335"/>
      <c r="W402" s="335"/>
      <c r="X402" s="335"/>
      <c r="Y402" s="335"/>
      <c r="Z402" s="335"/>
      <c r="AA402" s="335"/>
      <c r="AB402" s="335"/>
      <c r="AC402" s="335"/>
      <c r="AD402" s="335"/>
      <c r="AE402" s="335"/>
      <c r="AF402" s="335"/>
      <c r="AG402" s="335"/>
      <c r="AH402" s="335"/>
      <c r="AI402" s="335"/>
      <c r="AJ402" s="335"/>
      <c r="AK402" s="335"/>
      <c r="AL402" s="335"/>
      <c r="AM402" s="286">
        <f>HLOOKUP(AM294,'2. LRAMVA Threshold'!$B$42:$Q$53,5,FALSE)</f>
        <v>0</v>
      </c>
      <c r="AN402" s="286">
        <f>HLOOKUP(AN294,'2. LRAMVA Threshold'!$B$42:$Q$53,5,FALSE)</f>
        <v>0</v>
      </c>
      <c r="AO402" s="286">
        <f>HLOOKUP(AO294,'2. LRAMVA Threshold'!$B$42:$Q$53,5,FALSE)</f>
        <v>0</v>
      </c>
      <c r="AP402" s="286">
        <f>HLOOKUP(AP294,'2. LRAMVA Threshold'!$B$42:$Q$53,5,FALSE)</f>
        <v>0</v>
      </c>
      <c r="AQ402" s="286">
        <f>HLOOKUP(AQ294,'2. LRAMVA Threshold'!$B$42:$Q$53,5,FALSE)</f>
        <v>0</v>
      </c>
      <c r="AR402" s="286">
        <f>HLOOKUP(AR294,'2. LRAMVA Threshold'!$B$42:$Q$53,5,FALSE)</f>
        <v>0</v>
      </c>
      <c r="AS402" s="286">
        <f>HLOOKUP(AS294,'2. LRAMVA Threshold'!$B$42:$Q$53,5,FALSE)</f>
        <v>0</v>
      </c>
      <c r="AT402" s="286">
        <f>HLOOKUP(AT294,'2. LRAMVA Threshold'!$B$42:$Q$53,5,FALSE)</f>
        <v>0</v>
      </c>
      <c r="AU402" s="286">
        <f>HLOOKUP(AU294,'2. LRAMVA Threshold'!$B$42:$Q$53,5,FALSE)</f>
        <v>0</v>
      </c>
      <c r="AV402" s="286">
        <f>HLOOKUP(AV294,'2. LRAMVA Threshold'!$B$42:$Q$53,5,FALSE)</f>
        <v>0</v>
      </c>
      <c r="AW402" s="286">
        <f>HLOOKUP(AW294,'2. LRAMVA Threshold'!$B$42:$Q$53,5,FALSE)</f>
        <v>0</v>
      </c>
      <c r="AX402" s="286">
        <f>HLOOKUP(AX294,'2. LRAMVA Threshold'!$B$42:$Q$53,5,FALSE)</f>
        <v>0</v>
      </c>
      <c r="AY402" s="286">
        <f>HLOOKUP(AY294,'2. LRAMVA Threshold'!$B$42:$Q$53,5,FALSE)</f>
        <v>0</v>
      </c>
      <c r="AZ402" s="286">
        <f>HLOOKUP(AZ294,'2. LRAMVA Threshold'!$B$42:$Q$53,5,FALSE)</f>
        <v>0</v>
      </c>
      <c r="BA402" s="336"/>
    </row>
    <row r="403" spans="1:55" ht="15.5">
      <c r="B403" s="446"/>
      <c r="C403" s="338"/>
      <c r="D403" s="339"/>
      <c r="E403" s="339"/>
      <c r="F403" s="339"/>
      <c r="G403" s="339"/>
      <c r="H403" s="339"/>
      <c r="I403" s="339"/>
      <c r="J403" s="339"/>
      <c r="K403" s="339"/>
      <c r="L403" s="339"/>
      <c r="M403" s="339"/>
      <c r="N403" s="339"/>
      <c r="O403" s="339"/>
      <c r="P403" s="339"/>
      <c r="Q403" s="339"/>
      <c r="R403" s="339"/>
      <c r="S403" s="339"/>
      <c r="T403" s="339"/>
      <c r="U403" s="339"/>
      <c r="V403" s="340"/>
      <c r="W403" s="339"/>
      <c r="X403" s="339"/>
      <c r="Y403" s="339"/>
      <c r="Z403" s="341"/>
      <c r="AA403" s="341"/>
      <c r="AB403" s="341"/>
      <c r="AC403" s="341"/>
      <c r="AD403" s="339"/>
      <c r="AE403" s="339"/>
      <c r="AF403" s="339"/>
      <c r="AG403" s="339"/>
      <c r="AH403" s="339"/>
      <c r="AI403" s="339"/>
      <c r="AJ403" s="339"/>
      <c r="AK403" s="339"/>
      <c r="AL403" s="339"/>
      <c r="AM403" s="342"/>
      <c r="AN403" s="342"/>
      <c r="AO403" s="342"/>
      <c r="AP403" s="342"/>
      <c r="AQ403" s="342"/>
      <c r="AR403" s="342"/>
      <c r="AS403" s="342"/>
      <c r="AT403" s="342"/>
      <c r="AU403" s="342"/>
      <c r="AV403" s="342"/>
      <c r="AW403" s="342"/>
      <c r="AX403" s="342"/>
      <c r="AY403" s="342"/>
      <c r="AZ403" s="342"/>
      <c r="BA403" s="343"/>
    </row>
    <row r="404" spans="1:55" ht="15.5">
      <c r="B404" s="283" t="s">
        <v>166</v>
      </c>
      <c r="C404" s="295"/>
      <c r="D404" s="295"/>
      <c r="E404" s="321"/>
      <c r="F404" s="321"/>
      <c r="G404" s="321"/>
      <c r="H404" s="321"/>
      <c r="I404" s="321"/>
      <c r="J404" s="321"/>
      <c r="K404" s="321"/>
      <c r="L404" s="321"/>
      <c r="M404" s="321"/>
      <c r="N404" s="321"/>
      <c r="O404" s="321"/>
      <c r="P404" s="321"/>
      <c r="Q404" s="321"/>
      <c r="R404" s="321"/>
      <c r="S404" s="321"/>
      <c r="T404" s="321"/>
      <c r="U404" s="321"/>
      <c r="V404" s="251"/>
      <c r="W404" s="297"/>
      <c r="X404" s="297"/>
      <c r="Y404" s="297"/>
      <c r="Z404" s="296"/>
      <c r="AA404" s="296"/>
      <c r="AB404" s="296"/>
      <c r="AC404" s="296"/>
      <c r="AD404" s="297"/>
      <c r="AE404" s="297"/>
      <c r="AF404" s="297"/>
      <c r="AG404" s="297"/>
      <c r="AH404" s="297"/>
      <c r="AI404" s="297"/>
      <c r="AJ404" s="297"/>
      <c r="AK404" s="297"/>
      <c r="AL404" s="297"/>
      <c r="AM404" s="714">
        <f>HLOOKUP(AM$20,'3.  Distribution Rates'!$C$122:$P$133,5,FALSE)</f>
        <v>0</v>
      </c>
      <c r="AN404" s="714">
        <f>HLOOKUP(AN$20,'3.  Distribution Rates'!$C$122:$P$133,5,FALSE)</f>
        <v>0</v>
      </c>
      <c r="AO404" s="298">
        <f>HLOOKUP(AO$20,'3.  Distribution Rates'!$C$122:$P$133,5,FALSE)</f>
        <v>0</v>
      </c>
      <c r="AP404" s="298">
        <f>HLOOKUP(AP$20,'3.  Distribution Rates'!$C$122:$P$133,5,FALSE)</f>
        <v>0</v>
      </c>
      <c r="AQ404" s="298">
        <f>HLOOKUP(AQ$20,'3.  Distribution Rates'!$C$122:$P$133,5,FALSE)</f>
        <v>0</v>
      </c>
      <c r="AR404" s="298">
        <f>HLOOKUP(AR$20,'3.  Distribution Rates'!$C$122:$P$133,5,FALSE)</f>
        <v>0</v>
      </c>
      <c r="AS404" s="298">
        <f>HLOOKUP(AS$20,'3.  Distribution Rates'!$C$122:$P$133,5,FALSE)</f>
        <v>0</v>
      </c>
      <c r="AT404" s="298">
        <f>HLOOKUP(AT$20,'3.  Distribution Rates'!$C$122:$P$133,5,FALSE)</f>
        <v>0</v>
      </c>
      <c r="AU404" s="298">
        <f>HLOOKUP(AU$20,'3.  Distribution Rates'!$C$122:$P$133,5,FALSE)</f>
        <v>0</v>
      </c>
      <c r="AV404" s="298">
        <f>HLOOKUP(AV$20,'3.  Distribution Rates'!$C$122:$P$133,5,FALSE)</f>
        <v>0</v>
      </c>
      <c r="AW404" s="298">
        <f>HLOOKUP(AW$20,'3.  Distribution Rates'!$C$122:$P$133,5,FALSE)</f>
        <v>0</v>
      </c>
      <c r="AX404" s="298">
        <f>HLOOKUP(AX$20,'3.  Distribution Rates'!$C$122:$P$133,5,FALSE)</f>
        <v>0</v>
      </c>
      <c r="AY404" s="298">
        <f>HLOOKUP(AY$20,'3.  Distribution Rates'!$C$122:$P$133,5,FALSE)</f>
        <v>0</v>
      </c>
      <c r="AZ404" s="298">
        <f>HLOOKUP(AZ$20,'3.  Distribution Rates'!$C$122:$P$133,5,FALSE)</f>
        <v>0</v>
      </c>
      <c r="BA404" s="344"/>
    </row>
    <row r="405" spans="1:55" ht="15.5">
      <c r="B405" s="283" t="s">
        <v>156</v>
      </c>
      <c r="C405" s="300"/>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23">
        <f t="shared" ref="AM405:AZ405" si="133">AM136*AM404</f>
        <v>0</v>
      </c>
      <c r="AN405" s="323">
        <f t="shared" si="133"/>
        <v>0</v>
      </c>
      <c r="AO405" s="323">
        <f t="shared" si="133"/>
        <v>0</v>
      </c>
      <c r="AP405" s="323">
        <f t="shared" si="133"/>
        <v>0</v>
      </c>
      <c r="AQ405" s="323">
        <f t="shared" si="133"/>
        <v>0</v>
      </c>
      <c r="AR405" s="323">
        <f t="shared" si="133"/>
        <v>0</v>
      </c>
      <c r="AS405" s="323">
        <f t="shared" si="133"/>
        <v>0</v>
      </c>
      <c r="AT405" s="323">
        <f t="shared" si="133"/>
        <v>0</v>
      </c>
      <c r="AU405" s="323">
        <f t="shared" si="133"/>
        <v>0</v>
      </c>
      <c r="AV405" s="323">
        <f t="shared" si="133"/>
        <v>0</v>
      </c>
      <c r="AW405" s="323">
        <f t="shared" si="133"/>
        <v>0</v>
      </c>
      <c r="AX405" s="323">
        <f t="shared" si="133"/>
        <v>0</v>
      </c>
      <c r="AY405" s="323">
        <f t="shared" si="133"/>
        <v>0</v>
      </c>
      <c r="AZ405" s="323">
        <f t="shared" si="133"/>
        <v>0</v>
      </c>
      <c r="BA405" s="533">
        <f>SUM(AM405:AZ405)</f>
        <v>0</v>
      </c>
      <c r="BC405" s="243"/>
    </row>
    <row r="406" spans="1:55" ht="15.5">
      <c r="B406" s="283" t="s">
        <v>157</v>
      </c>
      <c r="C406" s="300"/>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23">
        <f t="shared" ref="AM406:AZ406" si="134">AM275*AM404</f>
        <v>0</v>
      </c>
      <c r="AN406" s="323">
        <f t="shared" si="134"/>
        <v>0</v>
      </c>
      <c r="AO406" s="323">
        <f t="shared" si="134"/>
        <v>0</v>
      </c>
      <c r="AP406" s="323">
        <f t="shared" si="134"/>
        <v>0</v>
      </c>
      <c r="AQ406" s="323">
        <f t="shared" si="134"/>
        <v>0</v>
      </c>
      <c r="AR406" s="323">
        <f t="shared" si="134"/>
        <v>0</v>
      </c>
      <c r="AS406" s="323">
        <f t="shared" si="134"/>
        <v>0</v>
      </c>
      <c r="AT406" s="323">
        <f t="shared" si="134"/>
        <v>0</v>
      </c>
      <c r="AU406" s="323">
        <f t="shared" si="134"/>
        <v>0</v>
      </c>
      <c r="AV406" s="323">
        <f t="shared" si="134"/>
        <v>0</v>
      </c>
      <c r="AW406" s="323">
        <f t="shared" si="134"/>
        <v>0</v>
      </c>
      <c r="AX406" s="323">
        <f t="shared" si="134"/>
        <v>0</v>
      </c>
      <c r="AY406" s="323">
        <f t="shared" si="134"/>
        <v>0</v>
      </c>
      <c r="AZ406" s="323">
        <f t="shared" si="134"/>
        <v>0</v>
      </c>
      <c r="BA406" s="533">
        <f>SUM(AM406:AZ406)</f>
        <v>0</v>
      </c>
    </row>
    <row r="407" spans="1:55" ht="15.5">
      <c r="B407" s="283" t="s">
        <v>158</v>
      </c>
      <c r="C407" s="300"/>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23">
        <f>AM401*AM404</f>
        <v>0</v>
      </c>
      <c r="AN407" s="323">
        <f t="shared" ref="AN407:AZ407" si="135">AN401*AN404</f>
        <v>0</v>
      </c>
      <c r="AO407" s="323">
        <f t="shared" si="135"/>
        <v>0</v>
      </c>
      <c r="AP407" s="323">
        <f t="shared" si="135"/>
        <v>0</v>
      </c>
      <c r="AQ407" s="323">
        <f t="shared" si="135"/>
        <v>0</v>
      </c>
      <c r="AR407" s="323">
        <f t="shared" si="135"/>
        <v>0</v>
      </c>
      <c r="AS407" s="323">
        <f t="shared" si="135"/>
        <v>0</v>
      </c>
      <c r="AT407" s="323">
        <f t="shared" si="135"/>
        <v>0</v>
      </c>
      <c r="AU407" s="323">
        <f t="shared" si="135"/>
        <v>0</v>
      </c>
      <c r="AV407" s="323">
        <f t="shared" si="135"/>
        <v>0</v>
      </c>
      <c r="AW407" s="323">
        <f t="shared" si="135"/>
        <v>0</v>
      </c>
      <c r="AX407" s="323">
        <f t="shared" si="135"/>
        <v>0</v>
      </c>
      <c r="AY407" s="323">
        <f t="shared" si="135"/>
        <v>0</v>
      </c>
      <c r="AZ407" s="323">
        <f t="shared" si="135"/>
        <v>0</v>
      </c>
      <c r="BA407" s="533">
        <f>SUM(AM407:AZ407)</f>
        <v>0</v>
      </c>
    </row>
    <row r="408" spans="1:55" s="325" customFormat="1" ht="15.5">
      <c r="A408" s="440"/>
      <c r="B408" s="304" t="s">
        <v>256</v>
      </c>
      <c r="C408" s="300"/>
      <c r="D408" s="263"/>
      <c r="E408" s="292"/>
      <c r="F408" s="292"/>
      <c r="G408" s="292"/>
      <c r="H408" s="292"/>
      <c r="I408" s="292"/>
      <c r="J408" s="292"/>
      <c r="K408" s="292"/>
      <c r="L408" s="292"/>
      <c r="M408" s="292"/>
      <c r="N408" s="292"/>
      <c r="O408" s="292"/>
      <c r="P408" s="292"/>
      <c r="Q408" s="292"/>
      <c r="R408" s="292"/>
      <c r="S408" s="292"/>
      <c r="T408" s="292"/>
      <c r="U408" s="292"/>
      <c r="V408" s="260"/>
      <c r="W408" s="292"/>
      <c r="X408" s="292"/>
      <c r="Y408" s="292"/>
      <c r="Z408" s="263"/>
      <c r="AA408" s="263"/>
      <c r="AB408" s="263"/>
      <c r="AC408" s="263"/>
      <c r="AD408" s="292"/>
      <c r="AE408" s="292"/>
      <c r="AF408" s="292"/>
      <c r="AG408" s="292"/>
      <c r="AH408" s="292"/>
      <c r="AI408" s="292"/>
      <c r="AJ408" s="292"/>
      <c r="AK408" s="292"/>
      <c r="AL408" s="292"/>
      <c r="AM408" s="301">
        <f>SUM(AM405:AM407)</f>
        <v>0</v>
      </c>
      <c r="AN408" s="301">
        <f>SUM(AN405:AN407)</f>
        <v>0</v>
      </c>
      <c r="AO408" s="301">
        <f t="shared" ref="AO408:AZ408" si="136">SUM(AO405:AO407)</f>
        <v>0</v>
      </c>
      <c r="AP408" s="301">
        <f t="shared" si="136"/>
        <v>0</v>
      </c>
      <c r="AQ408" s="301">
        <f t="shared" si="136"/>
        <v>0</v>
      </c>
      <c r="AR408" s="301">
        <f t="shared" si="136"/>
        <v>0</v>
      </c>
      <c r="AS408" s="301">
        <f t="shared" si="136"/>
        <v>0</v>
      </c>
      <c r="AT408" s="301">
        <f t="shared" si="136"/>
        <v>0</v>
      </c>
      <c r="AU408" s="301">
        <f t="shared" si="136"/>
        <v>0</v>
      </c>
      <c r="AV408" s="301">
        <f t="shared" si="136"/>
        <v>0</v>
      </c>
      <c r="AW408" s="301">
        <f t="shared" si="136"/>
        <v>0</v>
      </c>
      <c r="AX408" s="301">
        <f t="shared" si="136"/>
        <v>0</v>
      </c>
      <c r="AY408" s="301">
        <f t="shared" si="136"/>
        <v>0</v>
      </c>
      <c r="AZ408" s="301">
        <f t="shared" si="136"/>
        <v>0</v>
      </c>
      <c r="BA408" s="350">
        <f>SUM(BA405:BA407)</f>
        <v>0</v>
      </c>
    </row>
    <row r="409" spans="1:55" s="325" customFormat="1" ht="15.5">
      <c r="A409" s="440"/>
      <c r="B409" s="304" t="s">
        <v>251</v>
      </c>
      <c r="C409" s="300"/>
      <c r="D409" s="305"/>
      <c r="E409" s="292"/>
      <c r="F409" s="292"/>
      <c r="G409" s="292"/>
      <c r="H409" s="292"/>
      <c r="I409" s="292"/>
      <c r="J409" s="292"/>
      <c r="K409" s="292"/>
      <c r="L409" s="292"/>
      <c r="M409" s="292"/>
      <c r="N409" s="292"/>
      <c r="O409" s="292"/>
      <c r="P409" s="292"/>
      <c r="Q409" s="292"/>
      <c r="R409" s="292"/>
      <c r="S409" s="292"/>
      <c r="T409" s="292"/>
      <c r="U409" s="292"/>
      <c r="V409" s="260"/>
      <c r="W409" s="292"/>
      <c r="X409" s="292"/>
      <c r="Y409" s="292"/>
      <c r="Z409" s="263"/>
      <c r="AA409" s="263"/>
      <c r="AB409" s="263"/>
      <c r="AC409" s="263"/>
      <c r="AD409" s="292"/>
      <c r="AE409" s="292"/>
      <c r="AF409" s="292"/>
      <c r="AG409" s="292"/>
      <c r="AH409" s="292"/>
      <c r="AI409" s="292"/>
      <c r="AJ409" s="292"/>
      <c r="AK409" s="292"/>
      <c r="AL409" s="292"/>
      <c r="AM409" s="302">
        <f t="shared" ref="AM409:AZ409" si="137">AM402*AM404</f>
        <v>0</v>
      </c>
      <c r="AN409" s="302">
        <f t="shared" si="137"/>
        <v>0</v>
      </c>
      <c r="AO409" s="302">
        <f t="shared" si="137"/>
        <v>0</v>
      </c>
      <c r="AP409" s="302">
        <f t="shared" si="137"/>
        <v>0</v>
      </c>
      <c r="AQ409" s="302">
        <f t="shared" si="137"/>
        <v>0</v>
      </c>
      <c r="AR409" s="302">
        <f t="shared" si="137"/>
        <v>0</v>
      </c>
      <c r="AS409" s="302">
        <f t="shared" si="137"/>
        <v>0</v>
      </c>
      <c r="AT409" s="302">
        <f t="shared" si="137"/>
        <v>0</v>
      </c>
      <c r="AU409" s="302">
        <f t="shared" si="137"/>
        <v>0</v>
      </c>
      <c r="AV409" s="302">
        <f t="shared" si="137"/>
        <v>0</v>
      </c>
      <c r="AW409" s="302">
        <f t="shared" si="137"/>
        <v>0</v>
      </c>
      <c r="AX409" s="302">
        <f t="shared" si="137"/>
        <v>0</v>
      </c>
      <c r="AY409" s="302">
        <f t="shared" si="137"/>
        <v>0</v>
      </c>
      <c r="AZ409" s="302">
        <f t="shared" si="137"/>
        <v>0</v>
      </c>
      <c r="BA409" s="350">
        <f>SUM(AM409:AZ409)</f>
        <v>0</v>
      </c>
    </row>
    <row r="410" spans="1:55" ht="15.75" customHeight="1">
      <c r="A410" s="440"/>
      <c r="B410" s="304" t="s">
        <v>263</v>
      </c>
      <c r="C410" s="300"/>
      <c r="D410" s="305"/>
      <c r="E410" s="292"/>
      <c r="F410" s="292"/>
      <c r="G410" s="292"/>
      <c r="H410" s="292"/>
      <c r="I410" s="292"/>
      <c r="J410" s="292"/>
      <c r="K410" s="292"/>
      <c r="L410" s="292"/>
      <c r="M410" s="292"/>
      <c r="N410" s="292"/>
      <c r="O410" s="292"/>
      <c r="P410" s="292"/>
      <c r="Q410" s="292"/>
      <c r="R410" s="292"/>
      <c r="S410" s="292"/>
      <c r="T410" s="292"/>
      <c r="U410" s="292"/>
      <c r="V410" s="260"/>
      <c r="W410" s="292"/>
      <c r="X410" s="292"/>
      <c r="Y410" s="292"/>
      <c r="Z410" s="305"/>
      <c r="AA410" s="305"/>
      <c r="AB410" s="305"/>
      <c r="AC410" s="305"/>
      <c r="AD410" s="292"/>
      <c r="AE410" s="292"/>
      <c r="AF410" s="292"/>
      <c r="AG410" s="292"/>
      <c r="AH410" s="292"/>
      <c r="AI410" s="292"/>
      <c r="AJ410" s="292"/>
      <c r="AK410" s="292"/>
      <c r="AL410" s="292"/>
      <c r="AM410" s="260"/>
      <c r="AN410" s="306"/>
      <c r="AO410" s="306"/>
      <c r="AP410" s="306"/>
      <c r="AQ410" s="306"/>
      <c r="AR410" s="306"/>
      <c r="AS410" s="306"/>
      <c r="AT410" s="306"/>
      <c r="AU410" s="306"/>
      <c r="AV410" s="306"/>
      <c r="AW410" s="306"/>
      <c r="AX410" s="306"/>
      <c r="AY410" s="306"/>
      <c r="AZ410" s="306"/>
      <c r="BA410" s="350">
        <f>BA408-BA409</f>
        <v>0</v>
      </c>
    </row>
    <row r="411" spans="1:55" ht="15.5">
      <c r="B411" s="283"/>
      <c r="C411" s="305"/>
      <c r="D411" s="305"/>
      <c r="E411" s="292"/>
      <c r="F411" s="292"/>
      <c r="G411" s="292"/>
      <c r="H411" s="292"/>
      <c r="I411" s="292"/>
      <c r="J411" s="292"/>
      <c r="K411" s="292"/>
      <c r="L411" s="292"/>
      <c r="M411" s="292"/>
      <c r="N411" s="292"/>
      <c r="O411" s="292"/>
      <c r="P411" s="292"/>
      <c r="Q411" s="292"/>
      <c r="R411" s="292"/>
      <c r="S411" s="292"/>
      <c r="T411" s="292"/>
      <c r="U411" s="292"/>
      <c r="V411" s="260"/>
      <c r="W411" s="292"/>
      <c r="X411" s="292"/>
      <c r="Y411" s="292"/>
      <c r="Z411" s="305"/>
      <c r="AA411" s="300"/>
      <c r="AB411" s="305"/>
      <c r="AC411" s="305"/>
      <c r="AD411" s="292"/>
      <c r="AE411" s="292"/>
      <c r="AF411" s="292"/>
      <c r="AG411" s="292"/>
      <c r="AH411" s="292"/>
      <c r="AI411" s="292"/>
      <c r="AJ411" s="292"/>
      <c r="AK411" s="292"/>
      <c r="AL411" s="292"/>
      <c r="AM411" s="217"/>
      <c r="AN411" s="217"/>
      <c r="AO411" s="217"/>
      <c r="AP411" s="217"/>
      <c r="AQ411" s="217"/>
      <c r="AR411" s="217"/>
      <c r="AS411" s="217"/>
      <c r="AT411" s="217"/>
      <c r="AU411" s="217"/>
      <c r="AV411" s="217"/>
      <c r="AW411" s="217"/>
      <c r="AX411" s="217"/>
      <c r="AY411" s="217"/>
      <c r="AZ411" s="217"/>
      <c r="BA411" s="308"/>
    </row>
    <row r="412" spans="1:55" ht="15.5">
      <c r="B412" s="283" t="s">
        <v>72</v>
      </c>
      <c r="C412" s="310"/>
      <c r="D412" s="240"/>
      <c r="E412" s="240"/>
      <c r="F412" s="240"/>
      <c r="G412" s="240"/>
      <c r="H412" s="240"/>
      <c r="I412" s="240"/>
      <c r="J412" s="240"/>
      <c r="K412" s="240"/>
      <c r="L412" s="240"/>
      <c r="M412" s="240"/>
      <c r="N412" s="240"/>
      <c r="O412" s="240"/>
      <c r="P412" s="240"/>
      <c r="Q412" s="240"/>
      <c r="R412" s="240"/>
      <c r="S412" s="240"/>
      <c r="T412" s="240"/>
      <c r="U412" s="240"/>
      <c r="V412" s="311"/>
      <c r="W412" s="240"/>
      <c r="X412" s="240"/>
      <c r="Y412" s="240"/>
      <c r="Z412" s="264"/>
      <c r="AA412" s="243"/>
      <c r="AB412" s="243"/>
      <c r="AC412" s="240"/>
      <c r="AD412" s="240"/>
      <c r="AE412" s="243"/>
      <c r="AF412" s="243"/>
      <c r="AG412" s="243"/>
      <c r="AH412" s="243"/>
      <c r="AI412" s="243"/>
      <c r="AJ412" s="243"/>
      <c r="AK412" s="243"/>
      <c r="AL412" s="243"/>
      <c r="AM412" s="251">
        <f>SUMPRODUCT($E$296:$E$399,AM296:AM399)</f>
        <v>2334566.669799733</v>
      </c>
      <c r="AN412" s="251">
        <f>SUMPRODUCT($E$296:$E$399,AN296:AN399)</f>
        <v>4925622.3389140312</v>
      </c>
      <c r="AO412" s="251">
        <f>IF(AO295="kW",SUMPRODUCT(U296:U399,W296:W399,AO296:AO399),SUMPRODUCT(E296:E399,AO296:AO399))</f>
        <v>39405.626596901864</v>
      </c>
      <c r="AP412" s="251">
        <f>IF(AP295="kW",SUMPRODUCT(U296:U399,W296:W399,AP296:AP399),SUMPRODUCT(E296:E399,AP296:AP399))</f>
        <v>17338.289555950505</v>
      </c>
      <c r="AQ412" s="251">
        <f>IF(AQ295="kW",SUMPRODUCT(U296:U399,W296:W399,AQ296:AQ399),SUMPRODUCT(E296:E399,AQ296:AQ399))</f>
        <v>6003.889433399333</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4"/>
    </row>
    <row r="413" spans="1:55" ht="15.5">
      <c r="B413" s="283" t="s">
        <v>195</v>
      </c>
      <c r="C413" s="310"/>
      <c r="D413" s="240"/>
      <c r="E413" s="240"/>
      <c r="F413" s="240"/>
      <c r="G413" s="240"/>
      <c r="H413" s="240"/>
      <c r="I413" s="240"/>
      <c r="J413" s="240"/>
      <c r="K413" s="240"/>
      <c r="L413" s="240"/>
      <c r="M413" s="240"/>
      <c r="N413" s="240"/>
      <c r="O413" s="240"/>
      <c r="P413" s="240"/>
      <c r="Q413" s="240"/>
      <c r="R413" s="240"/>
      <c r="S413" s="240"/>
      <c r="T413" s="240"/>
      <c r="U413" s="240"/>
      <c r="V413" s="311"/>
      <c r="W413" s="240"/>
      <c r="X413" s="240"/>
      <c r="Y413" s="240"/>
      <c r="Z413" s="264"/>
      <c r="AA413" s="243"/>
      <c r="AB413" s="243"/>
      <c r="AC413" s="240"/>
      <c r="AD413" s="240"/>
      <c r="AE413" s="243"/>
      <c r="AF413" s="243"/>
      <c r="AG413" s="243"/>
      <c r="AH413" s="243"/>
      <c r="AI413" s="243"/>
      <c r="AJ413" s="243"/>
      <c r="AK413" s="243"/>
      <c r="AL413" s="243"/>
      <c r="AM413" s="251">
        <f>SUMPRODUCT($F$296:$F$399,AM296:AM399)</f>
        <v>2296994.5383896651</v>
      </c>
      <c r="AN413" s="251">
        <f>SUMPRODUCT($F$296:$F$399,AN296:AN399)</f>
        <v>4891920.8657085327</v>
      </c>
      <c r="AO413" s="251">
        <f>IF(AO295="kW",SUMPRODUCT(U296:U399,X296:X399,AO296:AO399),SUMPRODUCT(F296:F399,AO296:AO399))</f>
        <v>39402.541295473806</v>
      </c>
      <c r="AP413" s="251">
        <f>IF(AP295="kW",SUMPRODUCT(U296:U399,X296:X399,AP296:AP399),SUMPRODUCT(F296:F399,AP296:AP399))</f>
        <v>17337.223877744233</v>
      </c>
      <c r="AQ413" s="251">
        <f>IF(AQ295="kW",SUMPRODUCT(U296:U399,X296:X399,AQ296:AQ399),SUMPRODUCT(F296:F399, AQ296:AQ399))</f>
        <v>6003.8588951835991</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4"/>
    </row>
    <row r="414" spans="1:55" ht="15.5">
      <c r="B414" s="283" t="s">
        <v>196</v>
      </c>
      <c r="C414" s="310"/>
      <c r="D414" s="240"/>
      <c r="E414" s="240"/>
      <c r="F414" s="240"/>
      <c r="G414" s="240"/>
      <c r="H414" s="240"/>
      <c r="I414" s="240"/>
      <c r="J414" s="240"/>
      <c r="K414" s="240"/>
      <c r="L414" s="240"/>
      <c r="M414" s="240"/>
      <c r="N414" s="240"/>
      <c r="O414" s="240"/>
      <c r="P414" s="240"/>
      <c r="Q414" s="240"/>
      <c r="R414" s="240"/>
      <c r="S414" s="240"/>
      <c r="T414" s="240"/>
      <c r="U414" s="240"/>
      <c r="V414" s="311"/>
      <c r="W414" s="240"/>
      <c r="X414" s="240"/>
      <c r="Y414" s="240"/>
      <c r="Z414" s="264"/>
      <c r="AA414" s="243"/>
      <c r="AB414" s="243"/>
      <c r="AC414" s="240"/>
      <c r="AD414" s="240"/>
      <c r="AE414" s="243"/>
      <c r="AF414" s="243"/>
      <c r="AG414" s="243"/>
      <c r="AH414" s="243"/>
      <c r="AI414" s="243"/>
      <c r="AJ414" s="243"/>
      <c r="AK414" s="243"/>
      <c r="AL414" s="243"/>
      <c r="AM414" s="251">
        <f>SUMPRODUCT($G$296:$G$399,AM296:AM399)</f>
        <v>2164527.4449656708</v>
      </c>
      <c r="AN414" s="251">
        <f>SUMPRODUCT($G$296:$G$399,AN296:AN399)</f>
        <v>4578685.3675884306</v>
      </c>
      <c r="AO414" s="251">
        <f>IF(AO295="kW",SUMPRODUCT(U296:U399,Y296:Y399,AO296:AO399),SUMPRODUCT(G296:G399,AO296:AO399))</f>
        <v>39325.249095469044</v>
      </c>
      <c r="AP414" s="251">
        <f>IF(AP295="kW",SUMPRODUCT(U296:U399,Y296:Y399,AP296:AP399),SUMPRODUCT(G296:G399,AP296:AP399))</f>
        <v>17310.526773756093</v>
      </c>
      <c r="AQ414" s="251">
        <f>IF(AQ295="kW",SUMPRODUCT(U296:U399,Y296:Y399,AQ296:AQ399),SUMPRODUCT(G296:G399, AQ296:AQ399))</f>
        <v>6003.0938594380441</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4"/>
    </row>
    <row r="415" spans="1:55" ht="15.5">
      <c r="B415" s="283" t="s">
        <v>197</v>
      </c>
      <c r="C415" s="310"/>
      <c r="D415" s="240"/>
      <c r="E415" s="240"/>
      <c r="F415" s="240"/>
      <c r="G415" s="240"/>
      <c r="H415" s="240"/>
      <c r="I415" s="240"/>
      <c r="J415" s="240"/>
      <c r="K415" s="240"/>
      <c r="L415" s="240"/>
      <c r="M415" s="240"/>
      <c r="N415" s="240"/>
      <c r="O415" s="240"/>
      <c r="P415" s="240"/>
      <c r="Q415" s="240"/>
      <c r="R415" s="240"/>
      <c r="S415" s="240"/>
      <c r="T415" s="240"/>
      <c r="U415" s="240"/>
      <c r="V415" s="311"/>
      <c r="W415" s="240"/>
      <c r="X415" s="240"/>
      <c r="Y415" s="240"/>
      <c r="Z415" s="264"/>
      <c r="AA415" s="243"/>
      <c r="AB415" s="243"/>
      <c r="AC415" s="240"/>
      <c r="AD415" s="240"/>
      <c r="AE415" s="243"/>
      <c r="AF415" s="243"/>
      <c r="AG415" s="243"/>
      <c r="AH415" s="243"/>
      <c r="AI415" s="243"/>
      <c r="AJ415" s="243"/>
      <c r="AK415" s="243"/>
      <c r="AL415" s="243"/>
      <c r="AM415" s="251">
        <f>SUMPRODUCT($H$296:$H$399,AM296:AM399)</f>
        <v>2074900.8809085763</v>
      </c>
      <c r="AN415" s="251">
        <f>SUMPRODUCT($H$296:$H$399,AN296:AN399)</f>
        <v>3480125.6858922346</v>
      </c>
      <c r="AO415" s="251">
        <f>IF(AO295="kW",SUMPRODUCT(U296:U399,Z296:Z399,AO296:AO399),SUMPRODUCT(H296:H399,AO296:AO399))</f>
        <v>38314.053161162003</v>
      </c>
      <c r="AP415" s="251">
        <f>IF(AP295="kW",SUMPRODUCT(U296:U399,Z296:Z399,AP296:AP399),SUMPRODUCT(H296:H399,AP296:AP399))</f>
        <v>17070.909330027818</v>
      </c>
      <c r="AQ415" s="251">
        <f>IF(AQ295="kW",SUMPRODUCT(U296:U399,Z296:Z399,AQ296:AQ399),SUMPRODUCT(H296:H399, AQ296:AQ399))</f>
        <v>5890.4050904184251</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4"/>
    </row>
    <row r="416" spans="1:55" ht="15.5">
      <c r="B416" s="283" t="s">
        <v>198</v>
      </c>
      <c r="C416" s="310"/>
      <c r="D416" s="240"/>
      <c r="E416" s="240"/>
      <c r="F416" s="240"/>
      <c r="G416" s="240"/>
      <c r="H416" s="240"/>
      <c r="I416" s="240"/>
      <c r="J416" s="240"/>
      <c r="K416" s="240"/>
      <c r="L416" s="240"/>
      <c r="M416" s="240"/>
      <c r="N416" s="240"/>
      <c r="O416" s="240"/>
      <c r="P416" s="240"/>
      <c r="Q416" s="240"/>
      <c r="R416" s="240"/>
      <c r="S416" s="240"/>
      <c r="T416" s="240"/>
      <c r="U416" s="240"/>
      <c r="V416" s="311"/>
      <c r="W416" s="240"/>
      <c r="X416" s="240"/>
      <c r="Y416" s="240"/>
      <c r="Z416" s="264"/>
      <c r="AA416" s="243"/>
      <c r="AB416" s="243"/>
      <c r="AC416" s="240"/>
      <c r="AD416" s="240"/>
      <c r="AE416" s="243"/>
      <c r="AF416" s="243"/>
      <c r="AG416" s="243"/>
      <c r="AH416" s="243"/>
      <c r="AI416" s="243"/>
      <c r="AJ416" s="243"/>
      <c r="AK416" s="243"/>
      <c r="AL416" s="243"/>
      <c r="AM416" s="251">
        <f>SUMPRODUCT($I$296:$I$399,AM296:AM399)</f>
        <v>1986855.9747502101</v>
      </c>
      <c r="AN416" s="251">
        <f>SUMPRODUCT($I$296:$I$399,AN296:AN399)</f>
        <v>3462233.1757268179</v>
      </c>
      <c r="AO416" s="251">
        <f>IF(AO295="kW",SUMPRODUCT(U296:U399,AA296:AA399,AO296:AO399),SUMPRODUCT(I296:I399,AO296:AO399))</f>
        <v>37926.696693115773</v>
      </c>
      <c r="AP416" s="251">
        <f>IF(AP295="kW",SUMPRODUCT(U296:U399,AA296:AA399,AP296:AP399),SUMPRODUCT(I296:I399,AP296:AP399))</f>
        <v>16937.114511051615</v>
      </c>
      <c r="AQ416" s="251">
        <f>IF(AQ295="kW",SUMPRODUCT(U296:U399,AA296:AA399,AQ296:AQ399),SUMPRODUCT(I296:I399, AQ296:AQ399))</f>
        <v>5886.5710483765506</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4"/>
    </row>
    <row r="417" spans="1:53" ht="15.5">
      <c r="B417" s="283" t="s">
        <v>199</v>
      </c>
      <c r="C417" s="310"/>
      <c r="D417" s="243"/>
      <c r="E417" s="243"/>
      <c r="F417" s="243"/>
      <c r="G417" s="243"/>
      <c r="H417" s="243"/>
      <c r="I417" s="243"/>
      <c r="J417" s="243"/>
      <c r="K417" s="243"/>
      <c r="L417" s="243"/>
      <c r="M417" s="243"/>
      <c r="N417" s="243"/>
      <c r="O417" s="243"/>
      <c r="P417" s="243"/>
      <c r="Q417" s="243"/>
      <c r="R417" s="243"/>
      <c r="S417" s="243"/>
      <c r="T417" s="243"/>
      <c r="U417" s="243"/>
      <c r="V417" s="311"/>
      <c r="W417" s="243"/>
      <c r="X417" s="243"/>
      <c r="Y417" s="243"/>
      <c r="Z417" s="264"/>
      <c r="AA417" s="243"/>
      <c r="AB417" s="243"/>
      <c r="AC417" s="243"/>
      <c r="AD417" s="243"/>
      <c r="AE417" s="243"/>
      <c r="AF417" s="243"/>
      <c r="AG417" s="243"/>
      <c r="AH417" s="243"/>
      <c r="AI417" s="243"/>
      <c r="AJ417" s="243"/>
      <c r="AK417" s="243"/>
      <c r="AL417" s="243"/>
      <c r="AM417" s="251">
        <f>SUMPRODUCT($J$296:$J$399,AM296:AM399)</f>
        <v>1986855.9747502101</v>
      </c>
      <c r="AN417" s="251">
        <f>SUMPRODUCT($J$296:$J$399,AN296:AN399)</f>
        <v>3462233.1757268179</v>
      </c>
      <c r="AO417" s="251">
        <f>IF(AO295="kW",SUMPRODUCT(U296:U399,AB296:AB399,AO296:AO399),SUMPRODUCT(J296:J399,AO296:AO399))</f>
        <v>37926.696693115773</v>
      </c>
      <c r="AP417" s="251">
        <f>IF(AP295="kW",SUMPRODUCT(U296:U399,AB296:AB399,AP296:AP399),SUMPRODUCT(J296:J399,AP296:AP399))</f>
        <v>16937.114511051615</v>
      </c>
      <c r="AQ417" s="251">
        <f>IF(AQ295="kW",SUMPRODUCT(U296:U399,AB296:AB399,AQ296:AQ399),SUMPRODUCT(J296:J399, AQ296:AQ399))</f>
        <v>5886.5710483765506</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4"/>
    </row>
    <row r="418" spans="1:53" ht="15.5">
      <c r="B418" s="283" t="s">
        <v>200</v>
      </c>
      <c r="C418" s="310"/>
      <c r="D418" s="243"/>
      <c r="E418" s="243"/>
      <c r="F418" s="243"/>
      <c r="G418" s="243"/>
      <c r="H418" s="243"/>
      <c r="I418" s="243"/>
      <c r="J418" s="243"/>
      <c r="K418" s="243"/>
      <c r="L418" s="243"/>
      <c r="M418" s="243"/>
      <c r="N418" s="243"/>
      <c r="O418" s="243"/>
      <c r="P418" s="243"/>
      <c r="Q418" s="243"/>
      <c r="R418" s="243"/>
      <c r="S418" s="243"/>
      <c r="T418" s="243"/>
      <c r="U418" s="243"/>
      <c r="V418" s="311"/>
      <c r="W418" s="243"/>
      <c r="X418" s="243"/>
      <c r="Y418" s="243"/>
      <c r="Z418" s="264"/>
      <c r="AA418" s="243"/>
      <c r="AB418" s="243"/>
      <c r="AC418" s="243"/>
      <c r="AD418" s="243"/>
      <c r="AE418" s="243"/>
      <c r="AF418" s="243"/>
      <c r="AG418" s="243"/>
      <c r="AH418" s="243"/>
      <c r="AI418" s="243"/>
      <c r="AJ418" s="243"/>
      <c r="AK418" s="243"/>
      <c r="AL418" s="243"/>
      <c r="AM418" s="251">
        <f>SUMPRODUCT($K$296:$K$399,AM296:AM399)</f>
        <v>1986289.6937859959</v>
      </c>
      <c r="AN418" s="251">
        <f>SUMPRODUCT($K$296:$K$399,AN296:AN399)</f>
        <v>3446460.942542363</v>
      </c>
      <c r="AO418" s="251">
        <f>IF(AO295="kW",SUMPRODUCT($U$296:$U$399,$AC$296:$AC$399,AO296:AO399),SUMPRODUCT($K$296:$K$399,AO296:AO399))</f>
        <v>37917.1461005577</v>
      </c>
      <c r="AP418" s="251">
        <f t="shared" ref="AP418:AZ418" si="138">IF(AP295="kW",SUMPRODUCT($U$296:$U$399,$AC$296:$AC$399,AP296:AP399),SUMPRODUCT($K$296:$K$399,AP296:AP399))</f>
        <v>16933.815689661413</v>
      </c>
      <c r="AQ418" s="251">
        <f t="shared" si="138"/>
        <v>5886.4765169141556</v>
      </c>
      <c r="AR418" s="251">
        <f t="shared" si="138"/>
        <v>0</v>
      </c>
      <c r="AS418" s="251">
        <f t="shared" si="138"/>
        <v>0</v>
      </c>
      <c r="AT418" s="251">
        <f t="shared" si="138"/>
        <v>0</v>
      </c>
      <c r="AU418" s="251">
        <f t="shared" si="138"/>
        <v>0</v>
      </c>
      <c r="AV418" s="251">
        <f t="shared" si="138"/>
        <v>0</v>
      </c>
      <c r="AW418" s="251">
        <f t="shared" si="138"/>
        <v>0</v>
      </c>
      <c r="AX418" s="251">
        <f t="shared" si="138"/>
        <v>0</v>
      </c>
      <c r="AY418" s="251">
        <f t="shared" si="138"/>
        <v>0</v>
      </c>
      <c r="AZ418" s="251">
        <f t="shared" si="138"/>
        <v>0</v>
      </c>
      <c r="BA418" s="294"/>
    </row>
    <row r="419" spans="1:53" ht="15.5">
      <c r="B419" s="283" t="s">
        <v>895</v>
      </c>
      <c r="C419" s="310"/>
      <c r="D419" s="243"/>
      <c r="E419" s="243"/>
      <c r="F419" s="243"/>
      <c r="G419" s="243"/>
      <c r="H419" s="243"/>
      <c r="I419" s="243"/>
      <c r="J419" s="243"/>
      <c r="K419" s="243"/>
      <c r="L419" s="243"/>
      <c r="M419" s="243"/>
      <c r="N419" s="243"/>
      <c r="O419" s="243"/>
      <c r="P419" s="243"/>
      <c r="Q419" s="243"/>
      <c r="R419" s="243"/>
      <c r="S419" s="243"/>
      <c r="T419" s="243"/>
      <c r="U419" s="243"/>
      <c r="V419" s="311"/>
      <c r="W419" s="243"/>
      <c r="X419" s="243"/>
      <c r="Y419" s="243"/>
      <c r="Z419" s="264"/>
      <c r="AA419" s="243"/>
      <c r="AB419" s="243"/>
      <c r="AC419" s="243"/>
      <c r="AD419" s="243"/>
      <c r="AE419" s="243"/>
      <c r="AF419" s="243"/>
      <c r="AG419" s="243"/>
      <c r="AH419" s="243"/>
      <c r="AI419" s="243"/>
      <c r="AJ419" s="243"/>
      <c r="AK419" s="243"/>
      <c r="AL419" s="243"/>
      <c r="AM419" s="251">
        <f>SUMPRODUCT($L$296:$L$399,AM296:AM399)</f>
        <v>1881508.2395160159</v>
      </c>
      <c r="AN419" s="251">
        <f>SUMPRODUCT($L$296:$L$399,AN296:AN399)</f>
        <v>3407357.5928670825</v>
      </c>
      <c r="AO419" s="251">
        <f>IF(AO295="kW",SUMPRODUCT($U$296:$U$399,$AD$296:$AD$399,AO296:AO399),SUMPRODUCT($L$296:$L$399,AO296:AO399))</f>
        <v>36669.368207446823</v>
      </c>
      <c r="AP419" s="251">
        <f t="shared" ref="AP419:AZ419" si="139">IF(AP295="kW",SUMPRODUCT($U$296:$U$399,$AD$296:$AD$399,AP296:AP399),SUMPRODUCT($L$296:$L$399,AP296:AP399))</f>
        <v>16502.827101363589</v>
      </c>
      <c r="AQ419" s="251">
        <f t="shared" si="139"/>
        <v>5874.1260508815649</v>
      </c>
      <c r="AR419" s="251">
        <f t="shared" si="139"/>
        <v>0</v>
      </c>
      <c r="AS419" s="251">
        <f t="shared" si="139"/>
        <v>0</v>
      </c>
      <c r="AT419" s="251">
        <f t="shared" si="139"/>
        <v>0</v>
      </c>
      <c r="AU419" s="251">
        <f t="shared" si="139"/>
        <v>0</v>
      </c>
      <c r="AV419" s="251">
        <f t="shared" si="139"/>
        <v>0</v>
      </c>
      <c r="AW419" s="251">
        <f t="shared" si="139"/>
        <v>0</v>
      </c>
      <c r="AX419" s="251">
        <f t="shared" si="139"/>
        <v>0</v>
      </c>
      <c r="AY419" s="251">
        <f t="shared" si="139"/>
        <v>0</v>
      </c>
      <c r="AZ419" s="251">
        <f t="shared" si="139"/>
        <v>0</v>
      </c>
      <c r="BA419" s="294"/>
    </row>
    <row r="420" spans="1:53" ht="15.5">
      <c r="B420" s="283" t="s">
        <v>896</v>
      </c>
      <c r="C420" s="310"/>
      <c r="D420" s="243"/>
      <c r="E420" s="243"/>
      <c r="F420" s="243"/>
      <c r="G420" s="243"/>
      <c r="H420" s="243"/>
      <c r="I420" s="243"/>
      <c r="J420" s="243"/>
      <c r="K420" s="243"/>
      <c r="L420" s="243"/>
      <c r="M420" s="243"/>
      <c r="N420" s="243"/>
      <c r="O420" s="243"/>
      <c r="P420" s="243"/>
      <c r="Q420" s="243"/>
      <c r="R420" s="243"/>
      <c r="S420" s="243"/>
      <c r="T420" s="243"/>
      <c r="U420" s="243"/>
      <c r="V420" s="311"/>
      <c r="W420" s="243"/>
      <c r="X420" s="243"/>
      <c r="Y420" s="243"/>
      <c r="Z420" s="264"/>
      <c r="AA420" s="243"/>
      <c r="AB420" s="243"/>
      <c r="AC420" s="243"/>
      <c r="AD420" s="243"/>
      <c r="AE420" s="243"/>
      <c r="AF420" s="243"/>
      <c r="AG420" s="243"/>
      <c r="AH420" s="243"/>
      <c r="AI420" s="243"/>
      <c r="AJ420" s="243"/>
      <c r="AK420" s="243"/>
      <c r="AL420" s="243"/>
      <c r="AM420" s="251">
        <f>SUMPRODUCT($M$296:$M$399,AM296:AM399)</f>
        <v>1881508.2395160159</v>
      </c>
      <c r="AN420" s="251">
        <f>SUMPRODUCT($M$296:$M$399,AN296:AN399)</f>
        <v>3281595.4015670964</v>
      </c>
      <c r="AO420" s="251">
        <f>IF(AO295="kW",SUMPRODUCT($U$296:$U$399,$AE$296:$AE$399,AO296:AO399),SUMPRODUCT($M$296:$M$399,AO296:AO399))</f>
        <v>33848.295325299863</v>
      </c>
      <c r="AP420" s="251">
        <f t="shared" ref="AP420:AZ420" si="140">IF(AP295="kW",SUMPRODUCT($U$296:$U$399,$AE$296:$AE$399,AP296:AP399),SUMPRODUCT($M$296:$M$399,AP296:AP399))</f>
        <v>15528.414727434983</v>
      </c>
      <c r="AQ420" s="251">
        <f t="shared" si="140"/>
        <v>5846.2031609195119</v>
      </c>
      <c r="AR420" s="251">
        <f t="shared" si="140"/>
        <v>0</v>
      </c>
      <c r="AS420" s="251">
        <f t="shared" si="140"/>
        <v>0</v>
      </c>
      <c r="AT420" s="251">
        <f t="shared" si="140"/>
        <v>0</v>
      </c>
      <c r="AU420" s="251">
        <f t="shared" si="140"/>
        <v>0</v>
      </c>
      <c r="AV420" s="251">
        <f t="shared" si="140"/>
        <v>0</v>
      </c>
      <c r="AW420" s="251">
        <f t="shared" si="140"/>
        <v>0</v>
      </c>
      <c r="AX420" s="251">
        <f t="shared" si="140"/>
        <v>0</v>
      </c>
      <c r="AY420" s="251">
        <f t="shared" si="140"/>
        <v>0</v>
      </c>
      <c r="AZ420" s="251">
        <f t="shared" si="140"/>
        <v>0</v>
      </c>
      <c r="BA420" s="294"/>
    </row>
    <row r="421" spans="1:53" ht="15.5">
      <c r="B421" s="283" t="s">
        <v>897</v>
      </c>
      <c r="C421" s="310"/>
      <c r="D421" s="243"/>
      <c r="E421" s="243"/>
      <c r="F421" s="243"/>
      <c r="G421" s="243"/>
      <c r="H421" s="243"/>
      <c r="I421" s="243"/>
      <c r="J421" s="243"/>
      <c r="K421" s="243"/>
      <c r="L421" s="243"/>
      <c r="M421" s="243"/>
      <c r="N421" s="243"/>
      <c r="O421" s="243"/>
      <c r="P421" s="243"/>
      <c r="Q421" s="243"/>
      <c r="R421" s="243"/>
      <c r="S421" s="243"/>
      <c r="T421" s="243"/>
      <c r="U421" s="243"/>
      <c r="V421" s="311"/>
      <c r="W421" s="243"/>
      <c r="X421" s="243"/>
      <c r="Y421" s="243"/>
      <c r="Z421" s="264"/>
      <c r="AA421" s="243"/>
      <c r="AB421" s="243"/>
      <c r="AC421" s="243"/>
      <c r="AD421" s="243"/>
      <c r="AE421" s="243"/>
      <c r="AF421" s="243"/>
      <c r="AG421" s="243"/>
      <c r="AH421" s="243"/>
      <c r="AI421" s="243"/>
      <c r="AJ421" s="243"/>
      <c r="AK421" s="243"/>
      <c r="AL421" s="243"/>
      <c r="AM421" s="251">
        <f>SUMPRODUCT($N$296:$N$399,AM296:AM399)</f>
        <v>1831057.7352514772</v>
      </c>
      <c r="AN421" s="251">
        <f>SUMPRODUCT($N$296:$N$399,AN296:AN399)</f>
        <v>2991619.4933887711</v>
      </c>
      <c r="AO421" s="251">
        <f>IF(AO295="kW",SUMPRODUCT($U$296:$U$399,$AF$296:$AF$399,AO296:AO399),SUMPRODUCT($N$296:$N$399,AO296:AO399))</f>
        <v>30476.494724380944</v>
      </c>
      <c r="AP421" s="251">
        <f t="shared" ref="AP421:AZ421" si="141">IF(AP295="kW",SUMPRODUCT($U$296:$U$399,$AF$296:$AF$399,AP296:AP399),SUMPRODUCT($N$296:$N$399,AP296:AP399))</f>
        <v>10222.914305332033</v>
      </c>
      <c r="AQ421" s="251">
        <f t="shared" si="141"/>
        <v>5812.8291854546205</v>
      </c>
      <c r="AR421" s="251">
        <f t="shared" si="141"/>
        <v>0</v>
      </c>
      <c r="AS421" s="251">
        <f t="shared" si="141"/>
        <v>0</v>
      </c>
      <c r="AT421" s="251">
        <f t="shared" si="141"/>
        <v>0</v>
      </c>
      <c r="AU421" s="251">
        <f t="shared" si="141"/>
        <v>0</v>
      </c>
      <c r="AV421" s="251">
        <f t="shared" si="141"/>
        <v>0</v>
      </c>
      <c r="AW421" s="251">
        <f t="shared" si="141"/>
        <v>0</v>
      </c>
      <c r="AX421" s="251">
        <f t="shared" si="141"/>
        <v>0</v>
      </c>
      <c r="AY421" s="251">
        <f t="shared" si="141"/>
        <v>0</v>
      </c>
      <c r="AZ421" s="251">
        <f t="shared" si="141"/>
        <v>0</v>
      </c>
      <c r="BA421" s="294"/>
    </row>
    <row r="422" spans="1:53" ht="15.5">
      <c r="B422" s="283" t="s">
        <v>926</v>
      </c>
      <c r="C422" s="310"/>
      <c r="D422" s="243"/>
      <c r="E422" s="243"/>
      <c r="F422" s="243"/>
      <c r="G422" s="243"/>
      <c r="H422" s="243"/>
      <c r="I422" s="243"/>
      <c r="J422" s="243"/>
      <c r="K422" s="243"/>
      <c r="L422" s="243"/>
      <c r="M422" s="243"/>
      <c r="N422" s="243"/>
      <c r="O422" s="243"/>
      <c r="P422" s="243"/>
      <c r="Q422" s="243"/>
      <c r="R422" s="243"/>
      <c r="S422" s="243"/>
      <c r="T422" s="243"/>
      <c r="U422" s="243"/>
      <c r="V422" s="311"/>
      <c r="W422" s="243"/>
      <c r="X422" s="243"/>
      <c r="Y422" s="243"/>
      <c r="Z422" s="264"/>
      <c r="AA422" s="243"/>
      <c r="AB422" s="243"/>
      <c r="AC422" s="243"/>
      <c r="AD422" s="243"/>
      <c r="AE422" s="243"/>
      <c r="AF422" s="243"/>
      <c r="AG422" s="243"/>
      <c r="AH422" s="243"/>
      <c r="AI422" s="243"/>
      <c r="AJ422" s="243"/>
      <c r="AK422" s="243"/>
      <c r="AL422" s="243"/>
      <c r="AM422" s="251">
        <f>SUMPRODUCT($O$296:$O$399,AM296:AM399)</f>
        <v>1736631.1692909079</v>
      </c>
      <c r="AN422" s="251">
        <f>SUMPRODUCT($O$296:$O$399,AN296:AN399)</f>
        <v>2773895.9002532945</v>
      </c>
      <c r="AO422" s="251">
        <f>IF(AO295="kW",SUMPRODUCT($U$296:$U$399,$AG$296:$AG$399,AO296:AO399),SUMPRODUCT($O$296:$O$399,AO296:AO399))</f>
        <v>30397.306338913946</v>
      </c>
      <c r="AP422" s="251">
        <f t="shared" ref="AP422:AZ422" si="142">IF(AP295="kW",SUMPRODUCT($U$296:$U$399,$AG$296:$AG$399,AP296:AP399),SUMPRODUCT($O$296:$O$399,AP296:AP399))</f>
        <v>10195.562249609266</v>
      </c>
      <c r="AQ422" s="251">
        <f t="shared" si="142"/>
        <v>5812.0453813254671</v>
      </c>
      <c r="AR422" s="251">
        <f t="shared" si="142"/>
        <v>0</v>
      </c>
      <c r="AS422" s="251">
        <f t="shared" si="142"/>
        <v>0</v>
      </c>
      <c r="AT422" s="251">
        <f t="shared" si="142"/>
        <v>0</v>
      </c>
      <c r="AU422" s="251">
        <f t="shared" si="142"/>
        <v>0</v>
      </c>
      <c r="AV422" s="251">
        <f t="shared" si="142"/>
        <v>0</v>
      </c>
      <c r="AW422" s="251">
        <f t="shared" si="142"/>
        <v>0</v>
      </c>
      <c r="AX422" s="251">
        <f t="shared" si="142"/>
        <v>0</v>
      </c>
      <c r="AY422" s="251">
        <f t="shared" si="142"/>
        <v>0</v>
      </c>
      <c r="AZ422" s="251">
        <f t="shared" si="142"/>
        <v>0</v>
      </c>
      <c r="BA422" s="294"/>
    </row>
    <row r="423" spans="1:53" ht="15.5">
      <c r="B423" s="283" t="s">
        <v>898</v>
      </c>
      <c r="C423" s="310"/>
      <c r="D423" s="243"/>
      <c r="E423" s="243"/>
      <c r="F423" s="243"/>
      <c r="G423" s="243"/>
      <c r="H423" s="243"/>
      <c r="I423" s="243"/>
      <c r="J423" s="243"/>
      <c r="K423" s="243"/>
      <c r="L423" s="243"/>
      <c r="M423" s="243"/>
      <c r="N423" s="243"/>
      <c r="O423" s="243"/>
      <c r="P423" s="243"/>
      <c r="Q423" s="243"/>
      <c r="R423" s="243"/>
      <c r="S423" s="243"/>
      <c r="T423" s="243"/>
      <c r="U423" s="243"/>
      <c r="V423" s="311"/>
      <c r="W423" s="243"/>
      <c r="X423" s="243"/>
      <c r="Y423" s="243"/>
      <c r="Z423" s="264"/>
      <c r="AA423" s="243"/>
      <c r="AB423" s="243"/>
      <c r="AC423" s="243"/>
      <c r="AD423" s="243"/>
      <c r="AE423" s="243"/>
      <c r="AF423" s="243"/>
      <c r="AG423" s="243"/>
      <c r="AH423" s="243"/>
      <c r="AI423" s="243"/>
      <c r="AJ423" s="243"/>
      <c r="AK423" s="243"/>
      <c r="AL423" s="243"/>
      <c r="AM423" s="251">
        <f>SUMPRODUCT($P$296:$P$399,AM296:AM399)</f>
        <v>1736631.1692909079</v>
      </c>
      <c r="AN423" s="251">
        <f>SUMPRODUCT($P$296:$P$399,AN296:AN399)</f>
        <v>1692083.3550522241</v>
      </c>
      <c r="AO423" s="251">
        <f>IF(AO295="kW",SUMPRODUCT($U$296:$U$399,$AH$296:$AH$399,AO296:AO399),SUMPRODUCT($P$296:$P$399,AO296:AO399))</f>
        <v>23957.532675683153</v>
      </c>
      <c r="AP423" s="251">
        <f t="shared" ref="AP423:AZ423" si="143">IF(AP295="kW",SUMPRODUCT($U$296:$U$399,$AH$296:$AH$399,AP296:AP399),SUMPRODUCT($P$296:$P$399,AP296:AP399))</f>
        <v>7974.3275285480058</v>
      </c>
      <c r="AQ423" s="251">
        <f t="shared" si="143"/>
        <v>228.5133851526125</v>
      </c>
      <c r="AR423" s="251">
        <f t="shared" si="143"/>
        <v>0</v>
      </c>
      <c r="AS423" s="251">
        <f t="shared" si="143"/>
        <v>0</v>
      </c>
      <c r="AT423" s="251">
        <f t="shared" si="143"/>
        <v>0</v>
      </c>
      <c r="AU423" s="251">
        <f t="shared" si="143"/>
        <v>0</v>
      </c>
      <c r="AV423" s="251">
        <f t="shared" si="143"/>
        <v>0</v>
      </c>
      <c r="AW423" s="251">
        <f t="shared" si="143"/>
        <v>0</v>
      </c>
      <c r="AX423" s="251">
        <f t="shared" si="143"/>
        <v>0</v>
      </c>
      <c r="AY423" s="251">
        <f t="shared" si="143"/>
        <v>0</v>
      </c>
      <c r="AZ423" s="251">
        <f t="shared" si="143"/>
        <v>0</v>
      </c>
      <c r="BA423" s="294"/>
    </row>
    <row r="424" spans="1:53" ht="15.5">
      <c r="B424" s="283" t="s">
        <v>899</v>
      </c>
      <c r="C424" s="310"/>
      <c r="D424" s="293"/>
      <c r="E424" s="293"/>
      <c r="F424" s="293"/>
      <c r="G424" s="293"/>
      <c r="H424" s="293"/>
      <c r="I424" s="293"/>
      <c r="J424" s="293"/>
      <c r="K424" s="293"/>
      <c r="L424" s="293"/>
      <c r="M424" s="293"/>
      <c r="N424" s="293"/>
      <c r="O424" s="293"/>
      <c r="P424" s="293"/>
      <c r="Q424" s="293"/>
      <c r="R424" s="293"/>
      <c r="S424" s="293"/>
      <c r="T424" s="293"/>
      <c r="U424" s="293"/>
      <c r="V424" s="243"/>
      <c r="W424" s="240"/>
      <c r="X424" s="240"/>
      <c r="Y424" s="243"/>
      <c r="Z424" s="264"/>
      <c r="AA424" s="243"/>
      <c r="AB424" s="243"/>
      <c r="AC424" s="311"/>
      <c r="AD424" s="311"/>
      <c r="AE424" s="243"/>
      <c r="AF424" s="243"/>
      <c r="AG424" s="243"/>
      <c r="AH424" s="243"/>
      <c r="AI424" s="243"/>
      <c r="AJ424" s="243"/>
      <c r="AK424" s="243"/>
      <c r="AL424" s="243"/>
      <c r="AM424" s="251">
        <f>SUMPRODUCT($Q$296:$Q$399,AM296:AM399)</f>
        <v>1727344.0927803901</v>
      </c>
      <c r="AN424" s="251">
        <f>SUMPRODUCT($Q$296:$Q$399,AN296:AN399)</f>
        <v>1690421.14177152</v>
      </c>
      <c r="AO424" s="251">
        <f>IF(AO295="kW",SUMPRODUCT($U$296:$U$399,$AI$296:$AI$399,AO296:AO399),SUMPRODUCT($Q$296:$Q$399,AO296:AO399))</f>
        <v>23906.801828270502</v>
      </c>
      <c r="AP424" s="251">
        <f t="shared" ref="AP424:AZ424" si="144">IF(AP295="kW",SUMPRODUCT($U$296:$U$399,$AI$296:$AI$399,AP296:AP399),SUMPRODUCT($Q$296:$Q$399,AP296:AP399))</f>
        <v>7956.8048456809292</v>
      </c>
      <c r="AQ424" s="251">
        <f t="shared" si="144"/>
        <v>228.0112528330437</v>
      </c>
      <c r="AR424" s="251">
        <f t="shared" si="144"/>
        <v>0</v>
      </c>
      <c r="AS424" s="251">
        <f t="shared" si="144"/>
        <v>0</v>
      </c>
      <c r="AT424" s="251">
        <f t="shared" si="144"/>
        <v>0</v>
      </c>
      <c r="AU424" s="251">
        <f t="shared" si="144"/>
        <v>0</v>
      </c>
      <c r="AV424" s="251">
        <f t="shared" si="144"/>
        <v>0</v>
      </c>
      <c r="AW424" s="251">
        <f t="shared" si="144"/>
        <v>0</v>
      </c>
      <c r="AX424" s="251">
        <f t="shared" si="144"/>
        <v>0</v>
      </c>
      <c r="AY424" s="251">
        <f t="shared" si="144"/>
        <v>0</v>
      </c>
      <c r="AZ424" s="251">
        <f t="shared" si="144"/>
        <v>0</v>
      </c>
      <c r="BA424" s="294"/>
    </row>
    <row r="425" spans="1:53" ht="15.75" customHeight="1">
      <c r="B425" s="326" t="s">
        <v>894</v>
      </c>
      <c r="C425" s="345"/>
      <c r="D425" s="346"/>
      <c r="E425" s="346"/>
      <c r="F425" s="346"/>
      <c r="G425" s="346"/>
      <c r="H425" s="346"/>
      <c r="I425" s="346"/>
      <c r="J425" s="346"/>
      <c r="K425" s="346"/>
      <c r="L425" s="346"/>
      <c r="M425" s="346"/>
      <c r="N425" s="346"/>
      <c r="O425" s="346"/>
      <c r="P425" s="346"/>
      <c r="Q425" s="346"/>
      <c r="R425" s="346"/>
      <c r="S425" s="346"/>
      <c r="T425" s="346"/>
      <c r="U425" s="346"/>
      <c r="V425" s="347"/>
      <c r="W425" s="348"/>
      <c r="X425" s="348"/>
      <c r="Y425" s="347"/>
      <c r="Z425" s="349"/>
      <c r="AA425" s="347"/>
      <c r="AB425" s="347"/>
      <c r="AC425" s="737"/>
      <c r="AD425" s="737"/>
      <c r="AE425" s="347"/>
      <c r="AF425" s="347"/>
      <c r="AG425" s="347"/>
      <c r="AH425" s="347"/>
      <c r="AI425" s="347"/>
      <c r="AJ425" s="347"/>
      <c r="AK425" s="347"/>
      <c r="AL425" s="347"/>
      <c r="AM425" s="715">
        <f>SUMPRODUCT($R$296:$R$399,AM296:AM399)</f>
        <v>1727344.0927803901</v>
      </c>
      <c r="AN425" s="715">
        <f>SUMPRODUCT($R$296:$R$399,AN296:AN399)</f>
        <v>1690421.14177152</v>
      </c>
      <c r="AO425" s="715">
        <f>IF(AO295="kW",SUMPRODUCT($U$296:$U$399,$AJ$296:$AJ$399,AO296:AO399),SUMPRODUCT($Q$296:$Q$399,AO296:AO399))</f>
        <v>23906.801828270502</v>
      </c>
      <c r="AP425" s="715">
        <f>IF(AP295="kW",SUMPRODUCT($U$296:$U$399,$AJ$296:$AJ$399,AP296:AP399),SUMPRODUCT($Q$296:$Q$399,AP296:AP399))</f>
        <v>7956.8048456809292</v>
      </c>
      <c r="AQ425" s="715">
        <f>IF(AQ295="kW",SUMPRODUCT($U$296:$U$399,$AJ$296:$AJ$399,AQ296:AQ399),SUMPRODUCT($Q$296:$Q$399,AQ296:AQ399))</f>
        <v>228.0112528330437</v>
      </c>
      <c r="AR425" s="715">
        <f t="shared" ref="AR425:AZ425" si="145">IF(AR295="kW",SUMPRODUCT($U$296:$U$399,$AI$296:$AI$399,AR296:AR399),SUMPRODUCT($Q$296:$Q$399,AR296:AR399))</f>
        <v>0</v>
      </c>
      <c r="AS425" s="715">
        <f t="shared" si="145"/>
        <v>0</v>
      </c>
      <c r="AT425" s="715">
        <f t="shared" si="145"/>
        <v>0</v>
      </c>
      <c r="AU425" s="715">
        <f t="shared" si="145"/>
        <v>0</v>
      </c>
      <c r="AV425" s="715">
        <f t="shared" si="145"/>
        <v>0</v>
      </c>
      <c r="AW425" s="715">
        <f t="shared" si="145"/>
        <v>0</v>
      </c>
      <c r="AX425" s="715">
        <f t="shared" si="145"/>
        <v>0</v>
      </c>
      <c r="AY425" s="715">
        <f t="shared" si="145"/>
        <v>0</v>
      </c>
      <c r="AZ425" s="715">
        <f t="shared" si="145"/>
        <v>0</v>
      </c>
      <c r="BA425" s="330"/>
    </row>
    <row r="426" spans="1:53" ht="21.75" customHeight="1">
      <c r="B426" s="314" t="s">
        <v>590</v>
      </c>
      <c r="C426" s="331"/>
      <c r="D426" s="332"/>
      <c r="E426" s="332"/>
      <c r="F426" s="332"/>
      <c r="G426" s="332"/>
      <c r="H426" s="332"/>
      <c r="I426" s="332"/>
      <c r="J426" s="332"/>
      <c r="K426" s="332"/>
      <c r="L426" s="332"/>
      <c r="M426" s="332"/>
      <c r="N426" s="332"/>
      <c r="O426" s="332"/>
      <c r="P426" s="332"/>
      <c r="Q426" s="332"/>
      <c r="R426" s="332"/>
      <c r="S426" s="332"/>
      <c r="T426" s="332"/>
      <c r="U426" s="332"/>
      <c r="V426" s="332"/>
      <c r="W426" s="332"/>
      <c r="X426" s="332"/>
      <c r="Y426" s="332"/>
      <c r="Z426" s="317"/>
      <c r="AA426" s="318"/>
      <c r="AB426" s="332"/>
      <c r="AC426" s="332"/>
      <c r="AD426" s="332"/>
      <c r="AE426" s="332"/>
      <c r="AF426" s="332"/>
      <c r="AG426" s="332"/>
      <c r="AH426" s="332"/>
      <c r="AI426" s="332"/>
      <c r="AJ426" s="332"/>
      <c r="AK426" s="332"/>
      <c r="AL426" s="332"/>
      <c r="AM426" s="333"/>
      <c r="AN426" s="333"/>
      <c r="AO426" s="333"/>
      <c r="AP426" s="333"/>
      <c r="AQ426" s="333"/>
      <c r="AR426" s="333"/>
      <c r="AS426" s="333"/>
      <c r="AT426" s="333"/>
      <c r="AU426" s="333"/>
      <c r="AV426" s="333"/>
      <c r="AW426" s="333"/>
      <c r="AX426" s="333"/>
      <c r="AY426" s="333"/>
      <c r="AZ426" s="333"/>
      <c r="BA426" s="333"/>
    </row>
    <row r="428" spans="1:53" ht="15.5">
      <c r="B428" s="241" t="s">
        <v>257</v>
      </c>
      <c r="C428" s="242"/>
      <c r="D428" s="501" t="s">
        <v>518</v>
      </c>
      <c r="F428" s="501"/>
      <c r="V428" s="242"/>
      <c r="AM428" s="231"/>
      <c r="AN428" s="229"/>
      <c r="AO428" s="229"/>
      <c r="AP428" s="229"/>
      <c r="AQ428" s="229"/>
      <c r="AR428" s="229"/>
      <c r="AS428" s="229"/>
      <c r="AT428" s="229"/>
      <c r="AU428" s="229"/>
      <c r="AV428" s="229"/>
      <c r="AW428" s="229"/>
      <c r="AX428" s="229"/>
      <c r="AY428" s="229"/>
      <c r="AZ428" s="229"/>
      <c r="BA428" s="229"/>
    </row>
    <row r="429" spans="1:53" ht="36" customHeight="1">
      <c r="B429" s="828" t="s">
        <v>211</v>
      </c>
      <c r="C429" s="830" t="s">
        <v>33</v>
      </c>
      <c r="D429" s="244" t="s">
        <v>421</v>
      </c>
      <c r="E429" s="838" t="s">
        <v>209</v>
      </c>
      <c r="F429" s="839"/>
      <c r="G429" s="839"/>
      <c r="H429" s="839"/>
      <c r="I429" s="839"/>
      <c r="J429" s="839"/>
      <c r="K429" s="839"/>
      <c r="L429" s="839"/>
      <c r="M429" s="839"/>
      <c r="N429" s="839"/>
      <c r="O429" s="839"/>
      <c r="P429" s="839"/>
      <c r="Q429" s="839"/>
      <c r="R429" s="839"/>
      <c r="S429" s="839"/>
      <c r="T429" s="840"/>
      <c r="U429" s="830" t="s">
        <v>213</v>
      </c>
      <c r="V429" s="244" t="s">
        <v>422</v>
      </c>
      <c r="W429" s="834" t="s">
        <v>212</v>
      </c>
      <c r="X429" s="835"/>
      <c r="Y429" s="835"/>
      <c r="Z429" s="835"/>
      <c r="AA429" s="835"/>
      <c r="AB429" s="835"/>
      <c r="AC429" s="835"/>
      <c r="AD429" s="835"/>
      <c r="AE429" s="835"/>
      <c r="AF429" s="835"/>
      <c r="AG429" s="835"/>
      <c r="AH429" s="835"/>
      <c r="AI429" s="835"/>
      <c r="AJ429" s="835"/>
      <c r="AK429" s="835"/>
      <c r="AL429" s="841"/>
      <c r="AM429" s="834" t="s">
        <v>242</v>
      </c>
      <c r="AN429" s="835"/>
      <c r="AO429" s="835"/>
      <c r="AP429" s="835"/>
      <c r="AQ429" s="835"/>
      <c r="AR429" s="835"/>
      <c r="AS429" s="835"/>
      <c r="AT429" s="835"/>
      <c r="AU429" s="835"/>
      <c r="AV429" s="835"/>
      <c r="AW429" s="835"/>
      <c r="AX429" s="835"/>
      <c r="AY429" s="835"/>
      <c r="AZ429" s="835"/>
      <c r="BA429" s="836"/>
    </row>
    <row r="430" spans="1:53" ht="45.75" customHeight="1">
      <c r="B430" s="829"/>
      <c r="C430" s="831"/>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7"/>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 50 to 699 kW</v>
      </c>
      <c r="AP430" s="245" t="str">
        <f>'1.  LRAMVA Summary'!G53</f>
        <v>GS 700 to 4,999 kW</v>
      </c>
      <c r="AQ430" s="245" t="str">
        <f>'1.  LRAMVA Summary'!H53</f>
        <v>Large Use</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3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customHeight="1" outlineLevel="1">
      <c r="A432" s="438">
        <v>1</v>
      </c>
      <c r="B432" s="254" t="s">
        <v>1</v>
      </c>
      <c r="C432" s="251" t="s">
        <v>25</v>
      </c>
      <c r="D432" s="255">
        <f>'7.  Persistence Report'!AT89+'7.  Persistence Report'!AT90+'7.  Persistence Report'!AT91+'7.  Persistence Report'!AT92</f>
        <v>125608.50312660392</v>
      </c>
      <c r="E432" s="255">
        <f>'7.  Persistence Report'!AU89+'7.  Persistence Report'!AU90+'7.  Persistence Report'!AU91+'7.  Persistence Report'!AU92</f>
        <v>125608.50312660392</v>
      </c>
      <c r="F432" s="255">
        <f>'7.  Persistence Report'!AV89+'7.  Persistence Report'!AV90+'7.  Persistence Report'!AV91+'7.  Persistence Report'!AV92</f>
        <v>125608.50312660392</v>
      </c>
      <c r="G432" s="255">
        <f>'7.  Persistence Report'!AW89+'7.  Persistence Report'!AW90+'7.  Persistence Report'!AW91+'7.  Persistence Report'!AW92</f>
        <v>124773.23875370392</v>
      </c>
      <c r="H432" s="255">
        <f>'7.  Persistence Report'!AX89+'7.  Persistence Report'!AX90+'7.  Persistence Report'!AX91+'7.  Persistence Report'!AX92</f>
        <v>71142.751122124479</v>
      </c>
      <c r="I432" s="255">
        <f>'7.  Persistence Report'!AY89+'7.  Persistence Report'!AY90+'7.  Persistence Report'!AY91+'7.  Persistence Report'!AY92</f>
        <v>0</v>
      </c>
      <c r="J432" s="255">
        <f>'7.  Persistence Report'!AZ89+'7.  Persistence Report'!AZ90+'7.  Persistence Report'!AZ91+'7.  Persistence Report'!AZ92</f>
        <v>0</v>
      </c>
      <c r="K432" s="255">
        <f>'7.  Persistence Report'!BA89+'7.  Persistence Report'!BA90+'7.  Persistence Report'!BA91+'7.  Persistence Report'!BA92</f>
        <v>0</v>
      </c>
      <c r="L432" s="255">
        <f>'7.  Persistence Report'!BB89+'7.  Persistence Report'!BB90+'7.  Persistence Report'!BB91+'7.  Persistence Report'!BB92</f>
        <v>0</v>
      </c>
      <c r="M432" s="255">
        <f>'7.  Persistence Report'!BC89+'7.  Persistence Report'!BC90+'7.  Persistence Report'!BC91+'7.  Persistence Report'!BC92</f>
        <v>0</v>
      </c>
      <c r="N432" s="255">
        <f>'7.  Persistence Report'!BD89+'7.  Persistence Report'!BD90+'7.  Persistence Report'!BD91+'7.  Persistence Report'!BD92</f>
        <v>0</v>
      </c>
      <c r="O432" s="255">
        <f>'7.  Persistence Report'!BE89+'7.  Persistence Report'!BE90+'7.  Persistence Report'!BE91+'7.  Persistence Report'!BE92</f>
        <v>0</v>
      </c>
      <c r="P432" s="255">
        <f>'7.  Persistence Report'!BF89+'7.  Persistence Report'!BF90+'7.  Persistence Report'!BF91+'7.  Persistence Report'!BF92</f>
        <v>0</v>
      </c>
      <c r="Q432" s="255">
        <f>'7.  Persistence Report'!BG89+'7.  Persistence Report'!BG90+'7.  Persistence Report'!BG91+'7.  Persistence Report'!BG92</f>
        <v>0</v>
      </c>
      <c r="R432" s="255">
        <f>'7.  Persistence Report'!BH89+'7.  Persistence Report'!BH90+'7.  Persistence Report'!BH91+'7.  Persistence Report'!BH92</f>
        <v>0</v>
      </c>
      <c r="S432" s="255">
        <f>'7.  Persistence Report'!BI89+'7.  Persistence Report'!BI90+'7.  Persistence Report'!BI91+'7.  Persistence Report'!BI92</f>
        <v>0</v>
      </c>
      <c r="T432" s="255">
        <f>'7.  Persistence Report'!BJ89+'7.  Persistence Report'!BJ90+'7.  Persistence Report'!BJ91+'7.  Persistence Report'!BJ92</f>
        <v>0</v>
      </c>
      <c r="U432" s="251"/>
      <c r="V432" s="255">
        <f>'7.  Persistence Report'!O89+'7.  Persistence Report'!O90+'7.  Persistence Report'!O91+'7.  Persistence Report'!O92</f>
        <v>19.063221414337953</v>
      </c>
      <c r="W432" s="255">
        <f>'7.  Persistence Report'!P89+'7.  Persistence Report'!P90+'7.  Persistence Report'!P91+'7.  Persistence Report'!P92</f>
        <v>19.063221414337953</v>
      </c>
      <c r="X432" s="255">
        <f>'7.  Persistence Report'!Q89+'7.  Persistence Report'!Q90+'7.  Persistence Report'!Q91+'7.  Persistence Report'!Q92</f>
        <v>19.063221414337953</v>
      </c>
      <c r="Y432" s="255">
        <f>'7.  Persistence Report'!R89+'7.  Persistence Report'!R90+'7.  Persistence Report'!R91+'7.  Persistence Report'!R92</f>
        <v>18.129187034337953</v>
      </c>
      <c r="Z432" s="255">
        <f>'7.  Persistence Report'!S89+'7.  Persistence Report'!S90+'7.  Persistence Report'!S91+'7.  Persistence Report'!S92</f>
        <v>10.455434126770971</v>
      </c>
      <c r="AA432" s="255">
        <f>'7.  Persistence Report'!T89+'7.  Persistence Report'!T90+'7.  Persistence Report'!T91+'7.  Persistence Report'!T92</f>
        <v>0</v>
      </c>
      <c r="AB432" s="255">
        <f>'7.  Persistence Report'!U89+'7.  Persistence Report'!U90+'7.  Persistence Report'!U91+'7.  Persistence Report'!U92</f>
        <v>0</v>
      </c>
      <c r="AC432" s="255">
        <f>'7.  Persistence Report'!V89+'7.  Persistence Report'!V90+'7.  Persistence Report'!V91+'7.  Persistence Report'!V92</f>
        <v>0</v>
      </c>
      <c r="AD432" s="255">
        <f>'7.  Persistence Report'!W89+'7.  Persistence Report'!W90+'7.  Persistence Report'!W91+'7.  Persistence Report'!W92</f>
        <v>0</v>
      </c>
      <c r="AE432" s="255">
        <f>'7.  Persistence Report'!X89+'7.  Persistence Report'!X90+'7.  Persistence Report'!X91+'7.  Persistence Report'!X92</f>
        <v>0</v>
      </c>
      <c r="AF432" s="255">
        <f>'7.  Persistence Report'!Y89+'7.  Persistence Report'!Y90+'7.  Persistence Report'!Y91+'7.  Persistence Report'!Y92</f>
        <v>0</v>
      </c>
      <c r="AG432" s="255">
        <f>'7.  Persistence Report'!Z89+'7.  Persistence Report'!Z90+'7.  Persistence Report'!Z91+'7.  Persistence Report'!Z92</f>
        <v>0</v>
      </c>
      <c r="AH432" s="255">
        <f>'7.  Persistence Report'!AA89+'7.  Persistence Report'!AA90+'7.  Persistence Report'!AA91+'7.  Persistence Report'!AA92</f>
        <v>0</v>
      </c>
      <c r="AI432" s="255">
        <f>'7.  Persistence Report'!AB89+'7.  Persistence Report'!AB90+'7.  Persistence Report'!AB91+'7.  Persistence Report'!AB92</f>
        <v>0</v>
      </c>
      <c r="AJ432" s="255">
        <f>'7.  Persistence Report'!AC89+'7.  Persistence Report'!AC90+'7.  Persistence Report'!AC91+'7.  Persistence Report'!AC92</f>
        <v>0</v>
      </c>
      <c r="AK432" s="255">
        <f>'7.  Persistence Report'!AD89+'7.  Persistence Report'!AD90+'7.  Persistence Report'!AD91+'7.  Persistence Report'!AD92</f>
        <v>0</v>
      </c>
      <c r="AL432" s="255">
        <f>'7.  Persistence Report'!AE89+'7.  Persistence Report'!AE90+'7.  Persistence Report'!AE91+'7.  Persistence Report'!AE92</f>
        <v>0</v>
      </c>
      <c r="AM432" s="352">
        <v>1</v>
      </c>
      <c r="AN432" s="352">
        <v>0</v>
      </c>
      <c r="AO432" s="352">
        <v>0</v>
      </c>
      <c r="AP432" s="352">
        <v>0</v>
      </c>
      <c r="AQ432" s="352">
        <v>0</v>
      </c>
      <c r="AR432" s="352">
        <v>0</v>
      </c>
      <c r="AS432" s="352"/>
      <c r="AT432" s="352"/>
      <c r="AU432" s="352"/>
      <c r="AV432" s="352"/>
      <c r="AW432" s="352"/>
      <c r="AX432" s="352"/>
      <c r="AY432" s="352"/>
      <c r="AZ432" s="352"/>
      <c r="BA432" s="256">
        <f>SUM(AM432:AZ432)</f>
        <v>1</v>
      </c>
    </row>
    <row r="433" spans="1:53" ht="15" hidden="1" customHeight="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05"/>
      <c r="V433" s="255"/>
      <c r="W433" s="255"/>
      <c r="X433" s="255"/>
      <c r="Y433" s="255"/>
      <c r="Z433" s="255"/>
      <c r="AA433" s="255"/>
      <c r="AB433" s="255"/>
      <c r="AC433" s="255"/>
      <c r="AD433" s="255"/>
      <c r="AE433" s="255"/>
      <c r="AF433" s="255"/>
      <c r="AG433" s="255"/>
      <c r="AH433" s="255"/>
      <c r="AI433" s="255"/>
      <c r="AJ433" s="255"/>
      <c r="AK433" s="255"/>
      <c r="AL433" s="255"/>
      <c r="AM433" s="353">
        <v>1</v>
      </c>
      <c r="AN433" s="353">
        <v>0</v>
      </c>
      <c r="AO433" s="353">
        <v>0</v>
      </c>
      <c r="AP433" s="353">
        <v>0</v>
      </c>
      <c r="AQ433" s="353">
        <v>0</v>
      </c>
      <c r="AR433" s="353">
        <v>0</v>
      </c>
      <c r="AS433" s="353">
        <f t="shared" ref="AS433:AZ433" si="146">AS432</f>
        <v>0</v>
      </c>
      <c r="AT433" s="353">
        <f t="shared" si="146"/>
        <v>0</v>
      </c>
      <c r="AU433" s="353">
        <f t="shared" si="146"/>
        <v>0</v>
      </c>
      <c r="AV433" s="353">
        <f t="shared" si="146"/>
        <v>0</v>
      </c>
      <c r="AW433" s="353">
        <f t="shared" si="146"/>
        <v>0</v>
      </c>
      <c r="AX433" s="353">
        <f t="shared" si="146"/>
        <v>0</v>
      </c>
      <c r="AY433" s="353">
        <f t="shared" si="146"/>
        <v>0</v>
      </c>
      <c r="AZ433" s="353">
        <f t="shared" si="146"/>
        <v>0</v>
      </c>
      <c r="BA433" s="257"/>
    </row>
    <row r="434" spans="1:53" ht="15.75" hidden="1" customHeight="1" outlineLevel="1">
      <c r="A434" s="44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54"/>
      <c r="AN434" s="355"/>
      <c r="AO434" s="355"/>
      <c r="AP434" s="355"/>
      <c r="AQ434" s="355"/>
      <c r="AR434" s="355"/>
      <c r="AS434" s="355"/>
      <c r="AT434" s="355"/>
      <c r="AU434" s="355"/>
      <c r="AV434" s="355"/>
      <c r="AW434" s="355"/>
      <c r="AX434" s="355"/>
      <c r="AY434" s="355"/>
      <c r="AZ434" s="355"/>
      <c r="BA434" s="262"/>
    </row>
    <row r="435" spans="1:53" ht="15" hidden="1" customHeight="1" outlineLevel="1">
      <c r="A435" s="438">
        <v>2</v>
      </c>
      <c r="B435" s="254" t="s">
        <v>2</v>
      </c>
      <c r="C435" s="251" t="s">
        <v>25</v>
      </c>
      <c r="D435" s="255">
        <f>'7.  Persistence Report'!AT88</f>
        <v>29555.19024</v>
      </c>
      <c r="E435" s="255">
        <f>'7.  Persistence Report'!AU88</f>
        <v>29555.19024</v>
      </c>
      <c r="F435" s="255">
        <f>'7.  Persistence Report'!AV88</f>
        <v>29555.19024</v>
      </c>
      <c r="G435" s="255">
        <f>'7.  Persistence Report'!AW88</f>
        <v>29555.19024</v>
      </c>
      <c r="H435" s="255">
        <f>'7.  Persistence Report'!AX88</f>
        <v>0</v>
      </c>
      <c r="I435" s="255">
        <f>'7.  Persistence Report'!AY88</f>
        <v>0</v>
      </c>
      <c r="J435" s="255">
        <f>'7.  Persistence Report'!AZ88</f>
        <v>0</v>
      </c>
      <c r="K435" s="255">
        <f>'7.  Persistence Report'!BA88</f>
        <v>0</v>
      </c>
      <c r="L435" s="255">
        <f>'7.  Persistence Report'!BB88</f>
        <v>0</v>
      </c>
      <c r="M435" s="255">
        <f>'7.  Persistence Report'!BC88</f>
        <v>0</v>
      </c>
      <c r="N435" s="255">
        <f>'7.  Persistence Report'!BD88</f>
        <v>0</v>
      </c>
      <c r="O435" s="255">
        <f>'7.  Persistence Report'!BE88</f>
        <v>0</v>
      </c>
      <c r="P435" s="255">
        <f>'7.  Persistence Report'!BF88</f>
        <v>0</v>
      </c>
      <c r="Q435" s="255">
        <f>'7.  Persistence Report'!BG88</f>
        <v>0</v>
      </c>
      <c r="R435" s="255">
        <f>'7.  Persistence Report'!BH88</f>
        <v>0</v>
      </c>
      <c r="S435" s="255">
        <f>'7.  Persistence Report'!BI88</f>
        <v>0</v>
      </c>
      <c r="T435" s="255">
        <f>'7.  Persistence Report'!BJ88</f>
        <v>0</v>
      </c>
      <c r="U435" s="251"/>
      <c r="V435" s="255">
        <f>'7.  Persistence Report'!O88</f>
        <v>16.575527919999999</v>
      </c>
      <c r="W435" s="255">
        <f>'7.  Persistence Report'!P88</f>
        <v>16.575527919999999</v>
      </c>
      <c r="X435" s="255">
        <f>'7.  Persistence Report'!Q88</f>
        <v>16.575527919999999</v>
      </c>
      <c r="Y435" s="255">
        <f>'7.  Persistence Report'!R88</f>
        <v>16.575527919999999</v>
      </c>
      <c r="Z435" s="255">
        <f>'7.  Persistence Report'!S88</f>
        <v>0</v>
      </c>
      <c r="AA435" s="255">
        <f>'7.  Persistence Report'!T88</f>
        <v>0</v>
      </c>
      <c r="AB435" s="255">
        <f>'7.  Persistence Report'!U88</f>
        <v>0</v>
      </c>
      <c r="AC435" s="255">
        <f>'7.  Persistence Report'!V88</f>
        <v>0</v>
      </c>
      <c r="AD435" s="255">
        <f>'7.  Persistence Report'!W88</f>
        <v>0</v>
      </c>
      <c r="AE435" s="255">
        <f>'7.  Persistence Report'!X88</f>
        <v>0</v>
      </c>
      <c r="AF435" s="255">
        <f>'7.  Persistence Report'!Y88</f>
        <v>0</v>
      </c>
      <c r="AG435" s="255">
        <f>'7.  Persistence Report'!Z88</f>
        <v>0</v>
      </c>
      <c r="AH435" s="255">
        <f>'7.  Persistence Report'!AA88</f>
        <v>0</v>
      </c>
      <c r="AI435" s="255">
        <f>'7.  Persistence Report'!AB88</f>
        <v>0</v>
      </c>
      <c r="AJ435" s="255">
        <f>'7.  Persistence Report'!AC88</f>
        <v>0</v>
      </c>
      <c r="AK435" s="255">
        <f>'7.  Persistence Report'!AD88</f>
        <v>0</v>
      </c>
      <c r="AL435" s="255">
        <f>'7.  Persistence Report'!AE88</f>
        <v>0</v>
      </c>
      <c r="AM435" s="352">
        <v>1</v>
      </c>
      <c r="AN435" s="352">
        <v>0</v>
      </c>
      <c r="AO435" s="352">
        <v>0</v>
      </c>
      <c r="AP435" s="352">
        <v>0</v>
      </c>
      <c r="AQ435" s="352">
        <v>0</v>
      </c>
      <c r="AR435" s="352">
        <v>0</v>
      </c>
      <c r="AS435" s="352"/>
      <c r="AT435" s="352"/>
      <c r="AU435" s="352"/>
      <c r="AV435" s="352"/>
      <c r="AW435" s="352"/>
      <c r="AX435" s="352"/>
      <c r="AY435" s="352"/>
      <c r="AZ435" s="352"/>
      <c r="BA435" s="256">
        <f>SUM(AM435:AZ435)</f>
        <v>1</v>
      </c>
    </row>
    <row r="436" spans="1:53" ht="15" hidden="1" customHeight="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05"/>
      <c r="V436" s="255"/>
      <c r="W436" s="255"/>
      <c r="X436" s="255"/>
      <c r="Y436" s="255"/>
      <c r="Z436" s="255"/>
      <c r="AA436" s="255"/>
      <c r="AB436" s="255"/>
      <c r="AC436" s="255"/>
      <c r="AD436" s="255"/>
      <c r="AE436" s="255"/>
      <c r="AF436" s="255"/>
      <c r="AG436" s="255"/>
      <c r="AH436" s="255"/>
      <c r="AI436" s="255"/>
      <c r="AJ436" s="255"/>
      <c r="AK436" s="255"/>
      <c r="AL436" s="255"/>
      <c r="AM436" s="353">
        <v>1</v>
      </c>
      <c r="AN436" s="353">
        <v>0</v>
      </c>
      <c r="AO436" s="353">
        <v>0</v>
      </c>
      <c r="AP436" s="353">
        <v>0</v>
      </c>
      <c r="AQ436" s="353">
        <v>0</v>
      </c>
      <c r="AR436" s="353">
        <v>0</v>
      </c>
      <c r="AS436" s="353">
        <f t="shared" ref="AS436:AZ436" si="147">AS435</f>
        <v>0</v>
      </c>
      <c r="AT436" s="353">
        <f t="shared" si="147"/>
        <v>0</v>
      </c>
      <c r="AU436" s="353">
        <f t="shared" si="147"/>
        <v>0</v>
      </c>
      <c r="AV436" s="353">
        <f t="shared" si="147"/>
        <v>0</v>
      </c>
      <c r="AW436" s="353">
        <f t="shared" si="147"/>
        <v>0</v>
      </c>
      <c r="AX436" s="353">
        <f t="shared" si="147"/>
        <v>0</v>
      </c>
      <c r="AY436" s="353">
        <f t="shared" si="147"/>
        <v>0</v>
      </c>
      <c r="AZ436" s="353">
        <f t="shared" si="147"/>
        <v>0</v>
      </c>
      <c r="BA436" s="257"/>
    </row>
    <row r="437" spans="1:53" ht="15.75" hidden="1" customHeight="1" outlineLevel="1">
      <c r="A437" s="44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54"/>
      <c r="AN437" s="355"/>
      <c r="AO437" s="355"/>
      <c r="AP437" s="355"/>
      <c r="AQ437" s="355"/>
      <c r="AR437" s="355"/>
      <c r="AS437" s="355"/>
      <c r="AT437" s="355"/>
      <c r="AU437" s="355"/>
      <c r="AV437" s="355"/>
      <c r="AW437" s="355"/>
      <c r="AX437" s="355"/>
      <c r="AY437" s="355"/>
      <c r="AZ437" s="355"/>
      <c r="BA437" s="262"/>
    </row>
    <row r="438" spans="1:53" ht="15" hidden="1" customHeight="1" outlineLevel="1">
      <c r="A438" s="438">
        <v>3</v>
      </c>
      <c r="B438" s="254" t="s">
        <v>3</v>
      </c>
      <c r="C438" s="251" t="s">
        <v>25</v>
      </c>
      <c r="D438" s="255">
        <f>'7.  Persistence Report'!AT100</f>
        <v>1657748.17362</v>
      </c>
      <c r="E438" s="255">
        <f>'7.  Persistence Report'!AU100</f>
        <v>1657748.17362</v>
      </c>
      <c r="F438" s="255">
        <f>'7.  Persistence Report'!AV100</f>
        <v>1657748.17362</v>
      </c>
      <c r="G438" s="255">
        <f>'7.  Persistence Report'!AW100</f>
        <v>1657748.17362</v>
      </c>
      <c r="H438" s="255">
        <f>'7.  Persistence Report'!AX100</f>
        <v>1657748.17362</v>
      </c>
      <c r="I438" s="255">
        <f>'7.  Persistence Report'!AY100</f>
        <v>1657748.17362</v>
      </c>
      <c r="J438" s="255">
        <f>'7.  Persistence Report'!AZ100</f>
        <v>1657748.17362</v>
      </c>
      <c r="K438" s="255">
        <f>'7.  Persistence Report'!BA100</f>
        <v>1657748.17362</v>
      </c>
      <c r="L438" s="255">
        <f>'7.  Persistence Report'!BB100</f>
        <v>1657748.17362</v>
      </c>
      <c r="M438" s="255">
        <f>'7.  Persistence Report'!BC100</f>
        <v>1657748.17362</v>
      </c>
      <c r="N438" s="255">
        <f>'7.  Persistence Report'!BD100</f>
        <v>1657748.17362</v>
      </c>
      <c r="O438" s="255">
        <f>'7.  Persistence Report'!BE100</f>
        <v>1657748.17362</v>
      </c>
      <c r="P438" s="255">
        <f>'7.  Persistence Report'!BF100</f>
        <v>1657748.17362</v>
      </c>
      <c r="Q438" s="255">
        <f>'7.  Persistence Report'!BG100</f>
        <v>1657748.17362</v>
      </c>
      <c r="R438" s="255">
        <f>'7.  Persistence Report'!BH100</f>
        <v>1657748.17362</v>
      </c>
      <c r="S438" s="255">
        <f>'7.  Persistence Report'!BI100</f>
        <v>1657748.17362</v>
      </c>
      <c r="T438" s="255">
        <f>'7.  Persistence Report'!BJ100</f>
        <v>1657748.17362</v>
      </c>
      <c r="U438" s="251"/>
      <c r="V438" s="255">
        <f>'7.  Persistence Report'!O100</f>
        <v>911.7459614899999</v>
      </c>
      <c r="W438" s="255">
        <f>'7.  Persistence Report'!P100</f>
        <v>911.7459614899999</v>
      </c>
      <c r="X438" s="255">
        <f>'7.  Persistence Report'!Q100</f>
        <v>911.7459614899999</v>
      </c>
      <c r="Y438" s="255">
        <f>'7.  Persistence Report'!R100</f>
        <v>911.7459614899999</v>
      </c>
      <c r="Z438" s="255">
        <f>'7.  Persistence Report'!S100</f>
        <v>911.7459614899999</v>
      </c>
      <c r="AA438" s="255">
        <f>'7.  Persistence Report'!T100</f>
        <v>911.7459614899999</v>
      </c>
      <c r="AB438" s="255">
        <f>'7.  Persistence Report'!U100</f>
        <v>911.7459614899999</v>
      </c>
      <c r="AC438" s="255">
        <f>'7.  Persistence Report'!V100</f>
        <v>911.7459614899999</v>
      </c>
      <c r="AD438" s="255">
        <f>'7.  Persistence Report'!W100</f>
        <v>911.7459614899999</v>
      </c>
      <c r="AE438" s="255">
        <f>'7.  Persistence Report'!X100</f>
        <v>911.7459614899999</v>
      </c>
      <c r="AF438" s="255">
        <f>'7.  Persistence Report'!Y100</f>
        <v>911.7459614899999</v>
      </c>
      <c r="AG438" s="255">
        <f>'7.  Persistence Report'!Z100</f>
        <v>911.7459614899999</v>
      </c>
      <c r="AH438" s="255">
        <f>'7.  Persistence Report'!AA100</f>
        <v>911.7459614899999</v>
      </c>
      <c r="AI438" s="255">
        <f>'7.  Persistence Report'!AB100</f>
        <v>911.7459614899999</v>
      </c>
      <c r="AJ438" s="255">
        <f>'7.  Persistence Report'!AC100</f>
        <v>911.7459614899999</v>
      </c>
      <c r="AK438" s="255">
        <f>'7.  Persistence Report'!AD100</f>
        <v>911.7459614899999</v>
      </c>
      <c r="AL438" s="255">
        <f>'7.  Persistence Report'!AE100</f>
        <v>911.7459614899999</v>
      </c>
      <c r="AM438" s="352">
        <v>1</v>
      </c>
      <c r="AN438" s="352">
        <v>0</v>
      </c>
      <c r="AO438" s="352">
        <v>0</v>
      </c>
      <c r="AP438" s="352">
        <v>0</v>
      </c>
      <c r="AQ438" s="352">
        <v>0</v>
      </c>
      <c r="AR438" s="352">
        <v>0</v>
      </c>
      <c r="AS438" s="352"/>
      <c r="AT438" s="352"/>
      <c r="AU438" s="352"/>
      <c r="AV438" s="352"/>
      <c r="AW438" s="352"/>
      <c r="AX438" s="352"/>
      <c r="AY438" s="352"/>
      <c r="AZ438" s="352"/>
      <c r="BA438" s="256">
        <f>SUM(AM438:AZ438)</f>
        <v>1</v>
      </c>
    </row>
    <row r="439" spans="1:53" ht="15" hidden="1" customHeight="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05"/>
      <c r="V439" s="255"/>
      <c r="W439" s="255"/>
      <c r="X439" s="255"/>
      <c r="Y439" s="255"/>
      <c r="Z439" s="255"/>
      <c r="AA439" s="255"/>
      <c r="AB439" s="255"/>
      <c r="AC439" s="255"/>
      <c r="AD439" s="255"/>
      <c r="AE439" s="255"/>
      <c r="AF439" s="255"/>
      <c r="AG439" s="255"/>
      <c r="AH439" s="255"/>
      <c r="AI439" s="255"/>
      <c r="AJ439" s="255"/>
      <c r="AK439" s="255"/>
      <c r="AL439" s="255"/>
      <c r="AM439" s="353">
        <v>1</v>
      </c>
      <c r="AN439" s="353">
        <v>0</v>
      </c>
      <c r="AO439" s="353">
        <v>0</v>
      </c>
      <c r="AP439" s="353">
        <v>0</v>
      </c>
      <c r="AQ439" s="353">
        <v>0</v>
      </c>
      <c r="AR439" s="353">
        <v>0</v>
      </c>
      <c r="AS439" s="353">
        <f t="shared" ref="AS439:AZ439" si="148">AS438</f>
        <v>0</v>
      </c>
      <c r="AT439" s="353">
        <f t="shared" si="148"/>
        <v>0</v>
      </c>
      <c r="AU439" s="353">
        <f t="shared" si="148"/>
        <v>0</v>
      </c>
      <c r="AV439" s="353">
        <f t="shared" si="148"/>
        <v>0</v>
      </c>
      <c r="AW439" s="353">
        <f t="shared" si="148"/>
        <v>0</v>
      </c>
      <c r="AX439" s="353">
        <f t="shared" si="148"/>
        <v>0</v>
      </c>
      <c r="AY439" s="353">
        <f t="shared" si="148"/>
        <v>0</v>
      </c>
      <c r="AZ439" s="353">
        <f t="shared" si="148"/>
        <v>0</v>
      </c>
      <c r="BA439" s="257"/>
    </row>
    <row r="440" spans="1:53" ht="15" hidden="1" customHeight="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54"/>
      <c r="AN440" s="354"/>
      <c r="AO440" s="354"/>
      <c r="AP440" s="354"/>
      <c r="AQ440" s="354"/>
      <c r="AR440" s="354"/>
      <c r="AS440" s="354"/>
      <c r="AT440" s="354"/>
      <c r="AU440" s="354"/>
      <c r="AV440" s="354"/>
      <c r="AW440" s="354"/>
      <c r="AX440" s="354"/>
      <c r="AY440" s="354"/>
      <c r="AZ440" s="354"/>
      <c r="BA440" s="266"/>
    </row>
    <row r="441" spans="1:53" ht="15" hidden="1" customHeight="1" outlineLevel="1">
      <c r="A441" s="438">
        <v>4</v>
      </c>
      <c r="B441" s="254" t="s">
        <v>4</v>
      </c>
      <c r="C441" s="251" t="s">
        <v>25</v>
      </c>
      <c r="D441" s="255">
        <f>'7.  Persistence Report'!AT95</f>
        <v>802994.7513</v>
      </c>
      <c r="E441" s="255">
        <f>'7.  Persistence Report'!AU95</f>
        <v>747485.70129999996</v>
      </c>
      <c r="F441" s="255">
        <f>'7.  Persistence Report'!AV95</f>
        <v>720691.38379999995</v>
      </c>
      <c r="G441" s="255">
        <f>'7.  Persistence Report'!AW95</f>
        <v>720691.38379999995</v>
      </c>
      <c r="H441" s="255">
        <f>'7.  Persistence Report'!AX95</f>
        <v>720691.38379999995</v>
      </c>
      <c r="I441" s="255">
        <f>'7.  Persistence Report'!AY95</f>
        <v>720691.38379999995</v>
      </c>
      <c r="J441" s="255">
        <f>'7.  Persistence Report'!AZ95</f>
        <v>720691.38379999995</v>
      </c>
      <c r="K441" s="255">
        <f>'7.  Persistence Report'!BA95</f>
        <v>719306.3223</v>
      </c>
      <c r="L441" s="255">
        <f>'7.  Persistence Report'!BB95</f>
        <v>719306.3223</v>
      </c>
      <c r="M441" s="255">
        <f>'7.  Persistence Report'!BC95</f>
        <v>616024.26659999997</v>
      </c>
      <c r="N441" s="255">
        <f>'7.  Persistence Report'!BD95</f>
        <v>569934.54989999998</v>
      </c>
      <c r="O441" s="255">
        <f>'7.  Persistence Report'!BE95</f>
        <v>562878.59479999996</v>
      </c>
      <c r="P441" s="255">
        <f>'7.  Persistence Report'!BF95</f>
        <v>562878.59479999996</v>
      </c>
      <c r="Q441" s="255">
        <f>'7.  Persistence Report'!BG95</f>
        <v>559553.17000000004</v>
      </c>
      <c r="R441" s="255">
        <f>'7.  Persistence Report'!BH95</f>
        <v>559553.17000000004</v>
      </c>
      <c r="S441" s="255">
        <f>'7.  Persistence Report'!BI95</f>
        <v>555508.69290000002</v>
      </c>
      <c r="T441" s="255">
        <f>'7.  Persistence Report'!BJ95</f>
        <v>252610.0472</v>
      </c>
      <c r="U441" s="251"/>
      <c r="V441" s="255">
        <f>'7.  Persistence Report'!O95</f>
        <v>59.960801410000002</v>
      </c>
      <c r="W441" s="255">
        <f>'7.  Persistence Report'!P95</f>
        <v>56.47623737</v>
      </c>
      <c r="X441" s="255">
        <f>'7.  Persistence Report'!Q95</f>
        <v>54.794306679999998</v>
      </c>
      <c r="Y441" s="255">
        <f>'7.  Persistence Report'!R95</f>
        <v>54.794306679999998</v>
      </c>
      <c r="Z441" s="255">
        <f>'7.  Persistence Report'!S95</f>
        <v>54.794306679999998</v>
      </c>
      <c r="AA441" s="255">
        <f>'7.  Persistence Report'!T95</f>
        <v>54.794306679999998</v>
      </c>
      <c r="AB441" s="255">
        <f>'7.  Persistence Report'!U95</f>
        <v>54.794306679999998</v>
      </c>
      <c r="AC441" s="255">
        <f>'7.  Persistence Report'!V95</f>
        <v>54.636194639999999</v>
      </c>
      <c r="AD441" s="255">
        <f>'7.  Persistence Report'!W95</f>
        <v>54.636194639999999</v>
      </c>
      <c r="AE441" s="255">
        <f>'7.  Persistence Report'!X95</f>
        <v>48.152426149999997</v>
      </c>
      <c r="AF441" s="255">
        <f>'7.  Persistence Report'!Y95</f>
        <v>35.214634940000003</v>
      </c>
      <c r="AG441" s="255">
        <f>'7.  Persistence Report'!Z95</f>
        <v>35.213778750000003</v>
      </c>
      <c r="AH441" s="255">
        <f>'7.  Persistence Report'!AA95</f>
        <v>35.213778750000003</v>
      </c>
      <c r="AI441" s="255">
        <f>'7.  Persistence Report'!AB95</f>
        <v>35.145109499999997</v>
      </c>
      <c r="AJ441" s="255">
        <f>'7.  Persistence Report'!AC95</f>
        <v>35.145109499999997</v>
      </c>
      <c r="AK441" s="255">
        <f>'7.  Persistence Report'!AD95</f>
        <v>34.872764680000003</v>
      </c>
      <c r="AL441" s="255">
        <f>'7.  Persistence Report'!AE95</f>
        <v>15.858176479999999</v>
      </c>
      <c r="AM441" s="352">
        <v>1</v>
      </c>
      <c r="AN441" s="352">
        <v>0</v>
      </c>
      <c r="AO441" s="352">
        <v>0</v>
      </c>
      <c r="AP441" s="352">
        <v>0</v>
      </c>
      <c r="AQ441" s="352">
        <v>0</v>
      </c>
      <c r="AR441" s="352">
        <v>0</v>
      </c>
      <c r="AS441" s="352"/>
      <c r="AT441" s="352"/>
      <c r="AU441" s="352"/>
      <c r="AV441" s="352"/>
      <c r="AW441" s="352"/>
      <c r="AX441" s="352"/>
      <c r="AY441" s="352"/>
      <c r="AZ441" s="352"/>
      <c r="BA441" s="256">
        <f>SUM(AM441:AZ441)</f>
        <v>1</v>
      </c>
    </row>
    <row r="442" spans="1:53" ht="15" hidden="1" customHeight="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05"/>
      <c r="V442" s="255"/>
      <c r="W442" s="255"/>
      <c r="X442" s="255"/>
      <c r="Y442" s="255"/>
      <c r="Z442" s="255"/>
      <c r="AA442" s="255"/>
      <c r="AB442" s="255"/>
      <c r="AC442" s="255"/>
      <c r="AD442" s="255"/>
      <c r="AE442" s="255"/>
      <c r="AF442" s="255"/>
      <c r="AG442" s="255"/>
      <c r="AH442" s="255"/>
      <c r="AI442" s="255"/>
      <c r="AJ442" s="255"/>
      <c r="AK442" s="255"/>
      <c r="AL442" s="255"/>
      <c r="AM442" s="353">
        <v>1</v>
      </c>
      <c r="AN442" s="353">
        <v>0</v>
      </c>
      <c r="AO442" s="353">
        <v>0</v>
      </c>
      <c r="AP442" s="353">
        <v>0</v>
      </c>
      <c r="AQ442" s="353">
        <v>0</v>
      </c>
      <c r="AR442" s="353">
        <v>0</v>
      </c>
      <c r="AS442" s="353">
        <f t="shared" ref="AS442:AZ442" si="149">AS441</f>
        <v>0</v>
      </c>
      <c r="AT442" s="353">
        <f t="shared" si="149"/>
        <v>0</v>
      </c>
      <c r="AU442" s="353">
        <f t="shared" si="149"/>
        <v>0</v>
      </c>
      <c r="AV442" s="353">
        <f t="shared" si="149"/>
        <v>0</v>
      </c>
      <c r="AW442" s="353">
        <f t="shared" si="149"/>
        <v>0</v>
      </c>
      <c r="AX442" s="353">
        <f t="shared" si="149"/>
        <v>0</v>
      </c>
      <c r="AY442" s="353">
        <f t="shared" si="149"/>
        <v>0</v>
      </c>
      <c r="AZ442" s="353">
        <f t="shared" si="149"/>
        <v>0</v>
      </c>
      <c r="BA442" s="257"/>
    </row>
    <row r="443" spans="1:53" ht="15" hidden="1" customHeight="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54"/>
      <c r="AN443" s="354"/>
      <c r="AO443" s="354"/>
      <c r="AP443" s="354"/>
      <c r="AQ443" s="354"/>
      <c r="AR443" s="354"/>
      <c r="AS443" s="354"/>
      <c r="AT443" s="354"/>
      <c r="AU443" s="354"/>
      <c r="AV443" s="354"/>
      <c r="AW443" s="354"/>
      <c r="AX443" s="354"/>
      <c r="AY443" s="354"/>
      <c r="AZ443" s="354"/>
      <c r="BA443" s="266"/>
    </row>
    <row r="444" spans="1:53" ht="15" hidden="1" customHeight="1" outlineLevel="1">
      <c r="A444" s="438">
        <v>5</v>
      </c>
      <c r="B444" s="254" t="s">
        <v>5</v>
      </c>
      <c r="C444" s="251" t="s">
        <v>25</v>
      </c>
      <c r="D444" s="255">
        <f>'7.  Persistence Report'!AT93</f>
        <v>3463426.6910000001</v>
      </c>
      <c r="E444" s="255">
        <f>'7.  Persistence Report'!AU93</f>
        <v>3004486.0690000001</v>
      </c>
      <c r="F444" s="255">
        <f>'7.  Persistence Report'!AV93</f>
        <v>2765311.628</v>
      </c>
      <c r="G444" s="255">
        <f>'7.  Persistence Report'!AW93</f>
        <v>2765311.628</v>
      </c>
      <c r="H444" s="255">
        <f>'7.  Persistence Report'!AX93</f>
        <v>2765311.628</v>
      </c>
      <c r="I444" s="255">
        <f>'7.  Persistence Report'!AY93</f>
        <v>2765311.628</v>
      </c>
      <c r="J444" s="255">
        <f>'7.  Persistence Report'!AZ93</f>
        <v>2765311.628</v>
      </c>
      <c r="K444" s="255">
        <f>'7.  Persistence Report'!BA93</f>
        <v>2764113.7370000002</v>
      </c>
      <c r="L444" s="255">
        <f>'7.  Persistence Report'!BB93</f>
        <v>2764113.7370000002</v>
      </c>
      <c r="M444" s="255">
        <f>'7.  Persistence Report'!BC93</f>
        <v>2570779.341</v>
      </c>
      <c r="N444" s="255">
        <f>'7.  Persistence Report'!BD93</f>
        <v>2499287.0809999998</v>
      </c>
      <c r="O444" s="255">
        <f>'7.  Persistence Report'!BE93</f>
        <v>2113418.0520000001</v>
      </c>
      <c r="P444" s="255">
        <f>'7.  Persistence Report'!BF93</f>
        <v>2113418.0520000001</v>
      </c>
      <c r="Q444" s="255">
        <f>'7.  Persistence Report'!BG93</f>
        <v>2083154.0869999998</v>
      </c>
      <c r="R444" s="255">
        <f>'7.  Persistence Report'!BH93</f>
        <v>2083154.0869999998</v>
      </c>
      <c r="S444" s="255">
        <f>'7.  Persistence Report'!BI93</f>
        <v>2080208.986</v>
      </c>
      <c r="T444" s="255">
        <f>'7.  Persistence Report'!BJ93</f>
        <v>1691073.2390000001</v>
      </c>
      <c r="U444" s="251"/>
      <c r="V444" s="255">
        <f>'7.  Persistence Report'!O93</f>
        <v>226.66498089999999</v>
      </c>
      <c r="W444" s="255">
        <f>'7.  Persistence Report'!P93</f>
        <v>197.85392820000001</v>
      </c>
      <c r="X444" s="255">
        <f>'7.  Persistence Report'!Q93</f>
        <v>182.83920280000001</v>
      </c>
      <c r="Y444" s="255">
        <f>'7.  Persistence Report'!R93</f>
        <v>182.83920280000001</v>
      </c>
      <c r="Z444" s="255">
        <f>'7.  Persistence Report'!S93</f>
        <v>182.83920280000001</v>
      </c>
      <c r="AA444" s="255">
        <f>'7.  Persistence Report'!T93</f>
        <v>182.83920280000001</v>
      </c>
      <c r="AB444" s="255">
        <f>'7.  Persistence Report'!U93</f>
        <v>182.83920280000001</v>
      </c>
      <c r="AC444" s="255">
        <f>'7.  Persistence Report'!V93</f>
        <v>182.70245729999999</v>
      </c>
      <c r="AD444" s="255">
        <f>'7.  Persistence Report'!W93</f>
        <v>182.70245729999999</v>
      </c>
      <c r="AE444" s="255">
        <f>'7.  Persistence Report'!X93</f>
        <v>170.56544600000001</v>
      </c>
      <c r="AF444" s="255">
        <f>'7.  Persistence Report'!Y93</f>
        <v>155.2250306</v>
      </c>
      <c r="AG444" s="255">
        <f>'7.  Persistence Report'!Z93</f>
        <v>131.48991319999999</v>
      </c>
      <c r="AH444" s="255">
        <f>'7.  Persistence Report'!AA93</f>
        <v>131.48991319999999</v>
      </c>
      <c r="AI444" s="255">
        <f>'7.  Persistence Report'!AB93</f>
        <v>130.85718650000001</v>
      </c>
      <c r="AJ444" s="255">
        <f>'7.  Persistence Report'!AC93</f>
        <v>130.85718650000001</v>
      </c>
      <c r="AK444" s="255">
        <f>'7.  Persistence Report'!AD93</f>
        <v>130.58990159999999</v>
      </c>
      <c r="AL444" s="255">
        <f>'7.  Persistence Report'!AE93</f>
        <v>106.1610105</v>
      </c>
      <c r="AM444" s="352">
        <v>1</v>
      </c>
      <c r="AN444" s="352">
        <v>0</v>
      </c>
      <c r="AO444" s="352">
        <v>0</v>
      </c>
      <c r="AP444" s="352">
        <v>0</v>
      </c>
      <c r="AQ444" s="352">
        <v>0</v>
      </c>
      <c r="AR444" s="352">
        <v>0</v>
      </c>
      <c r="AS444" s="352"/>
      <c r="AT444" s="352"/>
      <c r="AU444" s="352"/>
      <c r="AV444" s="352"/>
      <c r="AW444" s="352"/>
      <c r="AX444" s="352"/>
      <c r="AY444" s="352"/>
      <c r="AZ444" s="352"/>
      <c r="BA444" s="256">
        <f>SUM(AM444:AZ444)</f>
        <v>1</v>
      </c>
    </row>
    <row r="445" spans="1:53" ht="15" hidden="1" customHeight="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05"/>
      <c r="V445" s="255"/>
      <c r="W445" s="255"/>
      <c r="X445" s="255"/>
      <c r="Y445" s="255"/>
      <c r="Z445" s="255"/>
      <c r="AA445" s="255"/>
      <c r="AB445" s="255"/>
      <c r="AC445" s="255"/>
      <c r="AD445" s="255"/>
      <c r="AE445" s="255"/>
      <c r="AF445" s="255"/>
      <c r="AG445" s="255"/>
      <c r="AH445" s="255"/>
      <c r="AI445" s="255"/>
      <c r="AJ445" s="255"/>
      <c r="AK445" s="255"/>
      <c r="AL445" s="255"/>
      <c r="AM445" s="353">
        <v>1</v>
      </c>
      <c r="AN445" s="353">
        <v>0</v>
      </c>
      <c r="AO445" s="353">
        <v>0</v>
      </c>
      <c r="AP445" s="353">
        <v>0</v>
      </c>
      <c r="AQ445" s="353">
        <v>0</v>
      </c>
      <c r="AR445" s="353">
        <v>0</v>
      </c>
      <c r="AS445" s="353">
        <f t="shared" ref="AS445:AZ445" si="150">AS444</f>
        <v>0</v>
      </c>
      <c r="AT445" s="353">
        <f t="shared" si="150"/>
        <v>0</v>
      </c>
      <c r="AU445" s="353">
        <f t="shared" si="150"/>
        <v>0</v>
      </c>
      <c r="AV445" s="353">
        <f t="shared" si="150"/>
        <v>0</v>
      </c>
      <c r="AW445" s="353">
        <f t="shared" si="150"/>
        <v>0</v>
      </c>
      <c r="AX445" s="353">
        <f t="shared" si="150"/>
        <v>0</v>
      </c>
      <c r="AY445" s="353">
        <f t="shared" si="150"/>
        <v>0</v>
      </c>
      <c r="AZ445" s="353">
        <f t="shared" si="150"/>
        <v>0</v>
      </c>
      <c r="BA445" s="257"/>
    </row>
    <row r="446" spans="1:53" ht="15" hidden="1" customHeight="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54"/>
      <c r="AN446" s="354"/>
      <c r="AO446" s="354"/>
      <c r="AP446" s="354"/>
      <c r="AQ446" s="354"/>
      <c r="AR446" s="354"/>
      <c r="AS446" s="354"/>
      <c r="AT446" s="354"/>
      <c r="AU446" s="354"/>
      <c r="AV446" s="354"/>
      <c r="AW446" s="354"/>
      <c r="AX446" s="354"/>
      <c r="AY446" s="354"/>
      <c r="AZ446" s="354"/>
      <c r="BA446" s="266"/>
    </row>
    <row r="447" spans="1:53" ht="15" hidden="1" customHeight="1" outlineLevel="1">
      <c r="A447" s="43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52">
        <v>1</v>
      </c>
      <c r="AN447" s="352">
        <v>0</v>
      </c>
      <c r="AO447" s="352">
        <v>0</v>
      </c>
      <c r="AP447" s="352">
        <v>0</v>
      </c>
      <c r="AQ447" s="352">
        <v>0</v>
      </c>
      <c r="AR447" s="352">
        <v>0</v>
      </c>
      <c r="AS447" s="352"/>
      <c r="AT447" s="352"/>
      <c r="AU447" s="352"/>
      <c r="AV447" s="352"/>
      <c r="AW447" s="352"/>
      <c r="AX447" s="352"/>
      <c r="AY447" s="352"/>
      <c r="AZ447" s="352"/>
      <c r="BA447" s="256">
        <f>SUM(AM447:AZ447)</f>
        <v>1</v>
      </c>
    </row>
    <row r="448" spans="1:53" ht="15" hidden="1" customHeight="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05"/>
      <c r="V448" s="255"/>
      <c r="W448" s="255"/>
      <c r="X448" s="255"/>
      <c r="Y448" s="255"/>
      <c r="Z448" s="255"/>
      <c r="AA448" s="255"/>
      <c r="AB448" s="255"/>
      <c r="AC448" s="255"/>
      <c r="AD448" s="255"/>
      <c r="AE448" s="255"/>
      <c r="AF448" s="255"/>
      <c r="AG448" s="255"/>
      <c r="AH448" s="255"/>
      <c r="AI448" s="255"/>
      <c r="AJ448" s="255"/>
      <c r="AK448" s="255"/>
      <c r="AL448" s="255"/>
      <c r="AM448" s="353">
        <v>1</v>
      </c>
      <c r="AN448" s="353">
        <v>0</v>
      </c>
      <c r="AO448" s="353">
        <v>0</v>
      </c>
      <c r="AP448" s="353">
        <v>0</v>
      </c>
      <c r="AQ448" s="353">
        <v>0</v>
      </c>
      <c r="AR448" s="353">
        <v>0</v>
      </c>
      <c r="AS448" s="353">
        <f t="shared" ref="AS448:AZ448" si="151">AS447</f>
        <v>0</v>
      </c>
      <c r="AT448" s="353">
        <f t="shared" si="151"/>
        <v>0</v>
      </c>
      <c r="AU448" s="353">
        <f t="shared" si="151"/>
        <v>0</v>
      </c>
      <c r="AV448" s="353">
        <f t="shared" si="151"/>
        <v>0</v>
      </c>
      <c r="AW448" s="353">
        <f t="shared" si="151"/>
        <v>0</v>
      </c>
      <c r="AX448" s="353">
        <f t="shared" si="151"/>
        <v>0</v>
      </c>
      <c r="AY448" s="353">
        <f t="shared" si="151"/>
        <v>0</v>
      </c>
      <c r="AZ448" s="353">
        <f t="shared" si="151"/>
        <v>0</v>
      </c>
      <c r="BA448" s="257"/>
    </row>
    <row r="449" spans="1:53" ht="15" hidden="1" customHeight="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54"/>
      <c r="AN449" s="354"/>
      <c r="AO449" s="354"/>
      <c r="AP449" s="354"/>
      <c r="AQ449" s="354"/>
      <c r="AR449" s="354"/>
      <c r="AS449" s="354"/>
      <c r="AT449" s="354"/>
      <c r="AU449" s="354"/>
      <c r="AV449" s="354"/>
      <c r="AW449" s="354"/>
      <c r="AX449" s="354"/>
      <c r="AY449" s="354"/>
      <c r="AZ449" s="354"/>
      <c r="BA449" s="266"/>
    </row>
    <row r="450" spans="1:53" ht="15" hidden="1" customHeight="1" outlineLevel="1">
      <c r="A450" s="438">
        <v>7</v>
      </c>
      <c r="B450" s="254" t="s">
        <v>42</v>
      </c>
      <c r="C450" s="251" t="s">
        <v>25</v>
      </c>
      <c r="D450" s="255">
        <v>0</v>
      </c>
      <c r="E450" s="255"/>
      <c r="F450" s="255"/>
      <c r="G450" s="255"/>
      <c r="H450" s="255"/>
      <c r="I450" s="255"/>
      <c r="J450" s="255"/>
      <c r="K450" s="255"/>
      <c r="L450" s="255"/>
      <c r="M450" s="255"/>
      <c r="N450" s="255"/>
      <c r="O450" s="255"/>
      <c r="P450" s="255"/>
      <c r="Q450" s="255"/>
      <c r="R450" s="255"/>
      <c r="S450" s="255"/>
      <c r="T450" s="255"/>
      <c r="U450" s="251"/>
      <c r="V450" s="255">
        <f>'7.  Persistence Report'!O108+'7.  Persistence Report'!O109+'7.  Persistence Report'!O110+'7.  Persistence Report'!O111+'7.  Persistence Report'!O112+'7.  Persistence Report'!O113+'7.  Persistence Report'!O114+'7.  Persistence Report'!O115</f>
        <v>1255.674291</v>
      </c>
      <c r="W450" s="255">
        <v>0</v>
      </c>
      <c r="X450" s="255">
        <v>0</v>
      </c>
      <c r="Y450" s="255">
        <v>0</v>
      </c>
      <c r="Z450" s="255">
        <v>0</v>
      </c>
      <c r="AA450" s="255">
        <v>0</v>
      </c>
      <c r="AB450" s="255">
        <v>0</v>
      </c>
      <c r="AC450" s="255">
        <v>0</v>
      </c>
      <c r="AD450" s="255">
        <v>0</v>
      </c>
      <c r="AE450" s="255">
        <v>0</v>
      </c>
      <c r="AF450" s="255">
        <v>0</v>
      </c>
      <c r="AG450" s="255">
        <v>0</v>
      </c>
      <c r="AH450" s="255">
        <v>0</v>
      </c>
      <c r="AI450" s="255">
        <v>0</v>
      </c>
      <c r="AJ450" s="255">
        <v>0</v>
      </c>
      <c r="AK450" s="255">
        <v>0</v>
      </c>
      <c r="AL450" s="255">
        <v>0</v>
      </c>
      <c r="AM450" s="352">
        <v>0</v>
      </c>
      <c r="AN450" s="352">
        <v>0</v>
      </c>
      <c r="AO450" s="352">
        <v>0</v>
      </c>
      <c r="AP450" s="352">
        <v>0</v>
      </c>
      <c r="AQ450" s="352">
        <v>0</v>
      </c>
      <c r="AR450" s="352">
        <v>0</v>
      </c>
      <c r="AS450" s="352"/>
      <c r="AT450" s="352"/>
      <c r="AU450" s="352"/>
      <c r="AV450" s="352"/>
      <c r="AW450" s="352"/>
      <c r="AX450" s="352"/>
      <c r="AY450" s="352"/>
      <c r="AZ450" s="352"/>
      <c r="BA450" s="256">
        <f>SUM(AM450:AZ450)</f>
        <v>0</v>
      </c>
    </row>
    <row r="451" spans="1:53" ht="15" hidden="1" customHeight="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405"/>
      <c r="V451" s="255"/>
      <c r="W451" s="255"/>
      <c r="X451" s="255"/>
      <c r="Y451" s="255"/>
      <c r="Z451" s="255"/>
      <c r="AA451" s="255"/>
      <c r="AB451" s="255"/>
      <c r="AC451" s="255"/>
      <c r="AD451" s="255"/>
      <c r="AE451" s="255"/>
      <c r="AF451" s="255"/>
      <c r="AG451" s="255"/>
      <c r="AH451" s="255"/>
      <c r="AI451" s="255"/>
      <c r="AJ451" s="255"/>
      <c r="AK451" s="255"/>
      <c r="AL451" s="255"/>
      <c r="AM451" s="353">
        <v>0</v>
      </c>
      <c r="AN451" s="353">
        <v>0</v>
      </c>
      <c r="AO451" s="353">
        <v>0</v>
      </c>
      <c r="AP451" s="353">
        <v>0</v>
      </c>
      <c r="AQ451" s="353">
        <v>0</v>
      </c>
      <c r="AR451" s="353">
        <v>0</v>
      </c>
      <c r="AS451" s="353">
        <f t="shared" ref="AS451:AZ451" si="152">AS450</f>
        <v>0</v>
      </c>
      <c r="AT451" s="353">
        <f t="shared" si="152"/>
        <v>0</v>
      </c>
      <c r="AU451" s="353">
        <f t="shared" si="152"/>
        <v>0</v>
      </c>
      <c r="AV451" s="353">
        <f t="shared" si="152"/>
        <v>0</v>
      </c>
      <c r="AW451" s="353">
        <f t="shared" si="152"/>
        <v>0</v>
      </c>
      <c r="AX451" s="353">
        <f t="shared" si="152"/>
        <v>0</v>
      </c>
      <c r="AY451" s="353">
        <f t="shared" si="152"/>
        <v>0</v>
      </c>
      <c r="AZ451" s="353">
        <f t="shared" si="152"/>
        <v>0</v>
      </c>
      <c r="BA451" s="257"/>
    </row>
    <row r="452" spans="1:53" ht="15" hidden="1" customHeight="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54"/>
      <c r="AN452" s="354"/>
      <c r="AO452" s="354"/>
      <c r="AP452" s="354"/>
      <c r="AQ452" s="354"/>
      <c r="AR452" s="354"/>
      <c r="AS452" s="354"/>
      <c r="AT452" s="354"/>
      <c r="AU452" s="354"/>
      <c r="AV452" s="354"/>
      <c r="AW452" s="354"/>
      <c r="AX452" s="354"/>
      <c r="AY452" s="354"/>
      <c r="AZ452" s="354"/>
      <c r="BA452" s="266"/>
    </row>
    <row r="453" spans="1:53" s="243" customFormat="1" ht="15" hidden="1" customHeight="1" outlineLevel="1">
      <c r="A453" s="43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52">
        <v>1</v>
      </c>
      <c r="AN453" s="352">
        <v>0</v>
      </c>
      <c r="AO453" s="352">
        <v>0</v>
      </c>
      <c r="AP453" s="352">
        <v>0</v>
      </c>
      <c r="AQ453" s="352">
        <v>0</v>
      </c>
      <c r="AR453" s="352">
        <v>0</v>
      </c>
      <c r="AS453" s="352"/>
      <c r="AT453" s="352"/>
      <c r="AU453" s="352"/>
      <c r="AV453" s="352"/>
      <c r="AW453" s="352"/>
      <c r="AX453" s="352"/>
      <c r="AY453" s="352"/>
      <c r="AZ453" s="352"/>
      <c r="BA453" s="256">
        <f>SUM(AM453:AZ453)</f>
        <v>1</v>
      </c>
    </row>
    <row r="454" spans="1:53" s="243" customFormat="1" ht="15" hidden="1" customHeight="1" outlineLevel="1">
      <c r="A454" s="43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53">
        <v>1</v>
      </c>
      <c r="AN454" s="353">
        <v>0</v>
      </c>
      <c r="AO454" s="353">
        <v>0</v>
      </c>
      <c r="AP454" s="353">
        <v>0</v>
      </c>
      <c r="AQ454" s="353">
        <v>0</v>
      </c>
      <c r="AR454" s="353">
        <v>0</v>
      </c>
      <c r="AS454" s="353">
        <f t="shared" ref="AS454:AZ454" si="153">AS453</f>
        <v>0</v>
      </c>
      <c r="AT454" s="353">
        <f t="shared" si="153"/>
        <v>0</v>
      </c>
      <c r="AU454" s="353">
        <f t="shared" si="153"/>
        <v>0</v>
      </c>
      <c r="AV454" s="353">
        <f t="shared" si="153"/>
        <v>0</v>
      </c>
      <c r="AW454" s="353">
        <f t="shared" si="153"/>
        <v>0</v>
      </c>
      <c r="AX454" s="353">
        <f t="shared" si="153"/>
        <v>0</v>
      </c>
      <c r="AY454" s="353">
        <f t="shared" si="153"/>
        <v>0</v>
      </c>
      <c r="AZ454" s="353">
        <f t="shared" si="153"/>
        <v>0</v>
      </c>
      <c r="BA454" s="257"/>
    </row>
    <row r="455" spans="1:53" s="243" customFormat="1" ht="15" hidden="1" customHeight="1" outlineLevel="1">
      <c r="A455" s="43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54"/>
      <c r="AN455" s="354"/>
      <c r="AO455" s="354"/>
      <c r="AP455" s="354"/>
      <c r="AQ455" s="354"/>
      <c r="AR455" s="354"/>
      <c r="AS455" s="354"/>
      <c r="AT455" s="354"/>
      <c r="AU455" s="354"/>
      <c r="AV455" s="354"/>
      <c r="AW455" s="354"/>
      <c r="AX455" s="354"/>
      <c r="AY455" s="354"/>
      <c r="AZ455" s="354"/>
      <c r="BA455" s="266"/>
    </row>
    <row r="456" spans="1:53" ht="15" hidden="1" customHeight="1" outlineLevel="1">
      <c r="A456" s="438">
        <v>9</v>
      </c>
      <c r="B456" s="254" t="s">
        <v>7</v>
      </c>
      <c r="C456" s="251" t="s">
        <v>25</v>
      </c>
      <c r="D456" s="255">
        <f>'7.  Persistence Report'!AT101</f>
        <v>66702.672600000005</v>
      </c>
      <c r="E456" s="255">
        <f>'7.  Persistence Report'!AU101</f>
        <v>66702.672600000005</v>
      </c>
      <c r="F456" s="255">
        <f>'7.  Persistence Report'!AV101</f>
        <v>66702.672600000005</v>
      </c>
      <c r="G456" s="255">
        <f>'7.  Persistence Report'!AW101</f>
        <v>66702.672600000005</v>
      </c>
      <c r="H456" s="255">
        <f>'7.  Persistence Report'!AX101</f>
        <v>66702.672600000005</v>
      </c>
      <c r="I456" s="255">
        <f>'7.  Persistence Report'!AY101</f>
        <v>66702.672600000005</v>
      </c>
      <c r="J456" s="255">
        <f>'7.  Persistence Report'!AZ101</f>
        <v>66702.672600000005</v>
      </c>
      <c r="K456" s="255">
        <f>'7.  Persistence Report'!BA101</f>
        <v>66702.672600000005</v>
      </c>
      <c r="L456" s="255">
        <f>'7.  Persistence Report'!BB101</f>
        <v>66702.672600000005</v>
      </c>
      <c r="M456" s="255">
        <f>'7.  Persistence Report'!BC101</f>
        <v>66702.672600000005</v>
      </c>
      <c r="N456" s="255">
        <f>'7.  Persistence Report'!BD101</f>
        <v>66702.672600000005</v>
      </c>
      <c r="O456" s="255">
        <f>'7.  Persistence Report'!BE101</f>
        <v>66702.672600000005</v>
      </c>
      <c r="P456" s="255">
        <f>'7.  Persistence Report'!BF101</f>
        <v>56014.722600000001</v>
      </c>
      <c r="Q456" s="255">
        <f>'7.  Persistence Report'!BG101</f>
        <v>45326.772599999997</v>
      </c>
      <c r="R456" s="255">
        <f>'7.  Persistence Report'!BH101</f>
        <v>45326.772599999997</v>
      </c>
      <c r="S456" s="255">
        <f>'7.  Persistence Report'!BI101</f>
        <v>45326.772599999997</v>
      </c>
      <c r="T456" s="255">
        <f>'7.  Persistence Report'!BJ101</f>
        <v>45326.772599999997</v>
      </c>
      <c r="U456" s="251"/>
      <c r="V456" s="255">
        <f>'7.  Persistence Report'!O101</f>
        <v>9.7437030930000006</v>
      </c>
      <c r="W456" s="255">
        <f>'7.  Persistence Report'!P101</f>
        <v>9.7437030930000006</v>
      </c>
      <c r="X456" s="255">
        <f>'7.  Persistence Report'!Q101</f>
        <v>9.7437030930000006</v>
      </c>
      <c r="Y456" s="255">
        <f>'7.  Persistence Report'!R101</f>
        <v>9.7437030930000006</v>
      </c>
      <c r="Z456" s="255">
        <f>'7.  Persistence Report'!S101</f>
        <v>9.7437030930000006</v>
      </c>
      <c r="AA456" s="255">
        <f>'7.  Persistence Report'!T101</f>
        <v>9.7437030930000006</v>
      </c>
      <c r="AB456" s="255">
        <f>'7.  Persistence Report'!U101</f>
        <v>9.7437030930000006</v>
      </c>
      <c r="AC456" s="255">
        <f>'7.  Persistence Report'!V101</f>
        <v>9.7437030930000006</v>
      </c>
      <c r="AD456" s="255">
        <f>'7.  Persistence Report'!W101</f>
        <v>9.7437030930000006</v>
      </c>
      <c r="AE456" s="255">
        <f>'7.  Persistence Report'!X101</f>
        <v>9.7437030930000006</v>
      </c>
      <c r="AF456" s="255">
        <f>'7.  Persistence Report'!Y101</f>
        <v>9.7437030930000006</v>
      </c>
      <c r="AG456" s="255">
        <f>'7.  Persistence Report'!Z101</f>
        <v>9.7437030930000006</v>
      </c>
      <c r="AH456" s="255">
        <f>'7.  Persistence Report'!AA101</f>
        <v>9.239073093</v>
      </c>
      <c r="AI456" s="255">
        <f>'7.  Persistence Report'!AB101</f>
        <v>8.7344430929999994</v>
      </c>
      <c r="AJ456" s="255">
        <f>'7.  Persistence Report'!AC101</f>
        <v>8.7344430929999994</v>
      </c>
      <c r="AK456" s="255">
        <f>'7.  Persistence Report'!AD101</f>
        <v>8.7344430929999994</v>
      </c>
      <c r="AL456" s="255">
        <f>'7.  Persistence Report'!AE101</f>
        <v>8.7344430929999994</v>
      </c>
      <c r="AM456" s="352">
        <v>1</v>
      </c>
      <c r="AN456" s="352">
        <v>0</v>
      </c>
      <c r="AO456" s="352">
        <v>0</v>
      </c>
      <c r="AP456" s="352">
        <v>0</v>
      </c>
      <c r="AQ456" s="352">
        <v>0</v>
      </c>
      <c r="AR456" s="352">
        <v>0</v>
      </c>
      <c r="AS456" s="352"/>
      <c r="AT456" s="352"/>
      <c r="AU456" s="352"/>
      <c r="AV456" s="352"/>
      <c r="AW456" s="352"/>
      <c r="AX456" s="352"/>
      <c r="AY456" s="352"/>
      <c r="AZ456" s="352"/>
      <c r="BA456" s="256">
        <f>SUM(AM456:AZ456)</f>
        <v>1</v>
      </c>
    </row>
    <row r="457" spans="1:53" ht="15" hidden="1" customHeight="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53">
        <v>1</v>
      </c>
      <c r="AN457" s="353">
        <v>0</v>
      </c>
      <c r="AO457" s="353">
        <v>0</v>
      </c>
      <c r="AP457" s="353">
        <v>0</v>
      </c>
      <c r="AQ457" s="353">
        <v>0</v>
      </c>
      <c r="AR457" s="353">
        <v>0</v>
      </c>
      <c r="AS457" s="353">
        <f t="shared" ref="AS457:AZ457" si="154">AS456</f>
        <v>0</v>
      </c>
      <c r="AT457" s="353">
        <f t="shared" si="154"/>
        <v>0</v>
      </c>
      <c r="AU457" s="353">
        <f t="shared" si="154"/>
        <v>0</v>
      </c>
      <c r="AV457" s="353">
        <f t="shared" si="154"/>
        <v>0</v>
      </c>
      <c r="AW457" s="353">
        <f t="shared" si="154"/>
        <v>0</v>
      </c>
      <c r="AX457" s="353">
        <f t="shared" si="154"/>
        <v>0</v>
      </c>
      <c r="AY457" s="353">
        <f t="shared" si="154"/>
        <v>0</v>
      </c>
      <c r="AZ457" s="353">
        <f t="shared" si="154"/>
        <v>0</v>
      </c>
      <c r="BA457" s="257"/>
    </row>
    <row r="458" spans="1:53" ht="15" hidden="1" customHeight="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54"/>
      <c r="AN458" s="354"/>
      <c r="AO458" s="354"/>
      <c r="AP458" s="354"/>
      <c r="AQ458" s="354"/>
      <c r="AR458" s="354"/>
      <c r="AS458" s="354"/>
      <c r="AT458" s="354"/>
      <c r="AU458" s="354"/>
      <c r="AV458" s="354"/>
      <c r="AW458" s="354"/>
      <c r="AX458" s="354"/>
      <c r="AY458" s="354"/>
      <c r="AZ458" s="354"/>
      <c r="BA458" s="266"/>
    </row>
    <row r="459" spans="1:53" ht="15.75" hidden="1" customHeight="1" outlineLevel="1">
      <c r="A459" s="43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56"/>
      <c r="AN459" s="356"/>
      <c r="AO459" s="356"/>
      <c r="AP459" s="356"/>
      <c r="AQ459" s="356"/>
      <c r="AR459" s="356"/>
      <c r="AS459" s="356"/>
      <c r="AT459" s="356"/>
      <c r="AU459" s="356"/>
      <c r="AV459" s="356"/>
      <c r="AW459" s="356"/>
      <c r="AX459" s="356"/>
      <c r="AY459" s="356"/>
      <c r="AZ459" s="356"/>
      <c r="BA459" s="252"/>
    </row>
    <row r="460" spans="1:53" ht="15" hidden="1" customHeight="1" outlineLevel="1">
      <c r="A460" s="438">
        <v>10</v>
      </c>
      <c r="B460" s="254" t="s">
        <v>22</v>
      </c>
      <c r="C460" s="251" t="s">
        <v>25</v>
      </c>
      <c r="D460" s="255">
        <f>'7.  Persistence Report'!AT87</f>
        <v>18550920.370000001</v>
      </c>
      <c r="E460" s="255">
        <f>'7.  Persistence Report'!AU87</f>
        <v>18550920.370000001</v>
      </c>
      <c r="F460" s="255">
        <f>'7.  Persistence Report'!AV87</f>
        <v>18550920.370000001</v>
      </c>
      <c r="G460" s="255">
        <f>'7.  Persistence Report'!AW87</f>
        <v>18402083.149999999</v>
      </c>
      <c r="H460" s="255">
        <f>'7.  Persistence Report'!AX87</f>
        <v>18402083.149999999</v>
      </c>
      <c r="I460" s="255">
        <f>'7.  Persistence Report'!AY87</f>
        <v>18388937.27</v>
      </c>
      <c r="J460" s="255">
        <f>'7.  Persistence Report'!AZ87</f>
        <v>17585928.18</v>
      </c>
      <c r="K460" s="255">
        <f>'7.  Persistence Report'!BA87</f>
        <v>17585928.18</v>
      </c>
      <c r="L460" s="255">
        <f>'7.  Persistence Report'!BB87</f>
        <v>15995921.48</v>
      </c>
      <c r="M460" s="255">
        <f>'7.  Persistence Report'!BC87</f>
        <v>12374714.289999999</v>
      </c>
      <c r="N460" s="255">
        <f>'7.  Persistence Report'!BD87</f>
        <v>8422695.4030000009</v>
      </c>
      <c r="O460" s="255">
        <f>'7.  Persistence Report'!BE87</f>
        <v>7653057.608</v>
      </c>
      <c r="P460" s="255">
        <f>'7.  Persistence Report'!BF87</f>
        <v>2506162.1839999999</v>
      </c>
      <c r="Q460" s="255">
        <f>'7.  Persistence Report'!BG87</f>
        <v>2498990.321</v>
      </c>
      <c r="R460" s="255">
        <f>'7.  Persistence Report'!BH87</f>
        <v>2498990.321</v>
      </c>
      <c r="S460" s="255">
        <f>'7.  Persistence Report'!BI87</f>
        <v>1978420.0249999999</v>
      </c>
      <c r="T460" s="255">
        <f>'7.  Persistence Report'!BJ87</f>
        <v>205447.64799999999</v>
      </c>
      <c r="U460" s="251">
        <v>12</v>
      </c>
      <c r="V460" s="255">
        <f>'7.  Persistence Report'!O87</f>
        <v>2336.3047929999998</v>
      </c>
      <c r="W460" s="255">
        <f>'7.  Persistence Report'!P87</f>
        <v>2336.3047929999998</v>
      </c>
      <c r="X460" s="255">
        <f>'7.  Persistence Report'!Q87</f>
        <v>2336.3047929999998</v>
      </c>
      <c r="Y460" s="255">
        <f>'7.  Persistence Report'!R87</f>
        <v>2293.7515429999999</v>
      </c>
      <c r="Z460" s="255">
        <f>'7.  Persistence Report'!S87</f>
        <v>2293.7515429999999</v>
      </c>
      <c r="AA460" s="255">
        <f>'7.  Persistence Report'!T87</f>
        <v>2289.9777730000001</v>
      </c>
      <c r="AB460" s="255">
        <f>'7.  Persistence Report'!U87</f>
        <v>2185.3506120000002</v>
      </c>
      <c r="AC460" s="255">
        <f>'7.  Persistence Report'!V87</f>
        <v>2185.3506120000002</v>
      </c>
      <c r="AD460" s="255">
        <f>'7.  Persistence Report'!W87</f>
        <v>1942.9468220000001</v>
      </c>
      <c r="AE460" s="255">
        <f>'7.  Persistence Report'!X87</f>
        <v>1499.6953559999999</v>
      </c>
      <c r="AF460" s="255">
        <f>'7.  Persistence Report'!Y87</f>
        <v>1038.85411</v>
      </c>
      <c r="AG460" s="255">
        <f>'7.  Persistence Report'!Z87</f>
        <v>1007.8854200000001</v>
      </c>
      <c r="AH460" s="255">
        <f>'7.  Persistence Report'!AA87</f>
        <v>284.20075209999999</v>
      </c>
      <c r="AI460" s="255">
        <f>'7.  Persistence Report'!AB87</f>
        <v>282.14193569999998</v>
      </c>
      <c r="AJ460" s="255">
        <f>'7.  Persistence Report'!AC87</f>
        <v>282.14193569999998</v>
      </c>
      <c r="AK460" s="255">
        <f>'7.  Persistence Report'!AD87</f>
        <v>239.44474980000001</v>
      </c>
      <c r="AL460" s="255">
        <f>'7.  Persistence Report'!AE87</f>
        <v>117.8623503</v>
      </c>
      <c r="AM460" s="352">
        <v>0</v>
      </c>
      <c r="AN460" s="352">
        <v>0.14108424182046825</v>
      </c>
      <c r="AO460" s="352">
        <v>0.56615821218124585</v>
      </c>
      <c r="AP460" s="352">
        <v>8.7765154561477612E-2</v>
      </c>
      <c r="AQ460" s="352">
        <v>5.0285116819729159E-3</v>
      </c>
      <c r="AR460" s="352">
        <v>0</v>
      </c>
      <c r="AS460" s="352"/>
      <c r="AT460" s="352"/>
      <c r="AU460" s="352"/>
      <c r="AV460" s="352"/>
      <c r="AW460" s="352"/>
      <c r="AX460" s="352"/>
      <c r="AY460" s="352"/>
      <c r="AZ460" s="352"/>
      <c r="BA460" s="256">
        <f>SUM(AM460:AZ460)</f>
        <v>0.80003612024516468</v>
      </c>
    </row>
    <row r="461" spans="1:53" ht="15" hidden="1" customHeight="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1">
        <v>12</v>
      </c>
      <c r="V461" s="255"/>
      <c r="W461" s="255"/>
      <c r="X461" s="255"/>
      <c r="Y461" s="255"/>
      <c r="Z461" s="255"/>
      <c r="AA461" s="255"/>
      <c r="AB461" s="255"/>
      <c r="AC461" s="255"/>
      <c r="AD461" s="255"/>
      <c r="AE461" s="255"/>
      <c r="AF461" s="255"/>
      <c r="AG461" s="255"/>
      <c r="AH461" s="255"/>
      <c r="AI461" s="255"/>
      <c r="AJ461" s="255"/>
      <c r="AK461" s="255"/>
      <c r="AL461" s="255"/>
      <c r="AM461" s="353">
        <v>0</v>
      </c>
      <c r="AN461" s="353">
        <v>0.14108424182046825</v>
      </c>
      <c r="AO461" s="353">
        <v>0.56615821218124585</v>
      </c>
      <c r="AP461" s="353">
        <v>8.7765154561477612E-2</v>
      </c>
      <c r="AQ461" s="353">
        <v>5.0285116819729159E-3</v>
      </c>
      <c r="AR461" s="353">
        <v>0</v>
      </c>
      <c r="AS461" s="353">
        <f t="shared" ref="AS461:AZ461" si="155">AS460</f>
        <v>0</v>
      </c>
      <c r="AT461" s="353">
        <f t="shared" si="155"/>
        <v>0</v>
      </c>
      <c r="AU461" s="353">
        <f t="shared" si="155"/>
        <v>0</v>
      </c>
      <c r="AV461" s="353">
        <f t="shared" si="155"/>
        <v>0</v>
      </c>
      <c r="AW461" s="353">
        <f t="shared" si="155"/>
        <v>0</v>
      </c>
      <c r="AX461" s="353">
        <f t="shared" si="155"/>
        <v>0</v>
      </c>
      <c r="AY461" s="353">
        <f t="shared" si="155"/>
        <v>0</v>
      </c>
      <c r="AZ461" s="353">
        <f t="shared" si="155"/>
        <v>0</v>
      </c>
      <c r="BA461" s="257"/>
    </row>
    <row r="462" spans="1:53" ht="15" hidden="1" customHeight="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58"/>
      <c r="AN462" s="358"/>
      <c r="AO462" s="358"/>
      <c r="AP462" s="358"/>
      <c r="AQ462" s="358"/>
      <c r="AR462" s="358"/>
      <c r="AS462" s="358"/>
      <c r="AT462" s="358"/>
      <c r="AU462" s="358"/>
      <c r="AV462" s="358"/>
      <c r="AW462" s="358"/>
      <c r="AX462" s="358"/>
      <c r="AY462" s="358"/>
      <c r="AZ462" s="358"/>
      <c r="BA462" s="272"/>
    </row>
    <row r="463" spans="1:53" ht="15" hidden="1" customHeight="1" outlineLevel="1">
      <c r="A463" s="438">
        <v>11</v>
      </c>
      <c r="B463" s="254" t="s">
        <v>21</v>
      </c>
      <c r="C463" s="251" t="s">
        <v>25</v>
      </c>
      <c r="D463" s="255">
        <f>'7.  Persistence Report'!AT77</f>
        <v>1836501.5179999999</v>
      </c>
      <c r="E463" s="255">
        <f>'7.  Persistence Report'!AU77</f>
        <v>1818069.1329999999</v>
      </c>
      <c r="F463" s="255">
        <f>'7.  Persistence Report'!AV77</f>
        <v>1729494.0589999999</v>
      </c>
      <c r="G463" s="255">
        <f>'7.  Persistence Report'!AW77</f>
        <v>1196542.6040000001</v>
      </c>
      <c r="H463" s="255">
        <f>'7.  Persistence Report'!AX77</f>
        <v>1196542.6040000001</v>
      </c>
      <c r="I463" s="255">
        <f>'7.  Persistence Report'!AY77</f>
        <v>1196542.6040000001</v>
      </c>
      <c r="J463" s="255">
        <f>'7.  Persistence Report'!AZ77</f>
        <v>1196542.6040000001</v>
      </c>
      <c r="K463" s="255">
        <f>'7.  Persistence Report'!BA77</f>
        <v>1196542.6040000001</v>
      </c>
      <c r="L463" s="255">
        <f>'7.  Persistence Report'!BB77</f>
        <v>1196542.6040000001</v>
      </c>
      <c r="M463" s="255">
        <f>'7.  Persistence Report'!BC77</f>
        <v>1196542.6040000001</v>
      </c>
      <c r="N463" s="255">
        <f>'7.  Persistence Report'!BD77</f>
        <v>1164634.618</v>
      </c>
      <c r="O463" s="255">
        <f>'7.  Persistence Report'!BE77</f>
        <v>274360.25829999999</v>
      </c>
      <c r="P463" s="255">
        <f>'7.  Persistence Report'!BF77</f>
        <v>0</v>
      </c>
      <c r="Q463" s="255">
        <f>'7.  Persistence Report'!BG77</f>
        <v>0</v>
      </c>
      <c r="R463" s="255">
        <f>'7.  Persistence Report'!BH77</f>
        <v>0</v>
      </c>
      <c r="S463" s="255">
        <f>'7.  Persistence Report'!BI77</f>
        <v>0</v>
      </c>
      <c r="T463" s="255">
        <f>'7.  Persistence Report'!BJ77</f>
        <v>0</v>
      </c>
      <c r="U463" s="251">
        <v>12</v>
      </c>
      <c r="V463" s="255">
        <f>'7.  Persistence Report'!O77</f>
        <v>482.00670309999998</v>
      </c>
      <c r="W463" s="255">
        <f>'7.  Persistence Report'!P77</f>
        <v>477.55900220000001</v>
      </c>
      <c r="X463" s="255">
        <f>'7.  Persistence Report'!Q77</f>
        <v>456.92726620000002</v>
      </c>
      <c r="Y463" s="255">
        <f>'7.  Persistence Report'!R77</f>
        <v>303.47631059999998</v>
      </c>
      <c r="Z463" s="255">
        <f>'7.  Persistence Report'!S77</f>
        <v>303.47631059999998</v>
      </c>
      <c r="AA463" s="255">
        <f>'7.  Persistence Report'!T77</f>
        <v>303.47631059999998</v>
      </c>
      <c r="AB463" s="255">
        <f>'7.  Persistence Report'!U77</f>
        <v>303.47631059999998</v>
      </c>
      <c r="AC463" s="255">
        <f>'7.  Persistence Report'!V77</f>
        <v>303.47631059999998</v>
      </c>
      <c r="AD463" s="255">
        <f>'7.  Persistence Report'!W77</f>
        <v>303.47631059999998</v>
      </c>
      <c r="AE463" s="255">
        <f>'7.  Persistence Report'!X77</f>
        <v>303.47631059999998</v>
      </c>
      <c r="AF463" s="255">
        <f>'7.  Persistence Report'!Y77</f>
        <v>300.015962</v>
      </c>
      <c r="AG463" s="255">
        <f>'7.  Persistence Report'!Z77</f>
        <v>79.585054040000003</v>
      </c>
      <c r="AH463" s="255">
        <f>'7.  Persistence Report'!AA77</f>
        <v>0</v>
      </c>
      <c r="AI463" s="255">
        <f>'7.  Persistence Report'!AB77</f>
        <v>0</v>
      </c>
      <c r="AJ463" s="255">
        <f>'7.  Persistence Report'!AC77</f>
        <v>0</v>
      </c>
      <c r="AK463" s="255">
        <f>'7.  Persistence Report'!AD77</f>
        <v>0</v>
      </c>
      <c r="AL463" s="255">
        <f>'7.  Persistence Report'!AE77</f>
        <v>0</v>
      </c>
      <c r="AM463" s="352">
        <v>0</v>
      </c>
      <c r="AN463" s="352">
        <v>1</v>
      </c>
      <c r="AO463" s="352">
        <v>0</v>
      </c>
      <c r="AP463" s="352">
        <v>0</v>
      </c>
      <c r="AQ463" s="352">
        <v>0</v>
      </c>
      <c r="AR463" s="352">
        <v>0</v>
      </c>
      <c r="AS463" s="352"/>
      <c r="AT463" s="352"/>
      <c r="AU463" s="352"/>
      <c r="AV463" s="352"/>
      <c r="AW463" s="352"/>
      <c r="AX463" s="352"/>
      <c r="AY463" s="352"/>
      <c r="AZ463" s="352"/>
      <c r="BA463" s="256">
        <f>SUM(AM463:AZ463)</f>
        <v>1</v>
      </c>
    </row>
    <row r="464" spans="1:53" ht="15" hidden="1" customHeight="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1">
        <v>12</v>
      </c>
      <c r="V464" s="255"/>
      <c r="W464" s="255"/>
      <c r="X464" s="255"/>
      <c r="Y464" s="255"/>
      <c r="Z464" s="255"/>
      <c r="AA464" s="255"/>
      <c r="AB464" s="255"/>
      <c r="AC464" s="255"/>
      <c r="AD464" s="255"/>
      <c r="AE464" s="255"/>
      <c r="AF464" s="255"/>
      <c r="AG464" s="255"/>
      <c r="AH464" s="255"/>
      <c r="AI464" s="255"/>
      <c r="AJ464" s="255"/>
      <c r="AK464" s="255"/>
      <c r="AL464" s="255"/>
      <c r="AM464" s="353">
        <v>0</v>
      </c>
      <c r="AN464" s="353">
        <v>1</v>
      </c>
      <c r="AO464" s="353">
        <v>0</v>
      </c>
      <c r="AP464" s="353">
        <v>0</v>
      </c>
      <c r="AQ464" s="353">
        <v>0</v>
      </c>
      <c r="AR464" s="353">
        <v>0</v>
      </c>
      <c r="AS464" s="353">
        <f t="shared" ref="AS464:AZ464" si="156">AS463</f>
        <v>0</v>
      </c>
      <c r="AT464" s="353">
        <f t="shared" si="156"/>
        <v>0</v>
      </c>
      <c r="AU464" s="353">
        <f t="shared" si="156"/>
        <v>0</v>
      </c>
      <c r="AV464" s="353">
        <f t="shared" si="156"/>
        <v>0</v>
      </c>
      <c r="AW464" s="353">
        <f t="shared" si="156"/>
        <v>0</v>
      </c>
      <c r="AX464" s="353">
        <f t="shared" si="156"/>
        <v>0</v>
      </c>
      <c r="AY464" s="353">
        <f t="shared" si="156"/>
        <v>0</v>
      </c>
      <c r="AZ464" s="353">
        <f t="shared" si="156"/>
        <v>0</v>
      </c>
      <c r="BA464" s="257"/>
    </row>
    <row r="465" spans="1:53" ht="15" hidden="1" customHeight="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58"/>
      <c r="AN465" s="359"/>
      <c r="AO465" s="358"/>
      <c r="AP465" s="358"/>
      <c r="AQ465" s="358"/>
      <c r="AR465" s="358"/>
      <c r="AS465" s="358"/>
      <c r="AT465" s="358"/>
      <c r="AU465" s="358"/>
      <c r="AV465" s="358"/>
      <c r="AW465" s="358"/>
      <c r="AX465" s="358"/>
      <c r="AY465" s="358"/>
      <c r="AZ465" s="358"/>
      <c r="BA465" s="272"/>
    </row>
    <row r="466" spans="1:53" ht="15" hidden="1" customHeight="1" outlineLevel="1">
      <c r="A466" s="43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57"/>
      <c r="AN466" s="357"/>
      <c r="AO466" s="406"/>
      <c r="AP466" s="357"/>
      <c r="AQ466" s="357"/>
      <c r="AR466" s="357"/>
      <c r="AS466" s="357"/>
      <c r="AT466" s="357"/>
      <c r="AU466" s="357"/>
      <c r="AV466" s="357"/>
      <c r="AW466" s="357"/>
      <c r="AX466" s="357"/>
      <c r="AY466" s="357"/>
      <c r="AZ466" s="357"/>
      <c r="BA466" s="256">
        <f>SUM(AM466:AZ466)</f>
        <v>0</v>
      </c>
    </row>
    <row r="467" spans="1:53" ht="15" hidden="1" customHeight="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v>3</v>
      </c>
      <c r="V467" s="255"/>
      <c r="W467" s="255"/>
      <c r="X467" s="255"/>
      <c r="Y467" s="255"/>
      <c r="Z467" s="255"/>
      <c r="AA467" s="255"/>
      <c r="AB467" s="255"/>
      <c r="AC467" s="255"/>
      <c r="AD467" s="255"/>
      <c r="AE467" s="255"/>
      <c r="AF467" s="255"/>
      <c r="AG467" s="255"/>
      <c r="AH467" s="255"/>
      <c r="AI467" s="255"/>
      <c r="AJ467" s="255"/>
      <c r="AK467" s="255"/>
      <c r="AL467" s="255"/>
      <c r="AM467" s="353">
        <v>0</v>
      </c>
      <c r="AN467" s="353">
        <v>0</v>
      </c>
      <c r="AO467" s="353">
        <v>0</v>
      </c>
      <c r="AP467" s="353">
        <v>0</v>
      </c>
      <c r="AQ467" s="353">
        <v>0</v>
      </c>
      <c r="AR467" s="353">
        <v>0</v>
      </c>
      <c r="AS467" s="353">
        <f t="shared" ref="AS467:AZ467" si="157">AS466</f>
        <v>0</v>
      </c>
      <c r="AT467" s="353">
        <f t="shared" si="157"/>
        <v>0</v>
      </c>
      <c r="AU467" s="353">
        <f t="shared" si="157"/>
        <v>0</v>
      </c>
      <c r="AV467" s="353">
        <f t="shared" si="157"/>
        <v>0</v>
      </c>
      <c r="AW467" s="353">
        <f t="shared" si="157"/>
        <v>0</v>
      </c>
      <c r="AX467" s="353">
        <f t="shared" si="157"/>
        <v>0</v>
      </c>
      <c r="AY467" s="353">
        <f t="shared" si="157"/>
        <v>0</v>
      </c>
      <c r="AZ467" s="353">
        <f t="shared" si="157"/>
        <v>0</v>
      </c>
      <c r="BA467" s="270"/>
    </row>
    <row r="468" spans="1:53" ht="15" hidden="1" customHeight="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58"/>
      <c r="AN468" s="359"/>
      <c r="AO468" s="358"/>
      <c r="AP468" s="358"/>
      <c r="AQ468" s="358"/>
      <c r="AR468" s="358"/>
      <c r="AS468" s="358"/>
      <c r="AT468" s="358"/>
      <c r="AU468" s="358"/>
      <c r="AV468" s="358"/>
      <c r="AW468" s="358"/>
      <c r="AX468" s="358"/>
      <c r="AY468" s="358"/>
      <c r="AZ468" s="358"/>
      <c r="BA468" s="272"/>
    </row>
    <row r="469" spans="1:53" ht="15" hidden="1" customHeight="1" outlineLevel="1">
      <c r="A469" s="438">
        <v>13</v>
      </c>
      <c r="B469" s="254" t="s">
        <v>24</v>
      </c>
      <c r="C469" s="251" t="s">
        <v>25</v>
      </c>
      <c r="D469" s="255">
        <f>'7.  Persistence Report'!AT84</f>
        <v>481102.86580000003</v>
      </c>
      <c r="E469" s="255">
        <f>'7.  Persistence Report'!AU84</f>
        <v>481102.86580000003</v>
      </c>
      <c r="F469" s="255">
        <f>'7.  Persistence Report'!AV84</f>
        <v>481102.86580000003</v>
      </c>
      <c r="G469" s="255">
        <f>'7.  Persistence Report'!AW84</f>
        <v>481102.86580000003</v>
      </c>
      <c r="H469" s="255">
        <f>'7.  Persistence Report'!AX84</f>
        <v>481102.86580000003</v>
      </c>
      <c r="I469" s="255">
        <f>'7.  Persistence Report'!AY84</f>
        <v>481102.86580000003</v>
      </c>
      <c r="J469" s="255">
        <f>'7.  Persistence Report'!AZ84</f>
        <v>481102.86580000003</v>
      </c>
      <c r="K469" s="255">
        <f>'7.  Persistence Report'!BA84</f>
        <v>481102.86580000003</v>
      </c>
      <c r="L469" s="255">
        <f>'7.  Persistence Report'!BB84</f>
        <v>451665.35979999998</v>
      </c>
      <c r="M469" s="255">
        <f>'7.  Persistence Report'!BC84</f>
        <v>451665.35979999998</v>
      </c>
      <c r="N469" s="255">
        <f>'7.  Persistence Report'!BD84</f>
        <v>451665.35979999998</v>
      </c>
      <c r="O469" s="255">
        <f>'7.  Persistence Report'!BE84</f>
        <v>449802.35979999998</v>
      </c>
      <c r="P469" s="255">
        <f>'7.  Persistence Report'!BF84</f>
        <v>449802.35979999998</v>
      </c>
      <c r="Q469" s="255">
        <f>'7.  Persistence Report'!BG84</f>
        <v>449802.35979999998</v>
      </c>
      <c r="R469" s="255">
        <f>'7.  Persistence Report'!BH84</f>
        <v>449802.35979999998</v>
      </c>
      <c r="S469" s="255">
        <f>'7.  Persistence Report'!BI84</f>
        <v>13106.88</v>
      </c>
      <c r="T469" s="255">
        <f>'7.  Persistence Report'!BJ84</f>
        <v>13106.88</v>
      </c>
      <c r="U469" s="251">
        <v>12</v>
      </c>
      <c r="V469" s="255">
        <f>'7.  Persistence Report'!O84</f>
        <v>144.0798528</v>
      </c>
      <c r="W469" s="255">
        <f>'7.  Persistence Report'!P84</f>
        <v>144.0798528</v>
      </c>
      <c r="X469" s="255">
        <f>'7.  Persistence Report'!Q84</f>
        <v>144.0798528</v>
      </c>
      <c r="Y469" s="255">
        <f>'7.  Persistence Report'!R84</f>
        <v>144.0798528</v>
      </c>
      <c r="Z469" s="255">
        <f>'7.  Persistence Report'!S84</f>
        <v>144.0798528</v>
      </c>
      <c r="AA469" s="255">
        <f>'7.  Persistence Report'!T84</f>
        <v>144.0798528</v>
      </c>
      <c r="AB469" s="255">
        <f>'7.  Persistence Report'!U84</f>
        <v>144.0798528</v>
      </c>
      <c r="AC469" s="255">
        <f>'7.  Persistence Report'!V84</f>
        <v>144.0798528</v>
      </c>
      <c r="AD469" s="255">
        <f>'7.  Persistence Report'!W84</f>
        <v>135.17341680000001</v>
      </c>
      <c r="AE469" s="255">
        <f>'7.  Persistence Report'!X84</f>
        <v>135.17341680000001</v>
      </c>
      <c r="AF469" s="255">
        <f>'7.  Persistence Report'!Y84</f>
        <v>135.17341680000001</v>
      </c>
      <c r="AG469" s="255">
        <f>'7.  Persistence Report'!Z84</f>
        <v>134.1023376</v>
      </c>
      <c r="AH469" s="255">
        <f>'7.  Persistence Report'!AA84</f>
        <v>134.1023376</v>
      </c>
      <c r="AI469" s="255">
        <f>'7.  Persistence Report'!AB84</f>
        <v>134.1023376</v>
      </c>
      <c r="AJ469" s="255">
        <f>'7.  Persistence Report'!AC84</f>
        <v>134.1023376</v>
      </c>
      <c r="AK469" s="255">
        <f>'7.  Persistence Report'!AD84</f>
        <v>1.723885702</v>
      </c>
      <c r="AL469" s="255">
        <f>'7.  Persistence Report'!AE84</f>
        <v>1.723885702</v>
      </c>
      <c r="AM469" s="352">
        <v>0</v>
      </c>
      <c r="AN469" s="352">
        <v>0.06</v>
      </c>
      <c r="AO469" s="352">
        <v>0.94</v>
      </c>
      <c r="AP469" s="352">
        <v>0</v>
      </c>
      <c r="AQ469" s="352">
        <v>0</v>
      </c>
      <c r="AR469" s="352">
        <v>0</v>
      </c>
      <c r="AS469" s="352"/>
      <c r="AT469" s="352"/>
      <c r="AU469" s="352"/>
      <c r="AV469" s="352"/>
      <c r="AW469" s="352"/>
      <c r="AX469" s="352"/>
      <c r="AY469" s="352"/>
      <c r="AZ469" s="352"/>
      <c r="BA469" s="256">
        <f>SUM(AM469:AZ469)</f>
        <v>1</v>
      </c>
    </row>
    <row r="470" spans="1:53" ht="15" hidden="1" customHeight="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1">
        <v>12</v>
      </c>
      <c r="V470" s="255"/>
      <c r="W470" s="255"/>
      <c r="X470" s="255"/>
      <c r="Y470" s="255"/>
      <c r="Z470" s="255"/>
      <c r="AA470" s="255"/>
      <c r="AB470" s="255"/>
      <c r="AC470" s="255"/>
      <c r="AD470" s="255"/>
      <c r="AE470" s="255"/>
      <c r="AF470" s="255"/>
      <c r="AG470" s="255"/>
      <c r="AH470" s="255"/>
      <c r="AI470" s="255"/>
      <c r="AJ470" s="255"/>
      <c r="AK470" s="255"/>
      <c r="AL470" s="255"/>
      <c r="AM470" s="353">
        <v>0</v>
      </c>
      <c r="AN470" s="353">
        <v>0.06</v>
      </c>
      <c r="AO470" s="353">
        <v>0.94</v>
      </c>
      <c r="AP470" s="353">
        <v>0</v>
      </c>
      <c r="AQ470" s="353">
        <v>0</v>
      </c>
      <c r="AR470" s="353">
        <v>0</v>
      </c>
      <c r="AS470" s="353">
        <f t="shared" ref="AS470:AZ470" si="158">AS469</f>
        <v>0</v>
      </c>
      <c r="AT470" s="353">
        <f t="shared" si="158"/>
        <v>0</v>
      </c>
      <c r="AU470" s="353">
        <f t="shared" si="158"/>
        <v>0</v>
      </c>
      <c r="AV470" s="353">
        <f t="shared" si="158"/>
        <v>0</v>
      </c>
      <c r="AW470" s="353">
        <f t="shared" si="158"/>
        <v>0</v>
      </c>
      <c r="AX470" s="353">
        <f t="shared" si="158"/>
        <v>0</v>
      </c>
      <c r="AY470" s="353">
        <f t="shared" si="158"/>
        <v>0</v>
      </c>
      <c r="AZ470" s="353">
        <f t="shared" si="158"/>
        <v>0</v>
      </c>
      <c r="BA470" s="257"/>
    </row>
    <row r="471" spans="1:53" ht="15" hidden="1" customHeight="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58"/>
      <c r="AN471" s="358"/>
      <c r="AO471" s="358"/>
      <c r="AP471" s="358"/>
      <c r="AQ471" s="358"/>
      <c r="AR471" s="358"/>
      <c r="AS471" s="358"/>
      <c r="AT471" s="358"/>
      <c r="AU471" s="358"/>
      <c r="AV471" s="358"/>
      <c r="AW471" s="358"/>
      <c r="AX471" s="358"/>
      <c r="AY471" s="358"/>
      <c r="AZ471" s="358"/>
      <c r="BA471" s="272"/>
    </row>
    <row r="472" spans="1:53" ht="15" hidden="1" customHeight="1" outlineLevel="1">
      <c r="A472" s="438">
        <v>14</v>
      </c>
      <c r="B472" s="254" t="s">
        <v>20</v>
      </c>
      <c r="C472" s="251" t="s">
        <v>25</v>
      </c>
      <c r="D472" s="255">
        <f>'7.  Persistence Report'!AT82</f>
        <v>652735.70059999998</v>
      </c>
      <c r="E472" s="255">
        <f>'7.  Persistence Report'!AU82</f>
        <v>652735.70059999998</v>
      </c>
      <c r="F472" s="255">
        <f>'7.  Persistence Report'!AV82</f>
        <v>652735.70059999998</v>
      </c>
      <c r="G472" s="255">
        <f>'7.  Persistence Report'!AW82</f>
        <v>652735.70059999998</v>
      </c>
      <c r="H472" s="255">
        <f>'7.  Persistence Report'!AX82</f>
        <v>0</v>
      </c>
      <c r="I472" s="255">
        <f>'7.  Persistence Report'!AY82</f>
        <v>0</v>
      </c>
      <c r="J472" s="255">
        <f>'7.  Persistence Report'!AZ82</f>
        <v>0</v>
      </c>
      <c r="K472" s="255">
        <f>'7.  Persistence Report'!BA82</f>
        <v>0</v>
      </c>
      <c r="L472" s="255">
        <f>'7.  Persistence Report'!BB82</f>
        <v>0</v>
      </c>
      <c r="M472" s="255">
        <f>'7.  Persistence Report'!BC82</f>
        <v>0</v>
      </c>
      <c r="N472" s="255">
        <f>'7.  Persistence Report'!BD82</f>
        <v>0</v>
      </c>
      <c r="O472" s="255">
        <f>'7.  Persistence Report'!BE82</f>
        <v>0</v>
      </c>
      <c r="P472" s="255">
        <f>'7.  Persistence Report'!BF82</f>
        <v>0</v>
      </c>
      <c r="Q472" s="255">
        <f>'7.  Persistence Report'!BG82</f>
        <v>0</v>
      </c>
      <c r="R472" s="255">
        <f>'7.  Persistence Report'!BH82</f>
        <v>0</v>
      </c>
      <c r="S472" s="255">
        <f>'7.  Persistence Report'!BI82</f>
        <v>0</v>
      </c>
      <c r="T472" s="255">
        <f>'7.  Persistence Report'!BJ82</f>
        <v>0</v>
      </c>
      <c r="U472" s="251">
        <v>12</v>
      </c>
      <c r="V472" s="255">
        <f>'7.  Persistence Report'!O82</f>
        <v>133.6693052</v>
      </c>
      <c r="W472" s="255">
        <f>'7.  Persistence Report'!P82</f>
        <v>133.6693052</v>
      </c>
      <c r="X472" s="255">
        <f>'7.  Persistence Report'!Q82</f>
        <v>133.6693052</v>
      </c>
      <c r="Y472" s="255">
        <f>'7.  Persistence Report'!R82</f>
        <v>133.6693052</v>
      </c>
      <c r="Z472" s="255">
        <f>'7.  Persistence Report'!S82</f>
        <v>0</v>
      </c>
      <c r="AA472" s="255">
        <f>'7.  Persistence Report'!T82</f>
        <v>0</v>
      </c>
      <c r="AB472" s="255">
        <f>'7.  Persistence Report'!U82</f>
        <v>0</v>
      </c>
      <c r="AC472" s="255">
        <f>'7.  Persistence Report'!V82</f>
        <v>0</v>
      </c>
      <c r="AD472" s="255">
        <f>'7.  Persistence Report'!W82</f>
        <v>0</v>
      </c>
      <c r="AE472" s="255">
        <f>'7.  Persistence Report'!X82</f>
        <v>0</v>
      </c>
      <c r="AF472" s="255">
        <f>'7.  Persistence Report'!Y82</f>
        <v>0</v>
      </c>
      <c r="AG472" s="255">
        <f>'7.  Persistence Report'!Z82</f>
        <v>0</v>
      </c>
      <c r="AH472" s="255">
        <f>'7.  Persistence Report'!AA82</f>
        <v>0</v>
      </c>
      <c r="AI472" s="255">
        <f>'7.  Persistence Report'!AB82</f>
        <v>0</v>
      </c>
      <c r="AJ472" s="255">
        <f>'7.  Persistence Report'!AC82</f>
        <v>0</v>
      </c>
      <c r="AK472" s="255">
        <f>'7.  Persistence Report'!AD82</f>
        <v>0</v>
      </c>
      <c r="AL472" s="255">
        <f>'7.  Persistence Report'!AE82</f>
        <v>0</v>
      </c>
      <c r="AM472" s="352">
        <v>0</v>
      </c>
      <c r="AN472" s="352">
        <v>0.23080000000000001</v>
      </c>
      <c r="AO472" s="352">
        <v>0.76919999999999999</v>
      </c>
      <c r="AP472" s="352">
        <v>0</v>
      </c>
      <c r="AQ472" s="352">
        <v>0</v>
      </c>
      <c r="AR472" s="352">
        <v>0</v>
      </c>
      <c r="AS472" s="352"/>
      <c r="AT472" s="352"/>
      <c r="AU472" s="352"/>
      <c r="AV472" s="352"/>
      <c r="AW472" s="352"/>
      <c r="AX472" s="352"/>
      <c r="AY472" s="352"/>
      <c r="AZ472" s="352"/>
      <c r="BA472" s="256">
        <f>SUM(AM472:AZ472)</f>
        <v>1</v>
      </c>
    </row>
    <row r="473" spans="1:53" ht="15" hidden="1" customHeight="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1">
        <v>12</v>
      </c>
      <c r="V473" s="255"/>
      <c r="W473" s="255"/>
      <c r="X473" s="255"/>
      <c r="Y473" s="255"/>
      <c r="Z473" s="255"/>
      <c r="AA473" s="255"/>
      <c r="AB473" s="255"/>
      <c r="AC473" s="255"/>
      <c r="AD473" s="255"/>
      <c r="AE473" s="255"/>
      <c r="AF473" s="255"/>
      <c r="AG473" s="255"/>
      <c r="AH473" s="255"/>
      <c r="AI473" s="255"/>
      <c r="AJ473" s="255"/>
      <c r="AK473" s="255"/>
      <c r="AL473" s="255"/>
      <c r="AM473" s="353">
        <v>0</v>
      </c>
      <c r="AN473" s="353">
        <v>0.23080000000000001</v>
      </c>
      <c r="AO473" s="353">
        <v>0.76919999999999999</v>
      </c>
      <c r="AP473" s="353">
        <v>0</v>
      </c>
      <c r="AQ473" s="353">
        <v>0</v>
      </c>
      <c r="AR473" s="353">
        <v>0</v>
      </c>
      <c r="AS473" s="353">
        <f t="shared" ref="AS473:AZ473" si="159">AS472</f>
        <v>0</v>
      </c>
      <c r="AT473" s="353">
        <f t="shared" si="159"/>
        <v>0</v>
      </c>
      <c r="AU473" s="353">
        <f t="shared" si="159"/>
        <v>0</v>
      </c>
      <c r="AV473" s="353">
        <f t="shared" si="159"/>
        <v>0</v>
      </c>
      <c r="AW473" s="353">
        <f t="shared" si="159"/>
        <v>0</v>
      </c>
      <c r="AX473" s="353">
        <f t="shared" si="159"/>
        <v>0</v>
      </c>
      <c r="AY473" s="353">
        <f t="shared" si="159"/>
        <v>0</v>
      </c>
      <c r="AZ473" s="353">
        <f t="shared" si="159"/>
        <v>0</v>
      </c>
      <c r="BA473" s="257"/>
    </row>
    <row r="474" spans="1:53" ht="15" hidden="1" customHeight="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58"/>
      <c r="AN474" s="359"/>
      <c r="AO474" s="358"/>
      <c r="AP474" s="358"/>
      <c r="AQ474" s="358"/>
      <c r="AR474" s="358"/>
      <c r="AS474" s="358"/>
      <c r="AT474" s="358"/>
      <c r="AU474" s="358"/>
      <c r="AV474" s="358"/>
      <c r="AW474" s="358"/>
      <c r="AX474" s="358"/>
      <c r="AY474" s="358"/>
      <c r="AZ474" s="358"/>
      <c r="BA474" s="272"/>
    </row>
    <row r="475" spans="1:53" s="243" customFormat="1" ht="15" hidden="1" customHeight="1" outlineLevel="1">
      <c r="A475" s="438">
        <v>15</v>
      </c>
      <c r="B475" s="254"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f>'7.  Persistence Report'!O106+'7.  Persistence Report'!O107</f>
        <v>10.225963999999999</v>
      </c>
      <c r="W475" s="255">
        <f>'7.  Persistence Report'!P106+'7.  Persistence Report'!P107</f>
        <v>0</v>
      </c>
      <c r="X475" s="255">
        <f>'7.  Persistence Report'!Q106+'7.  Persistence Report'!Q107</f>
        <v>0</v>
      </c>
      <c r="Y475" s="255">
        <f>'7.  Persistence Report'!R106+'7.  Persistence Report'!R107</f>
        <v>0</v>
      </c>
      <c r="Z475" s="255">
        <f>'7.  Persistence Report'!S106+'7.  Persistence Report'!S107</f>
        <v>0</v>
      </c>
      <c r="AA475" s="255">
        <f>'7.  Persistence Report'!T106+'7.  Persistence Report'!T107</f>
        <v>0</v>
      </c>
      <c r="AB475" s="255">
        <f>'7.  Persistence Report'!U106+'7.  Persistence Report'!U107</f>
        <v>0</v>
      </c>
      <c r="AC475" s="255">
        <f>'7.  Persistence Report'!V106+'7.  Persistence Report'!V107</f>
        <v>0</v>
      </c>
      <c r="AD475" s="255">
        <f>'7.  Persistence Report'!W106+'7.  Persistence Report'!W107</f>
        <v>0</v>
      </c>
      <c r="AE475" s="255">
        <f>'7.  Persistence Report'!X106+'7.  Persistence Report'!X107</f>
        <v>0</v>
      </c>
      <c r="AF475" s="255">
        <f>'7.  Persistence Report'!Y106+'7.  Persistence Report'!Y107</f>
        <v>0</v>
      </c>
      <c r="AG475" s="255">
        <f>'7.  Persistence Report'!Z106+'7.  Persistence Report'!Z107</f>
        <v>0</v>
      </c>
      <c r="AH475" s="255">
        <f>'7.  Persistence Report'!AA106+'7.  Persistence Report'!AA107</f>
        <v>0</v>
      </c>
      <c r="AI475" s="255">
        <f>'7.  Persistence Report'!AB106+'7.  Persistence Report'!AB107</f>
        <v>0</v>
      </c>
      <c r="AJ475" s="255">
        <f>'7.  Persistence Report'!AC106+'7.  Persistence Report'!AC107</f>
        <v>0</v>
      </c>
      <c r="AK475" s="255">
        <f>'7.  Persistence Report'!AD106+'7.  Persistence Report'!AD107</f>
        <v>0</v>
      </c>
      <c r="AL475" s="255">
        <f>'7.  Persistence Report'!AE106+'7.  Persistence Report'!AE107</f>
        <v>0</v>
      </c>
      <c r="AM475" s="352">
        <v>0</v>
      </c>
      <c r="AN475" s="352">
        <v>0</v>
      </c>
      <c r="AO475" s="352">
        <v>0</v>
      </c>
      <c r="AP475" s="352">
        <v>0</v>
      </c>
      <c r="AQ475" s="352">
        <v>0</v>
      </c>
      <c r="AR475" s="352">
        <v>0</v>
      </c>
      <c r="AS475" s="352"/>
      <c r="AT475" s="352"/>
      <c r="AU475" s="352"/>
      <c r="AV475" s="352"/>
      <c r="AW475" s="352"/>
      <c r="AX475" s="352"/>
      <c r="AY475" s="352"/>
      <c r="AZ475" s="352"/>
      <c r="BA475" s="256">
        <f>SUM(AM475:AZ475)</f>
        <v>0</v>
      </c>
    </row>
    <row r="476" spans="1:53" s="243" customFormat="1" ht="15" hidden="1" customHeight="1" outlineLevel="1">
      <c r="A476" s="438"/>
      <c r="B476" s="254"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53">
        <v>0</v>
      </c>
      <c r="AN476" s="353">
        <v>0</v>
      </c>
      <c r="AO476" s="353">
        <v>0</v>
      </c>
      <c r="AP476" s="353">
        <v>0</v>
      </c>
      <c r="AQ476" s="353">
        <v>0</v>
      </c>
      <c r="AR476" s="353">
        <v>0</v>
      </c>
      <c r="AS476" s="353">
        <f t="shared" ref="AS476:AZ476" si="160">AS475</f>
        <v>0</v>
      </c>
      <c r="AT476" s="353">
        <f t="shared" si="160"/>
        <v>0</v>
      </c>
      <c r="AU476" s="353">
        <f t="shared" si="160"/>
        <v>0</v>
      </c>
      <c r="AV476" s="353">
        <f t="shared" si="160"/>
        <v>0</v>
      </c>
      <c r="AW476" s="353">
        <f t="shared" si="160"/>
        <v>0</v>
      </c>
      <c r="AX476" s="353">
        <f t="shared" si="160"/>
        <v>0</v>
      </c>
      <c r="AY476" s="353">
        <f t="shared" si="160"/>
        <v>0</v>
      </c>
      <c r="AZ476" s="353">
        <f t="shared" si="160"/>
        <v>0</v>
      </c>
      <c r="BA476" s="257"/>
    </row>
    <row r="477" spans="1:53" s="243" customFormat="1" ht="15" hidden="1" customHeight="1" outlineLevel="1">
      <c r="A477" s="43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0"/>
      <c r="AN477" s="358"/>
      <c r="AO477" s="358"/>
      <c r="AP477" s="358"/>
      <c r="AQ477" s="358"/>
      <c r="AR477" s="358"/>
      <c r="AS477" s="358"/>
      <c r="AT477" s="358"/>
      <c r="AU477" s="358"/>
      <c r="AV477" s="358"/>
      <c r="AW477" s="358"/>
      <c r="AX477" s="358"/>
      <c r="AY477" s="358"/>
      <c r="AZ477" s="358"/>
      <c r="BA477" s="272"/>
    </row>
    <row r="478" spans="1:53" s="243" customFormat="1" ht="30" hidden="1" customHeight="1" outlineLevel="1">
      <c r="A478" s="43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57"/>
      <c r="AN478" s="357"/>
      <c r="AO478" s="357"/>
      <c r="AP478" s="357"/>
      <c r="AQ478" s="357"/>
      <c r="AR478" s="357"/>
      <c r="AS478" s="357"/>
      <c r="AT478" s="357"/>
      <c r="AU478" s="357"/>
      <c r="AV478" s="357"/>
      <c r="AW478" s="357"/>
      <c r="AX478" s="357"/>
      <c r="AY478" s="357"/>
      <c r="AZ478" s="357"/>
      <c r="BA478" s="256">
        <f>SUM(AM478:AZ478)</f>
        <v>0</v>
      </c>
    </row>
    <row r="479" spans="1:53" s="243" customFormat="1" ht="15" hidden="1" customHeight="1" outlineLevel="1">
      <c r="A479" s="43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53">
        <v>0</v>
      </c>
      <c r="AN479" s="353">
        <v>0</v>
      </c>
      <c r="AO479" s="353">
        <v>0</v>
      </c>
      <c r="AP479" s="353">
        <v>0</v>
      </c>
      <c r="AQ479" s="353">
        <v>0</v>
      </c>
      <c r="AR479" s="353">
        <v>0</v>
      </c>
      <c r="AS479" s="353">
        <f t="shared" ref="AS479:AZ479" si="161">AS478</f>
        <v>0</v>
      </c>
      <c r="AT479" s="353">
        <f t="shared" si="161"/>
        <v>0</v>
      </c>
      <c r="AU479" s="353">
        <f t="shared" si="161"/>
        <v>0</v>
      </c>
      <c r="AV479" s="353">
        <f t="shared" si="161"/>
        <v>0</v>
      </c>
      <c r="AW479" s="353">
        <f t="shared" si="161"/>
        <v>0</v>
      </c>
      <c r="AX479" s="353">
        <f t="shared" si="161"/>
        <v>0</v>
      </c>
      <c r="AY479" s="353">
        <f t="shared" si="161"/>
        <v>0</v>
      </c>
      <c r="AZ479" s="353">
        <f t="shared" si="161"/>
        <v>0</v>
      </c>
      <c r="BA479" s="270"/>
    </row>
    <row r="480" spans="1:53" s="243" customFormat="1" ht="15" hidden="1" customHeight="1" outlineLevel="1">
      <c r="A480" s="43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0"/>
      <c r="AN480" s="358"/>
      <c r="AO480" s="358"/>
      <c r="AP480" s="358"/>
      <c r="AQ480" s="358"/>
      <c r="AR480" s="358"/>
      <c r="AS480" s="358"/>
      <c r="AT480" s="358"/>
      <c r="AU480" s="358"/>
      <c r="AV480" s="358"/>
      <c r="AW480" s="358"/>
      <c r="AX480" s="358"/>
      <c r="AY480" s="358"/>
      <c r="AZ480" s="358"/>
      <c r="BA480" s="272"/>
    </row>
    <row r="481" spans="1:53" ht="15" hidden="1" customHeight="1" outlineLevel="1">
      <c r="A481" s="438">
        <v>17</v>
      </c>
      <c r="B481" s="254" t="s">
        <v>9</v>
      </c>
      <c r="C481" s="251" t="s">
        <v>25</v>
      </c>
      <c r="D481" s="255">
        <f>'7.  Persistence Report'!AT105</f>
        <v>0</v>
      </c>
      <c r="E481" s="255">
        <f>'7.  Persistence Report'!AU105</f>
        <v>0</v>
      </c>
      <c r="F481" s="255">
        <f>'7.  Persistence Report'!AV105</f>
        <v>0</v>
      </c>
      <c r="G481" s="255">
        <f>'7.  Persistence Report'!AW105</f>
        <v>0</v>
      </c>
      <c r="H481" s="255">
        <f>'7.  Persistence Report'!AX105</f>
        <v>0</v>
      </c>
      <c r="I481" s="255">
        <f>'7.  Persistence Report'!AY105</f>
        <v>0</v>
      </c>
      <c r="J481" s="255">
        <f>'7.  Persistence Report'!AZ105</f>
        <v>0</v>
      </c>
      <c r="K481" s="255">
        <f>'7.  Persistence Report'!BA105</f>
        <v>0</v>
      </c>
      <c r="L481" s="255">
        <f>'7.  Persistence Report'!BB105</f>
        <v>0</v>
      </c>
      <c r="M481" s="255">
        <f>'7.  Persistence Report'!BC105</f>
        <v>0</v>
      </c>
      <c r="N481" s="255">
        <f>'7.  Persistence Report'!BD105</f>
        <v>0</v>
      </c>
      <c r="O481" s="255">
        <f>'7.  Persistence Report'!BE105</f>
        <v>0</v>
      </c>
      <c r="P481" s="255">
        <f>'7.  Persistence Report'!BF105</f>
        <v>0</v>
      </c>
      <c r="Q481" s="255">
        <f>'7.  Persistence Report'!BG105</f>
        <v>0</v>
      </c>
      <c r="R481" s="255">
        <f>'7.  Persistence Report'!BH105</f>
        <v>0</v>
      </c>
      <c r="S481" s="255">
        <f>'7.  Persistence Report'!BI105</f>
        <v>0</v>
      </c>
      <c r="T481" s="255">
        <f>'7.  Persistence Report'!BJ105</f>
        <v>0</v>
      </c>
      <c r="U481" s="251"/>
      <c r="V481" s="255">
        <f>'7.  Persistence Report'!O105</f>
        <v>398.87619999999998</v>
      </c>
      <c r="W481" s="255">
        <f>'7.  Persistence Report'!P105</f>
        <v>0</v>
      </c>
      <c r="X481" s="255">
        <f>'7.  Persistence Report'!Q105</f>
        <v>0</v>
      </c>
      <c r="Y481" s="255">
        <f>'7.  Persistence Report'!R105</f>
        <v>0</v>
      </c>
      <c r="Z481" s="255">
        <f>'7.  Persistence Report'!S105</f>
        <v>0</v>
      </c>
      <c r="AA481" s="255">
        <f>'7.  Persistence Report'!T105</f>
        <v>0</v>
      </c>
      <c r="AB481" s="255">
        <f>'7.  Persistence Report'!U105</f>
        <v>0</v>
      </c>
      <c r="AC481" s="255">
        <f>'7.  Persistence Report'!V105</f>
        <v>0</v>
      </c>
      <c r="AD481" s="255">
        <f>'7.  Persistence Report'!W105</f>
        <v>0</v>
      </c>
      <c r="AE481" s="255">
        <f>'7.  Persistence Report'!X105</f>
        <v>0</v>
      </c>
      <c r="AF481" s="255">
        <f>'7.  Persistence Report'!Y105</f>
        <v>0</v>
      </c>
      <c r="AG481" s="255">
        <f>'7.  Persistence Report'!Z105</f>
        <v>0</v>
      </c>
      <c r="AH481" s="255">
        <f>'7.  Persistence Report'!AA105</f>
        <v>0</v>
      </c>
      <c r="AI481" s="255">
        <f>'7.  Persistence Report'!AB105</f>
        <v>0</v>
      </c>
      <c r="AJ481" s="255">
        <f>'7.  Persistence Report'!AC105</f>
        <v>0</v>
      </c>
      <c r="AK481" s="255">
        <f>'7.  Persistence Report'!AD105</f>
        <v>0</v>
      </c>
      <c r="AL481" s="255">
        <f>'7.  Persistence Report'!AE105</f>
        <v>0</v>
      </c>
      <c r="AM481" s="352">
        <v>0</v>
      </c>
      <c r="AN481" s="352">
        <v>0</v>
      </c>
      <c r="AO481" s="352">
        <v>0</v>
      </c>
      <c r="AP481" s="352">
        <v>0</v>
      </c>
      <c r="AQ481" s="352">
        <v>0</v>
      </c>
      <c r="AR481" s="352">
        <v>0</v>
      </c>
      <c r="AS481" s="352"/>
      <c r="AT481" s="352"/>
      <c r="AU481" s="352"/>
      <c r="AV481" s="352"/>
      <c r="AW481" s="352"/>
      <c r="AX481" s="352"/>
      <c r="AY481" s="352"/>
      <c r="AZ481" s="352"/>
      <c r="BA481" s="256">
        <f>SUM(AM481:AZ481)</f>
        <v>0</v>
      </c>
    </row>
    <row r="482" spans="1:53" ht="15" hidden="1" customHeight="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53">
        <v>0</v>
      </c>
      <c r="AN482" s="353">
        <v>0</v>
      </c>
      <c r="AO482" s="353">
        <v>0</v>
      </c>
      <c r="AP482" s="353">
        <v>0</v>
      </c>
      <c r="AQ482" s="353">
        <v>0</v>
      </c>
      <c r="AR482" s="353">
        <v>0</v>
      </c>
      <c r="AS482" s="353">
        <f t="shared" ref="AS482:AZ482" si="162">AS481</f>
        <v>0</v>
      </c>
      <c r="AT482" s="353">
        <f t="shared" si="162"/>
        <v>0</v>
      </c>
      <c r="AU482" s="353">
        <f t="shared" si="162"/>
        <v>0</v>
      </c>
      <c r="AV482" s="353">
        <f t="shared" si="162"/>
        <v>0</v>
      </c>
      <c r="AW482" s="353">
        <f t="shared" si="162"/>
        <v>0</v>
      </c>
      <c r="AX482" s="353">
        <f t="shared" si="162"/>
        <v>0</v>
      </c>
      <c r="AY482" s="353">
        <f t="shared" si="162"/>
        <v>0</v>
      </c>
      <c r="AZ482" s="353">
        <f t="shared" si="162"/>
        <v>0</v>
      </c>
      <c r="BA482" s="257"/>
    </row>
    <row r="483" spans="1:53" ht="15" hidden="1" customHeight="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61"/>
      <c r="AN483" s="362"/>
      <c r="AO483" s="362"/>
      <c r="AP483" s="362"/>
      <c r="AQ483" s="362"/>
      <c r="AR483" s="362"/>
      <c r="AS483" s="362"/>
      <c r="AT483" s="362"/>
      <c r="AU483" s="362"/>
      <c r="AV483" s="362"/>
      <c r="AW483" s="362"/>
      <c r="AX483" s="362"/>
      <c r="AY483" s="362"/>
      <c r="AZ483" s="362"/>
      <c r="BA483" s="276"/>
    </row>
    <row r="484" spans="1:53" ht="15.75" hidden="1" customHeight="1" outlineLevel="1">
      <c r="A484" s="43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56"/>
      <c r="AN484" s="356"/>
      <c r="AO484" s="356"/>
      <c r="AP484" s="356"/>
      <c r="AQ484" s="356"/>
      <c r="AR484" s="356"/>
      <c r="AS484" s="356"/>
      <c r="AT484" s="356"/>
      <c r="AU484" s="356"/>
      <c r="AV484" s="356"/>
      <c r="AW484" s="356"/>
      <c r="AX484" s="356"/>
      <c r="AY484" s="356"/>
      <c r="AZ484" s="356"/>
      <c r="BA484" s="252"/>
    </row>
    <row r="485" spans="1:53" ht="15" hidden="1" customHeight="1" outlineLevel="1">
      <c r="A485" s="43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68"/>
      <c r="AN485" s="357"/>
      <c r="AO485" s="357"/>
      <c r="AP485" s="357"/>
      <c r="AQ485" s="357"/>
      <c r="AR485" s="357"/>
      <c r="AS485" s="357"/>
      <c r="AT485" s="357"/>
      <c r="AU485" s="357"/>
      <c r="AV485" s="357"/>
      <c r="AW485" s="357"/>
      <c r="AX485" s="357"/>
      <c r="AY485" s="357"/>
      <c r="AZ485" s="357"/>
      <c r="BA485" s="256">
        <f>SUM(AM485:AZ485)</f>
        <v>0</v>
      </c>
    </row>
    <row r="486" spans="1:53" ht="15" hidden="1" customHeight="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v>12</v>
      </c>
      <c r="V486" s="255"/>
      <c r="W486" s="255"/>
      <c r="X486" s="255"/>
      <c r="Y486" s="255"/>
      <c r="Z486" s="255"/>
      <c r="AA486" s="255"/>
      <c r="AB486" s="255"/>
      <c r="AC486" s="255"/>
      <c r="AD486" s="255"/>
      <c r="AE486" s="255"/>
      <c r="AF486" s="255"/>
      <c r="AG486" s="255"/>
      <c r="AH486" s="255"/>
      <c r="AI486" s="255"/>
      <c r="AJ486" s="255"/>
      <c r="AK486" s="255"/>
      <c r="AL486" s="255"/>
      <c r="AM486" s="353">
        <v>0</v>
      </c>
      <c r="AN486" s="353">
        <v>0</v>
      </c>
      <c r="AO486" s="353">
        <v>0</v>
      </c>
      <c r="AP486" s="353">
        <v>0</v>
      </c>
      <c r="AQ486" s="353">
        <v>0</v>
      </c>
      <c r="AR486" s="353">
        <v>0</v>
      </c>
      <c r="AS486" s="353">
        <f t="shared" ref="AS486:AZ486" si="163">AS485</f>
        <v>0</v>
      </c>
      <c r="AT486" s="353">
        <f t="shared" si="163"/>
        <v>0</v>
      </c>
      <c r="AU486" s="353">
        <f t="shared" si="163"/>
        <v>0</v>
      </c>
      <c r="AV486" s="353">
        <f t="shared" si="163"/>
        <v>0</v>
      </c>
      <c r="AW486" s="353">
        <f t="shared" si="163"/>
        <v>0</v>
      </c>
      <c r="AX486" s="353">
        <f t="shared" si="163"/>
        <v>0</v>
      </c>
      <c r="AY486" s="353">
        <f t="shared" si="163"/>
        <v>0</v>
      </c>
      <c r="AZ486" s="353">
        <f t="shared" si="163"/>
        <v>0</v>
      </c>
      <c r="BA486" s="257"/>
    </row>
    <row r="487" spans="1:53" ht="15" hidden="1" customHeight="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54"/>
      <c r="AN487" s="363"/>
      <c r="AO487" s="363"/>
      <c r="AP487" s="363"/>
      <c r="AQ487" s="363"/>
      <c r="AR487" s="363"/>
      <c r="AS487" s="363"/>
      <c r="AT487" s="363"/>
      <c r="AU487" s="363"/>
      <c r="AV487" s="363"/>
      <c r="AW487" s="363"/>
      <c r="AX487" s="363"/>
      <c r="AY487" s="363"/>
      <c r="AZ487" s="363"/>
      <c r="BA487" s="266"/>
    </row>
    <row r="488" spans="1:53" ht="15" hidden="1" customHeight="1" outlineLevel="1">
      <c r="A488" s="43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52"/>
      <c r="AN488" s="357"/>
      <c r="AO488" s="357"/>
      <c r="AP488" s="357"/>
      <c r="AQ488" s="357"/>
      <c r="AR488" s="357"/>
      <c r="AS488" s="357"/>
      <c r="AT488" s="357"/>
      <c r="AU488" s="357"/>
      <c r="AV488" s="357"/>
      <c r="AW488" s="357"/>
      <c r="AX488" s="357"/>
      <c r="AY488" s="357"/>
      <c r="AZ488" s="357"/>
      <c r="BA488" s="256">
        <f>SUM(AM488:AZ488)</f>
        <v>0</v>
      </c>
    </row>
    <row r="489" spans="1:53" ht="15" hidden="1" customHeight="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v>12</v>
      </c>
      <c r="V489" s="255"/>
      <c r="W489" s="255"/>
      <c r="X489" s="255"/>
      <c r="Y489" s="255"/>
      <c r="Z489" s="255"/>
      <c r="AA489" s="255"/>
      <c r="AB489" s="255"/>
      <c r="AC489" s="255"/>
      <c r="AD489" s="255"/>
      <c r="AE489" s="255"/>
      <c r="AF489" s="255"/>
      <c r="AG489" s="255"/>
      <c r="AH489" s="255"/>
      <c r="AI489" s="255"/>
      <c r="AJ489" s="255"/>
      <c r="AK489" s="255"/>
      <c r="AL489" s="255"/>
      <c r="AM489" s="353">
        <v>0</v>
      </c>
      <c r="AN489" s="353">
        <v>0</v>
      </c>
      <c r="AO489" s="353">
        <v>0</v>
      </c>
      <c r="AP489" s="353">
        <v>0</v>
      </c>
      <c r="AQ489" s="353">
        <v>0</v>
      </c>
      <c r="AR489" s="353">
        <v>0</v>
      </c>
      <c r="AS489" s="353">
        <f t="shared" ref="AS489:AZ489" si="164">AS488</f>
        <v>0</v>
      </c>
      <c r="AT489" s="353">
        <f t="shared" si="164"/>
        <v>0</v>
      </c>
      <c r="AU489" s="353">
        <f t="shared" si="164"/>
        <v>0</v>
      </c>
      <c r="AV489" s="353">
        <f t="shared" si="164"/>
        <v>0</v>
      </c>
      <c r="AW489" s="353">
        <f t="shared" si="164"/>
        <v>0</v>
      </c>
      <c r="AX489" s="353">
        <f t="shared" si="164"/>
        <v>0</v>
      </c>
      <c r="AY489" s="353">
        <f t="shared" si="164"/>
        <v>0</v>
      </c>
      <c r="AZ489" s="353">
        <f t="shared" si="164"/>
        <v>0</v>
      </c>
      <c r="BA489" s="257"/>
    </row>
    <row r="490" spans="1:53" ht="15" hidden="1" customHeight="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64"/>
      <c r="AN490" s="364"/>
      <c r="AO490" s="354"/>
      <c r="AP490" s="354"/>
      <c r="AQ490" s="354"/>
      <c r="AR490" s="354"/>
      <c r="AS490" s="354"/>
      <c r="AT490" s="354"/>
      <c r="AU490" s="354"/>
      <c r="AV490" s="354"/>
      <c r="AW490" s="354"/>
      <c r="AX490" s="354"/>
      <c r="AY490" s="354"/>
      <c r="AZ490" s="354"/>
      <c r="BA490" s="266"/>
    </row>
    <row r="491" spans="1:53" ht="15" hidden="1" customHeight="1" outlineLevel="1">
      <c r="A491" s="438">
        <v>20</v>
      </c>
      <c r="B491" s="274" t="s">
        <v>13</v>
      </c>
      <c r="C491" s="251" t="s">
        <v>25</v>
      </c>
      <c r="D491" s="255">
        <f>'7.  Persistence Report'!AT119</f>
        <v>142416.576</v>
      </c>
      <c r="E491" s="255">
        <f>'7.  Persistence Report'!AU119</f>
        <v>3312.576</v>
      </c>
      <c r="F491" s="255">
        <f>'7.  Persistence Report'!AV119</f>
        <v>3312.576</v>
      </c>
      <c r="G491" s="255">
        <f>'7.  Persistence Report'!AW119</f>
        <v>3312.576</v>
      </c>
      <c r="H491" s="255">
        <f>'7.  Persistence Report'!AX119</f>
        <v>3312.576</v>
      </c>
      <c r="I491" s="255">
        <f>'7.  Persistence Report'!AY119</f>
        <v>3312.576</v>
      </c>
      <c r="J491" s="255">
        <f>'7.  Persistence Report'!AZ119</f>
        <v>3312.576</v>
      </c>
      <c r="K491" s="255">
        <f>'7.  Persistence Report'!BA119</f>
        <v>3312.576</v>
      </c>
      <c r="L491" s="255">
        <f>'7.  Persistence Report'!BB119</f>
        <v>3312.576</v>
      </c>
      <c r="M491" s="255">
        <f>'7.  Persistence Report'!BC119</f>
        <v>3312.576</v>
      </c>
      <c r="N491" s="255">
        <f>'7.  Persistence Report'!BD119</f>
        <v>3312.576</v>
      </c>
      <c r="O491" s="255">
        <f>'7.  Persistence Report'!BE119</f>
        <v>0</v>
      </c>
      <c r="P491" s="255">
        <f>'7.  Persistence Report'!BF119</f>
        <v>0</v>
      </c>
      <c r="Q491" s="255">
        <f>'7.  Persistence Report'!BG119</f>
        <v>0</v>
      </c>
      <c r="R491" s="255">
        <f>'7.  Persistence Report'!BH119</f>
        <v>0</v>
      </c>
      <c r="S491" s="255">
        <f>'7.  Persistence Report'!BI119</f>
        <v>0</v>
      </c>
      <c r="T491" s="255">
        <f>'7.  Persistence Report'!BJ119</f>
        <v>0</v>
      </c>
      <c r="U491" s="255">
        <v>12</v>
      </c>
      <c r="V491" s="255">
        <f>'7.  Persistence Report'!O119</f>
        <v>40.622399999999999</v>
      </c>
      <c r="W491" s="255">
        <f>'7.  Persistence Report'!P119</f>
        <v>0.4914</v>
      </c>
      <c r="X491" s="255">
        <f>'7.  Persistence Report'!Q119</f>
        <v>0.4914</v>
      </c>
      <c r="Y491" s="255">
        <f>'7.  Persistence Report'!R119</f>
        <v>0.4914</v>
      </c>
      <c r="Z491" s="255">
        <f>'7.  Persistence Report'!S119</f>
        <v>0.4914</v>
      </c>
      <c r="AA491" s="255">
        <f>'7.  Persistence Report'!T119</f>
        <v>0.4914</v>
      </c>
      <c r="AB491" s="255">
        <f>'7.  Persistence Report'!U119</f>
        <v>0.4914</v>
      </c>
      <c r="AC491" s="255">
        <f>'7.  Persistence Report'!V119</f>
        <v>0.4914</v>
      </c>
      <c r="AD491" s="255">
        <f>'7.  Persistence Report'!W119</f>
        <v>0.4914</v>
      </c>
      <c r="AE491" s="255">
        <f>'7.  Persistence Report'!X119</f>
        <v>0.4914</v>
      </c>
      <c r="AF491" s="255">
        <f>'7.  Persistence Report'!Y119</f>
        <v>0.4914</v>
      </c>
      <c r="AG491" s="255">
        <f>'7.  Persistence Report'!Z119</f>
        <v>0</v>
      </c>
      <c r="AH491" s="255">
        <f>'7.  Persistence Report'!AA119</f>
        <v>0</v>
      </c>
      <c r="AI491" s="255">
        <f>'7.  Persistence Report'!AB119</f>
        <v>0</v>
      </c>
      <c r="AJ491" s="255">
        <f>'7.  Persistence Report'!AC119</f>
        <v>0</v>
      </c>
      <c r="AK491" s="255">
        <f>'7.  Persistence Report'!AD119</f>
        <v>0</v>
      </c>
      <c r="AL491" s="255">
        <f>'7.  Persistence Report'!AE119</f>
        <v>0</v>
      </c>
      <c r="AM491" s="352">
        <v>0</v>
      </c>
      <c r="AN491" s="357">
        <v>0</v>
      </c>
      <c r="AO491" s="357">
        <v>0</v>
      </c>
      <c r="AP491" s="357">
        <v>0</v>
      </c>
      <c r="AQ491" s="357">
        <v>1</v>
      </c>
      <c r="AR491" s="357">
        <v>0</v>
      </c>
      <c r="AS491" s="357"/>
      <c r="AT491" s="357"/>
      <c r="AU491" s="357"/>
      <c r="AV491" s="357"/>
      <c r="AW491" s="357"/>
      <c r="AX491" s="357"/>
      <c r="AY491" s="357"/>
      <c r="AZ491" s="357"/>
      <c r="BA491" s="256">
        <f>SUM(AM491:AZ491)</f>
        <v>1</v>
      </c>
    </row>
    <row r="492" spans="1:53" ht="15" hidden="1" customHeight="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v>12</v>
      </c>
      <c r="V492" s="255"/>
      <c r="W492" s="255"/>
      <c r="X492" s="255"/>
      <c r="Y492" s="255"/>
      <c r="Z492" s="255"/>
      <c r="AA492" s="255"/>
      <c r="AB492" s="255"/>
      <c r="AC492" s="255"/>
      <c r="AD492" s="255"/>
      <c r="AE492" s="255"/>
      <c r="AF492" s="255"/>
      <c r="AG492" s="255"/>
      <c r="AH492" s="255"/>
      <c r="AI492" s="255"/>
      <c r="AJ492" s="255"/>
      <c r="AK492" s="255"/>
      <c r="AL492" s="255"/>
      <c r="AM492" s="353">
        <v>0</v>
      </c>
      <c r="AN492" s="353">
        <v>0</v>
      </c>
      <c r="AO492" s="353">
        <v>0</v>
      </c>
      <c r="AP492" s="353">
        <v>0</v>
      </c>
      <c r="AQ492" s="353">
        <v>1</v>
      </c>
      <c r="AR492" s="353">
        <v>0</v>
      </c>
      <c r="AS492" s="353">
        <f t="shared" ref="AS492:AZ492" si="165">AS491</f>
        <v>0</v>
      </c>
      <c r="AT492" s="353">
        <f t="shared" si="165"/>
        <v>0</v>
      </c>
      <c r="AU492" s="353">
        <f t="shared" si="165"/>
        <v>0</v>
      </c>
      <c r="AV492" s="353">
        <f t="shared" si="165"/>
        <v>0</v>
      </c>
      <c r="AW492" s="353">
        <f t="shared" si="165"/>
        <v>0</v>
      </c>
      <c r="AX492" s="353">
        <f t="shared" si="165"/>
        <v>0</v>
      </c>
      <c r="AY492" s="353">
        <f t="shared" si="165"/>
        <v>0</v>
      </c>
      <c r="AZ492" s="353">
        <f t="shared" si="165"/>
        <v>0</v>
      </c>
      <c r="BA492" s="257"/>
    </row>
    <row r="493" spans="1:53" ht="15" hidden="1" customHeight="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54"/>
      <c r="AN493" s="354"/>
      <c r="AO493" s="354"/>
      <c r="AP493" s="354"/>
      <c r="AQ493" s="354"/>
      <c r="AR493" s="354"/>
      <c r="AS493" s="354"/>
      <c r="AT493" s="354"/>
      <c r="AU493" s="354"/>
      <c r="AV493" s="354"/>
      <c r="AW493" s="354"/>
      <c r="AX493" s="354"/>
      <c r="AY493" s="354"/>
      <c r="AZ493" s="354"/>
      <c r="BA493" s="266"/>
    </row>
    <row r="494" spans="1:53" ht="15" hidden="1" customHeight="1" outlineLevel="1">
      <c r="A494" s="43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52">
        <v>0</v>
      </c>
      <c r="AN494" s="357">
        <v>0.14108424182046825</v>
      </c>
      <c r="AO494" s="357">
        <v>0.56615821218124585</v>
      </c>
      <c r="AP494" s="357">
        <v>8.7765154561477612E-2</v>
      </c>
      <c r="AQ494" s="357">
        <v>5.0285116819729159E-3</v>
      </c>
      <c r="AR494" s="357">
        <v>0</v>
      </c>
      <c r="AS494" s="357"/>
      <c r="AT494" s="357"/>
      <c r="AU494" s="357"/>
      <c r="AV494" s="357"/>
      <c r="AW494" s="357"/>
      <c r="AX494" s="357"/>
      <c r="AY494" s="357"/>
      <c r="AZ494" s="357"/>
      <c r="BA494" s="256">
        <f>SUM(AM494:AZ494)</f>
        <v>0.80003612024516468</v>
      </c>
    </row>
    <row r="495" spans="1:53" ht="15" hidden="1" customHeight="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v>12</v>
      </c>
      <c r="V495" s="255"/>
      <c r="W495" s="255"/>
      <c r="X495" s="255"/>
      <c r="Y495" s="255"/>
      <c r="Z495" s="255"/>
      <c r="AA495" s="255"/>
      <c r="AB495" s="255"/>
      <c r="AC495" s="255"/>
      <c r="AD495" s="255"/>
      <c r="AE495" s="255"/>
      <c r="AF495" s="255"/>
      <c r="AG495" s="255"/>
      <c r="AH495" s="255"/>
      <c r="AI495" s="255"/>
      <c r="AJ495" s="255"/>
      <c r="AK495" s="255"/>
      <c r="AL495" s="255"/>
      <c r="AM495" s="353">
        <v>0</v>
      </c>
      <c r="AN495" s="353">
        <v>0.14108424182046825</v>
      </c>
      <c r="AO495" s="353">
        <v>0.56615821218124585</v>
      </c>
      <c r="AP495" s="353">
        <v>8.7765154561477612E-2</v>
      </c>
      <c r="AQ495" s="353">
        <v>5.0285116819729159E-3</v>
      </c>
      <c r="AR495" s="353">
        <v>0</v>
      </c>
      <c r="AS495" s="353">
        <f t="shared" ref="AS495:AZ495" si="166">AS494</f>
        <v>0</v>
      </c>
      <c r="AT495" s="353">
        <f t="shared" si="166"/>
        <v>0</v>
      </c>
      <c r="AU495" s="353">
        <f t="shared" si="166"/>
        <v>0</v>
      </c>
      <c r="AV495" s="353">
        <f t="shared" si="166"/>
        <v>0</v>
      </c>
      <c r="AW495" s="353">
        <f t="shared" si="166"/>
        <v>0</v>
      </c>
      <c r="AX495" s="353">
        <f t="shared" si="166"/>
        <v>0</v>
      </c>
      <c r="AY495" s="353">
        <f t="shared" si="166"/>
        <v>0</v>
      </c>
      <c r="AZ495" s="353">
        <f t="shared" si="166"/>
        <v>0</v>
      </c>
      <c r="BA495" s="257"/>
    </row>
    <row r="496" spans="1:53" ht="15" hidden="1" customHeight="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64"/>
      <c r="AN496" s="354"/>
      <c r="AO496" s="354"/>
      <c r="AP496" s="354"/>
      <c r="AQ496" s="354"/>
      <c r="AR496" s="354"/>
      <c r="AS496" s="354"/>
      <c r="AT496" s="354"/>
      <c r="AU496" s="354"/>
      <c r="AV496" s="354"/>
      <c r="AW496" s="354"/>
      <c r="AX496" s="354"/>
      <c r="AY496" s="354"/>
      <c r="AZ496" s="354"/>
      <c r="BA496" s="266"/>
    </row>
    <row r="497" spans="1:53" ht="15" hidden="1" customHeight="1" outlineLevel="1">
      <c r="A497" s="438">
        <v>22</v>
      </c>
      <c r="B497" s="274" t="s">
        <v>9</v>
      </c>
      <c r="C497" s="251" t="s">
        <v>25</v>
      </c>
      <c r="D497" s="255">
        <f>'7.  Persistence Report'!AT116</f>
        <v>0</v>
      </c>
      <c r="E497" s="255">
        <f>'7.  Persistence Report'!AU116</f>
        <v>0</v>
      </c>
      <c r="F497" s="255">
        <f>'7.  Persistence Report'!AV116</f>
        <v>0</v>
      </c>
      <c r="G497" s="255">
        <f>'7.  Persistence Report'!AW116</f>
        <v>0</v>
      </c>
      <c r="H497" s="255">
        <f>'7.  Persistence Report'!AX116</f>
        <v>0</v>
      </c>
      <c r="I497" s="255">
        <f>'7.  Persistence Report'!AY116</f>
        <v>0</v>
      </c>
      <c r="J497" s="255">
        <f>'7.  Persistence Report'!AZ116</f>
        <v>0</v>
      </c>
      <c r="K497" s="255">
        <f>'7.  Persistence Report'!BA116</f>
        <v>0</v>
      </c>
      <c r="L497" s="255">
        <f>'7.  Persistence Report'!BB116</f>
        <v>0</v>
      </c>
      <c r="M497" s="255">
        <f>'7.  Persistence Report'!BC116</f>
        <v>0</v>
      </c>
      <c r="N497" s="255">
        <f>'7.  Persistence Report'!BD116</f>
        <v>0</v>
      </c>
      <c r="O497" s="255">
        <f>'7.  Persistence Report'!BE116</f>
        <v>0</v>
      </c>
      <c r="P497" s="255">
        <f>'7.  Persistence Report'!BF116</f>
        <v>0</v>
      </c>
      <c r="Q497" s="255">
        <f>'7.  Persistence Report'!BG116</f>
        <v>0</v>
      </c>
      <c r="R497" s="255">
        <f>'7.  Persistence Report'!BH116</f>
        <v>0</v>
      </c>
      <c r="S497" s="255">
        <f>'7.  Persistence Report'!BI116</f>
        <v>0</v>
      </c>
      <c r="T497" s="255">
        <f>'7.  Persistence Report'!BJ116</f>
        <v>0</v>
      </c>
      <c r="U497" s="255"/>
      <c r="V497" s="255">
        <f>'7.  Persistence Report'!O116</f>
        <v>5240.8789999999999</v>
      </c>
      <c r="W497" s="255">
        <f>'7.  Persistence Report'!P116</f>
        <v>0</v>
      </c>
      <c r="X497" s="255">
        <f>'7.  Persistence Report'!Q116</f>
        <v>0</v>
      </c>
      <c r="Y497" s="255">
        <f>'7.  Persistence Report'!R116</f>
        <v>0</v>
      </c>
      <c r="Z497" s="255">
        <f>'7.  Persistence Report'!S116</f>
        <v>0</v>
      </c>
      <c r="AA497" s="255">
        <f>'7.  Persistence Report'!T116</f>
        <v>0</v>
      </c>
      <c r="AB497" s="255">
        <f>'7.  Persistence Report'!U116</f>
        <v>0</v>
      </c>
      <c r="AC497" s="255">
        <f>'7.  Persistence Report'!V116</f>
        <v>0</v>
      </c>
      <c r="AD497" s="255">
        <f>'7.  Persistence Report'!W116</f>
        <v>0</v>
      </c>
      <c r="AE497" s="255">
        <f>'7.  Persistence Report'!X116</f>
        <v>0</v>
      </c>
      <c r="AF497" s="255">
        <f>'7.  Persistence Report'!Y116</f>
        <v>0</v>
      </c>
      <c r="AG497" s="255">
        <f>'7.  Persistence Report'!Z116</f>
        <v>0</v>
      </c>
      <c r="AH497" s="255">
        <f>'7.  Persistence Report'!AA116</f>
        <v>0</v>
      </c>
      <c r="AI497" s="255">
        <f>'7.  Persistence Report'!AB116</f>
        <v>0</v>
      </c>
      <c r="AJ497" s="255">
        <f>'7.  Persistence Report'!AC116</f>
        <v>0</v>
      </c>
      <c r="AK497" s="255">
        <f>'7.  Persistence Report'!AD116</f>
        <v>0</v>
      </c>
      <c r="AL497" s="255">
        <f>'7.  Persistence Report'!AE116</f>
        <v>0</v>
      </c>
      <c r="AM497" s="352">
        <v>0</v>
      </c>
      <c r="AN497" s="357">
        <v>0</v>
      </c>
      <c r="AO497" s="357">
        <v>0</v>
      </c>
      <c r="AP497" s="357">
        <v>0</v>
      </c>
      <c r="AQ497" s="357">
        <v>0</v>
      </c>
      <c r="AR497" s="357">
        <v>0</v>
      </c>
      <c r="AS497" s="357"/>
      <c r="AT497" s="357"/>
      <c r="AU497" s="357"/>
      <c r="AV497" s="357"/>
      <c r="AW497" s="357"/>
      <c r="AX497" s="357"/>
      <c r="AY497" s="357"/>
      <c r="AZ497" s="357"/>
      <c r="BA497" s="256">
        <f>SUM(AM497:AZ497)</f>
        <v>0</v>
      </c>
    </row>
    <row r="498" spans="1:53" ht="15" hidden="1" customHeight="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5"/>
      <c r="V498" s="255"/>
      <c r="W498" s="255"/>
      <c r="X498" s="255"/>
      <c r="Y498" s="255"/>
      <c r="Z498" s="255"/>
      <c r="AA498" s="255"/>
      <c r="AB498" s="255"/>
      <c r="AC498" s="255"/>
      <c r="AD498" s="255"/>
      <c r="AE498" s="255"/>
      <c r="AF498" s="255"/>
      <c r="AG498" s="255"/>
      <c r="AH498" s="255"/>
      <c r="AI498" s="255"/>
      <c r="AJ498" s="255"/>
      <c r="AK498" s="255"/>
      <c r="AL498" s="255"/>
      <c r="AM498" s="353">
        <v>0</v>
      </c>
      <c r="AN498" s="353">
        <v>0</v>
      </c>
      <c r="AO498" s="353">
        <v>0</v>
      </c>
      <c r="AP498" s="353">
        <v>0</v>
      </c>
      <c r="AQ498" s="353">
        <v>0</v>
      </c>
      <c r="AR498" s="353">
        <v>0</v>
      </c>
      <c r="AS498" s="353">
        <f t="shared" ref="AS498:AZ498" si="167">AS497</f>
        <v>0</v>
      </c>
      <c r="AT498" s="353">
        <f t="shared" si="167"/>
        <v>0</v>
      </c>
      <c r="AU498" s="353">
        <f t="shared" si="167"/>
        <v>0</v>
      </c>
      <c r="AV498" s="353">
        <f t="shared" si="167"/>
        <v>0</v>
      </c>
      <c r="AW498" s="353">
        <f t="shared" si="167"/>
        <v>0</v>
      </c>
      <c r="AX498" s="353">
        <f t="shared" si="167"/>
        <v>0</v>
      </c>
      <c r="AY498" s="353">
        <f t="shared" si="167"/>
        <v>0</v>
      </c>
      <c r="AZ498" s="353">
        <f t="shared" si="167"/>
        <v>0</v>
      </c>
      <c r="BA498" s="257"/>
    </row>
    <row r="499" spans="1:53" ht="15" hidden="1" customHeight="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54"/>
      <c r="AN499" s="354"/>
      <c r="AO499" s="354"/>
      <c r="AP499" s="354"/>
      <c r="AQ499" s="354"/>
      <c r="AR499" s="354"/>
      <c r="AS499" s="354"/>
      <c r="AT499" s="354"/>
      <c r="AU499" s="354"/>
      <c r="AV499" s="354"/>
      <c r="AW499" s="354"/>
      <c r="AX499" s="354"/>
      <c r="AY499" s="354"/>
      <c r="AZ499" s="354"/>
      <c r="BA499" s="266"/>
    </row>
    <row r="500" spans="1:53" ht="15.75" hidden="1" customHeight="1" outlineLevel="1">
      <c r="A500" s="43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56"/>
      <c r="AN500" s="356"/>
      <c r="AO500" s="356"/>
      <c r="AP500" s="356"/>
      <c r="AQ500" s="356"/>
      <c r="AR500" s="356"/>
      <c r="AS500" s="356"/>
      <c r="AT500" s="356"/>
      <c r="AU500" s="356"/>
      <c r="AV500" s="356"/>
      <c r="AW500" s="356"/>
      <c r="AX500" s="356"/>
      <c r="AY500" s="356"/>
      <c r="AZ500" s="356"/>
      <c r="BA500" s="252"/>
    </row>
    <row r="501" spans="1:53" ht="15" hidden="1" customHeight="1" outlineLevel="1">
      <c r="A501" s="438">
        <v>23</v>
      </c>
      <c r="B501" s="274" t="s">
        <v>14</v>
      </c>
      <c r="C501" s="251" t="s">
        <v>25</v>
      </c>
      <c r="D501" s="255">
        <f>'7.  Persistence Report'!AT97</f>
        <v>266839.61430000002</v>
      </c>
      <c r="E501" s="255">
        <f>'7.  Persistence Report'!AU97</f>
        <v>265697.68410000001</v>
      </c>
      <c r="F501" s="255">
        <f>'7.  Persistence Report'!AV97</f>
        <v>240086.58989999999</v>
      </c>
      <c r="G501" s="255">
        <f>'7.  Persistence Report'!AW97</f>
        <v>231848.76550000001</v>
      </c>
      <c r="H501" s="255">
        <f>'7.  Persistence Report'!AX97</f>
        <v>223036.03719999999</v>
      </c>
      <c r="I501" s="255">
        <f>'7.  Persistence Report'!AY97</f>
        <v>223036.03719999999</v>
      </c>
      <c r="J501" s="255">
        <f>'7.  Persistence Report'!AZ97</f>
        <v>221247.92619999999</v>
      </c>
      <c r="K501" s="255">
        <f>'7.  Persistence Report'!BA97</f>
        <v>220465.89189999999</v>
      </c>
      <c r="L501" s="255">
        <f>'7.  Persistence Report'!BB97</f>
        <v>110505.1712</v>
      </c>
      <c r="M501" s="255">
        <f>'7.  Persistence Report'!BC97</f>
        <v>110505.1712</v>
      </c>
      <c r="N501" s="255">
        <f>'7.  Persistence Report'!BD97</f>
        <v>110235.71739999999</v>
      </c>
      <c r="O501" s="255">
        <f>'7.  Persistence Report'!BE97</f>
        <v>110235.71739999999</v>
      </c>
      <c r="P501" s="255">
        <f>'7.  Persistence Report'!BF97</f>
        <v>109760.102</v>
      </c>
      <c r="Q501" s="255">
        <f>'7.  Persistence Report'!BG97</f>
        <v>109760.102</v>
      </c>
      <c r="R501" s="255">
        <f>'7.  Persistence Report'!BH97</f>
        <v>5340.1019900000001</v>
      </c>
      <c r="S501" s="255">
        <f>'7.  Persistence Report'!BI97</f>
        <v>5340.1019900000001</v>
      </c>
      <c r="T501" s="255">
        <f>'7.  Persistence Report'!BJ97</f>
        <v>5340.1019900000001</v>
      </c>
      <c r="U501" s="255"/>
      <c r="V501" s="255">
        <f>'7.  Persistence Report'!O97</f>
        <v>22.70998166</v>
      </c>
      <c r="W501" s="255">
        <f>'7.  Persistence Report'!P97</f>
        <v>22.651342020000001</v>
      </c>
      <c r="X501" s="255">
        <f>'7.  Persistence Report'!Q97</f>
        <v>21.322625559999999</v>
      </c>
      <c r="Y501" s="255">
        <f>'7.  Persistence Report'!R97</f>
        <v>20.892825930000001</v>
      </c>
      <c r="Z501" s="255">
        <f>'7.  Persistence Report'!S97</f>
        <v>20.4410448</v>
      </c>
      <c r="AA501" s="255">
        <f>'7.  Persistence Report'!T97</f>
        <v>20.4410448</v>
      </c>
      <c r="AB501" s="255">
        <f>'7.  Persistence Report'!U97</f>
        <v>20.347834760000001</v>
      </c>
      <c r="AC501" s="255">
        <f>'7.  Persistence Report'!V97</f>
        <v>20.347834760000001</v>
      </c>
      <c r="AD501" s="255">
        <f>'7.  Persistence Report'!W97</f>
        <v>14.640204600000001</v>
      </c>
      <c r="AE501" s="255">
        <f>'7.  Persistence Report'!X97</f>
        <v>14.640204600000001</v>
      </c>
      <c r="AF501" s="255">
        <f>'7.  Persistence Report'!Y97</f>
        <v>14.624434920000001</v>
      </c>
      <c r="AG501" s="255">
        <f>'7.  Persistence Report'!Z97</f>
        <v>14.624434920000001</v>
      </c>
      <c r="AH501" s="255">
        <f>'7.  Persistence Report'!AA97</f>
        <v>14.48135802</v>
      </c>
      <c r="AI501" s="255">
        <f>'7.  Persistence Report'!AB97</f>
        <v>14.48135802</v>
      </c>
      <c r="AJ501" s="255">
        <f>'7.  Persistence Report'!AC97</f>
        <v>1.7817583079999999</v>
      </c>
      <c r="AK501" s="255">
        <f>'7.  Persistence Report'!AD97</f>
        <v>1.7817583079999999</v>
      </c>
      <c r="AL501" s="255">
        <f>'7.  Persistence Report'!AE97</f>
        <v>1.7817583079999999</v>
      </c>
      <c r="AM501" s="352">
        <v>1</v>
      </c>
      <c r="AN501" s="357">
        <v>0</v>
      </c>
      <c r="AO501" s="357">
        <v>0</v>
      </c>
      <c r="AP501" s="357">
        <v>0</v>
      </c>
      <c r="AQ501" s="357">
        <v>0</v>
      </c>
      <c r="AR501" s="357">
        <v>0</v>
      </c>
      <c r="AS501" s="357"/>
      <c r="AT501" s="357"/>
      <c r="AU501" s="357"/>
      <c r="AV501" s="357"/>
      <c r="AW501" s="357"/>
      <c r="AX501" s="357"/>
      <c r="AY501" s="357"/>
      <c r="AZ501" s="357"/>
      <c r="BA501" s="256">
        <f>SUM(AM501:AZ501)</f>
        <v>1</v>
      </c>
    </row>
    <row r="502" spans="1:53" ht="15" hidden="1" customHeight="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255"/>
      <c r="V502" s="255"/>
      <c r="W502" s="255"/>
      <c r="X502" s="255"/>
      <c r="Y502" s="255"/>
      <c r="Z502" s="255"/>
      <c r="AA502" s="255"/>
      <c r="AB502" s="255"/>
      <c r="AC502" s="255"/>
      <c r="AD502" s="255"/>
      <c r="AE502" s="255"/>
      <c r="AF502" s="255"/>
      <c r="AG502" s="255"/>
      <c r="AH502" s="255"/>
      <c r="AI502" s="255"/>
      <c r="AJ502" s="255"/>
      <c r="AK502" s="255"/>
      <c r="AL502" s="255"/>
      <c r="AM502" s="353">
        <v>1</v>
      </c>
      <c r="AN502" s="353">
        <v>0</v>
      </c>
      <c r="AO502" s="353">
        <v>0</v>
      </c>
      <c r="AP502" s="353">
        <v>0</v>
      </c>
      <c r="AQ502" s="353">
        <v>0</v>
      </c>
      <c r="AR502" s="353">
        <v>0</v>
      </c>
      <c r="AS502" s="353">
        <f t="shared" ref="AS502:AZ502" si="168">AS501</f>
        <v>0</v>
      </c>
      <c r="AT502" s="353">
        <f t="shared" si="168"/>
        <v>0</v>
      </c>
      <c r="AU502" s="353">
        <f t="shared" si="168"/>
        <v>0</v>
      </c>
      <c r="AV502" s="353">
        <f t="shared" si="168"/>
        <v>0</v>
      </c>
      <c r="AW502" s="353">
        <f t="shared" si="168"/>
        <v>0</v>
      </c>
      <c r="AX502" s="353">
        <f t="shared" si="168"/>
        <v>0</v>
      </c>
      <c r="AY502" s="353">
        <f t="shared" si="168"/>
        <v>0</v>
      </c>
      <c r="AZ502" s="353">
        <f t="shared" si="168"/>
        <v>0</v>
      </c>
      <c r="BA502" s="257"/>
    </row>
    <row r="503" spans="1:53" ht="15" hidden="1" customHeight="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54"/>
      <c r="AN503" s="354"/>
      <c r="AO503" s="354"/>
      <c r="AP503" s="354"/>
      <c r="AQ503" s="354"/>
      <c r="AR503" s="354"/>
      <c r="AS503" s="354"/>
      <c r="AT503" s="354"/>
      <c r="AU503" s="354"/>
      <c r="AV503" s="354"/>
      <c r="AW503" s="354"/>
      <c r="AX503" s="354"/>
      <c r="AY503" s="354"/>
      <c r="AZ503" s="354"/>
      <c r="BA503" s="266"/>
    </row>
    <row r="504" spans="1:53" s="253" customFormat="1" ht="15.75" hidden="1" customHeight="1" outlineLevel="1">
      <c r="A504" s="43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56"/>
      <c r="AN504" s="356"/>
      <c r="AO504" s="356"/>
      <c r="AP504" s="356"/>
      <c r="AQ504" s="356"/>
      <c r="AR504" s="356"/>
      <c r="AS504" s="356"/>
      <c r="AT504" s="356"/>
      <c r="AU504" s="356"/>
      <c r="AV504" s="356"/>
      <c r="AW504" s="356"/>
      <c r="AX504" s="356"/>
      <c r="AY504" s="356"/>
      <c r="AZ504" s="356"/>
      <c r="BA504" s="252"/>
    </row>
    <row r="505" spans="1:53" s="243" customFormat="1" ht="15" hidden="1" customHeight="1" outlineLevel="1">
      <c r="A505" s="43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52">
        <v>0</v>
      </c>
      <c r="AN505" s="352">
        <v>0</v>
      </c>
      <c r="AO505" s="352">
        <v>0</v>
      </c>
      <c r="AP505" s="352">
        <v>0</v>
      </c>
      <c r="AQ505" s="352">
        <v>0</v>
      </c>
      <c r="AR505" s="352">
        <v>0</v>
      </c>
      <c r="AS505" s="352"/>
      <c r="AT505" s="352"/>
      <c r="AU505" s="352"/>
      <c r="AV505" s="352"/>
      <c r="AW505" s="352"/>
      <c r="AX505" s="352"/>
      <c r="AY505" s="352"/>
      <c r="AZ505" s="352"/>
      <c r="BA505" s="256">
        <f>SUM(AM505:AZ505)</f>
        <v>0</v>
      </c>
    </row>
    <row r="506" spans="1:53" s="243" customFormat="1" ht="15" hidden="1" customHeight="1" outlineLevel="1">
      <c r="A506" s="43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05"/>
      <c r="V506" s="255"/>
      <c r="W506" s="255"/>
      <c r="X506" s="255"/>
      <c r="Y506" s="255"/>
      <c r="Z506" s="255"/>
      <c r="AA506" s="255"/>
      <c r="AB506" s="255"/>
      <c r="AC506" s="255"/>
      <c r="AD506" s="255"/>
      <c r="AE506" s="255"/>
      <c r="AF506" s="255"/>
      <c r="AG506" s="255"/>
      <c r="AH506" s="255"/>
      <c r="AI506" s="255"/>
      <c r="AJ506" s="255"/>
      <c r="AK506" s="255"/>
      <c r="AL506" s="255"/>
      <c r="AM506" s="353">
        <v>0</v>
      </c>
      <c r="AN506" s="353">
        <v>0</v>
      </c>
      <c r="AO506" s="353">
        <v>0</v>
      </c>
      <c r="AP506" s="353">
        <v>0</v>
      </c>
      <c r="AQ506" s="353">
        <v>0</v>
      </c>
      <c r="AR506" s="353">
        <v>0</v>
      </c>
      <c r="AS506" s="353">
        <f t="shared" ref="AS506:AZ506" si="169">AS505</f>
        <v>0</v>
      </c>
      <c r="AT506" s="353">
        <f t="shared" si="169"/>
        <v>0</v>
      </c>
      <c r="AU506" s="353">
        <f t="shared" si="169"/>
        <v>0</v>
      </c>
      <c r="AV506" s="353">
        <f t="shared" si="169"/>
        <v>0</v>
      </c>
      <c r="AW506" s="353">
        <f t="shared" si="169"/>
        <v>0</v>
      </c>
      <c r="AX506" s="353">
        <f t="shared" si="169"/>
        <v>0</v>
      </c>
      <c r="AY506" s="353">
        <f t="shared" si="169"/>
        <v>0</v>
      </c>
      <c r="AZ506" s="353">
        <f t="shared" si="169"/>
        <v>0</v>
      </c>
      <c r="BA506" s="257"/>
    </row>
    <row r="507" spans="1:53" s="243" customFormat="1" ht="15" hidden="1" customHeight="1" outlineLevel="1">
      <c r="A507" s="43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54"/>
      <c r="AN507" s="354"/>
      <c r="AO507" s="354"/>
      <c r="AP507" s="354"/>
      <c r="AQ507" s="354"/>
      <c r="AR507" s="354"/>
      <c r="AS507" s="354"/>
      <c r="AT507" s="354"/>
      <c r="AU507" s="354"/>
      <c r="AV507" s="354"/>
      <c r="AW507" s="354"/>
      <c r="AX507" s="354"/>
      <c r="AY507" s="354"/>
      <c r="AZ507" s="354"/>
      <c r="BA507" s="266"/>
    </row>
    <row r="508" spans="1:53" s="243" customFormat="1" ht="15" hidden="1" customHeight="1" outlineLevel="1">
      <c r="A508" s="43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57"/>
      <c r="AN508" s="357"/>
      <c r="AO508" s="357"/>
      <c r="AP508" s="357"/>
      <c r="AQ508" s="357"/>
      <c r="AR508" s="357"/>
      <c r="AS508" s="357"/>
      <c r="AT508" s="357"/>
      <c r="AU508" s="357"/>
      <c r="AV508" s="357"/>
      <c r="AW508" s="357"/>
      <c r="AX508" s="357"/>
      <c r="AY508" s="357"/>
      <c r="AZ508" s="357"/>
      <c r="BA508" s="256">
        <f>SUM(AM508:AZ508)</f>
        <v>0</v>
      </c>
    </row>
    <row r="509" spans="1:53" s="243" customFormat="1" ht="15" hidden="1" customHeight="1" outlineLevel="1">
      <c r="A509" s="43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v>0</v>
      </c>
      <c r="V509" s="255"/>
      <c r="W509" s="255"/>
      <c r="X509" s="255"/>
      <c r="Y509" s="255"/>
      <c r="Z509" s="255"/>
      <c r="AA509" s="255"/>
      <c r="AB509" s="255"/>
      <c r="AC509" s="255"/>
      <c r="AD509" s="255"/>
      <c r="AE509" s="255"/>
      <c r="AF509" s="255"/>
      <c r="AG509" s="255"/>
      <c r="AH509" s="255"/>
      <c r="AI509" s="255"/>
      <c r="AJ509" s="255"/>
      <c r="AK509" s="255"/>
      <c r="AL509" s="255"/>
      <c r="AM509" s="353">
        <v>0</v>
      </c>
      <c r="AN509" s="353">
        <v>0</v>
      </c>
      <c r="AO509" s="353">
        <v>0</v>
      </c>
      <c r="AP509" s="353">
        <v>0</v>
      </c>
      <c r="AQ509" s="353">
        <v>0</v>
      </c>
      <c r="AR509" s="353">
        <v>0</v>
      </c>
      <c r="AS509" s="353">
        <f t="shared" ref="AS509:AZ509" si="170">AS508</f>
        <v>0</v>
      </c>
      <c r="AT509" s="353">
        <f t="shared" si="170"/>
        <v>0</v>
      </c>
      <c r="AU509" s="353">
        <f t="shared" si="170"/>
        <v>0</v>
      </c>
      <c r="AV509" s="353">
        <f t="shared" si="170"/>
        <v>0</v>
      </c>
      <c r="AW509" s="353">
        <f t="shared" si="170"/>
        <v>0</v>
      </c>
      <c r="AX509" s="353">
        <f t="shared" si="170"/>
        <v>0</v>
      </c>
      <c r="AY509" s="353">
        <f t="shared" si="170"/>
        <v>0</v>
      </c>
      <c r="AZ509" s="353">
        <f t="shared" si="170"/>
        <v>0</v>
      </c>
      <c r="BA509" s="270"/>
    </row>
    <row r="510" spans="1:53" s="243" customFormat="1" ht="15" hidden="1" customHeight="1" outlineLevel="1">
      <c r="A510" s="43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58"/>
      <c r="AN510" s="359"/>
      <c r="AO510" s="358"/>
      <c r="AP510" s="358"/>
      <c r="AQ510" s="358"/>
      <c r="AR510" s="358"/>
      <c r="AS510" s="358"/>
      <c r="AT510" s="358"/>
      <c r="AU510" s="358"/>
      <c r="AV510" s="358"/>
      <c r="AW510" s="358"/>
      <c r="AX510" s="358"/>
      <c r="AY510" s="358"/>
      <c r="AZ510" s="358"/>
      <c r="BA510" s="272"/>
    </row>
    <row r="511" spans="1:53" ht="15.75" hidden="1" customHeight="1" outlineLevel="1">
      <c r="A511" s="43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56"/>
      <c r="AN511" s="356"/>
      <c r="AO511" s="356"/>
      <c r="AP511" s="356"/>
      <c r="AQ511" s="356"/>
      <c r="AR511" s="356"/>
      <c r="AS511" s="356"/>
      <c r="AT511" s="356"/>
      <c r="AU511" s="356"/>
      <c r="AV511" s="356"/>
      <c r="AW511" s="356"/>
      <c r="AX511" s="356"/>
      <c r="AY511" s="356"/>
      <c r="AZ511" s="356"/>
      <c r="BA511" s="252"/>
    </row>
    <row r="512" spans="1:53" ht="15" hidden="1" customHeight="1" outlineLevel="1">
      <c r="A512" s="43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68"/>
      <c r="AN512" s="357"/>
      <c r="AO512" s="357"/>
      <c r="AP512" s="357"/>
      <c r="AQ512" s="357"/>
      <c r="AR512" s="357"/>
      <c r="AS512" s="357"/>
      <c r="AT512" s="357"/>
      <c r="AU512" s="357"/>
      <c r="AV512" s="357"/>
      <c r="AW512" s="357"/>
      <c r="AX512" s="357"/>
      <c r="AY512" s="357"/>
      <c r="AZ512" s="357"/>
      <c r="BA512" s="256">
        <f>SUM(AM512:AZ512)</f>
        <v>0</v>
      </c>
    </row>
    <row r="513" spans="1:53" ht="15" hidden="1" customHeight="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v>12</v>
      </c>
      <c r="V513" s="255"/>
      <c r="W513" s="255"/>
      <c r="X513" s="255"/>
      <c r="Y513" s="255"/>
      <c r="Z513" s="255"/>
      <c r="AA513" s="255"/>
      <c r="AB513" s="255"/>
      <c r="AC513" s="255"/>
      <c r="AD513" s="255"/>
      <c r="AE513" s="255"/>
      <c r="AF513" s="255"/>
      <c r="AG513" s="255"/>
      <c r="AH513" s="255"/>
      <c r="AI513" s="255"/>
      <c r="AJ513" s="255"/>
      <c r="AK513" s="255"/>
      <c r="AL513" s="255"/>
      <c r="AM513" s="353">
        <v>0</v>
      </c>
      <c r="AN513" s="353">
        <v>0</v>
      </c>
      <c r="AO513" s="353">
        <v>0</v>
      </c>
      <c r="AP513" s="353">
        <v>0</v>
      </c>
      <c r="AQ513" s="353">
        <v>0</v>
      </c>
      <c r="AR513" s="353">
        <v>0</v>
      </c>
      <c r="AS513" s="353">
        <f t="shared" ref="AS513:AZ513" si="171">AS512</f>
        <v>0</v>
      </c>
      <c r="AT513" s="353">
        <f t="shared" si="171"/>
        <v>0</v>
      </c>
      <c r="AU513" s="353">
        <f t="shared" si="171"/>
        <v>0</v>
      </c>
      <c r="AV513" s="353">
        <f t="shared" si="171"/>
        <v>0</v>
      </c>
      <c r="AW513" s="353">
        <f t="shared" si="171"/>
        <v>0</v>
      </c>
      <c r="AX513" s="353">
        <f t="shared" si="171"/>
        <v>0</v>
      </c>
      <c r="AY513" s="353">
        <f t="shared" si="171"/>
        <v>0</v>
      </c>
      <c r="AZ513" s="353">
        <f t="shared" si="171"/>
        <v>0</v>
      </c>
      <c r="BA513" s="266"/>
    </row>
    <row r="514" spans="1:53" ht="15" hidden="1" customHeight="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65"/>
      <c r="AN514" s="366"/>
      <c r="AO514" s="366"/>
      <c r="AP514" s="366"/>
      <c r="AQ514" s="366"/>
      <c r="AR514" s="366"/>
      <c r="AS514" s="366"/>
      <c r="AT514" s="366"/>
      <c r="AU514" s="366"/>
      <c r="AV514" s="366"/>
      <c r="AW514" s="366"/>
      <c r="AX514" s="366"/>
      <c r="AY514" s="366"/>
      <c r="AZ514" s="366"/>
      <c r="BA514" s="257"/>
    </row>
    <row r="515" spans="1:53" ht="15" hidden="1" customHeight="1" outlineLevel="1">
      <c r="A515" s="43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68"/>
      <c r="AN515" s="357"/>
      <c r="AO515" s="357"/>
      <c r="AP515" s="357"/>
      <c r="AQ515" s="357"/>
      <c r="AR515" s="357"/>
      <c r="AS515" s="357"/>
      <c r="AT515" s="357"/>
      <c r="AU515" s="357"/>
      <c r="AV515" s="357"/>
      <c r="AW515" s="357"/>
      <c r="AX515" s="357"/>
      <c r="AY515" s="357"/>
      <c r="AZ515" s="357"/>
      <c r="BA515" s="256">
        <f>SUM(AM515:AZ515)</f>
        <v>0</v>
      </c>
    </row>
    <row r="516" spans="1:53" ht="15" hidden="1" customHeight="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v>12</v>
      </c>
      <c r="V516" s="255"/>
      <c r="W516" s="255"/>
      <c r="X516" s="255"/>
      <c r="Y516" s="255"/>
      <c r="Z516" s="255"/>
      <c r="AA516" s="255"/>
      <c r="AB516" s="255"/>
      <c r="AC516" s="255"/>
      <c r="AD516" s="255"/>
      <c r="AE516" s="255"/>
      <c r="AF516" s="255"/>
      <c r="AG516" s="255"/>
      <c r="AH516" s="255"/>
      <c r="AI516" s="255"/>
      <c r="AJ516" s="255"/>
      <c r="AK516" s="255"/>
      <c r="AL516" s="255"/>
      <c r="AM516" s="353">
        <v>0</v>
      </c>
      <c r="AN516" s="353">
        <v>0</v>
      </c>
      <c r="AO516" s="353">
        <v>0</v>
      </c>
      <c r="AP516" s="353">
        <v>0</v>
      </c>
      <c r="AQ516" s="353">
        <v>0</v>
      </c>
      <c r="AR516" s="353">
        <v>0</v>
      </c>
      <c r="AS516" s="353">
        <f t="shared" ref="AS516:AZ516" si="172">AS515</f>
        <v>0</v>
      </c>
      <c r="AT516" s="353">
        <f t="shared" si="172"/>
        <v>0</v>
      </c>
      <c r="AU516" s="353">
        <f t="shared" si="172"/>
        <v>0</v>
      </c>
      <c r="AV516" s="353">
        <f t="shared" si="172"/>
        <v>0</v>
      </c>
      <c r="AW516" s="353">
        <f t="shared" si="172"/>
        <v>0</v>
      </c>
      <c r="AX516" s="353">
        <f t="shared" si="172"/>
        <v>0</v>
      </c>
      <c r="AY516" s="353">
        <f t="shared" si="172"/>
        <v>0</v>
      </c>
      <c r="AZ516" s="353">
        <f t="shared" si="172"/>
        <v>0</v>
      </c>
      <c r="BA516" s="266"/>
    </row>
    <row r="517" spans="1:53" ht="15.75" hidden="1" customHeight="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54"/>
      <c r="AN517" s="354"/>
      <c r="AO517" s="354"/>
      <c r="AP517" s="354"/>
      <c r="AQ517" s="354"/>
      <c r="AR517" s="354"/>
      <c r="AS517" s="354"/>
      <c r="AT517" s="354"/>
      <c r="AU517" s="354"/>
      <c r="AV517" s="354"/>
      <c r="AW517" s="354"/>
      <c r="AX517" s="354"/>
      <c r="AY517" s="354"/>
      <c r="AZ517" s="354"/>
      <c r="BA517" s="266"/>
    </row>
    <row r="518" spans="1:53" ht="15" hidden="1" customHeight="1" outlineLevel="1">
      <c r="A518" s="43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68"/>
      <c r="AN518" s="357"/>
      <c r="AO518" s="357"/>
      <c r="AP518" s="357"/>
      <c r="AQ518" s="357"/>
      <c r="AR518" s="357"/>
      <c r="AS518" s="357"/>
      <c r="AT518" s="357"/>
      <c r="AU518" s="357"/>
      <c r="AV518" s="357"/>
      <c r="AW518" s="357"/>
      <c r="AX518" s="357"/>
      <c r="AY518" s="357"/>
      <c r="AZ518" s="357"/>
      <c r="BA518" s="256">
        <f>SUM(AM518:AZ518)</f>
        <v>0</v>
      </c>
    </row>
    <row r="519" spans="1:53" ht="15" hidden="1" customHeight="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v>0</v>
      </c>
      <c r="V519" s="255"/>
      <c r="W519" s="255"/>
      <c r="X519" s="255"/>
      <c r="Y519" s="255"/>
      <c r="Z519" s="255"/>
      <c r="AA519" s="255"/>
      <c r="AB519" s="255"/>
      <c r="AC519" s="255"/>
      <c r="AD519" s="255"/>
      <c r="AE519" s="255"/>
      <c r="AF519" s="255"/>
      <c r="AG519" s="255"/>
      <c r="AH519" s="255"/>
      <c r="AI519" s="255"/>
      <c r="AJ519" s="255"/>
      <c r="AK519" s="255"/>
      <c r="AL519" s="255"/>
      <c r="AM519" s="353">
        <v>0</v>
      </c>
      <c r="AN519" s="353">
        <v>0</v>
      </c>
      <c r="AO519" s="353">
        <v>0</v>
      </c>
      <c r="AP519" s="353">
        <v>0</v>
      </c>
      <c r="AQ519" s="353">
        <v>0</v>
      </c>
      <c r="AR519" s="353">
        <v>0</v>
      </c>
      <c r="AS519" s="353">
        <f t="shared" ref="AS519:AZ519" si="173">AS518</f>
        <v>0</v>
      </c>
      <c r="AT519" s="353">
        <f t="shared" si="173"/>
        <v>0</v>
      </c>
      <c r="AU519" s="353">
        <f t="shared" si="173"/>
        <v>0</v>
      </c>
      <c r="AV519" s="353">
        <f t="shared" si="173"/>
        <v>0</v>
      </c>
      <c r="AW519" s="353">
        <f t="shared" si="173"/>
        <v>0</v>
      </c>
      <c r="AX519" s="353">
        <f t="shared" si="173"/>
        <v>0</v>
      </c>
      <c r="AY519" s="353">
        <f t="shared" si="173"/>
        <v>0</v>
      </c>
      <c r="AZ519" s="353">
        <f t="shared" si="173"/>
        <v>0</v>
      </c>
      <c r="BA519" s="257"/>
    </row>
    <row r="520" spans="1:53" ht="15" hidden="1" customHeight="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54"/>
      <c r="AN520" s="354"/>
      <c r="AO520" s="354"/>
      <c r="AP520" s="354"/>
      <c r="AQ520" s="354"/>
      <c r="AR520" s="354"/>
      <c r="AS520" s="354"/>
      <c r="AT520" s="354"/>
      <c r="AU520" s="354"/>
      <c r="AV520" s="354"/>
      <c r="AW520" s="354"/>
      <c r="AX520" s="354"/>
      <c r="AY520" s="354"/>
      <c r="AZ520" s="354"/>
      <c r="BA520" s="266"/>
    </row>
    <row r="521" spans="1:53" ht="15" hidden="1" customHeight="1" outlineLevel="1">
      <c r="A521" s="43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68"/>
      <c r="AN521" s="357"/>
      <c r="AO521" s="357"/>
      <c r="AP521" s="357"/>
      <c r="AQ521" s="357"/>
      <c r="AR521" s="357"/>
      <c r="AS521" s="357"/>
      <c r="AT521" s="357"/>
      <c r="AU521" s="357"/>
      <c r="AV521" s="357"/>
      <c r="AW521" s="357"/>
      <c r="AX521" s="357"/>
      <c r="AY521" s="357"/>
      <c r="AZ521" s="357"/>
      <c r="BA521" s="256">
        <f>SUM(AM521:AZ521)</f>
        <v>0</v>
      </c>
    </row>
    <row r="522" spans="1:53" ht="15" hidden="1" customHeight="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v>0</v>
      </c>
      <c r="V522" s="255"/>
      <c r="W522" s="255"/>
      <c r="X522" s="255"/>
      <c r="Y522" s="255"/>
      <c r="Z522" s="255"/>
      <c r="AA522" s="255"/>
      <c r="AB522" s="255"/>
      <c r="AC522" s="255"/>
      <c r="AD522" s="255"/>
      <c r="AE522" s="255"/>
      <c r="AF522" s="255"/>
      <c r="AG522" s="255"/>
      <c r="AH522" s="255"/>
      <c r="AI522" s="255"/>
      <c r="AJ522" s="255"/>
      <c r="AK522" s="255"/>
      <c r="AL522" s="255"/>
      <c r="AM522" s="353">
        <v>0</v>
      </c>
      <c r="AN522" s="353">
        <v>0</v>
      </c>
      <c r="AO522" s="353">
        <v>0</v>
      </c>
      <c r="AP522" s="353">
        <v>0</v>
      </c>
      <c r="AQ522" s="353">
        <v>0</v>
      </c>
      <c r="AR522" s="353">
        <v>0</v>
      </c>
      <c r="AS522" s="353">
        <f t="shared" ref="AS522:AZ522" si="174">AS521</f>
        <v>0</v>
      </c>
      <c r="AT522" s="353">
        <f t="shared" si="174"/>
        <v>0</v>
      </c>
      <c r="AU522" s="353">
        <f t="shared" si="174"/>
        <v>0</v>
      </c>
      <c r="AV522" s="353">
        <f t="shared" si="174"/>
        <v>0</v>
      </c>
      <c r="AW522" s="353">
        <f t="shared" si="174"/>
        <v>0</v>
      </c>
      <c r="AX522" s="353">
        <f t="shared" si="174"/>
        <v>0</v>
      </c>
      <c r="AY522" s="353">
        <f t="shared" si="174"/>
        <v>0</v>
      </c>
      <c r="AZ522" s="353">
        <f t="shared" si="174"/>
        <v>0</v>
      </c>
      <c r="BA522" s="257"/>
    </row>
    <row r="523" spans="1:53" ht="15" hidden="1" customHeight="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65"/>
      <c r="AN523" s="365"/>
      <c r="AO523" s="365"/>
      <c r="AP523" s="365"/>
      <c r="AQ523" s="365"/>
      <c r="AR523" s="365"/>
      <c r="AS523" s="365"/>
      <c r="AT523" s="365"/>
      <c r="AU523" s="365"/>
      <c r="AV523" s="365"/>
      <c r="AW523" s="365"/>
      <c r="AX523" s="365"/>
      <c r="AY523" s="365"/>
      <c r="AZ523" s="365"/>
      <c r="BA523" s="272"/>
    </row>
    <row r="524" spans="1:53" s="243" customFormat="1" ht="15" hidden="1" customHeight="1" outlineLevel="1">
      <c r="A524" s="43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52"/>
      <c r="AN524" s="352"/>
      <c r="AO524" s="352"/>
      <c r="AP524" s="352"/>
      <c r="AQ524" s="352"/>
      <c r="AR524" s="352"/>
      <c r="AS524" s="352"/>
      <c r="AT524" s="352"/>
      <c r="AU524" s="352"/>
      <c r="AV524" s="352"/>
      <c r="AW524" s="352"/>
      <c r="AX524" s="352"/>
      <c r="AY524" s="352"/>
      <c r="AZ524" s="352"/>
      <c r="BA524" s="256">
        <f>SUM(AM524:AZ524)</f>
        <v>0</v>
      </c>
    </row>
    <row r="525" spans="1:53" s="243" customFormat="1" ht="15" hidden="1" customHeight="1" outlineLevel="1">
      <c r="A525" s="43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v>0</v>
      </c>
      <c r="V525" s="255"/>
      <c r="W525" s="255"/>
      <c r="X525" s="255"/>
      <c r="Y525" s="255"/>
      <c r="Z525" s="255"/>
      <c r="AA525" s="255"/>
      <c r="AB525" s="255"/>
      <c r="AC525" s="255"/>
      <c r="AD525" s="255"/>
      <c r="AE525" s="255"/>
      <c r="AF525" s="255"/>
      <c r="AG525" s="255"/>
      <c r="AH525" s="255"/>
      <c r="AI525" s="255"/>
      <c r="AJ525" s="255"/>
      <c r="AK525" s="255"/>
      <c r="AL525" s="255"/>
      <c r="AM525" s="353">
        <v>0</v>
      </c>
      <c r="AN525" s="353">
        <v>0</v>
      </c>
      <c r="AO525" s="353">
        <v>0</v>
      </c>
      <c r="AP525" s="353">
        <v>0</v>
      </c>
      <c r="AQ525" s="353">
        <v>0</v>
      </c>
      <c r="AR525" s="353">
        <v>0</v>
      </c>
      <c r="AS525" s="353">
        <f t="shared" ref="AS525:AZ525" si="175">AS524</f>
        <v>0</v>
      </c>
      <c r="AT525" s="353">
        <f t="shared" si="175"/>
        <v>0</v>
      </c>
      <c r="AU525" s="353">
        <f t="shared" si="175"/>
        <v>0</v>
      </c>
      <c r="AV525" s="353">
        <f t="shared" si="175"/>
        <v>0</v>
      </c>
      <c r="AW525" s="353">
        <f t="shared" si="175"/>
        <v>0</v>
      </c>
      <c r="AX525" s="353">
        <f t="shared" si="175"/>
        <v>0</v>
      </c>
      <c r="AY525" s="353">
        <f t="shared" si="175"/>
        <v>0</v>
      </c>
      <c r="AZ525" s="353">
        <f t="shared" si="175"/>
        <v>0</v>
      </c>
      <c r="BA525" s="257"/>
    </row>
    <row r="526" spans="1:53" s="243" customFormat="1" ht="15" hidden="1" customHeight="1" outlineLevel="1">
      <c r="A526" s="43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54"/>
      <c r="AN526" s="354"/>
      <c r="AO526" s="354"/>
      <c r="AP526" s="354"/>
      <c r="AQ526" s="354"/>
      <c r="AR526" s="354"/>
      <c r="AS526" s="354"/>
      <c r="AT526" s="354"/>
      <c r="AU526" s="354"/>
      <c r="AV526" s="354"/>
      <c r="AW526" s="354"/>
      <c r="AX526" s="354"/>
      <c r="AY526" s="354"/>
      <c r="AZ526" s="354"/>
      <c r="BA526" s="272"/>
    </row>
    <row r="527" spans="1:53" s="243" customFormat="1" ht="15.75" hidden="1" customHeight="1" outlineLevel="1">
      <c r="A527" s="43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54"/>
      <c r="AN527" s="354"/>
      <c r="AO527" s="354"/>
      <c r="AP527" s="354"/>
      <c r="AQ527" s="354"/>
      <c r="AR527" s="354"/>
      <c r="AS527" s="354"/>
      <c r="AT527" s="354"/>
      <c r="AU527" s="354"/>
      <c r="AV527" s="354"/>
      <c r="AW527" s="354"/>
      <c r="AX527" s="354"/>
      <c r="AY527" s="354"/>
      <c r="AZ527" s="354"/>
      <c r="BA527" s="272"/>
    </row>
    <row r="528" spans="1:53" s="243" customFormat="1" ht="15" hidden="1" customHeight="1" outlineLevel="1">
      <c r="A528" s="438">
        <v>31</v>
      </c>
      <c r="B528" s="273" t="s">
        <v>488</v>
      </c>
      <c r="C528" s="251" t="s">
        <v>25</v>
      </c>
      <c r="D528" s="255">
        <f>'7.  Persistence Report'!AT103</f>
        <v>2330503.46</v>
      </c>
      <c r="E528" s="255">
        <f>'7.  Persistence Report'!AU103</f>
        <v>2330503.46</v>
      </c>
      <c r="F528" s="255">
        <f>'7.  Persistence Report'!AV103</f>
        <v>2330503.46</v>
      </c>
      <c r="G528" s="255">
        <f>'7.  Persistence Report'!AW103</f>
        <v>2330503.46</v>
      </c>
      <c r="H528" s="255">
        <f>'7.  Persistence Report'!AX103</f>
        <v>2330503.46</v>
      </c>
      <c r="I528" s="255">
        <f>'7.  Persistence Report'!AY103</f>
        <v>1745146.66</v>
      </c>
      <c r="J528" s="255">
        <f>'7.  Persistence Report'!AZ103</f>
        <v>1745146.66</v>
      </c>
      <c r="K528" s="255">
        <f>'7.  Persistence Report'!BA103</f>
        <v>1745146.66</v>
      </c>
      <c r="L528" s="255">
        <f>'7.  Persistence Report'!BB103</f>
        <v>1745146.66</v>
      </c>
      <c r="M528" s="255">
        <f>'7.  Persistence Report'!BC103</f>
        <v>1745146.66</v>
      </c>
      <c r="N528" s="255">
        <f>'7.  Persistence Report'!BD103</f>
        <v>0</v>
      </c>
      <c r="O528" s="255">
        <f>'7.  Persistence Report'!BE103</f>
        <v>0</v>
      </c>
      <c r="P528" s="255">
        <f>'7.  Persistence Report'!BF103</f>
        <v>0</v>
      </c>
      <c r="Q528" s="255">
        <f>'7.  Persistence Report'!BG103</f>
        <v>0</v>
      </c>
      <c r="R528" s="255">
        <f>'7.  Persistence Report'!BH103</f>
        <v>0</v>
      </c>
      <c r="S528" s="255">
        <f>'7.  Persistence Report'!BI103</f>
        <v>0</v>
      </c>
      <c r="T528" s="255">
        <f>'7.  Persistence Report'!BJ103</f>
        <v>0</v>
      </c>
      <c r="U528" s="255">
        <v>12</v>
      </c>
      <c r="V528" s="255">
        <f>'7.  Persistence Report'!O103</f>
        <v>361.26900000000001</v>
      </c>
      <c r="W528" s="255">
        <f>'7.  Persistence Report'!P103</f>
        <v>361.26900000000001</v>
      </c>
      <c r="X528" s="255">
        <f>'7.  Persistence Report'!Q103</f>
        <v>361.26900000000001</v>
      </c>
      <c r="Y528" s="255">
        <f>'7.  Persistence Report'!R103</f>
        <v>361.26900000000001</v>
      </c>
      <c r="Z528" s="255">
        <f>'7.  Persistence Report'!S103</f>
        <v>361.26900000000001</v>
      </c>
      <c r="AA528" s="255">
        <f>'7.  Persistence Report'!T103</f>
        <v>265.23899999999998</v>
      </c>
      <c r="AB528" s="255">
        <f>'7.  Persistence Report'!U103</f>
        <v>265.23899999999998</v>
      </c>
      <c r="AC528" s="255">
        <f>'7.  Persistence Report'!V103</f>
        <v>265.23899999999998</v>
      </c>
      <c r="AD528" s="255">
        <f>'7.  Persistence Report'!W103</f>
        <v>265.23899999999998</v>
      </c>
      <c r="AE528" s="255">
        <f>'7.  Persistence Report'!X103</f>
        <v>265.23899999999998</v>
      </c>
      <c r="AF528" s="255">
        <f>'7.  Persistence Report'!Y103</f>
        <v>0</v>
      </c>
      <c r="AG528" s="255">
        <f>'7.  Persistence Report'!Z103</f>
        <v>0</v>
      </c>
      <c r="AH528" s="255">
        <f>'7.  Persistence Report'!AA103</f>
        <v>0</v>
      </c>
      <c r="AI528" s="255">
        <f>'7.  Persistence Report'!AB103</f>
        <v>0</v>
      </c>
      <c r="AJ528" s="255">
        <f>'7.  Persistence Report'!AC103</f>
        <v>0</v>
      </c>
      <c r="AK528" s="255">
        <f>'7.  Persistence Report'!AD103</f>
        <v>0</v>
      </c>
      <c r="AL528" s="255">
        <f>'7.  Persistence Report'!AE103</f>
        <v>0</v>
      </c>
      <c r="AM528" s="352">
        <v>0</v>
      </c>
      <c r="AN528" s="352">
        <v>0</v>
      </c>
      <c r="AO528" s="352">
        <v>0</v>
      </c>
      <c r="AP528" s="352">
        <v>0</v>
      </c>
      <c r="AQ528" s="352">
        <v>1</v>
      </c>
      <c r="AR528" s="352">
        <v>0</v>
      </c>
      <c r="AS528" s="352"/>
      <c r="AT528" s="352"/>
      <c r="AU528" s="352"/>
      <c r="AV528" s="352"/>
      <c r="AW528" s="352"/>
      <c r="AX528" s="352"/>
      <c r="AY528" s="352"/>
      <c r="AZ528" s="352"/>
      <c r="BA528" s="256">
        <f>SUM(AM528:AZ528)</f>
        <v>1</v>
      </c>
    </row>
    <row r="529" spans="1:55" s="243" customFormat="1" ht="15" hidden="1" customHeight="1" outlineLevel="1">
      <c r="A529" s="43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v>12</v>
      </c>
      <c r="V529" s="255"/>
      <c r="W529" s="255"/>
      <c r="X529" s="255"/>
      <c r="Y529" s="255"/>
      <c r="Z529" s="255"/>
      <c r="AA529" s="255"/>
      <c r="AB529" s="255"/>
      <c r="AC529" s="255"/>
      <c r="AD529" s="255"/>
      <c r="AE529" s="255"/>
      <c r="AF529" s="255"/>
      <c r="AG529" s="255"/>
      <c r="AH529" s="255"/>
      <c r="AI529" s="255"/>
      <c r="AJ529" s="255"/>
      <c r="AK529" s="255"/>
      <c r="AL529" s="255"/>
      <c r="AM529" s="353">
        <v>0</v>
      </c>
      <c r="AN529" s="353">
        <v>0</v>
      </c>
      <c r="AO529" s="353">
        <v>0</v>
      </c>
      <c r="AP529" s="353">
        <v>0</v>
      </c>
      <c r="AQ529" s="353">
        <v>1</v>
      </c>
      <c r="AR529" s="353">
        <v>0</v>
      </c>
      <c r="AS529" s="353">
        <f t="shared" ref="AS529:AZ529" si="176">AS528</f>
        <v>0</v>
      </c>
      <c r="AT529" s="353">
        <f t="shared" si="176"/>
        <v>0</v>
      </c>
      <c r="AU529" s="353">
        <f t="shared" si="176"/>
        <v>0</v>
      </c>
      <c r="AV529" s="353">
        <f t="shared" si="176"/>
        <v>0</v>
      </c>
      <c r="AW529" s="353">
        <f t="shared" si="176"/>
        <v>0</v>
      </c>
      <c r="AX529" s="353">
        <f t="shared" si="176"/>
        <v>0</v>
      </c>
      <c r="AY529" s="353">
        <f t="shared" si="176"/>
        <v>0</v>
      </c>
      <c r="AZ529" s="353">
        <f t="shared" si="176"/>
        <v>0</v>
      </c>
      <c r="BA529" s="257"/>
    </row>
    <row r="530" spans="1:55" s="243" customFormat="1" ht="15" hidden="1" customHeight="1" outlineLevel="1">
      <c r="A530" s="43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54"/>
      <c r="AN530" s="354"/>
      <c r="AO530" s="354"/>
      <c r="AP530" s="354"/>
      <c r="AQ530" s="354"/>
      <c r="AR530" s="354"/>
      <c r="AS530" s="354"/>
      <c r="AT530" s="354"/>
      <c r="AU530" s="354"/>
      <c r="AV530" s="354"/>
      <c r="AW530" s="354"/>
      <c r="AX530" s="354"/>
      <c r="AY530" s="354"/>
      <c r="AZ530" s="354"/>
      <c r="BA530" s="272"/>
    </row>
    <row r="531" spans="1:55" s="243" customFormat="1" ht="15" hidden="1" customHeight="1" outlineLevel="1">
      <c r="A531" s="438">
        <v>32</v>
      </c>
      <c r="B531" s="273" t="s">
        <v>489</v>
      </c>
      <c r="C531" s="251" t="s">
        <v>25</v>
      </c>
      <c r="D531" s="255">
        <f>'7.  Persistence Report'!AT104</f>
        <v>0</v>
      </c>
      <c r="E531" s="255">
        <f>'7.  Persistence Report'!AU104</f>
        <v>0</v>
      </c>
      <c r="F531" s="255">
        <f>'7.  Persistence Report'!AV104</f>
        <v>0</v>
      </c>
      <c r="G531" s="255">
        <f>'7.  Persistence Report'!AW104</f>
        <v>0</v>
      </c>
      <c r="H531" s="255">
        <f>'7.  Persistence Report'!AX104</f>
        <v>0</v>
      </c>
      <c r="I531" s="255">
        <f>'7.  Persistence Report'!AY104</f>
        <v>0</v>
      </c>
      <c r="J531" s="255">
        <f>'7.  Persistence Report'!AZ104</f>
        <v>0</v>
      </c>
      <c r="K531" s="255">
        <f>'7.  Persistence Report'!BA104</f>
        <v>0</v>
      </c>
      <c r="L531" s="255">
        <f>'7.  Persistence Report'!BB104</f>
        <v>0</v>
      </c>
      <c r="M531" s="255">
        <f>'7.  Persistence Report'!BC104</f>
        <v>0</v>
      </c>
      <c r="N531" s="255">
        <f>'7.  Persistence Report'!BD104</f>
        <v>0</v>
      </c>
      <c r="O531" s="255">
        <f>'7.  Persistence Report'!BE104</f>
        <v>0</v>
      </c>
      <c r="P531" s="255">
        <f>'7.  Persistence Report'!BF104</f>
        <v>0</v>
      </c>
      <c r="Q531" s="255">
        <f>'7.  Persistence Report'!BG104</f>
        <v>0</v>
      </c>
      <c r="R531" s="255">
        <f>'7.  Persistence Report'!BH104</f>
        <v>0</v>
      </c>
      <c r="S531" s="255">
        <f>'7.  Persistence Report'!BI104</f>
        <v>0</v>
      </c>
      <c r="T531" s="255">
        <f>'7.  Persistence Report'!BJ104</f>
        <v>0</v>
      </c>
      <c r="U531" s="255">
        <v>0</v>
      </c>
      <c r="V531" s="255">
        <f>'7.  Persistence Report'!O104</f>
        <v>1879.055482</v>
      </c>
      <c r="W531" s="255">
        <f>'7.  Persistence Report'!P104</f>
        <v>0</v>
      </c>
      <c r="X531" s="255">
        <f>'7.  Persistence Report'!Q104</f>
        <v>0</v>
      </c>
      <c r="Y531" s="255">
        <f>'7.  Persistence Report'!R104</f>
        <v>0</v>
      </c>
      <c r="Z531" s="255">
        <f>'7.  Persistence Report'!S104</f>
        <v>0</v>
      </c>
      <c r="AA531" s="255">
        <f>'7.  Persistence Report'!T104</f>
        <v>0</v>
      </c>
      <c r="AB531" s="255">
        <f>'7.  Persistence Report'!U104</f>
        <v>0</v>
      </c>
      <c r="AC531" s="255">
        <f>'7.  Persistence Report'!V104</f>
        <v>0</v>
      </c>
      <c r="AD531" s="255">
        <f>'7.  Persistence Report'!W104</f>
        <v>0</v>
      </c>
      <c r="AE531" s="255">
        <f>'7.  Persistence Report'!X104</f>
        <v>0</v>
      </c>
      <c r="AF531" s="255">
        <f>'7.  Persistence Report'!Y104</f>
        <v>0</v>
      </c>
      <c r="AG531" s="255">
        <f>'7.  Persistence Report'!Z104</f>
        <v>0</v>
      </c>
      <c r="AH531" s="255">
        <f>'7.  Persistence Report'!AA104</f>
        <v>0</v>
      </c>
      <c r="AI531" s="255">
        <f>'7.  Persistence Report'!AB104</f>
        <v>0</v>
      </c>
      <c r="AJ531" s="255">
        <f>'7.  Persistence Report'!AC104</f>
        <v>0</v>
      </c>
      <c r="AK531" s="255">
        <f>'7.  Persistence Report'!AD104</f>
        <v>0</v>
      </c>
      <c r="AL531" s="255">
        <f>'7.  Persistence Report'!AE104</f>
        <v>0</v>
      </c>
      <c r="AM531" s="352">
        <v>0</v>
      </c>
      <c r="AN531" s="352">
        <v>0</v>
      </c>
      <c r="AO531" s="352">
        <v>0</v>
      </c>
      <c r="AP531" s="352">
        <v>0</v>
      </c>
      <c r="AQ531" s="352">
        <v>0</v>
      </c>
      <c r="AR531" s="352">
        <v>0</v>
      </c>
      <c r="AS531" s="352"/>
      <c r="AT531" s="352"/>
      <c r="AU531" s="352"/>
      <c r="AV531" s="352"/>
      <c r="AW531" s="352"/>
      <c r="AX531" s="352"/>
      <c r="AY531" s="352"/>
      <c r="AZ531" s="352"/>
      <c r="BA531" s="256">
        <f>SUM(AM531:AZ531)</f>
        <v>0</v>
      </c>
    </row>
    <row r="532" spans="1:55" s="243" customFormat="1" ht="15" hidden="1" customHeight="1" outlineLevel="1">
      <c r="A532" s="43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v>0</v>
      </c>
      <c r="V532" s="255"/>
      <c r="W532" s="255"/>
      <c r="X532" s="255"/>
      <c r="Y532" s="255"/>
      <c r="Z532" s="255"/>
      <c r="AA532" s="255"/>
      <c r="AB532" s="255"/>
      <c r="AC532" s="255"/>
      <c r="AD532" s="255"/>
      <c r="AE532" s="255"/>
      <c r="AF532" s="255"/>
      <c r="AG532" s="255"/>
      <c r="AH532" s="255"/>
      <c r="AI532" s="255"/>
      <c r="AJ532" s="255"/>
      <c r="AK532" s="255"/>
      <c r="AL532" s="255"/>
      <c r="AM532" s="353">
        <v>0</v>
      </c>
      <c r="AN532" s="353">
        <v>0</v>
      </c>
      <c r="AO532" s="353">
        <v>0</v>
      </c>
      <c r="AP532" s="353">
        <v>0</v>
      </c>
      <c r="AQ532" s="353">
        <v>0</v>
      </c>
      <c r="AR532" s="353">
        <v>0</v>
      </c>
      <c r="AS532" s="353">
        <f t="shared" ref="AS532:AZ532" si="177">AS531</f>
        <v>0</v>
      </c>
      <c r="AT532" s="353">
        <f t="shared" si="177"/>
        <v>0</v>
      </c>
      <c r="AU532" s="353">
        <f t="shared" si="177"/>
        <v>0</v>
      </c>
      <c r="AV532" s="353">
        <f t="shared" si="177"/>
        <v>0</v>
      </c>
      <c r="AW532" s="353">
        <f t="shared" si="177"/>
        <v>0</v>
      </c>
      <c r="AX532" s="353">
        <f t="shared" si="177"/>
        <v>0</v>
      </c>
      <c r="AY532" s="353">
        <f t="shared" si="177"/>
        <v>0</v>
      </c>
      <c r="AZ532" s="353">
        <f t="shared" si="177"/>
        <v>0</v>
      </c>
      <c r="BA532" s="257"/>
    </row>
    <row r="533" spans="1:55" s="243" customFormat="1" ht="15" hidden="1" customHeight="1" outlineLevel="1">
      <c r="A533" s="43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54"/>
      <c r="AN533" s="354"/>
      <c r="AO533" s="354"/>
      <c r="AP533" s="354"/>
      <c r="AQ533" s="354"/>
      <c r="AR533" s="354"/>
      <c r="AS533" s="354"/>
      <c r="AT533" s="354"/>
      <c r="AU533" s="354"/>
      <c r="AV533" s="354"/>
      <c r="AW533" s="354"/>
      <c r="AX533" s="354"/>
      <c r="AY533" s="354"/>
      <c r="AZ533" s="354"/>
      <c r="BA533" s="272"/>
    </row>
    <row r="534" spans="1:55" s="243" customFormat="1" ht="15" hidden="1" customHeight="1" outlineLevel="1">
      <c r="A534" s="43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52"/>
      <c r="AN534" s="352"/>
      <c r="AO534" s="352"/>
      <c r="AP534" s="352"/>
      <c r="AQ534" s="352"/>
      <c r="AR534" s="352"/>
      <c r="AS534" s="352"/>
      <c r="AT534" s="352"/>
      <c r="AU534" s="352"/>
      <c r="AV534" s="352"/>
      <c r="AW534" s="352"/>
      <c r="AX534" s="352"/>
      <c r="AY534" s="352"/>
      <c r="AZ534" s="352"/>
      <c r="BA534" s="256">
        <f>SUM(AM534:AZ534)</f>
        <v>0</v>
      </c>
    </row>
    <row r="535" spans="1:55" s="243" customFormat="1" ht="15" hidden="1" customHeight="1" outlineLevel="1">
      <c r="A535" s="43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v>12</v>
      </c>
      <c r="V535" s="255"/>
      <c r="W535" s="255"/>
      <c r="X535" s="255"/>
      <c r="Y535" s="255"/>
      <c r="Z535" s="255"/>
      <c r="AA535" s="255"/>
      <c r="AB535" s="255"/>
      <c r="AC535" s="255"/>
      <c r="AD535" s="255"/>
      <c r="AE535" s="255"/>
      <c r="AF535" s="255"/>
      <c r="AG535" s="255"/>
      <c r="AH535" s="255"/>
      <c r="AI535" s="255"/>
      <c r="AJ535" s="255"/>
      <c r="AK535" s="255"/>
      <c r="AL535" s="255"/>
      <c r="AM535" s="353">
        <v>0</v>
      </c>
      <c r="AN535" s="353">
        <v>0</v>
      </c>
      <c r="AO535" s="353">
        <v>0</v>
      </c>
      <c r="AP535" s="353">
        <v>0</v>
      </c>
      <c r="AQ535" s="353">
        <v>0</v>
      </c>
      <c r="AR535" s="353">
        <v>0</v>
      </c>
      <c r="AS535" s="353">
        <f t="shared" ref="AS535:AY535" si="178">AS534</f>
        <v>0</v>
      </c>
      <c r="AT535" s="353">
        <f t="shared" si="178"/>
        <v>0</v>
      </c>
      <c r="AU535" s="353">
        <f t="shared" si="178"/>
        <v>0</v>
      </c>
      <c r="AV535" s="353">
        <f t="shared" si="178"/>
        <v>0</v>
      </c>
      <c r="AW535" s="353">
        <f t="shared" si="178"/>
        <v>0</v>
      </c>
      <c r="AX535" s="353">
        <f t="shared" si="178"/>
        <v>0</v>
      </c>
      <c r="AY535" s="353">
        <f t="shared" si="178"/>
        <v>0</v>
      </c>
      <c r="AZ535" s="353">
        <f>AZ534</f>
        <v>0</v>
      </c>
      <c r="BA535" s="257"/>
    </row>
    <row r="536" spans="1:55" ht="15" hidden="1" customHeight="1" outlineLevel="1">
      <c r="B536" s="274"/>
      <c r="C536" s="765"/>
      <c r="D536" s="251"/>
      <c r="E536" s="251"/>
      <c r="F536" s="251"/>
      <c r="G536" s="251"/>
      <c r="H536" s="251"/>
      <c r="I536" s="251"/>
      <c r="J536" s="251"/>
      <c r="K536" s="251"/>
      <c r="L536" s="251"/>
      <c r="M536" s="251"/>
      <c r="N536" s="251"/>
      <c r="O536" s="251"/>
      <c r="P536" s="251"/>
      <c r="Q536" s="251"/>
      <c r="R536" s="251"/>
      <c r="S536" s="251"/>
      <c r="T536" s="251"/>
      <c r="U536" s="260"/>
      <c r="V536" s="251"/>
      <c r="W536" s="715"/>
      <c r="X536" s="715"/>
      <c r="Y536" s="715"/>
      <c r="Z536" s="715"/>
      <c r="AA536" s="715"/>
      <c r="AB536" s="715"/>
      <c r="AC536" s="715"/>
      <c r="AD536" s="715"/>
      <c r="AE536" s="71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ollapsed="1">
      <c r="B537" s="285" t="s">
        <v>259</v>
      </c>
      <c r="C537" s="287"/>
      <c r="D537" s="287">
        <f>SUM(D432:D535)</f>
        <v>30407056.086586606</v>
      </c>
      <c r="E537" s="287">
        <f t="shared" ref="E537:T537" si="179">SUM(E432:E535)</f>
        <v>29733928.099386606</v>
      </c>
      <c r="F537" s="287">
        <f t="shared" si="179"/>
        <v>29353773.172686607</v>
      </c>
      <c r="G537" s="287">
        <f t="shared" si="179"/>
        <v>28662911.408913702</v>
      </c>
      <c r="H537" s="287">
        <f t="shared" si="179"/>
        <v>27918177.302142125</v>
      </c>
      <c r="I537" s="287">
        <f t="shared" si="179"/>
        <v>27248531.87102</v>
      </c>
      <c r="J537" s="287">
        <f t="shared" si="179"/>
        <v>26443734.670019999</v>
      </c>
      <c r="K537" s="287">
        <f t="shared" si="179"/>
        <v>26440369.683219999</v>
      </c>
      <c r="L537" s="287">
        <f t="shared" si="179"/>
        <v>24710964.756519999</v>
      </c>
      <c r="M537" s="287">
        <f t="shared" si="179"/>
        <v>20793141.11482</v>
      </c>
      <c r="N537" s="287">
        <f t="shared" si="179"/>
        <v>14946216.151320001</v>
      </c>
      <c r="O537" s="287">
        <f t="shared" si="179"/>
        <v>12888203.436520001</v>
      </c>
      <c r="P537" s="287">
        <f t="shared" si="179"/>
        <v>7455784.1888200007</v>
      </c>
      <c r="Q537" s="287">
        <f t="shared" si="179"/>
        <v>7404334.9860199988</v>
      </c>
      <c r="R537" s="287">
        <f t="shared" si="179"/>
        <v>7299914.9860099992</v>
      </c>
      <c r="S537" s="287">
        <f t="shared" si="179"/>
        <v>6335659.6321099997</v>
      </c>
      <c r="T537" s="287">
        <f t="shared" si="179"/>
        <v>3870652.8624099996</v>
      </c>
      <c r="U537" s="287"/>
      <c r="V537" s="287">
        <f>SUM(V432:V535)</f>
        <v>13549.127168987337</v>
      </c>
      <c r="W537" s="287">
        <f t="shared" ref="W537:AL537" si="180">SUM(W432:W535)</f>
        <v>4687.4832747073378</v>
      </c>
      <c r="X537" s="287">
        <f t="shared" si="180"/>
        <v>4648.8261661573379</v>
      </c>
      <c r="Y537" s="287">
        <f t="shared" si="180"/>
        <v>4451.458126547338</v>
      </c>
      <c r="Z537" s="287">
        <f t="shared" si="180"/>
        <v>4293.0877593897703</v>
      </c>
      <c r="AA537" s="287">
        <f t="shared" si="180"/>
        <v>4182.8285552629995</v>
      </c>
      <c r="AB537" s="287">
        <f t="shared" si="180"/>
        <v>4078.1081842230001</v>
      </c>
      <c r="AC537" s="287">
        <f t="shared" si="180"/>
        <v>4077.813326683</v>
      </c>
      <c r="AD537" s="287">
        <f t="shared" si="180"/>
        <v>3820.7954705229999</v>
      </c>
      <c r="AE537" s="287">
        <f t="shared" si="180"/>
        <v>3358.9232247329996</v>
      </c>
      <c r="AF537" s="287">
        <f t="shared" si="180"/>
        <v>2601.088653843</v>
      </c>
      <c r="AG537" s="287">
        <f t="shared" si="180"/>
        <v>2324.3906030929998</v>
      </c>
      <c r="AH537" s="287">
        <f t="shared" si="180"/>
        <v>1520.4731742529998</v>
      </c>
      <c r="AI537" s="287">
        <f t="shared" si="180"/>
        <v>1517.208331903</v>
      </c>
      <c r="AJ537" s="287">
        <f t="shared" si="180"/>
        <v>1504.508732191</v>
      </c>
      <c r="AK537" s="287">
        <f t="shared" si="180"/>
        <v>1328.8934646729999</v>
      </c>
      <c r="AL537" s="287">
        <f t="shared" si="180"/>
        <v>1163.8675858730001</v>
      </c>
      <c r="AM537" s="287">
        <f>IF(AM431="kWh",SUMPRODUCT(D432:D535,AM432:AM535))</f>
        <v>6412875.5961866044</v>
      </c>
      <c r="AN537" s="287">
        <f>IF(AN431="kWh",SUMPRODUCT(D432:D535,AN432:AN535))</f>
        <v>4633261.62511981</v>
      </c>
      <c r="AO537" s="287">
        <f>IF(AO431="kW",SUMPRODUCT(U432:U535,V432:V535,AO432:AO535),SUMPRODUCT(D432:D535,AO432:AO535))</f>
        <v>18731.659630886348</v>
      </c>
      <c r="AP537" s="287">
        <f>IF(AP431="kW",SUMPRODUCT(U432:U535,V432:V535,AP432:AP535),SUMPRODUCT(D432:D535,AP432:AP535))</f>
        <v>2460.5538151243913</v>
      </c>
      <c r="AQ537" s="287">
        <f>IF(AQ431="kW",SUMPRODUCT(U432:U535,V432:V535,AQ432:AQ535),SUMPRODUCT(D432:D535,AQ432:AQ535))</f>
        <v>4963.6744313309973</v>
      </c>
      <c r="AR537" s="287">
        <f>IF(AR431="kW",SUMPRODUCT(U432:U535,V432:V535,AR432:AR535),SUMPRODUCT(D432:D535,AR432:AR535))</f>
        <v>0</v>
      </c>
      <c r="AS537" s="287">
        <f>IF(AS431="kW",SUMPRODUCT(U432:U535,V432:V535,AS432:AS535),SUMPRODUCT(D432:D535,AS432:AS535))</f>
        <v>0</v>
      </c>
      <c r="AT537" s="287">
        <f>IF(AT431="kW",SUMPRODUCT(U432:U535,V432:V535,AT432:AT535),SUMPRODUCT(D432:D535,AT432:AT535))</f>
        <v>0</v>
      </c>
      <c r="AU537" s="287">
        <f>IF(AU431="kW",SUMPRODUCT(U432:U535,V432:V535,AU432:AU535),SUMPRODUCT(D432:D535,AU432:AU535))</f>
        <v>0</v>
      </c>
      <c r="AV537" s="287">
        <f>IF(AV431="kW",SUMPRODUCT(U432:U535,V432:V535,AV432:AV535),SUMPRODUCT(D432:D535,AV432:AV535))</f>
        <v>0</v>
      </c>
      <c r="AW537" s="287">
        <f>IF(AW431="kW",SUMPRODUCT(U432:U535,V432:V535,AW432:AW535),SUMPRODUCT(D432:D535,AW432:AW535))</f>
        <v>0</v>
      </c>
      <c r="AX537" s="287">
        <f>IF(AX431="kW",SUMPRODUCT(U432:U535,V432:V535,AX432:AX535),SUMPRODUCT(D432:D535,AX432:AX535))</f>
        <v>0</v>
      </c>
      <c r="AY537" s="287">
        <f>IF(AY431="kW",SUMPRODUCT(U432:U535,V432:V535,AY432:AY535),SUMPRODUCT(D432:D535,AY432:AY535))</f>
        <v>0</v>
      </c>
      <c r="AZ537" s="287">
        <f>IF(AZ431="kW",SUMPRODUCT(U432:U535,V432:V535,AZ432:AZ535),SUMPRODUCT(D432:D535,AZ432:AZ535))</f>
        <v>0</v>
      </c>
      <c r="BA537" s="288"/>
    </row>
    <row r="538" spans="1:55" ht="15.5">
      <c r="B538" s="334" t="s">
        <v>260</v>
      </c>
      <c r="C538" s="335"/>
      <c r="D538" s="335"/>
      <c r="E538" s="335"/>
      <c r="F538" s="335"/>
      <c r="G538" s="335"/>
      <c r="H538" s="335"/>
      <c r="I538" s="335"/>
      <c r="J538" s="335"/>
      <c r="K538" s="335"/>
      <c r="L538" s="335"/>
      <c r="M538" s="335"/>
      <c r="N538" s="335"/>
      <c r="O538" s="335"/>
      <c r="P538" s="335"/>
      <c r="Q538" s="335"/>
      <c r="R538" s="335"/>
      <c r="S538" s="335"/>
      <c r="T538" s="335"/>
      <c r="U538" s="335"/>
      <c r="V538" s="335"/>
      <c r="W538" s="335"/>
      <c r="X538" s="335"/>
      <c r="Y538" s="335"/>
      <c r="Z538" s="335"/>
      <c r="AA538" s="335"/>
      <c r="AB538" s="335"/>
      <c r="AC538" s="335"/>
      <c r="AD538" s="335"/>
      <c r="AE538" s="335"/>
      <c r="AF538" s="335"/>
      <c r="AG538" s="335"/>
      <c r="AH538" s="335"/>
      <c r="AI538" s="335"/>
      <c r="AJ538" s="335"/>
      <c r="AK538" s="335"/>
      <c r="AL538" s="335"/>
      <c r="AM538" s="286">
        <f>HLOOKUP(AM430,'2. LRAMVA Threshold'!$B$42:$Q$53,6,FALSE)</f>
        <v>0</v>
      </c>
      <c r="AN538" s="286">
        <f>HLOOKUP(AN430,'2. LRAMVA Threshold'!$B$42:$Q$53,6,FALSE)</f>
        <v>0</v>
      </c>
      <c r="AO538" s="286">
        <f>HLOOKUP(AO430,'2. LRAMVA Threshold'!$B$42:$Q$53,6,FALSE)</f>
        <v>0</v>
      </c>
      <c r="AP538" s="286">
        <f>HLOOKUP(AP430,'2. LRAMVA Threshold'!$B$42:$Q$53,6,FALSE)</f>
        <v>0</v>
      </c>
      <c r="AQ538" s="286">
        <f>HLOOKUP(AQ430,'2. LRAMVA Threshold'!$B$42:$Q$53,6,FALSE)</f>
        <v>0</v>
      </c>
      <c r="AR538" s="286">
        <f>HLOOKUP(AR430,'2. LRAMVA Threshold'!$B$42:$Q$53,6,FALSE)</f>
        <v>0</v>
      </c>
      <c r="AS538" s="286">
        <f>HLOOKUP(AS430,'2. LRAMVA Threshold'!$B$42:$Q$53,6,FALSE)</f>
        <v>0</v>
      </c>
      <c r="AT538" s="286">
        <f>HLOOKUP(AT430,'2. LRAMVA Threshold'!$B$42:$Q$53,6,FALSE)</f>
        <v>0</v>
      </c>
      <c r="AU538" s="286">
        <f>HLOOKUP(AU430,'2. LRAMVA Threshold'!$B$42:$Q$53,6,FALSE)</f>
        <v>0</v>
      </c>
      <c r="AV538" s="286">
        <f>HLOOKUP(AV430,'2. LRAMVA Threshold'!$B$42:$Q$53,6,FALSE)</f>
        <v>0</v>
      </c>
      <c r="AW538" s="286">
        <f>HLOOKUP(AW430,'2. LRAMVA Threshold'!$B$42:$Q$53,6,FALSE)</f>
        <v>0</v>
      </c>
      <c r="AX538" s="286">
        <f>HLOOKUP(AX430,'2. LRAMVA Threshold'!$B$42:$Q$53,6,FALSE)</f>
        <v>0</v>
      </c>
      <c r="AY538" s="286">
        <f>HLOOKUP(AY430,'2. LRAMVA Threshold'!$B$42:$Q$53,6,FALSE)</f>
        <v>0</v>
      </c>
      <c r="AZ538" s="286">
        <f>HLOOKUP(AZ430,'2. LRAMVA Threshold'!$B$42:$Q$53,6,FALSE)</f>
        <v>0</v>
      </c>
      <c r="BA538" s="336"/>
    </row>
    <row r="539" spans="1:55" ht="15.5">
      <c r="B539" s="446"/>
      <c r="C539" s="338"/>
      <c r="D539" s="339"/>
      <c r="E539" s="339"/>
      <c r="F539" s="339"/>
      <c r="G539" s="339"/>
      <c r="H539" s="339"/>
      <c r="I539" s="339"/>
      <c r="J539" s="339"/>
      <c r="K539" s="339"/>
      <c r="L539" s="339"/>
      <c r="M539" s="339"/>
      <c r="N539" s="339"/>
      <c r="O539" s="339"/>
      <c r="P539" s="339"/>
      <c r="Q539" s="339"/>
      <c r="R539" s="339"/>
      <c r="S539" s="339"/>
      <c r="T539" s="339"/>
      <c r="U539" s="339"/>
      <c r="V539" s="340"/>
      <c r="W539" s="339"/>
      <c r="X539" s="339"/>
      <c r="Y539" s="339"/>
      <c r="Z539" s="341"/>
      <c r="AA539" s="341"/>
      <c r="AB539" s="341"/>
      <c r="AC539" s="341"/>
      <c r="AD539" s="339"/>
      <c r="AE539" s="339"/>
      <c r="AF539" s="339"/>
      <c r="AG539" s="339"/>
      <c r="AH539" s="339"/>
      <c r="AI539" s="339"/>
      <c r="AJ539" s="339"/>
      <c r="AK539" s="339"/>
      <c r="AL539" s="339"/>
      <c r="AM539" s="342"/>
      <c r="AN539" s="342"/>
      <c r="AO539" s="342"/>
      <c r="AP539" s="342"/>
      <c r="AQ539" s="342"/>
      <c r="AR539" s="342"/>
      <c r="AS539" s="342"/>
      <c r="AT539" s="342"/>
      <c r="AU539" s="342"/>
      <c r="AV539" s="342"/>
      <c r="AW539" s="342"/>
      <c r="AX539" s="342"/>
      <c r="AY539" s="342"/>
      <c r="AZ539" s="342"/>
      <c r="BA539" s="343"/>
    </row>
    <row r="540" spans="1:55" ht="15.5">
      <c r="B540" s="283" t="s">
        <v>167</v>
      </c>
      <c r="C540" s="295"/>
      <c r="D540" s="295"/>
      <c r="E540" s="321"/>
      <c r="F540" s="321"/>
      <c r="G540" s="321"/>
      <c r="H540" s="321"/>
      <c r="I540" s="321"/>
      <c r="J540" s="321"/>
      <c r="K540" s="321"/>
      <c r="L540" s="321"/>
      <c r="M540" s="321"/>
      <c r="N540" s="321"/>
      <c r="O540" s="321"/>
      <c r="P540" s="321"/>
      <c r="Q540" s="321"/>
      <c r="R540" s="321"/>
      <c r="S540" s="321"/>
      <c r="T540" s="321"/>
      <c r="U540" s="321"/>
      <c r="V540" s="251"/>
      <c r="W540" s="297"/>
      <c r="X540" s="297"/>
      <c r="Y540" s="297"/>
      <c r="Z540" s="296"/>
      <c r="AA540" s="296"/>
      <c r="AB540" s="296"/>
      <c r="AC540" s="296"/>
      <c r="AD540" s="297"/>
      <c r="AE540" s="297"/>
      <c r="AF540" s="297"/>
      <c r="AG540" s="297"/>
      <c r="AH540" s="297"/>
      <c r="AI540" s="297"/>
      <c r="AJ540" s="297"/>
      <c r="AK540" s="297"/>
      <c r="AL540" s="297"/>
      <c r="AM540" s="714">
        <f>HLOOKUP(AM$20,'3.  Distribution Rates'!$C$122:$P$133,6,FALSE)</f>
        <v>0</v>
      </c>
      <c r="AN540" s="714">
        <f>HLOOKUP(AN$20,'3.  Distribution Rates'!$C$122:$P$133,6,FALSE)</f>
        <v>0</v>
      </c>
      <c r="AO540" s="298">
        <f>HLOOKUP(AO$20,'3.  Distribution Rates'!$C$122:$P$133,6,FALSE)</f>
        <v>0</v>
      </c>
      <c r="AP540" s="298">
        <f>HLOOKUP(AP$20,'3.  Distribution Rates'!$C$122:$P$133,6,FALSE)</f>
        <v>0</v>
      </c>
      <c r="AQ540" s="298">
        <f>HLOOKUP(AQ$20,'3.  Distribution Rates'!$C$122:$P$133,6,FALSE)</f>
        <v>0</v>
      </c>
      <c r="AR540" s="298">
        <f>HLOOKUP(AR$20,'3.  Distribution Rates'!$C$122:$P$133,6,FALSE)</f>
        <v>0</v>
      </c>
      <c r="AS540" s="298">
        <f>HLOOKUP(AS$20,'3.  Distribution Rates'!$C$122:$P$133,6,FALSE)</f>
        <v>0</v>
      </c>
      <c r="AT540" s="298">
        <f>HLOOKUP(AT$20,'3.  Distribution Rates'!$C$122:$P$133,6,FALSE)</f>
        <v>0</v>
      </c>
      <c r="AU540" s="298">
        <f>HLOOKUP(AU$20,'3.  Distribution Rates'!$C$122:$P$133,6,FALSE)</f>
        <v>0</v>
      </c>
      <c r="AV540" s="298">
        <f>HLOOKUP(AV$20,'3.  Distribution Rates'!$C$122:$P$133,6,FALSE)</f>
        <v>0</v>
      </c>
      <c r="AW540" s="298">
        <f>HLOOKUP(AW$20,'3.  Distribution Rates'!$C$122:$P$133,6,FALSE)</f>
        <v>0</v>
      </c>
      <c r="AX540" s="298">
        <f>HLOOKUP(AX$20,'3.  Distribution Rates'!$C$122:$P$133,6,FALSE)</f>
        <v>0</v>
      </c>
      <c r="AY540" s="298">
        <f>HLOOKUP(AY$20,'3.  Distribution Rates'!$C$122:$P$133,6,FALSE)</f>
        <v>0</v>
      </c>
      <c r="AZ540" s="298">
        <f>HLOOKUP(AZ$20,'3.  Distribution Rates'!$C$122:$P$133,6,FALSE)</f>
        <v>0</v>
      </c>
      <c r="BA540" s="344"/>
    </row>
    <row r="541" spans="1:55" ht="15.5">
      <c r="B541" s="283" t="s">
        <v>159</v>
      </c>
      <c r="C541" s="300"/>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23">
        <f t="shared" ref="AM541:AZ541" si="181">AM137*AM540</f>
        <v>0</v>
      </c>
      <c r="AN541" s="323">
        <f t="shared" si="181"/>
        <v>0</v>
      </c>
      <c r="AO541" s="323">
        <f t="shared" si="181"/>
        <v>0</v>
      </c>
      <c r="AP541" s="323">
        <f t="shared" si="181"/>
        <v>0</v>
      </c>
      <c r="AQ541" s="323">
        <f t="shared" si="181"/>
        <v>0</v>
      </c>
      <c r="AR541" s="323">
        <f t="shared" si="181"/>
        <v>0</v>
      </c>
      <c r="AS541" s="323">
        <f t="shared" si="181"/>
        <v>0</v>
      </c>
      <c r="AT541" s="323">
        <f t="shared" si="181"/>
        <v>0</v>
      </c>
      <c r="AU541" s="323">
        <f t="shared" si="181"/>
        <v>0</v>
      </c>
      <c r="AV541" s="323">
        <f t="shared" si="181"/>
        <v>0</v>
      </c>
      <c r="AW541" s="323">
        <f t="shared" si="181"/>
        <v>0</v>
      </c>
      <c r="AX541" s="323">
        <f t="shared" si="181"/>
        <v>0</v>
      </c>
      <c r="AY541" s="323">
        <f t="shared" si="181"/>
        <v>0</v>
      </c>
      <c r="AZ541" s="323">
        <f t="shared" si="181"/>
        <v>0</v>
      </c>
      <c r="BA541" s="533">
        <f>SUM(AM541:AZ541)</f>
        <v>0</v>
      </c>
      <c r="BC541" s="243"/>
    </row>
    <row r="542" spans="1:55" ht="15.5">
      <c r="B542" s="283" t="s">
        <v>160</v>
      </c>
      <c r="C542" s="300"/>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23">
        <f t="shared" ref="AM542:AZ542" si="182">AM276*AM540</f>
        <v>0</v>
      </c>
      <c r="AN542" s="323">
        <f t="shared" si="182"/>
        <v>0</v>
      </c>
      <c r="AO542" s="323">
        <f t="shared" si="182"/>
        <v>0</v>
      </c>
      <c r="AP542" s="323">
        <f t="shared" si="182"/>
        <v>0</v>
      </c>
      <c r="AQ542" s="323">
        <f t="shared" si="182"/>
        <v>0</v>
      </c>
      <c r="AR542" s="323">
        <f t="shared" si="182"/>
        <v>0</v>
      </c>
      <c r="AS542" s="323">
        <f t="shared" si="182"/>
        <v>0</v>
      </c>
      <c r="AT542" s="323">
        <f t="shared" si="182"/>
        <v>0</v>
      </c>
      <c r="AU542" s="323">
        <f t="shared" si="182"/>
        <v>0</v>
      </c>
      <c r="AV542" s="323">
        <f t="shared" si="182"/>
        <v>0</v>
      </c>
      <c r="AW542" s="323">
        <f t="shared" si="182"/>
        <v>0</v>
      </c>
      <c r="AX542" s="323">
        <f t="shared" si="182"/>
        <v>0</v>
      </c>
      <c r="AY542" s="323">
        <f t="shared" si="182"/>
        <v>0</v>
      </c>
      <c r="AZ542" s="323">
        <f t="shared" si="182"/>
        <v>0</v>
      </c>
      <c r="BA542" s="533">
        <f>SUM(AM542:AZ542)</f>
        <v>0</v>
      </c>
    </row>
    <row r="543" spans="1:55" ht="15.5">
      <c r="B543" s="283" t="s">
        <v>161</v>
      </c>
      <c r="C543" s="300"/>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23">
        <f t="shared" ref="AM543:AZ543" si="183">AM412*AM540</f>
        <v>0</v>
      </c>
      <c r="AN543" s="323">
        <f t="shared" si="183"/>
        <v>0</v>
      </c>
      <c r="AO543" s="323">
        <f t="shared" si="183"/>
        <v>0</v>
      </c>
      <c r="AP543" s="323">
        <f t="shared" si="183"/>
        <v>0</v>
      </c>
      <c r="AQ543" s="323">
        <f t="shared" si="183"/>
        <v>0</v>
      </c>
      <c r="AR543" s="323">
        <f t="shared" si="183"/>
        <v>0</v>
      </c>
      <c r="AS543" s="323">
        <f t="shared" si="183"/>
        <v>0</v>
      </c>
      <c r="AT543" s="323">
        <f t="shared" si="183"/>
        <v>0</v>
      </c>
      <c r="AU543" s="323">
        <f t="shared" si="183"/>
        <v>0</v>
      </c>
      <c r="AV543" s="323">
        <f t="shared" si="183"/>
        <v>0</v>
      </c>
      <c r="AW543" s="323">
        <f t="shared" si="183"/>
        <v>0</v>
      </c>
      <c r="AX543" s="323">
        <f t="shared" si="183"/>
        <v>0</v>
      </c>
      <c r="AY543" s="323">
        <f t="shared" si="183"/>
        <v>0</v>
      </c>
      <c r="AZ543" s="323">
        <f t="shared" si="183"/>
        <v>0</v>
      </c>
      <c r="BA543" s="533">
        <f>SUM(AM543:AZ543)</f>
        <v>0</v>
      </c>
    </row>
    <row r="544" spans="1:55" ht="15.5">
      <c r="B544" s="283" t="s">
        <v>162</v>
      </c>
      <c r="C544" s="300"/>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23">
        <f>AM537*AM540</f>
        <v>0</v>
      </c>
      <c r="AN544" s="323">
        <f t="shared" ref="AN544:AZ544" si="184">AN537*AN540</f>
        <v>0</v>
      </c>
      <c r="AO544" s="323">
        <f t="shared" si="184"/>
        <v>0</v>
      </c>
      <c r="AP544" s="323">
        <f t="shared" si="184"/>
        <v>0</v>
      </c>
      <c r="AQ544" s="323">
        <f t="shared" si="184"/>
        <v>0</v>
      </c>
      <c r="AR544" s="323">
        <f t="shared" si="184"/>
        <v>0</v>
      </c>
      <c r="AS544" s="323">
        <f t="shared" si="184"/>
        <v>0</v>
      </c>
      <c r="AT544" s="323">
        <f t="shared" si="184"/>
        <v>0</v>
      </c>
      <c r="AU544" s="323">
        <f t="shared" si="184"/>
        <v>0</v>
      </c>
      <c r="AV544" s="323">
        <f t="shared" si="184"/>
        <v>0</v>
      </c>
      <c r="AW544" s="323">
        <f t="shared" si="184"/>
        <v>0</v>
      </c>
      <c r="AX544" s="323">
        <f t="shared" si="184"/>
        <v>0</v>
      </c>
      <c r="AY544" s="323">
        <f t="shared" si="184"/>
        <v>0</v>
      </c>
      <c r="AZ544" s="323">
        <f t="shared" si="184"/>
        <v>0</v>
      </c>
      <c r="BA544" s="533">
        <f>SUM(AM544:AZ544)</f>
        <v>0</v>
      </c>
    </row>
    <row r="545" spans="2:53" ht="15.5">
      <c r="B545" s="304" t="s">
        <v>261</v>
      </c>
      <c r="C545" s="300"/>
      <c r="D545" s="263"/>
      <c r="E545" s="292"/>
      <c r="F545" s="292"/>
      <c r="G545" s="292"/>
      <c r="H545" s="292"/>
      <c r="I545" s="292"/>
      <c r="J545" s="292"/>
      <c r="K545" s="292"/>
      <c r="L545" s="292"/>
      <c r="M545" s="292"/>
      <c r="N545" s="292"/>
      <c r="O545" s="292"/>
      <c r="P545" s="292"/>
      <c r="Q545" s="292"/>
      <c r="R545" s="292"/>
      <c r="S545" s="292"/>
      <c r="T545" s="292"/>
      <c r="U545" s="292"/>
      <c r="V545" s="260"/>
      <c r="W545" s="292"/>
      <c r="X545" s="292"/>
      <c r="Y545" s="292"/>
      <c r="Z545" s="263"/>
      <c r="AA545" s="263"/>
      <c r="AB545" s="263"/>
      <c r="AC545" s="263"/>
      <c r="AD545" s="292"/>
      <c r="AE545" s="292"/>
      <c r="AF545" s="292"/>
      <c r="AG545" s="292"/>
      <c r="AH545" s="292"/>
      <c r="AI545" s="292"/>
      <c r="AJ545" s="292"/>
      <c r="AK545" s="292"/>
      <c r="AL545" s="292"/>
      <c r="AM545" s="301">
        <f>SUM(AM541:AM544)</f>
        <v>0</v>
      </c>
      <c r="AN545" s="301">
        <f t="shared" ref="AN545:AY545" si="185">SUM(AN541:AN544)</f>
        <v>0</v>
      </c>
      <c r="AO545" s="301">
        <f t="shared" si="185"/>
        <v>0</v>
      </c>
      <c r="AP545" s="301">
        <f t="shared" si="185"/>
        <v>0</v>
      </c>
      <c r="AQ545" s="301">
        <f t="shared" si="185"/>
        <v>0</v>
      </c>
      <c r="AR545" s="301">
        <f t="shared" si="185"/>
        <v>0</v>
      </c>
      <c r="AS545" s="301">
        <f t="shared" si="185"/>
        <v>0</v>
      </c>
      <c r="AT545" s="301">
        <f t="shared" si="185"/>
        <v>0</v>
      </c>
      <c r="AU545" s="301">
        <f t="shared" si="185"/>
        <v>0</v>
      </c>
      <c r="AV545" s="301">
        <f t="shared" si="185"/>
        <v>0</v>
      </c>
      <c r="AW545" s="301">
        <f t="shared" si="185"/>
        <v>0</v>
      </c>
      <c r="AX545" s="301">
        <f t="shared" si="185"/>
        <v>0</v>
      </c>
      <c r="AY545" s="301">
        <f t="shared" si="185"/>
        <v>0</v>
      </c>
      <c r="AZ545" s="301">
        <f>SUM(AZ541:AZ544)</f>
        <v>0</v>
      </c>
      <c r="BA545" s="350">
        <f>SUM(BA541:BA544)</f>
        <v>0</v>
      </c>
    </row>
    <row r="546" spans="2:53" ht="15.5">
      <c r="B546" s="304" t="s">
        <v>262</v>
      </c>
      <c r="C546" s="300"/>
      <c r="D546" s="305"/>
      <c r="E546" s="292"/>
      <c r="F546" s="292"/>
      <c r="G546" s="292"/>
      <c r="H546" s="292"/>
      <c r="I546" s="292"/>
      <c r="J546" s="292"/>
      <c r="K546" s="292"/>
      <c r="L546" s="292"/>
      <c r="M546" s="292"/>
      <c r="N546" s="292"/>
      <c r="O546" s="292"/>
      <c r="P546" s="292"/>
      <c r="Q546" s="292"/>
      <c r="R546" s="292"/>
      <c r="S546" s="292"/>
      <c r="T546" s="292"/>
      <c r="U546" s="292"/>
      <c r="V546" s="260"/>
      <c r="W546" s="292"/>
      <c r="X546" s="292"/>
      <c r="Y546" s="292"/>
      <c r="Z546" s="263"/>
      <c r="AA546" s="263"/>
      <c r="AB546" s="263"/>
      <c r="AC546" s="263"/>
      <c r="AD546" s="292"/>
      <c r="AE546" s="292"/>
      <c r="AF546" s="292"/>
      <c r="AG546" s="292"/>
      <c r="AH546" s="292"/>
      <c r="AI546" s="292"/>
      <c r="AJ546" s="292"/>
      <c r="AK546" s="292"/>
      <c r="AL546" s="292"/>
      <c r="AM546" s="302">
        <f>AM538*AM540</f>
        <v>0</v>
      </c>
      <c r="AN546" s="302">
        <f t="shared" ref="AN546:AX546" si="186">AN538*AN540</f>
        <v>0</v>
      </c>
      <c r="AO546" s="302">
        <f>AO538*AO540</f>
        <v>0</v>
      </c>
      <c r="AP546" s="302">
        <f t="shared" si="186"/>
        <v>0</v>
      </c>
      <c r="AQ546" s="302">
        <f t="shared" si="186"/>
        <v>0</v>
      </c>
      <c r="AR546" s="302">
        <f>AR538*AR540</f>
        <v>0</v>
      </c>
      <c r="AS546" s="302">
        <f t="shared" si="186"/>
        <v>0</v>
      </c>
      <c r="AT546" s="302">
        <f t="shared" si="186"/>
        <v>0</v>
      </c>
      <c r="AU546" s="302">
        <f t="shared" si="186"/>
        <v>0</v>
      </c>
      <c r="AV546" s="302">
        <f t="shared" si="186"/>
        <v>0</v>
      </c>
      <c r="AW546" s="302">
        <f t="shared" si="186"/>
        <v>0</v>
      </c>
      <c r="AX546" s="302">
        <f t="shared" si="186"/>
        <v>0</v>
      </c>
      <c r="AY546" s="302">
        <f>AY538*AY540</f>
        <v>0</v>
      </c>
      <c r="AZ546" s="302">
        <f>AZ538*AZ540</f>
        <v>0</v>
      </c>
      <c r="BA546" s="350">
        <f>SUM(AM546:AZ546)</f>
        <v>0</v>
      </c>
    </row>
    <row r="547" spans="2:53" ht="15.5">
      <c r="B547" s="304" t="s">
        <v>264</v>
      </c>
      <c r="C547" s="300"/>
      <c r="D547" s="305"/>
      <c r="E547" s="292"/>
      <c r="F547" s="292"/>
      <c r="G547" s="292"/>
      <c r="H547" s="292"/>
      <c r="I547" s="292"/>
      <c r="J547" s="292"/>
      <c r="K547" s="292"/>
      <c r="L547" s="292"/>
      <c r="M547" s="292"/>
      <c r="N547" s="292"/>
      <c r="O547" s="292"/>
      <c r="P547" s="292"/>
      <c r="Q547" s="292"/>
      <c r="R547" s="292"/>
      <c r="S547" s="292"/>
      <c r="T547" s="292"/>
      <c r="U547" s="292"/>
      <c r="V547" s="260"/>
      <c r="W547" s="292"/>
      <c r="X547" s="292"/>
      <c r="Y547" s="292"/>
      <c r="Z547" s="305"/>
      <c r="AA547" s="305"/>
      <c r="AB547" s="305"/>
      <c r="AC547" s="305"/>
      <c r="AD547" s="292"/>
      <c r="AE547" s="292"/>
      <c r="AF547" s="292"/>
      <c r="AG547" s="292"/>
      <c r="AH547" s="292"/>
      <c r="AI547" s="292"/>
      <c r="AJ547" s="292"/>
      <c r="AK547" s="292"/>
      <c r="AL547" s="292"/>
      <c r="AM547" s="306"/>
      <c r="AN547" s="306"/>
      <c r="AO547" s="306"/>
      <c r="AP547" s="306"/>
      <c r="AQ547" s="306"/>
      <c r="AR547" s="306"/>
      <c r="AS547" s="306"/>
      <c r="AT547" s="306"/>
      <c r="AU547" s="306"/>
      <c r="AV547" s="306"/>
      <c r="AW547" s="306"/>
      <c r="AX547" s="306"/>
      <c r="AY547" s="306"/>
      <c r="AZ547" s="306"/>
      <c r="BA547" s="350">
        <f>BA545-BA546</f>
        <v>0</v>
      </c>
    </row>
    <row r="548" spans="2:53" ht="15.5">
      <c r="B548" s="304"/>
      <c r="C548" s="300"/>
      <c r="D548" s="305"/>
      <c r="E548" s="292"/>
      <c r="F548" s="292"/>
      <c r="G548" s="292"/>
      <c r="H548" s="292"/>
      <c r="I548" s="292"/>
      <c r="J548" s="292"/>
      <c r="K548" s="292"/>
      <c r="L548" s="292"/>
      <c r="M548" s="292"/>
      <c r="N548" s="292"/>
      <c r="O548" s="292"/>
      <c r="P548" s="292"/>
      <c r="Q548" s="292"/>
      <c r="R548" s="292"/>
      <c r="S548" s="292"/>
      <c r="T548" s="292"/>
      <c r="U548" s="292"/>
      <c r="V548" s="260"/>
      <c r="W548" s="292"/>
      <c r="X548" s="292"/>
      <c r="Y548" s="292"/>
      <c r="Z548" s="305"/>
      <c r="AA548" s="305"/>
      <c r="AB548" s="305"/>
      <c r="AC548" s="305"/>
      <c r="AD548" s="292"/>
      <c r="AE548" s="292"/>
      <c r="AF548" s="292"/>
      <c r="AG548" s="292"/>
      <c r="AH548" s="292"/>
      <c r="AI548" s="292"/>
      <c r="AJ548" s="292"/>
      <c r="AK548" s="292"/>
      <c r="AL548" s="292"/>
      <c r="AM548" s="306"/>
      <c r="AN548" s="306"/>
      <c r="AO548" s="306"/>
      <c r="AP548" s="306"/>
      <c r="AQ548" s="306"/>
      <c r="AR548" s="306"/>
      <c r="AS548" s="306"/>
      <c r="AT548" s="306"/>
      <c r="AU548" s="306"/>
      <c r="AV548" s="306"/>
      <c r="AW548" s="306"/>
      <c r="AX548" s="306"/>
      <c r="AY548" s="306"/>
      <c r="AZ548" s="306"/>
      <c r="BA548" s="350"/>
    </row>
    <row r="549" spans="2:53" ht="15.5">
      <c r="B549" s="304"/>
      <c r="C549" s="300"/>
      <c r="D549" s="305"/>
      <c r="E549" s="292"/>
      <c r="F549" s="292"/>
      <c r="G549" s="292"/>
      <c r="H549" s="292"/>
      <c r="I549" s="292"/>
      <c r="J549" s="292"/>
      <c r="K549" s="292"/>
      <c r="L549" s="292"/>
      <c r="M549" s="292"/>
      <c r="N549" s="292"/>
      <c r="O549" s="292"/>
      <c r="P549" s="292"/>
      <c r="Q549" s="292"/>
      <c r="R549" s="292"/>
      <c r="S549" s="292"/>
      <c r="T549" s="292"/>
      <c r="U549" s="292"/>
      <c r="V549" s="260"/>
      <c r="W549" s="292"/>
      <c r="X549" s="292"/>
      <c r="Y549" s="292"/>
      <c r="Z549" s="305"/>
      <c r="AA549" s="305"/>
      <c r="AB549" s="305"/>
      <c r="AC549" s="305"/>
      <c r="AD549" s="292"/>
      <c r="AE549" s="292"/>
      <c r="AF549" s="292"/>
      <c r="AG549" s="292"/>
      <c r="AH549" s="292"/>
      <c r="AI549" s="292"/>
      <c r="AJ549" s="292"/>
      <c r="AK549" s="292"/>
      <c r="AL549" s="292"/>
      <c r="AM549" s="306"/>
      <c r="AN549" s="306"/>
      <c r="AO549" s="306"/>
      <c r="AP549" s="306"/>
      <c r="AQ549" s="306"/>
      <c r="AR549" s="306"/>
      <c r="AS549" s="306"/>
      <c r="AT549" s="306"/>
      <c r="AU549" s="306"/>
      <c r="AV549" s="306"/>
      <c r="AW549" s="306"/>
      <c r="AX549" s="306"/>
      <c r="AY549" s="306"/>
      <c r="AZ549" s="306"/>
      <c r="BA549" s="351"/>
    </row>
    <row r="550" spans="2:53" ht="15.5">
      <c r="B550" s="283" t="s">
        <v>201</v>
      </c>
      <c r="C550" s="305"/>
      <c r="D550" s="305"/>
      <c r="E550" s="292"/>
      <c r="F550" s="292"/>
      <c r="G550" s="292"/>
      <c r="H550" s="292"/>
      <c r="I550" s="292"/>
      <c r="J550" s="292"/>
      <c r="K550" s="292"/>
      <c r="L550" s="292"/>
      <c r="M550" s="292"/>
      <c r="N550" s="292"/>
      <c r="O550" s="292"/>
      <c r="P550" s="292"/>
      <c r="Q550" s="292"/>
      <c r="R550" s="292"/>
      <c r="S550" s="292"/>
      <c r="T550" s="292"/>
      <c r="U550" s="292"/>
      <c r="V550" s="260"/>
      <c r="W550" s="292"/>
      <c r="X550" s="292"/>
      <c r="Y550" s="292"/>
      <c r="Z550" s="305"/>
      <c r="AA550" s="300"/>
      <c r="AB550" s="305"/>
      <c r="AC550" s="305"/>
      <c r="AD550" s="292"/>
      <c r="AE550" s="292"/>
      <c r="AF550" s="292"/>
      <c r="AG550" s="292"/>
      <c r="AH550" s="292"/>
      <c r="AI550" s="292"/>
      <c r="AJ550" s="292"/>
      <c r="AK550" s="292"/>
      <c r="AL550" s="292"/>
      <c r="AM550" s="251">
        <f>SUMPRODUCT($E$432:$E$535,AM432:AM535)</f>
        <v>5897283.9939866038</v>
      </c>
      <c r="AN550" s="251">
        <f>SUMPRODUCT($E$432:$E$535,AN432:AN535)</f>
        <v>4614829.2401198102</v>
      </c>
      <c r="AO550" s="251">
        <f>IF(AO431="kW",SUMPRODUCT($U$432:$U$535,$W$432:$W$535,AO432:AO535),SUMPRODUCT($E$432:$E$535,AO432:AO535))</f>
        <v>18731.659630886348</v>
      </c>
      <c r="AP550" s="251">
        <f t="shared" ref="AP550:AZ550" si="187">IF(AP431="kW",SUMPRODUCT($U$432:$U$535,$W$432:$W$535,AP432:AP535),SUMPRODUCT($E$432:$E$535,AP432:AP535))</f>
        <v>2460.5538151243913</v>
      </c>
      <c r="AQ550" s="251">
        <f t="shared" si="187"/>
        <v>4482.1024313309981</v>
      </c>
      <c r="AR550" s="251">
        <f t="shared" si="187"/>
        <v>0</v>
      </c>
      <c r="AS550" s="251">
        <f t="shared" si="187"/>
        <v>0</v>
      </c>
      <c r="AT550" s="251">
        <f t="shared" si="187"/>
        <v>0</v>
      </c>
      <c r="AU550" s="251">
        <f t="shared" si="187"/>
        <v>0</v>
      </c>
      <c r="AV550" s="251">
        <f t="shared" si="187"/>
        <v>0</v>
      </c>
      <c r="AW550" s="251">
        <f t="shared" si="187"/>
        <v>0</v>
      </c>
      <c r="AX550" s="251">
        <f t="shared" si="187"/>
        <v>0</v>
      </c>
      <c r="AY550" s="251">
        <f t="shared" si="187"/>
        <v>0</v>
      </c>
      <c r="AZ550" s="251">
        <f t="shared" si="187"/>
        <v>0</v>
      </c>
      <c r="BA550" s="308"/>
    </row>
    <row r="551" spans="2:53" ht="15.5">
      <c r="B551" s="283" t="s">
        <v>202</v>
      </c>
      <c r="C551" s="310"/>
      <c r="D551" s="240"/>
      <c r="E551" s="240"/>
      <c r="F551" s="240"/>
      <c r="G551" s="240"/>
      <c r="H551" s="240"/>
      <c r="I551" s="240"/>
      <c r="J551" s="240"/>
      <c r="K551" s="240"/>
      <c r="L551" s="240"/>
      <c r="M551" s="240"/>
      <c r="N551" s="240"/>
      <c r="O551" s="240"/>
      <c r="P551" s="240"/>
      <c r="Q551" s="240"/>
      <c r="R551" s="240"/>
      <c r="S551" s="240"/>
      <c r="T551" s="240"/>
      <c r="U551" s="240"/>
      <c r="V551" s="311"/>
      <c r="W551" s="240"/>
      <c r="X551" s="240"/>
      <c r="Y551" s="240"/>
      <c r="Z551" s="264"/>
      <c r="AA551" s="243"/>
      <c r="AB551" s="243"/>
      <c r="AC551" s="240"/>
      <c r="AD551" s="240"/>
      <c r="AE551" s="243"/>
      <c r="AF551" s="243"/>
      <c r="AG551" s="243"/>
      <c r="AH551" s="243"/>
      <c r="AI551" s="243"/>
      <c r="AJ551" s="243"/>
      <c r="AK551" s="243"/>
      <c r="AL551" s="243"/>
      <c r="AM551" s="251">
        <f>SUMPRODUCT($F$432:$F$535,AM432:AM535)</f>
        <v>5605704.1412866041</v>
      </c>
      <c r="AN551" s="251">
        <f>SUMPRODUCT($F$432:$F$535,AN432:AN535)</f>
        <v>4526254.1661198102</v>
      </c>
      <c r="AO551" s="251">
        <f>IF(AO431="kW",SUMPRODUCT($U$432:$U$535,$X$432:$X$535,AO432:AO535),SUMPRODUCT($F$432:$F$535,AO432:AO535))</f>
        <v>18731.659630886348</v>
      </c>
      <c r="AP551" s="251">
        <f t="shared" ref="AP551:AZ551" si="188">IF(AP431="kW",SUMPRODUCT($U$432:$U$535,$X$432:$X$535,AP432:AP535),SUMPRODUCT($F$432:$F$535,AP432:AP535))</f>
        <v>2460.5538151243913</v>
      </c>
      <c r="AQ551" s="251">
        <f t="shared" si="188"/>
        <v>4482.1024313309981</v>
      </c>
      <c r="AR551" s="251">
        <f t="shared" si="188"/>
        <v>0</v>
      </c>
      <c r="AS551" s="251">
        <f t="shared" si="188"/>
        <v>0</v>
      </c>
      <c r="AT551" s="251">
        <f t="shared" si="188"/>
        <v>0</v>
      </c>
      <c r="AU551" s="251">
        <f t="shared" si="188"/>
        <v>0</v>
      </c>
      <c r="AV551" s="251">
        <f t="shared" si="188"/>
        <v>0</v>
      </c>
      <c r="AW551" s="251">
        <f t="shared" si="188"/>
        <v>0</v>
      </c>
      <c r="AX551" s="251">
        <f t="shared" si="188"/>
        <v>0</v>
      </c>
      <c r="AY551" s="251">
        <f t="shared" si="188"/>
        <v>0</v>
      </c>
      <c r="AZ551" s="251">
        <f t="shared" si="188"/>
        <v>0</v>
      </c>
      <c r="BA551" s="294"/>
    </row>
    <row r="552" spans="2:53" ht="15.5">
      <c r="B552" s="283" t="s">
        <v>203</v>
      </c>
      <c r="C552" s="310"/>
      <c r="D552" s="240"/>
      <c r="E552" s="240"/>
      <c r="F552" s="240"/>
      <c r="G552" s="240"/>
      <c r="H552" s="240"/>
      <c r="I552" s="240"/>
      <c r="J552" s="240"/>
      <c r="K552" s="240"/>
      <c r="L552" s="240"/>
      <c r="M552" s="240"/>
      <c r="N552" s="240"/>
      <c r="O552" s="240"/>
      <c r="P552" s="240"/>
      <c r="Q552" s="240"/>
      <c r="R552" s="240"/>
      <c r="S552" s="240"/>
      <c r="T552" s="240"/>
      <c r="U552" s="240"/>
      <c r="V552" s="311"/>
      <c r="W552" s="240"/>
      <c r="X552" s="240"/>
      <c r="Y552" s="240"/>
      <c r="Z552" s="264"/>
      <c r="AA552" s="243"/>
      <c r="AB552" s="243"/>
      <c r="AC552" s="240"/>
      <c r="AD552" s="240"/>
      <c r="AE552" s="243"/>
      <c r="AF552" s="243"/>
      <c r="AG552" s="243"/>
      <c r="AH552" s="243"/>
      <c r="AI552" s="243"/>
      <c r="AJ552" s="243"/>
      <c r="AK552" s="243"/>
      <c r="AL552" s="243"/>
      <c r="AM552" s="251">
        <f>SUMPRODUCT($G$432:$G$535,AM432:AM535)</f>
        <v>5596631.0525137037</v>
      </c>
      <c r="AN552" s="251">
        <f>SUMPRODUCT($G$432:$G$535,AN432:AN535)</f>
        <v>3972304.1247814437</v>
      </c>
      <c r="AO552" s="251">
        <f>IF(AO431="kW",SUMPRODUCT($U$432:$U$535,$Y$432:$Y$535,AO432:AO535),SUMPRODUCT($G$432:$G$535,AO432:AO535))</f>
        <v>18442.557167576328</v>
      </c>
      <c r="AP552" s="251">
        <f t="shared" ref="AP552:AZ552" si="189">IF(AP431="kW",SUMPRODUCT($U$432:$U$535,$Y$432:$Y$535,AP432:AP535),SUMPRODUCT($G$432:$G$535,AP432:AP535))</f>
        <v>2415.7375043642728</v>
      </c>
      <c r="AQ552" s="251">
        <f t="shared" si="189"/>
        <v>4479.5346771542272</v>
      </c>
      <c r="AR552" s="251">
        <f t="shared" si="189"/>
        <v>0</v>
      </c>
      <c r="AS552" s="251">
        <f t="shared" si="189"/>
        <v>0</v>
      </c>
      <c r="AT552" s="251">
        <f t="shared" si="189"/>
        <v>0</v>
      </c>
      <c r="AU552" s="251">
        <f t="shared" si="189"/>
        <v>0</v>
      </c>
      <c r="AV552" s="251">
        <f t="shared" si="189"/>
        <v>0</v>
      </c>
      <c r="AW552" s="251">
        <f t="shared" si="189"/>
        <v>0</v>
      </c>
      <c r="AX552" s="251">
        <f t="shared" si="189"/>
        <v>0</v>
      </c>
      <c r="AY552" s="251">
        <f t="shared" si="189"/>
        <v>0</v>
      </c>
      <c r="AZ552" s="251">
        <f t="shared" si="189"/>
        <v>0</v>
      </c>
      <c r="BA552" s="294"/>
    </row>
    <row r="553" spans="2:53" ht="15.5">
      <c r="B553" s="283" t="s">
        <v>204</v>
      </c>
      <c r="C553" s="310"/>
      <c r="D553" s="240"/>
      <c r="E553" s="240"/>
      <c r="F553" s="240"/>
      <c r="G553" s="240"/>
      <c r="H553" s="240"/>
      <c r="I553" s="240"/>
      <c r="J553" s="240"/>
      <c r="K553" s="240"/>
      <c r="L553" s="240"/>
      <c r="M553" s="240"/>
      <c r="N553" s="240"/>
      <c r="O553" s="240"/>
      <c r="P553" s="240"/>
      <c r="Q553" s="240"/>
      <c r="R553" s="240"/>
      <c r="S553" s="240"/>
      <c r="T553" s="240"/>
      <c r="U553" s="240"/>
      <c r="V553" s="311"/>
      <c r="W553" s="240"/>
      <c r="X553" s="240"/>
      <c r="Y553" s="240"/>
      <c r="Z553" s="264"/>
      <c r="AA553" s="243"/>
      <c r="AB553" s="243"/>
      <c r="AC553" s="240"/>
      <c r="AD553" s="240"/>
      <c r="AE553" s="243"/>
      <c r="AF553" s="243"/>
      <c r="AG553" s="243"/>
      <c r="AH553" s="243"/>
      <c r="AI553" s="243"/>
      <c r="AJ553" s="243"/>
      <c r="AK553" s="243"/>
      <c r="AL553" s="243"/>
      <c r="AM553" s="251">
        <f>SUMPRODUCT($H$432:$H$535,AM432:AM535)</f>
        <v>5504632.6463421248</v>
      </c>
      <c r="AN553" s="251">
        <f>SUMPRODUCT($H$432:$H$535,AN432:AN535)</f>
        <v>3821652.7250829637</v>
      </c>
      <c r="AO553" s="251">
        <f>IF(AO431="kW",SUMPRODUCT($U$432:$U$535,$Z$432:$Z$535,AO432:AO535),SUMPRODUCT($H$432:$H$535,AO432:AO535))</f>
        <v>17208.736012858248</v>
      </c>
      <c r="AP553" s="251">
        <f t="shared" ref="AP553:AZ553" si="190">IF(AP431="kW",SUMPRODUCT($U$432:$U$535,$Z$432:$Z$535,AP432:AP535),SUMPRODUCT($H$432:$H$535,AP432:AP535))</f>
        <v>2415.7375043642728</v>
      </c>
      <c r="AQ553" s="251">
        <f t="shared" si="190"/>
        <v>4479.5346771542272</v>
      </c>
      <c r="AR553" s="251">
        <f t="shared" si="190"/>
        <v>0</v>
      </c>
      <c r="AS553" s="251">
        <f t="shared" si="190"/>
        <v>0</v>
      </c>
      <c r="AT553" s="251">
        <f t="shared" si="190"/>
        <v>0</v>
      </c>
      <c r="AU553" s="251">
        <f t="shared" si="190"/>
        <v>0</v>
      </c>
      <c r="AV553" s="251">
        <f t="shared" si="190"/>
        <v>0</v>
      </c>
      <c r="AW553" s="251">
        <f t="shared" si="190"/>
        <v>0</v>
      </c>
      <c r="AX553" s="251">
        <f t="shared" si="190"/>
        <v>0</v>
      </c>
      <c r="AY553" s="251">
        <f t="shared" si="190"/>
        <v>0</v>
      </c>
      <c r="AZ553" s="251">
        <f t="shared" si="190"/>
        <v>0</v>
      </c>
      <c r="BA553" s="294"/>
    </row>
    <row r="554" spans="2:53" ht="15.5">
      <c r="B554" s="283" t="s">
        <v>205</v>
      </c>
      <c r="C554" s="310"/>
      <c r="D554" s="240"/>
      <c r="E554" s="240"/>
      <c r="F554" s="240"/>
      <c r="G554" s="240"/>
      <c r="H554" s="240"/>
      <c r="I554" s="240"/>
      <c r="J554" s="240"/>
      <c r="K554" s="240"/>
      <c r="L554" s="240"/>
      <c r="M554" s="240"/>
      <c r="N554" s="240"/>
      <c r="O554" s="240"/>
      <c r="P554" s="240"/>
      <c r="Q554" s="240"/>
      <c r="R554" s="240"/>
      <c r="S554" s="240"/>
      <c r="T554" s="240"/>
      <c r="U554" s="240"/>
      <c r="V554" s="311"/>
      <c r="W554" s="240"/>
      <c r="X554" s="240"/>
      <c r="Y554" s="240"/>
      <c r="Z554" s="264"/>
      <c r="AA554" s="243"/>
      <c r="AB554" s="243"/>
      <c r="AC554" s="240"/>
      <c r="AD554" s="240"/>
      <c r="AE554" s="243"/>
      <c r="AF554" s="243"/>
      <c r="AG554" s="243"/>
      <c r="AH554" s="243"/>
      <c r="AI554" s="243"/>
      <c r="AJ554" s="243"/>
      <c r="AK554" s="243"/>
      <c r="AL554" s="243"/>
      <c r="AM554" s="251">
        <f>SUMPRODUCT($I$432:$I$535,AM432:AM535)</f>
        <v>5433489.8952200003</v>
      </c>
      <c r="AN554" s="251">
        <f>SUMPRODUCT($I$432:$I$535,AN432:AN535)</f>
        <v>3819798.0485701011</v>
      </c>
      <c r="AO554" s="251">
        <f>IF(AO431="kW",SUMPRODUCT($U$432:$U$535,$AA$432:$AA$535,AO432:AO535),SUMPRODUCT($I$432:$I$535,AO432:AO535))</f>
        <v>17183.097402341649</v>
      </c>
      <c r="AP554" s="251">
        <f t="shared" ref="AP554:AZ554" si="191">IF(AP431="kW",SUMPRODUCT($U$432:$U$535,$AA$432:$AA$535,AP432:AP535),SUMPRODUCT($I$432:$I$535,AP432:AP535))</f>
        <v>2411.7630382763195</v>
      </c>
      <c r="AQ554" s="251">
        <f t="shared" si="191"/>
        <v>3326.9469597958655</v>
      </c>
      <c r="AR554" s="251">
        <f t="shared" si="191"/>
        <v>0</v>
      </c>
      <c r="AS554" s="251">
        <f t="shared" si="191"/>
        <v>0</v>
      </c>
      <c r="AT554" s="251">
        <f t="shared" si="191"/>
        <v>0</v>
      </c>
      <c r="AU554" s="251">
        <f t="shared" si="191"/>
        <v>0</v>
      </c>
      <c r="AV554" s="251">
        <f t="shared" si="191"/>
        <v>0</v>
      </c>
      <c r="AW554" s="251">
        <f t="shared" si="191"/>
        <v>0</v>
      </c>
      <c r="AX554" s="251">
        <f t="shared" si="191"/>
        <v>0</v>
      </c>
      <c r="AY554" s="251">
        <f t="shared" si="191"/>
        <v>0</v>
      </c>
      <c r="AZ554" s="251">
        <f t="shared" si="191"/>
        <v>0</v>
      </c>
      <c r="BA554" s="294"/>
    </row>
    <row r="555" spans="2:53" ht="15.5">
      <c r="B555" s="283" t="s">
        <v>206</v>
      </c>
      <c r="C555" s="310"/>
      <c r="D555" s="240"/>
      <c r="E555" s="240"/>
      <c r="F555" s="240"/>
      <c r="G555" s="240"/>
      <c r="H555" s="240"/>
      <c r="I555" s="240"/>
      <c r="J555" s="240"/>
      <c r="K555" s="240"/>
      <c r="L555" s="240"/>
      <c r="M555" s="240"/>
      <c r="N555" s="240"/>
      <c r="O555" s="240"/>
      <c r="P555" s="240"/>
      <c r="Q555" s="240"/>
      <c r="R555" s="240"/>
      <c r="S555" s="240"/>
      <c r="T555" s="240"/>
      <c r="U555" s="240"/>
      <c r="V555" s="311"/>
      <c r="W555" s="240"/>
      <c r="X555" s="240"/>
      <c r="Y555" s="240"/>
      <c r="Z555" s="264"/>
      <c r="AA555" s="243"/>
      <c r="AB555" s="243"/>
      <c r="AC555" s="240"/>
      <c r="AD555" s="240"/>
      <c r="AE555" s="243"/>
      <c r="AF555" s="243"/>
      <c r="AG555" s="243"/>
      <c r="AH555" s="243"/>
      <c r="AI555" s="243"/>
      <c r="AJ555" s="243"/>
      <c r="AK555" s="243"/>
      <c r="AL555" s="243"/>
      <c r="AM555" s="251">
        <f>SUMPRODUCT($J$432:$J$535,AM432:AM535)</f>
        <v>5431701.7842199998</v>
      </c>
      <c r="AN555" s="251">
        <f>SUMPRODUCT($J$432:$J$535,AN432:AN535)</f>
        <v>3706506.1199325072</v>
      </c>
      <c r="AO555" s="251">
        <f>IF(AO431="kW",SUMPRODUCT($U$432:$U$535,$AB$432:$AB$535,AO432:AO535),SUMPRODUCT($J$432:$J$535,AO432:AO535))</f>
        <v>16472.271085333341</v>
      </c>
      <c r="AP555" s="251">
        <f t="shared" ref="AP555:AZ555" si="192">IF(AP431="kW",SUMPRODUCT($U$432:$U$535,$AB$432:$AB$535,AP432:AP535),SUMPRODUCT($J$432:$J$535,AP432:AP535))</f>
        <v>2301.5716107983967</v>
      </c>
      <c r="AQ555" s="251">
        <f t="shared" si="192"/>
        <v>3320.6335329797835</v>
      </c>
      <c r="AR555" s="251">
        <f t="shared" si="192"/>
        <v>0</v>
      </c>
      <c r="AS555" s="251">
        <f t="shared" si="192"/>
        <v>0</v>
      </c>
      <c r="AT555" s="251">
        <f t="shared" si="192"/>
        <v>0</v>
      </c>
      <c r="AU555" s="251">
        <f t="shared" si="192"/>
        <v>0</v>
      </c>
      <c r="AV555" s="251">
        <f t="shared" si="192"/>
        <v>0</v>
      </c>
      <c r="AW555" s="251">
        <f t="shared" si="192"/>
        <v>0</v>
      </c>
      <c r="AX555" s="251">
        <f t="shared" si="192"/>
        <v>0</v>
      </c>
      <c r="AY555" s="251">
        <f t="shared" si="192"/>
        <v>0</v>
      </c>
      <c r="AZ555" s="251">
        <f t="shared" si="192"/>
        <v>0</v>
      </c>
      <c r="BA555" s="294"/>
    </row>
    <row r="556" spans="2:53" ht="15.5">
      <c r="B556" s="283" t="s">
        <v>893</v>
      </c>
      <c r="C556" s="310"/>
      <c r="D556" s="240"/>
      <c r="E556" s="240"/>
      <c r="F556" s="240"/>
      <c r="G556" s="240"/>
      <c r="H556" s="240"/>
      <c r="I556" s="240"/>
      <c r="J556" s="240"/>
      <c r="K556" s="240"/>
      <c r="L556" s="240"/>
      <c r="M556" s="240"/>
      <c r="N556" s="240"/>
      <c r="O556" s="240"/>
      <c r="P556" s="240"/>
      <c r="Q556" s="240"/>
      <c r="R556" s="240"/>
      <c r="S556" s="240"/>
      <c r="T556" s="240"/>
      <c r="U556" s="240"/>
      <c r="V556" s="311"/>
      <c r="W556" s="240"/>
      <c r="X556" s="240"/>
      <c r="Y556" s="240"/>
      <c r="Z556" s="264"/>
      <c r="AA556" s="243"/>
      <c r="AB556" s="243"/>
      <c r="AC556" s="240"/>
      <c r="AD556" s="240"/>
      <c r="AE556" s="243"/>
      <c r="AF556" s="243"/>
      <c r="AG556" s="243"/>
      <c r="AH556" s="243"/>
      <c r="AI556" s="243"/>
      <c r="AJ556" s="243"/>
      <c r="AK556" s="243"/>
      <c r="AL556" s="243"/>
      <c r="AM556" s="251">
        <f>SUMPRODUCT($K$432:$K$535,AM432:AM535)</f>
        <v>5428336.7974200007</v>
      </c>
      <c r="AN556" s="251">
        <f>SUMPRODUCT($K$432:$K$535,AN432:AN535)</f>
        <v>3706506.1199325072</v>
      </c>
      <c r="AO556" s="251">
        <f>IF($AO$431="kW",SUMPRODUCT($U$432:$U$535,$AC$432:$AC$535,AO432:AO535),SUMPRODUCT($K$432:$K$535,AO432:AO535))</f>
        <v>16472.271085333341</v>
      </c>
      <c r="AP556" s="251">
        <f t="shared" ref="AP556:AZ556" si="193">IF($AO$431="kW",SUMPRODUCT($U$432:$U$535,$AC$432:$AC$535,AP432:AP535),SUMPRODUCT($K$432:$K$535,AP432:AP535))</f>
        <v>2301.5716107983967</v>
      </c>
      <c r="AQ556" s="251">
        <f t="shared" si="193"/>
        <v>3320.6335329797835</v>
      </c>
      <c r="AR556" s="251">
        <f t="shared" si="193"/>
        <v>0</v>
      </c>
      <c r="AS556" s="251">
        <f t="shared" si="193"/>
        <v>0</v>
      </c>
      <c r="AT556" s="251">
        <f t="shared" si="193"/>
        <v>0</v>
      </c>
      <c r="AU556" s="251">
        <f t="shared" si="193"/>
        <v>0</v>
      </c>
      <c r="AV556" s="251">
        <f t="shared" si="193"/>
        <v>0</v>
      </c>
      <c r="AW556" s="251">
        <f t="shared" si="193"/>
        <v>0</v>
      </c>
      <c r="AX556" s="251">
        <f t="shared" si="193"/>
        <v>0</v>
      </c>
      <c r="AY556" s="251">
        <f t="shared" si="193"/>
        <v>0</v>
      </c>
      <c r="AZ556" s="251">
        <f t="shared" si="193"/>
        <v>0</v>
      </c>
      <c r="BA556" s="294"/>
    </row>
    <row r="557" spans="2:53" ht="15.5">
      <c r="B557" s="283" t="s">
        <v>901</v>
      </c>
      <c r="C557" s="310"/>
      <c r="D557" s="240"/>
      <c r="E557" s="240"/>
      <c r="F557" s="240"/>
      <c r="G557" s="240"/>
      <c r="H557" s="240"/>
      <c r="I557" s="240"/>
      <c r="J557" s="240"/>
      <c r="K557" s="240"/>
      <c r="L557" s="240"/>
      <c r="M557" s="240"/>
      <c r="N557" s="240"/>
      <c r="O557" s="240"/>
      <c r="P557" s="240"/>
      <c r="Q557" s="240"/>
      <c r="R557" s="240"/>
      <c r="S557" s="240"/>
      <c r="T557" s="240"/>
      <c r="U557" s="240"/>
      <c r="V557" s="311"/>
      <c r="W557" s="240"/>
      <c r="X557" s="240"/>
      <c r="Y557" s="240"/>
      <c r="Z557" s="264"/>
      <c r="AA557" s="243"/>
      <c r="AB557" s="243"/>
      <c r="AC557" s="240"/>
      <c r="AD557" s="240"/>
      <c r="AE557" s="243"/>
      <c r="AF557" s="243"/>
      <c r="AG557" s="243"/>
      <c r="AH557" s="243"/>
      <c r="AI557" s="243"/>
      <c r="AJ557" s="243"/>
      <c r="AK557" s="243"/>
      <c r="AL557" s="243"/>
      <c r="AM557" s="251">
        <f>SUMPRODUCT($L$432:$L$535,AM432:AM535)</f>
        <v>5318376.0767200002</v>
      </c>
      <c r="AN557" s="251">
        <f>SUMPRODUCT($L$432:$L$535,AN432:AN535)</f>
        <v>3480414.9798135422</v>
      </c>
      <c r="AO557" s="251">
        <f>IF($AO$431="kW",SUMPRODUCT($U$432:$U$535,$AD$432:$AD$535,AO432:AO535),SUMPRODUCT($L$432:$L$535,AO432:AO535))</f>
        <v>14724.939730785041</v>
      </c>
      <c r="AP557" s="251">
        <f t="shared" ref="AP557:AZ557" si="194">IF($AO$431="kW",SUMPRODUCT($U$432:$U$535,$AD$432:$AD$535,AP432:AP535),SUMPRODUCT($L$432:$L$535,AP432:AP535))</f>
        <v>2046.276337650741</v>
      </c>
      <c r="AQ557" s="251">
        <f t="shared" si="194"/>
        <v>3306.0063695025492</v>
      </c>
      <c r="AR557" s="251">
        <f t="shared" si="194"/>
        <v>0</v>
      </c>
      <c r="AS557" s="251">
        <f t="shared" si="194"/>
        <v>0</v>
      </c>
      <c r="AT557" s="251">
        <f t="shared" si="194"/>
        <v>0</v>
      </c>
      <c r="AU557" s="251">
        <f t="shared" si="194"/>
        <v>0</v>
      </c>
      <c r="AV557" s="251">
        <f t="shared" si="194"/>
        <v>0</v>
      </c>
      <c r="AW557" s="251">
        <f t="shared" si="194"/>
        <v>0</v>
      </c>
      <c r="AX557" s="251">
        <f t="shared" si="194"/>
        <v>0</v>
      </c>
      <c r="AY557" s="251">
        <f t="shared" si="194"/>
        <v>0</v>
      </c>
      <c r="AZ557" s="251">
        <f t="shared" si="194"/>
        <v>0</v>
      </c>
      <c r="BA557" s="294"/>
    </row>
    <row r="558" spans="2:53" ht="15.5">
      <c r="B558" s="283" t="s">
        <v>902</v>
      </c>
      <c r="C558" s="310"/>
      <c r="D558" s="240"/>
      <c r="E558" s="240"/>
      <c r="F558" s="240"/>
      <c r="G558" s="240"/>
      <c r="H558" s="240"/>
      <c r="I558" s="240"/>
      <c r="J558" s="240"/>
      <c r="K558" s="240"/>
      <c r="L558" s="240"/>
      <c r="M558" s="240"/>
      <c r="N558" s="240"/>
      <c r="O558" s="240"/>
      <c r="P558" s="240"/>
      <c r="Q558" s="240"/>
      <c r="R558" s="240"/>
      <c r="S558" s="240"/>
      <c r="T558" s="240"/>
      <c r="U558" s="240"/>
      <c r="V558" s="311"/>
      <c r="W558" s="240"/>
      <c r="X558" s="240"/>
      <c r="Y558" s="240"/>
      <c r="Z558" s="264"/>
      <c r="AA558" s="243"/>
      <c r="AB558" s="243"/>
      <c r="AC558" s="240"/>
      <c r="AD558" s="240"/>
      <c r="AE558" s="243"/>
      <c r="AF558" s="243"/>
      <c r="AG558" s="243"/>
      <c r="AH558" s="243"/>
      <c r="AI558" s="243"/>
      <c r="AJ558" s="243"/>
      <c r="AK558" s="243"/>
      <c r="AL558" s="243"/>
      <c r="AM558" s="251">
        <f>SUMPRODUCT($M$432:$M$535,AM432:AM535)</f>
        <v>5021759.6250200002</v>
      </c>
      <c r="AN558" s="251">
        <f>SUMPRODUCT($M$432:$M$535,AN432:AN535)</f>
        <v>2969519.7089375639</v>
      </c>
      <c r="AO558" s="251">
        <f>IF($AO$431="kW",SUMPRODUCT($U$432:$U$535,$AE$432:$AE$535,AO432:AO535),SUMPRODUCT($M$432:$M$535,AO432:AO535))</f>
        <v>11713.534240337724</v>
      </c>
      <c r="AP558" s="251">
        <f t="shared" ref="AP558:AZ558" si="195">IF($AO$431="kW",SUMPRODUCT($U$432:$U$535,$AE$432:$AE$535,AP432:AP535),SUMPRODUCT($M$432:$M$535,AP432:AP535))</f>
        <v>1579.4519365736421</v>
      </c>
      <c r="AQ558" s="251">
        <f t="shared" si="195"/>
        <v>3279.2596274045577</v>
      </c>
      <c r="AR558" s="251">
        <f t="shared" si="195"/>
        <v>0</v>
      </c>
      <c r="AS558" s="251">
        <f t="shared" si="195"/>
        <v>0</v>
      </c>
      <c r="AT558" s="251">
        <f t="shared" si="195"/>
        <v>0</v>
      </c>
      <c r="AU558" s="251">
        <f t="shared" si="195"/>
        <v>0</v>
      </c>
      <c r="AV558" s="251">
        <f t="shared" si="195"/>
        <v>0</v>
      </c>
      <c r="AW558" s="251">
        <f t="shared" si="195"/>
        <v>0</v>
      </c>
      <c r="AX558" s="251">
        <f t="shared" si="195"/>
        <v>0</v>
      </c>
      <c r="AY558" s="251">
        <f t="shared" si="195"/>
        <v>0</v>
      </c>
      <c r="AZ558" s="251">
        <f t="shared" si="195"/>
        <v>0</v>
      </c>
      <c r="BA558" s="294"/>
    </row>
    <row r="559" spans="2:53" ht="15.5">
      <c r="B559" s="283" t="s">
        <v>903</v>
      </c>
      <c r="C559" s="310"/>
      <c r="D559" s="240"/>
      <c r="E559" s="240"/>
      <c r="F559" s="240"/>
      <c r="G559" s="240"/>
      <c r="H559" s="240"/>
      <c r="I559" s="240"/>
      <c r="J559" s="240"/>
      <c r="K559" s="240"/>
      <c r="L559" s="240"/>
      <c r="M559" s="240"/>
      <c r="N559" s="240"/>
      <c r="O559" s="240"/>
      <c r="P559" s="240"/>
      <c r="Q559" s="240"/>
      <c r="R559" s="240"/>
      <c r="S559" s="240"/>
      <c r="T559" s="240"/>
      <c r="U559" s="240"/>
      <c r="V559" s="311"/>
      <c r="W559" s="240"/>
      <c r="X559" s="240"/>
      <c r="Y559" s="240"/>
      <c r="Z559" s="264"/>
      <c r="AA559" s="243"/>
      <c r="AB559" s="243"/>
      <c r="AC559" s="240"/>
      <c r="AD559" s="240"/>
      <c r="AE559" s="243"/>
      <c r="AF559" s="243"/>
      <c r="AG559" s="243"/>
      <c r="AH559" s="243"/>
      <c r="AI559" s="243"/>
      <c r="AJ559" s="243"/>
      <c r="AK559" s="243"/>
      <c r="AL559" s="243"/>
      <c r="AM559" s="251">
        <f>SUMPRODUCT($N$432:$N$535,AM432:AM535)</f>
        <v>4903908.1945200004</v>
      </c>
      <c r="AN559" s="251">
        <f>SUMPRODUCT($N$432:$N$535,AN432:AN535)</f>
        <v>2380044.1346049984</v>
      </c>
      <c r="AO559" s="251">
        <f>IF($AO$431="kW",SUMPRODUCT($U$432:$U$535,$AF$432:$AF$535,AO432:AO535),SUMPRODUCT($N$432:$N$535,AO432:AO535))</f>
        <v>8582.6255691208717</v>
      </c>
      <c r="AP559" s="251">
        <f t="shared" ref="AP559:AZ559" si="196">IF($AO$431="kW",SUMPRODUCT($U$432:$U$535,$AF$432:$AF$535,AP432:AP535),SUMPRODUCT($N$432:$N$535,AP432:AP535))</f>
        <v>1094.1022983717151</v>
      </c>
      <c r="AQ559" s="251">
        <f t="shared" si="196"/>
        <v>68.583480336006915</v>
      </c>
      <c r="AR559" s="251">
        <f t="shared" si="196"/>
        <v>0</v>
      </c>
      <c r="AS559" s="251">
        <f t="shared" si="196"/>
        <v>0</v>
      </c>
      <c r="AT559" s="251">
        <f t="shared" si="196"/>
        <v>0</v>
      </c>
      <c r="AU559" s="251">
        <f t="shared" si="196"/>
        <v>0</v>
      </c>
      <c r="AV559" s="251">
        <f t="shared" si="196"/>
        <v>0</v>
      </c>
      <c r="AW559" s="251">
        <f t="shared" si="196"/>
        <v>0</v>
      </c>
      <c r="AX559" s="251">
        <f t="shared" si="196"/>
        <v>0</v>
      </c>
      <c r="AY559" s="251">
        <f t="shared" si="196"/>
        <v>0</v>
      </c>
      <c r="AZ559" s="251">
        <f t="shared" si="196"/>
        <v>0</v>
      </c>
      <c r="BA559" s="294"/>
    </row>
    <row r="560" spans="2:53" ht="15.5">
      <c r="B560" s="283" t="s">
        <v>904</v>
      </c>
      <c r="C560" s="310"/>
      <c r="D560" s="240"/>
      <c r="E560" s="240"/>
      <c r="F560" s="240"/>
      <c r="G560" s="240"/>
      <c r="H560" s="240"/>
      <c r="I560" s="240"/>
      <c r="J560" s="240"/>
      <c r="K560" s="240"/>
      <c r="L560" s="240"/>
      <c r="M560" s="240"/>
      <c r="N560" s="240"/>
      <c r="O560" s="240"/>
      <c r="P560" s="240"/>
      <c r="Q560" s="240"/>
      <c r="R560" s="240"/>
      <c r="S560" s="240"/>
      <c r="T560" s="240"/>
      <c r="U560" s="240"/>
      <c r="V560" s="311"/>
      <c r="W560" s="240"/>
      <c r="X560" s="240"/>
      <c r="Y560" s="240"/>
      <c r="Z560" s="264"/>
      <c r="AA560" s="243"/>
      <c r="AB560" s="243"/>
      <c r="AC560" s="240"/>
      <c r="AD560" s="240"/>
      <c r="AE560" s="243"/>
      <c r="AF560" s="243"/>
      <c r="AG560" s="243"/>
      <c r="AH560" s="243"/>
      <c r="AI560" s="243"/>
      <c r="AJ560" s="243"/>
      <c r="AK560" s="243"/>
      <c r="AL560" s="243"/>
      <c r="AM560" s="251">
        <f>SUMPRODUCT($O$432:$O$535,AM432:AM535)</f>
        <v>4510983.2104200013</v>
      </c>
      <c r="AN560" s="251">
        <f>SUMPRODUCT($O$432:$O$535,AN432:AN535)</f>
        <v>1381074.2301210463</v>
      </c>
      <c r="AO560" s="251">
        <f>IF($AO$431="kW",SUMPRODUCT($U$432:$U$535,$AG$432:$AG$535,AO432:AO535),SUMPRODUCT($O$432:$O$535,AO432:AO535))</f>
        <v>8360.1456577769295</v>
      </c>
      <c r="AP560" s="251">
        <f t="shared" ref="AP560:AZ560" si="197">IF($AO$431="kW",SUMPRODUCT($U$432:$U$535,$AG$432:$AG$535,AP432:AP535),SUMPRODUCT($O$432:$O$535,AP432:AP535))</f>
        <v>1061.4866359987175</v>
      </c>
      <c r="AQ560" s="251">
        <f t="shared" si="197"/>
        <v>60.817963302722148</v>
      </c>
      <c r="AR560" s="251">
        <f t="shared" si="197"/>
        <v>0</v>
      </c>
      <c r="AS560" s="251">
        <f t="shared" si="197"/>
        <v>0</v>
      </c>
      <c r="AT560" s="251">
        <f t="shared" si="197"/>
        <v>0</v>
      </c>
      <c r="AU560" s="251">
        <f t="shared" si="197"/>
        <v>0</v>
      </c>
      <c r="AV560" s="251">
        <f t="shared" si="197"/>
        <v>0</v>
      </c>
      <c r="AW560" s="251">
        <f t="shared" si="197"/>
        <v>0</v>
      </c>
      <c r="AX560" s="251">
        <f t="shared" si="197"/>
        <v>0</v>
      </c>
      <c r="AY560" s="251">
        <f t="shared" si="197"/>
        <v>0</v>
      </c>
      <c r="AZ560" s="251">
        <f t="shared" si="197"/>
        <v>0</v>
      </c>
      <c r="BA560" s="294"/>
    </row>
    <row r="561" spans="2:53" ht="15.5">
      <c r="B561" s="283" t="s">
        <v>905</v>
      </c>
      <c r="C561" s="310"/>
      <c r="D561" s="240"/>
      <c r="E561" s="240"/>
      <c r="F561" s="240"/>
      <c r="G561" s="240"/>
      <c r="H561" s="240"/>
      <c r="I561" s="240"/>
      <c r="J561" s="240"/>
      <c r="K561" s="240"/>
      <c r="L561" s="240"/>
      <c r="M561" s="240"/>
      <c r="N561" s="240"/>
      <c r="O561" s="240"/>
      <c r="P561" s="240"/>
      <c r="Q561" s="240"/>
      <c r="R561" s="240"/>
      <c r="S561" s="240"/>
      <c r="T561" s="240"/>
      <c r="U561" s="240"/>
      <c r="V561" s="311"/>
      <c r="W561" s="240"/>
      <c r="X561" s="240"/>
      <c r="Y561" s="240"/>
      <c r="Z561" s="264"/>
      <c r="AA561" s="243"/>
      <c r="AB561" s="243"/>
      <c r="AC561" s="240"/>
      <c r="AD561" s="240"/>
      <c r="AE561" s="243"/>
      <c r="AF561" s="243"/>
      <c r="AG561" s="243"/>
      <c r="AH561" s="243"/>
      <c r="AI561" s="243"/>
      <c r="AJ561" s="243"/>
      <c r="AK561" s="243"/>
      <c r="AL561" s="243"/>
      <c r="AM561" s="251">
        <f>SUMPRODUCT($P$432:$P$535,AM432:AM535)</f>
        <v>4499819.6450200006</v>
      </c>
      <c r="AN561" s="251">
        <f>SUMPRODUCT($P$432:$P$535,AN432:AN535)</f>
        <v>380568.13319676882</v>
      </c>
      <c r="AO561" s="251">
        <f>IF($AO$431="kW",SUMPRODUCT($U$432:$U$535,$AH$432:$AH$535,AO432:AO535),SUMPRODUCT($P$432:$P$535,AO432:AO535))</f>
        <v>3443.5054446420172</v>
      </c>
      <c r="AP561" s="251">
        <f t="shared" ref="AP561:AZ561" si="198">IF($AO$431="kW",SUMPRODUCT($U$432:$U$535,$AH$432:$AH$535,AP432:AP535),SUMPRODUCT($P$432:$P$535,AP432:AP535))</f>
        <v>299.31507521453619</v>
      </c>
      <c r="AQ561" s="251">
        <f t="shared" si="198"/>
        <v>17.149281623524061</v>
      </c>
      <c r="AR561" s="251">
        <f t="shared" si="198"/>
        <v>0</v>
      </c>
      <c r="AS561" s="251">
        <f t="shared" si="198"/>
        <v>0</v>
      </c>
      <c r="AT561" s="251">
        <f t="shared" si="198"/>
        <v>0</v>
      </c>
      <c r="AU561" s="251">
        <f t="shared" si="198"/>
        <v>0</v>
      </c>
      <c r="AV561" s="251">
        <f t="shared" si="198"/>
        <v>0</v>
      </c>
      <c r="AW561" s="251">
        <f t="shared" si="198"/>
        <v>0</v>
      </c>
      <c r="AX561" s="251">
        <f t="shared" si="198"/>
        <v>0</v>
      </c>
      <c r="AY561" s="251">
        <f t="shared" si="198"/>
        <v>0</v>
      </c>
      <c r="AZ561" s="251">
        <f t="shared" si="198"/>
        <v>0</v>
      </c>
      <c r="BA561" s="294"/>
    </row>
    <row r="562" spans="2:53" ht="15.5">
      <c r="B562" s="326" t="s">
        <v>900</v>
      </c>
      <c r="C562" s="345"/>
      <c r="D562" s="348"/>
      <c r="E562" s="348"/>
      <c r="F562" s="348"/>
      <c r="G562" s="348"/>
      <c r="H562" s="348"/>
      <c r="I562" s="348"/>
      <c r="J562" s="348"/>
      <c r="K562" s="348"/>
      <c r="L562" s="348"/>
      <c r="M562" s="348"/>
      <c r="N562" s="348"/>
      <c r="O562" s="348"/>
      <c r="P562" s="348"/>
      <c r="Q562" s="348"/>
      <c r="R562" s="348"/>
      <c r="S562" s="348"/>
      <c r="T562" s="348"/>
      <c r="U562" s="348"/>
      <c r="V562" s="737"/>
      <c r="W562" s="348"/>
      <c r="X562" s="348"/>
      <c r="Y562" s="348"/>
      <c r="Z562" s="349"/>
      <c r="AA562" s="347"/>
      <c r="AB562" s="347"/>
      <c r="AC562" s="348"/>
      <c r="AD562" s="348"/>
      <c r="AE562" s="347"/>
      <c r="AF562" s="347"/>
      <c r="AG562" s="347"/>
      <c r="AH562" s="347"/>
      <c r="AI562" s="347"/>
      <c r="AJ562" s="347"/>
      <c r="AK562" s="347"/>
      <c r="AL562" s="347"/>
      <c r="AM562" s="715">
        <f>SUMPRODUCT($Q$432:$Q$535,AM432:AM535)</f>
        <v>4455542.3052199995</v>
      </c>
      <c r="AN562" s="715">
        <f>SUMPRODUCT($Q$432:$Q$535,AN432:AN535)</f>
        <v>379556.2963429736</v>
      </c>
      <c r="AO562" s="715">
        <f>IF($AO$431="kW",SUMPRODUCT($U$432:$U$535,$AI$432:$AI$535,AO432:AO535),SUMPRODUCT($Q$432:$Q$535,AO432:AO535))</f>
        <v>3429.5180548952158</v>
      </c>
      <c r="AP562" s="715">
        <f t="shared" ref="AP562:AZ562" si="199">IF($AO$431="kW",SUMPRODUCT($U$432:$U$535,$AI$432:$AI$535,AP432:AP535),SUMPRODUCT($Q$432:$Q$535,AP432:AP535))</f>
        <v>297.1467671398197</v>
      </c>
      <c r="AQ562" s="715">
        <f t="shared" si="199"/>
        <v>17.025048235702815</v>
      </c>
      <c r="AR562" s="715">
        <f t="shared" si="199"/>
        <v>0</v>
      </c>
      <c r="AS562" s="715">
        <f t="shared" si="199"/>
        <v>0</v>
      </c>
      <c r="AT562" s="715">
        <f t="shared" si="199"/>
        <v>0</v>
      </c>
      <c r="AU562" s="715">
        <f t="shared" si="199"/>
        <v>0</v>
      </c>
      <c r="AV562" s="715">
        <f t="shared" si="199"/>
        <v>0</v>
      </c>
      <c r="AW562" s="715">
        <f t="shared" si="199"/>
        <v>0</v>
      </c>
      <c r="AX562" s="715">
        <f t="shared" si="199"/>
        <v>0</v>
      </c>
      <c r="AY562" s="715">
        <f t="shared" si="199"/>
        <v>0</v>
      </c>
      <c r="AZ562" s="715">
        <f t="shared" si="199"/>
        <v>0</v>
      </c>
      <c r="BA562" s="330"/>
    </row>
    <row r="563" spans="2:53" ht="22.5" customHeight="1">
      <c r="B563" s="314" t="s">
        <v>590</v>
      </c>
      <c r="C563" s="331"/>
      <c r="D563" s="332"/>
      <c r="E563" s="332"/>
      <c r="F563" s="332"/>
      <c r="G563" s="332"/>
      <c r="H563" s="332"/>
      <c r="I563" s="332"/>
      <c r="J563" s="332"/>
      <c r="K563" s="332"/>
      <c r="L563" s="332"/>
      <c r="M563" s="332"/>
      <c r="N563" s="332"/>
      <c r="O563" s="332"/>
      <c r="P563" s="332"/>
      <c r="Q563" s="332"/>
      <c r="R563" s="332"/>
      <c r="S563" s="332"/>
      <c r="T563" s="332"/>
      <c r="U563" s="332"/>
      <c r="V563" s="332"/>
      <c r="W563" s="332"/>
      <c r="X563" s="332"/>
      <c r="Y563" s="332"/>
      <c r="Z563" s="317"/>
      <c r="AA563" s="318"/>
      <c r="AB563" s="332"/>
      <c r="AC563" s="332"/>
      <c r="AD563" s="332"/>
      <c r="AE563" s="332"/>
      <c r="AF563" s="332"/>
      <c r="AG563" s="332"/>
      <c r="AH563" s="332"/>
      <c r="AI563" s="332"/>
      <c r="AJ563" s="332"/>
      <c r="AK563" s="332"/>
      <c r="AL563" s="332"/>
      <c r="AM563" s="333"/>
      <c r="AN563" s="333"/>
      <c r="AO563" s="333"/>
      <c r="AP563" s="333"/>
      <c r="AQ563" s="333"/>
      <c r="AR563" s="333"/>
      <c r="AS563" s="333"/>
      <c r="AT563" s="333"/>
      <c r="AU563" s="333"/>
      <c r="AV563" s="333"/>
      <c r="AW563" s="333"/>
      <c r="AX563" s="333"/>
      <c r="AY563" s="333"/>
      <c r="AZ563" s="333"/>
      <c r="BA563" s="333"/>
    </row>
    <row r="565" spans="2:53" ht="14.5">
      <c r="B565" s="506"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1FE7102F-A142-4FD5-A341-12097394DC86}"/>
    <hyperlink ref="C13" location="Table_4_a.__2011_Lost_Revenues_Work_Form" display="Table 4-a.  2011 Lost Revenues" xr:uid="{A6C48CAE-2370-4F27-85D1-1B9BE50385DE}"/>
    <hyperlink ref="C14" location="Table_4_b.__2012_Lost_Revenues_Work_Form" display="Table 4-b.  2012 Lost Revenues" xr:uid="{4EA8716E-F63D-4403-8E6E-18EEDB8D903D}"/>
    <hyperlink ref="C15" location="Table_4_c.__2013_Lost_Revenues_Work_Form" display="Table 4-c.  2013 Lost Revenues" xr:uid="{8B244119-81E0-4C13-B29A-2EEE9DCD0751}"/>
    <hyperlink ref="C16" location="Table_4_d.__2014_Lost_Revenues_Work_Form" display="Table 4-d.  2014 Lost Revenues " xr:uid="{790DD83C-C730-44C5-9791-A966022FA4D1}"/>
    <hyperlink ref="D156" location="'4.  2011-2014 LRAM'!A1" display="Return to top" xr:uid="{E0F3DD7C-B7E5-437E-A3CF-44E4B5B93BCF}"/>
    <hyperlink ref="D292" location="'4.  2011-2014 LRAM'!A1" display="Return to top" xr:uid="{68561279-D5C7-45E0-9980-2DAF0FEFE6D4}"/>
    <hyperlink ref="B565" location="'4.  2011-2014 LRAM'!A1" display="Return to top" xr:uid="{3D665A4A-4A6D-4C7F-9838-99DA04AA54EB}"/>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Debbie Kong</cp:lastModifiedBy>
  <cp:lastPrinted>2017-05-24T00:43:43Z</cp:lastPrinted>
  <dcterms:created xsi:type="dcterms:W3CDTF">2012-03-05T18:56:04Z</dcterms:created>
  <dcterms:modified xsi:type="dcterms:W3CDTF">2023-07-13T15:26:31Z</dcterms:modified>
</cp:coreProperties>
</file>