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4 EDR Application\0. Applications and Adjudication Process\A. Complete Application and Evidence_IRM\Attachments\"/>
    </mc:Choice>
  </mc:AlternateContent>
  <xr:revisionPtr revIDLastSave="0" documentId="13_ncr:1_{13A86B52-F15B-4755-8D0B-CCF0FEA7BFBC}" xr6:coauthVersionLast="47" xr6:coauthVersionMax="47" xr10:uidLastSave="{00000000-0000-0000-0000-000000000000}"/>
  <bookViews>
    <workbookView xWindow="-120" yWindow="-120" windowWidth="29040" windowHeight="15840" activeTab="4" xr2:uid="{40FC9014-7E3C-4F78-955F-E2F2735F47D6}"/>
  </bookViews>
  <sheets>
    <sheet name="BRZ" sheetId="1" r:id="rId1"/>
    <sheet name="ERZ" sheetId="4" r:id="rId2"/>
    <sheet name="GRZ" sheetId="5" r:id="rId3"/>
    <sheet name="HRZ" sheetId="2" r:id="rId4"/>
    <sheet name="PRZ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5" l="1"/>
  <c r="G16" i="2" l="1"/>
  <c r="F16" i="2"/>
  <c r="C16" i="2"/>
  <c r="G17" i="5"/>
  <c r="C17" i="5"/>
  <c r="G19" i="1"/>
  <c r="F19" i="1"/>
  <c r="C19" i="1"/>
  <c r="E18" i="1"/>
  <c r="D18" i="1"/>
  <c r="E17" i="1"/>
  <c r="D17" i="1"/>
  <c r="E16" i="1"/>
  <c r="D16" i="1"/>
  <c r="H5" i="3"/>
  <c r="G5" i="3"/>
  <c r="F5" i="3"/>
  <c r="E5" i="3"/>
  <c r="D5" i="3"/>
  <c r="C5" i="3"/>
  <c r="B5" i="3"/>
  <c r="H5" i="2"/>
  <c r="G5" i="2"/>
  <c r="F5" i="2"/>
  <c r="E5" i="2"/>
  <c r="D5" i="2"/>
  <c r="C5" i="2"/>
  <c r="B5" i="2"/>
  <c r="G15" i="3"/>
  <c r="F15" i="3"/>
  <c r="D9" i="1"/>
  <c r="G15" i="4"/>
  <c r="F15" i="4"/>
  <c r="E9" i="1" l="1"/>
  <c r="A15" i="3"/>
  <c r="A14" i="3"/>
  <c r="A13" i="3"/>
  <c r="A11" i="3"/>
  <c r="A10" i="3"/>
  <c r="A14" i="2"/>
  <c r="A13" i="2"/>
  <c r="A11" i="2"/>
  <c r="A15" i="5"/>
  <c r="A13" i="5"/>
  <c r="A15" i="4"/>
  <c r="A14" i="4"/>
  <c r="A13" i="4"/>
  <c r="A12" i="3" s="1"/>
  <c r="A12" i="4"/>
  <c r="A9" i="4"/>
  <c r="A8" i="4"/>
  <c r="A10" i="5"/>
  <c r="A9" i="2"/>
  <c r="A9" i="3"/>
  <c r="A8" i="3"/>
  <c r="A8" i="2"/>
  <c r="A9" i="5"/>
  <c r="E6" i="5" l="1"/>
  <c r="D6" i="5"/>
  <c r="E5" i="4"/>
  <c r="D5" i="4"/>
  <c r="F3" i="1" l="1"/>
  <c r="F3" i="5"/>
  <c r="E3" i="3"/>
  <c r="E8" i="3" l="1"/>
  <c r="D8" i="3"/>
  <c r="D9" i="3"/>
  <c r="D10" i="3"/>
  <c r="D11" i="3"/>
  <c r="D12" i="3"/>
  <c r="D13" i="3"/>
  <c r="D14" i="3"/>
  <c r="C15" i="3"/>
  <c r="E14" i="3"/>
  <c r="E13" i="3"/>
  <c r="E12" i="3"/>
  <c r="E11" i="3"/>
  <c r="E10" i="3"/>
  <c r="E9" i="3"/>
  <c r="H6" i="5"/>
  <c r="G6" i="5"/>
  <c r="F6" i="5"/>
  <c r="C6" i="5"/>
  <c r="B6" i="5"/>
  <c r="H5" i="4"/>
  <c r="G5" i="4"/>
  <c r="F5" i="4"/>
  <c r="C5" i="4"/>
  <c r="B5" i="4"/>
  <c r="D15" i="3" l="1"/>
  <c r="E15" i="3"/>
  <c r="E3" i="2" l="1"/>
  <c r="D15" i="2" l="1"/>
  <c r="E15" i="2"/>
  <c r="E8" i="2"/>
  <c r="D8" i="2"/>
  <c r="D10" i="2"/>
  <c r="D14" i="2"/>
  <c r="D11" i="2"/>
  <c r="D9" i="2"/>
  <c r="D13" i="2"/>
  <c r="D12" i="2"/>
  <c r="E9" i="2"/>
  <c r="E10" i="2"/>
  <c r="E11" i="2"/>
  <c r="E14" i="2"/>
  <c r="E13" i="2"/>
  <c r="E12" i="2"/>
  <c r="E4" i="5"/>
  <c r="D16" i="2" l="1"/>
  <c r="E16" i="2"/>
  <c r="E9" i="5"/>
  <c r="E11" i="5"/>
  <c r="H11" i="5" s="1"/>
  <c r="E12" i="5"/>
  <c r="H12" i="5" s="1"/>
  <c r="E16" i="5"/>
  <c r="H16" i="5" s="1"/>
  <c r="E13" i="5"/>
  <c r="H13" i="5" s="1"/>
  <c r="E15" i="5"/>
  <c r="H15" i="5" s="1"/>
  <c r="E10" i="5"/>
  <c r="H10" i="5" s="1"/>
  <c r="E14" i="5"/>
  <c r="H14" i="5" s="1"/>
  <c r="D16" i="5"/>
  <c r="D9" i="5"/>
  <c r="D14" i="5"/>
  <c r="D12" i="5"/>
  <c r="D13" i="5"/>
  <c r="D11" i="5"/>
  <c r="D15" i="5"/>
  <c r="D10" i="5"/>
  <c r="D17" i="5" l="1"/>
  <c r="H9" i="5"/>
  <c r="E17" i="5"/>
  <c r="E3" i="4"/>
  <c r="E8" i="4" l="1"/>
  <c r="D8" i="4"/>
  <c r="D9" i="4"/>
  <c r="E9" i="4" l="1"/>
  <c r="D10" i="4" l="1"/>
  <c r="E10" i="4" l="1"/>
  <c r="E13" i="4" l="1"/>
  <c r="D13" i="4"/>
  <c r="E14" i="4"/>
  <c r="D14" i="4"/>
  <c r="E12" i="4"/>
  <c r="D12" i="4"/>
  <c r="D11" i="4"/>
  <c r="D15" i="4" l="1"/>
  <c r="E11" i="4"/>
  <c r="C15" i="4"/>
  <c r="E15" i="4" l="1"/>
  <c r="F2" i="5" l="1"/>
  <c r="E13" i="1" l="1"/>
  <c r="D13" i="1"/>
  <c r="E11" i="1"/>
  <c r="D11" i="1"/>
  <c r="E14" i="1"/>
  <c r="D14" i="1"/>
  <c r="E10" i="1"/>
  <c r="D10" i="1"/>
  <c r="E12" i="1"/>
  <c r="D12" i="1"/>
  <c r="E15" i="1"/>
  <c r="H15" i="1" s="1"/>
  <c r="D15" i="1"/>
  <c r="E19" i="1" l="1"/>
  <c r="D19" i="1"/>
  <c r="F2" i="4"/>
  <c r="F2" i="3" l="1"/>
  <c r="H10" i="3" l="1"/>
  <c r="H13" i="3"/>
  <c r="H14" i="3"/>
  <c r="H11" i="3"/>
  <c r="H8" i="3"/>
  <c r="H12" i="3"/>
  <c r="H9" i="3"/>
  <c r="F2" i="2" l="1"/>
  <c r="H9" i="2"/>
  <c r="H18" i="1"/>
  <c r="H17" i="1"/>
  <c r="F2" i="1"/>
  <c r="H12" i="1" l="1"/>
  <c r="H13" i="2"/>
  <c r="H12" i="2"/>
  <c r="H11" i="2"/>
  <c r="H10" i="2"/>
  <c r="H8" i="2"/>
  <c r="H15" i="2"/>
  <c r="H14" i="2"/>
  <c r="H14" i="1"/>
  <c r="H11" i="1"/>
  <c r="H10" i="1"/>
  <c r="H16" i="1"/>
  <c r="H13" i="1"/>
  <c r="H11" i="4" l="1"/>
  <c r="H10" i="4"/>
  <c r="H14" i="4"/>
  <c r="H9" i="4"/>
  <c r="H13" i="4"/>
  <c r="H12" i="4" l="1"/>
  <c r="H8" i="4"/>
  <c r="H9" i="1"/>
</calcChain>
</file>

<file path=xl/sharedStrings.xml><?xml version="1.0" encoding="utf-8"?>
<sst xmlns="http://schemas.openxmlformats.org/spreadsheetml/2006/main" count="161" uniqueCount="44">
  <si>
    <t>Rate Class</t>
  </si>
  <si>
    <t>Unit</t>
  </si>
  <si>
    <t>LRAM Proposed Rate Rider Recovery Period (in months)</t>
  </si>
  <si>
    <t>Total Metered kWh</t>
  </si>
  <si>
    <t>Metered kW 
or kVA</t>
  </si>
  <si>
    <t>2024 PCI</t>
  </si>
  <si>
    <t xml:space="preserve">2024 Total LRAMVA Eligible Amount (1) </t>
  </si>
  <si>
    <t xml:space="preserve">4.5% Adjustment  </t>
  </si>
  <si>
    <t>2024 Prospective LRAMVA Balance</t>
  </si>
  <si>
    <t>Residential Service Classification</t>
  </si>
  <si>
    <t>General Service less than 50 kW Service Classification</t>
  </si>
  <si>
    <t>General Service 50 to 699 kW Service Classification</t>
  </si>
  <si>
    <t>General Service 700 to 4,999 kW Service Classification</t>
  </si>
  <si>
    <t>Large Use Service Classification</t>
  </si>
  <si>
    <t>Unmetered Scattered Load Service Classification</t>
  </si>
  <si>
    <t>Street Lighting Service Classification</t>
  </si>
  <si>
    <t>Total</t>
  </si>
  <si>
    <t>General Service 50 to 499 kW Service Classification</t>
  </si>
  <si>
    <t>General Service 500 to 4,999 kW Service Classification</t>
  </si>
  <si>
    <t>General Service 50 to 999 kW Service Classification</t>
  </si>
  <si>
    <t>General Service 1,000 to 4,999 kW Service Classification</t>
  </si>
  <si>
    <t>General Service 50 to 4,999 kW Service Classification</t>
  </si>
  <si>
    <t>Large Use with Dedicated Assets Service Classification</t>
  </si>
  <si>
    <t>Sentinel Lighting Service Classification</t>
  </si>
  <si>
    <t>A</t>
  </si>
  <si>
    <t>B</t>
  </si>
  <si>
    <t>C=A*(1+B)</t>
  </si>
  <si>
    <t>D</t>
  </si>
  <si>
    <t>E</t>
  </si>
  <si>
    <t>F=C/D or F=C/E</t>
  </si>
  <si>
    <t>LRAM Proposed Rate Rider Recovery Period for Street Lighting (in months)</t>
  </si>
  <si>
    <t>kWh</t>
  </si>
  <si>
    <t>kW</t>
  </si>
  <si>
    <t/>
  </si>
  <si>
    <t>Embedded Distributor Service Classification</t>
  </si>
  <si>
    <t>Distributed Generation [Dgen] Service Classification</t>
  </si>
  <si>
    <t>Energy From Waste Service Classification</t>
  </si>
  <si>
    <t>2024 Prospective LRAMVA Rate Rider</t>
  </si>
  <si>
    <t>(1) Source: LRAMVA Workform, 1. LRAMVA Summary.</t>
  </si>
  <si>
    <t>BRZ</t>
  </si>
  <si>
    <t>ERZ</t>
  </si>
  <si>
    <t>GRZ</t>
  </si>
  <si>
    <t>HRZ</t>
  </si>
  <si>
    <t>PRZ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</si>
</sst>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#,##0;[Red]\(#,##0\)"/>
    <numFmt numFmtId="165" formatCode="0.0%"/>
    <numFmt numFmtId="166" formatCode="_ #,##0;[Red]\(#,##0\)"/>
    <numFmt numFmtId="167" formatCode="_ #,##0.0000;[Red]\(#,##0.0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0" xfId="0" applyFont="1"/>
    <xf numFmtId="0" fontId="6" fillId="2" borderId="0" xfId="0" applyFont="1" applyFill="1"/>
    <xf numFmtId="165" fontId="0" fillId="0" borderId="0" xfId="1" applyNumberFormat="1" applyFont="1" applyProtection="1"/>
    <xf numFmtId="166" fontId="0" fillId="0" borderId="0" xfId="0" applyNumberFormat="1" applyAlignment="1">
      <alignment horizontal="right" vertical="top"/>
    </xf>
    <xf numFmtId="9" fontId="0" fillId="0" borderId="0" xfId="1" applyFont="1" applyAlignment="1" applyProtection="1">
      <alignment horizontal="right" vertical="top"/>
    </xf>
    <xf numFmtId="0" fontId="3" fillId="3" borderId="2" xfId="4" applyFont="1" applyFill="1" applyBorder="1" applyAlignment="1" applyProtection="1">
      <alignment horizontal="center"/>
      <protection locked="0"/>
    </xf>
    <xf numFmtId="0" fontId="3" fillId="0" borderId="0" xfId="4" applyFont="1" applyAlignment="1">
      <alignment horizontal="right" vertical="top" indent="2"/>
    </xf>
    <xf numFmtId="0" fontId="3" fillId="0" borderId="0" xfId="4" applyFont="1" applyBorder="1" applyAlignment="1">
      <alignment horizontal="right" vertical="top" indent="2"/>
    </xf>
    <xf numFmtId="0" fontId="9" fillId="0" borderId="0" xfId="0" applyFont="1"/>
    <xf numFmtId="166" fontId="9" fillId="0" borderId="2" xfId="0" applyNumberFormat="1" applyFont="1" applyFill="1" applyBorder="1" applyAlignment="1">
      <alignment horizontal="right" vertical="top"/>
    </xf>
    <xf numFmtId="167" fontId="9" fillId="0" borderId="2" xfId="0" applyNumberFormat="1" applyFont="1" applyFill="1" applyBorder="1" applyAlignment="1">
      <alignment horizontal="center" vertical="center"/>
    </xf>
    <xf numFmtId="166" fontId="9" fillId="2" borderId="4" xfId="0" applyNumberFormat="1" applyFont="1" applyFill="1" applyBorder="1" applyAlignment="1">
      <alignment horizontal="right" vertical="top"/>
    </xf>
    <xf numFmtId="167" fontId="9" fillId="2" borderId="4" xfId="0" applyNumberFormat="1" applyFont="1" applyFill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right" vertical="top"/>
    </xf>
    <xf numFmtId="167" fontId="9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/>
    <xf numFmtId="166" fontId="9" fillId="2" borderId="0" xfId="0" applyNumberFormat="1" applyFont="1" applyFill="1"/>
    <xf numFmtId="164" fontId="9" fillId="2" borderId="0" xfId="0" applyNumberFormat="1" applyFont="1" applyFill="1"/>
    <xf numFmtId="0" fontId="7" fillId="0" borderId="0" xfId="0" applyFont="1"/>
    <xf numFmtId="166" fontId="9" fillId="2" borderId="7" xfId="0" applyNumberFormat="1" applyFont="1" applyFill="1" applyBorder="1" applyAlignment="1">
      <alignment horizontal="right" vertical="top"/>
    </xf>
    <xf numFmtId="167" fontId="9" fillId="2" borderId="7" xfId="0" applyNumberFormat="1" applyFont="1" applyFill="1" applyBorder="1" applyAlignment="1">
      <alignment horizontal="center" vertical="center"/>
    </xf>
    <xf numFmtId="0" fontId="10" fillId="0" borderId="0" xfId="0" applyFont="1"/>
    <xf numFmtId="165" fontId="9" fillId="0" borderId="0" xfId="1" applyNumberFormat="1" applyFont="1" applyProtection="1"/>
    <xf numFmtId="0" fontId="3" fillId="0" borderId="0" xfId="4" applyFont="1" applyBorder="1" applyAlignment="1">
      <alignment horizontal="right" vertical="top" indent="2"/>
    </xf>
    <xf numFmtId="0" fontId="3" fillId="0" borderId="1" xfId="4" applyFont="1" applyBorder="1" applyAlignment="1">
      <alignment horizontal="right" vertical="top" indent="2"/>
    </xf>
    <xf numFmtId="10" fontId="3" fillId="3" borderId="2" xfId="4" applyNumberFormat="1" applyFont="1" applyFill="1" applyBorder="1" applyAlignment="1" applyProtection="1">
      <alignment horizontal="center"/>
      <protection locked="0"/>
    </xf>
    <xf numFmtId="0" fontId="9" fillId="2" borderId="0" xfId="0" quotePrefix="1" applyFont="1" applyFill="1" applyBorder="1" applyAlignment="1">
      <alignment horizontal="left" vertical="top" wrapText="1"/>
    </xf>
    <xf numFmtId="166" fontId="9" fillId="2" borderId="2" xfId="0" applyNumberFormat="1" applyFont="1" applyFill="1" applyBorder="1" applyAlignment="1"/>
    <xf numFmtId="167" fontId="9" fillId="2" borderId="2" xfId="0" applyNumberFormat="1" applyFont="1" applyFill="1" applyBorder="1" applyAlignment="1">
      <alignment horizontal="center"/>
    </xf>
    <xf numFmtId="0" fontId="0" fillId="0" borderId="0" xfId="0" applyFont="1"/>
    <xf numFmtId="166" fontId="9" fillId="2" borderId="4" xfId="0" applyNumberFormat="1" applyFont="1" applyFill="1" applyBorder="1" applyAlignment="1">
      <alignment horizontal="center" vertical="top"/>
    </xf>
    <xf numFmtId="0" fontId="11" fillId="0" borderId="0" xfId="0" applyFont="1"/>
    <xf numFmtId="166" fontId="11" fillId="2" borderId="2" xfId="0" applyNumberFormat="1" applyFont="1" applyFill="1" applyBorder="1" applyAlignment="1">
      <alignment horizontal="right" vertical="top"/>
    </xf>
    <xf numFmtId="0" fontId="11" fillId="0" borderId="2" xfId="0" applyFont="1" applyBorder="1"/>
    <xf numFmtId="0" fontId="9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/>
    </xf>
    <xf numFmtId="164" fontId="9" fillId="2" borderId="4" xfId="0" applyNumberFormat="1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/>
    </xf>
    <xf numFmtId="6" fontId="9" fillId="2" borderId="2" xfId="0" applyNumberFormat="1" applyFont="1" applyFill="1" applyBorder="1" applyAlignment="1">
      <alignment horizontal="right" vertical="top"/>
    </xf>
    <xf numFmtId="6" fontId="9" fillId="2" borderId="2" xfId="0" applyNumberFormat="1" applyFont="1" applyFill="1" applyBorder="1" applyProtection="1">
      <protection locked="0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top"/>
    </xf>
    <xf numFmtId="6" fontId="11" fillId="2" borderId="2" xfId="0" applyNumberFormat="1" applyFont="1" applyFill="1" applyBorder="1" applyAlignment="1">
      <alignment horizontal="right" vertical="top"/>
    </xf>
    <xf numFmtId="6" fontId="9" fillId="2" borderId="2" xfId="0" applyNumberFormat="1" applyFont="1" applyFill="1" applyBorder="1" applyAlignment="1"/>
    <xf numFmtId="0" fontId="9" fillId="2" borderId="7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166" fontId="11" fillId="0" borderId="2" xfId="0" applyNumberFormat="1" applyFont="1" applyFill="1" applyBorder="1" applyAlignment="1">
      <alignment horizontal="right" vertical="top"/>
    </xf>
    <xf numFmtId="0" fontId="11" fillId="0" borderId="2" xfId="0" applyFont="1" applyFill="1" applyBorder="1"/>
    <xf numFmtId="0" fontId="12" fillId="0" borderId="0" xfId="0" applyFont="1"/>
    <xf numFmtId="6" fontId="9" fillId="0" borderId="2" xfId="0" applyNumberFormat="1" applyFont="1" applyFill="1" applyBorder="1" applyAlignment="1">
      <alignment horizontal="right"/>
    </xf>
    <xf numFmtId="6" fontId="9" fillId="0" borderId="2" xfId="5" applyNumberFormat="1" applyFont="1" applyFill="1" applyBorder="1" applyAlignment="1" applyProtection="1">
      <alignment horizontal="right"/>
      <protection locked="0"/>
    </xf>
    <xf numFmtId="0" fontId="13" fillId="0" borderId="0" xfId="0" applyFont="1"/>
    <xf numFmtId="6" fontId="11" fillId="0" borderId="2" xfId="0" applyNumberFormat="1" applyFont="1" applyFill="1" applyBorder="1" applyAlignment="1">
      <alignment horizontal="right"/>
    </xf>
    <xf numFmtId="6" fontId="11" fillId="0" borderId="2" xfId="5" applyNumberFormat="1" applyFont="1" applyFill="1" applyBorder="1" applyAlignment="1" applyProtection="1">
      <alignment horizontal="right"/>
      <protection locked="0"/>
    </xf>
    <xf numFmtId="167" fontId="11" fillId="0" borderId="2" xfId="0" applyNumberFormat="1" applyFont="1" applyFill="1" applyBorder="1" applyAlignment="1">
      <alignment horizontal="center" vertical="center"/>
    </xf>
    <xf numFmtId="6" fontId="9" fillId="0" borderId="2" xfId="0" applyNumberFormat="1" applyFont="1" applyFill="1" applyBorder="1" applyAlignment="1">
      <alignment horizontal="right" vertical="top"/>
    </xf>
    <xf numFmtId="0" fontId="5" fillId="0" borderId="0" xfId="0" applyFont="1" applyBorder="1" applyAlignment="1">
      <alignment horizontal="left" vertical="top" wrapText="1"/>
    </xf>
    <xf numFmtId="6" fontId="11" fillId="0" borderId="2" xfId="0" applyNumberFormat="1" applyFont="1" applyFill="1" applyBorder="1" applyAlignment="1">
      <alignment horizontal="right" vertical="top"/>
    </xf>
    <xf numFmtId="0" fontId="8" fillId="4" borderId="3" xfId="3" applyFont="1" applyFill="1" applyBorder="1" applyAlignment="1">
      <alignment horizontal="center" vertical="center" wrapText="1"/>
    </xf>
    <xf numFmtId="0" fontId="3" fillId="0" borderId="0" xfId="4" applyFont="1" applyBorder="1" applyAlignment="1">
      <alignment horizontal="right" vertical="top" indent="2"/>
    </xf>
    <xf numFmtId="0" fontId="8" fillId="4" borderId="3" xfId="4" applyFont="1" applyFill="1" applyBorder="1" applyAlignment="1">
      <alignment horizontal="center" wrapText="1"/>
    </xf>
    <xf numFmtId="0" fontId="8" fillId="4" borderId="3" xfId="3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5" xfId="4" applyFont="1" applyFill="1" applyBorder="1" applyAlignment="1">
      <alignment horizontal="center"/>
    </xf>
    <xf numFmtId="0" fontId="8" fillId="4" borderId="6" xfId="4" applyFont="1" applyFill="1" applyBorder="1" applyAlignment="1">
      <alignment horizontal="center"/>
    </xf>
    <xf numFmtId="0" fontId="3" fillId="0" borderId="0" xfId="4" applyFont="1" applyAlignment="1">
      <alignment horizontal="right" vertical="top" indent="2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5" xfId="4" applyFont="1" applyFill="1" applyBorder="1" applyAlignment="1">
      <alignment horizontal="center" wrapText="1"/>
    </xf>
    <xf numFmtId="0" fontId="8" fillId="4" borderId="6" xfId="4" applyFont="1" applyFill="1" applyBorder="1" applyAlignment="1">
      <alignment horizontal="center" wrapText="1"/>
    </xf>
    <xf numFmtId="0" fontId="8" fillId="4" borderId="8" xfId="4" applyFont="1" applyFill="1" applyBorder="1" applyAlignment="1">
      <alignment horizontal="center" wrapText="1"/>
    </xf>
  </cellXfs>
  <cellStyles count="6">
    <cellStyle name="Currency" xfId="5" builtinId="4"/>
    <cellStyle name="Normal" xfId="0" builtinId="0"/>
    <cellStyle name="Normal 2" xfId="2" xr:uid="{1D7514ED-B327-456D-B453-94A7698B5477}"/>
    <cellStyle name="Normal_6. Cost Allocation for Def-Var" xfId="3" xr:uid="{1C85FCF2-6085-4773-8D66-DB8BAF13C80F}"/>
    <cellStyle name="Normal_Sheet7" xfId="4" xr:uid="{A2E3AD5D-CDAC-4803-8A08-16C0E1363DB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0E67-189F-4D48-960E-2C21D49324A0}">
  <sheetPr>
    <pageSetUpPr fitToPage="1"/>
  </sheetPr>
  <dimension ref="A1:H25"/>
  <sheetViews>
    <sheetView showGridLines="0" zoomScaleNormal="100" zoomScaleSheetLayoutView="100" workbookViewId="0">
      <selection activeCell="A8" sqref="A8"/>
    </sheetView>
  </sheetViews>
  <sheetFormatPr defaultColWidth="9.140625" defaultRowHeight="15" x14ac:dyDescent="0.25"/>
  <cols>
    <col min="1" max="1" width="66.5703125" customWidth="1"/>
    <col min="2" max="2" width="6.7109375" customWidth="1"/>
    <col min="3" max="8" width="16.7109375" customWidth="1"/>
  </cols>
  <sheetData>
    <row r="1" spans="1:8" x14ac:dyDescent="0.25">
      <c r="A1" s="2"/>
      <c r="B1" s="2"/>
      <c r="C1" s="2"/>
      <c r="D1" s="2"/>
      <c r="E1" s="2"/>
      <c r="F1" s="2"/>
      <c r="G1" s="2"/>
    </row>
    <row r="2" spans="1:8" x14ac:dyDescent="0.25">
      <c r="A2" s="68" t="s">
        <v>2</v>
      </c>
      <c r="B2" s="68"/>
      <c r="C2" s="2"/>
      <c r="D2" s="2"/>
      <c r="E2" s="9">
        <v>12</v>
      </c>
      <c r="F2" s="4" t="str">
        <f>IF(E2&gt;0, "Rate Rider Recovery to be used below", "If no rate rider recovery period is proposed then the default recovery period of 12 months will be used")</f>
        <v>Rate Rider Recovery to be used below</v>
      </c>
      <c r="G2" s="4"/>
    </row>
    <row r="3" spans="1:8" x14ac:dyDescent="0.25">
      <c r="A3" s="74" t="s">
        <v>30</v>
      </c>
      <c r="B3" s="68"/>
      <c r="C3" s="65"/>
      <c r="D3" s="29"/>
      <c r="E3" s="9">
        <v>36</v>
      </c>
      <c r="F3" s="4" t="str">
        <f>IF(E3&gt;0, "Rate Rider Recovery to be used below", "If no rate rider recovery period is proposed then the default recovery period of 12 months will be used")</f>
        <v>Rate Rider Recovery to be used below</v>
      </c>
      <c r="G3" s="3"/>
    </row>
    <row r="4" spans="1:8" x14ac:dyDescent="0.25">
      <c r="B4" s="10" t="s">
        <v>5</v>
      </c>
      <c r="C4" s="11"/>
      <c r="D4" s="28"/>
      <c r="E4" s="30">
        <v>4.4999999999999998E-2</v>
      </c>
      <c r="F4" s="4"/>
      <c r="G4" s="4"/>
    </row>
    <row r="6" spans="1:8" s="23" customFormat="1" ht="33" customHeight="1" x14ac:dyDescent="0.25">
      <c r="A6" s="72" t="s">
        <v>39</v>
      </c>
      <c r="B6" s="72" t="s">
        <v>1</v>
      </c>
      <c r="C6" s="71" t="s">
        <v>6</v>
      </c>
      <c r="D6" s="75" t="s">
        <v>7</v>
      </c>
      <c r="E6" s="70" t="s">
        <v>8</v>
      </c>
      <c r="F6" s="69" t="s">
        <v>3</v>
      </c>
      <c r="G6" s="69" t="s">
        <v>4</v>
      </c>
      <c r="H6" s="67" t="s">
        <v>37</v>
      </c>
    </row>
    <row r="7" spans="1:8" s="23" customFormat="1" x14ac:dyDescent="0.25">
      <c r="A7" s="73"/>
      <c r="B7" s="73"/>
      <c r="C7" s="71"/>
      <c r="D7" s="76"/>
      <c r="E7" s="70"/>
      <c r="F7" s="69"/>
      <c r="G7" s="69"/>
      <c r="H7" s="67"/>
    </row>
    <row r="8" spans="1:8" x14ac:dyDescent="0.25">
      <c r="A8" s="39"/>
      <c r="B8" s="40"/>
      <c r="C8" s="40" t="s">
        <v>24</v>
      </c>
      <c r="D8" s="40" t="s">
        <v>25</v>
      </c>
      <c r="E8" s="41" t="s">
        <v>26</v>
      </c>
      <c r="F8" s="35" t="s">
        <v>27</v>
      </c>
      <c r="G8" s="35" t="s">
        <v>28</v>
      </c>
      <c r="H8" s="16" t="s">
        <v>29</v>
      </c>
    </row>
    <row r="9" spans="1:8" x14ac:dyDescent="0.25">
      <c r="A9" s="39" t="s">
        <v>9</v>
      </c>
      <c r="B9" s="40" t="s">
        <v>31</v>
      </c>
      <c r="C9" s="44">
        <v>0</v>
      </c>
      <c r="D9" s="44">
        <f>+C9*$E$4</f>
        <v>0</v>
      </c>
      <c r="E9" s="45">
        <f>C9*(1+$E$4)</f>
        <v>0</v>
      </c>
      <c r="F9" s="15">
        <v>1514333797</v>
      </c>
      <c r="G9" s="15">
        <v>0</v>
      </c>
      <c r="H9" s="16">
        <f>IFERROR(IF(B9="kwh",E9/F9/($E$2/12),E9/G9/($E$2/12)),0)</f>
        <v>0</v>
      </c>
    </row>
    <row r="10" spans="1:8" x14ac:dyDescent="0.25">
      <c r="A10" s="42" t="s">
        <v>10</v>
      </c>
      <c r="B10" s="43" t="s">
        <v>31</v>
      </c>
      <c r="C10" s="44">
        <v>488643.47349946416</v>
      </c>
      <c r="D10" s="44">
        <f>+C10*$E$4</f>
        <v>21988.956307475888</v>
      </c>
      <c r="E10" s="45">
        <f>C10*(1+$E$4)</f>
        <v>510632.42980694002</v>
      </c>
      <c r="F10" s="17">
        <v>339722356</v>
      </c>
      <c r="G10" s="17">
        <v>0</v>
      </c>
      <c r="H10" s="18">
        <f t="shared" ref="H10:H18" si="0">IFERROR(IF(B10="kwh",E10/F10/($E$2/12),E10/G10/($E$2/12)),0)</f>
        <v>1.5030875089272608E-3</v>
      </c>
    </row>
    <row r="11" spans="1:8" x14ac:dyDescent="0.25">
      <c r="A11" s="42" t="s">
        <v>11</v>
      </c>
      <c r="B11" s="43" t="s">
        <v>32</v>
      </c>
      <c r="C11" s="44">
        <v>336100.01402878796</v>
      </c>
      <c r="D11" s="44">
        <f t="shared" ref="D11:D18" si="1">+C11*$E$4</f>
        <v>15124.500631295457</v>
      </c>
      <c r="E11" s="45">
        <f t="shared" ref="E11:E18" si="2">C11*(1+$E$4)</f>
        <v>351224.5146600834</v>
      </c>
      <c r="F11" s="17">
        <v>1098155696</v>
      </c>
      <c r="G11" s="17">
        <v>3161404</v>
      </c>
      <c r="H11" s="18">
        <f t="shared" si="0"/>
        <v>0.11109763720805167</v>
      </c>
    </row>
    <row r="12" spans="1:8" x14ac:dyDescent="0.25">
      <c r="A12" s="42" t="s">
        <v>12</v>
      </c>
      <c r="B12" s="43" t="s">
        <v>32</v>
      </c>
      <c r="C12" s="44">
        <v>177562.54490913567</v>
      </c>
      <c r="D12" s="44">
        <f t="shared" si="1"/>
        <v>7990.3145209111053</v>
      </c>
      <c r="E12" s="45">
        <f t="shared" si="2"/>
        <v>185552.85943004675</v>
      </c>
      <c r="F12" s="17">
        <v>888514514</v>
      </c>
      <c r="G12" s="17">
        <v>2006773</v>
      </c>
      <c r="H12" s="18">
        <f t="shared" si="0"/>
        <v>9.2463302740293379E-2</v>
      </c>
    </row>
    <row r="13" spans="1:8" x14ac:dyDescent="0.25">
      <c r="A13" s="42" t="s">
        <v>13</v>
      </c>
      <c r="B13" s="43" t="s">
        <v>32</v>
      </c>
      <c r="C13" s="44">
        <v>87324.145158493513</v>
      </c>
      <c r="D13" s="44">
        <f t="shared" si="1"/>
        <v>3929.586532132208</v>
      </c>
      <c r="E13" s="45">
        <f t="shared" si="2"/>
        <v>91253.731690625718</v>
      </c>
      <c r="F13" s="17">
        <v>300083693</v>
      </c>
      <c r="G13" s="17">
        <v>578695</v>
      </c>
      <c r="H13" s="18">
        <f t="shared" si="0"/>
        <v>0.15768882000125406</v>
      </c>
    </row>
    <row r="14" spans="1:8" x14ac:dyDescent="0.25">
      <c r="A14" s="42" t="s">
        <v>14</v>
      </c>
      <c r="B14" s="43" t="s">
        <v>31</v>
      </c>
      <c r="C14" s="44">
        <v>55581.03908006788</v>
      </c>
      <c r="D14" s="44">
        <f t="shared" si="1"/>
        <v>2501.1467586030544</v>
      </c>
      <c r="E14" s="45">
        <f t="shared" si="2"/>
        <v>58082.185838670928</v>
      </c>
      <c r="F14" s="17">
        <v>6107318</v>
      </c>
      <c r="G14" s="17">
        <v>0</v>
      </c>
      <c r="H14" s="18">
        <f t="shared" si="0"/>
        <v>9.5102606149984215E-3</v>
      </c>
    </row>
    <row r="15" spans="1:8" x14ac:dyDescent="0.25">
      <c r="A15" s="42" t="s">
        <v>15</v>
      </c>
      <c r="B15" s="43" t="s">
        <v>32</v>
      </c>
      <c r="C15" s="44">
        <v>464263.47436042735</v>
      </c>
      <c r="D15" s="44">
        <f t="shared" si="1"/>
        <v>20891.856346219229</v>
      </c>
      <c r="E15" s="45">
        <f t="shared" si="2"/>
        <v>485155.33070664655</v>
      </c>
      <c r="F15" s="17">
        <v>22607635</v>
      </c>
      <c r="G15" s="17">
        <v>63600</v>
      </c>
      <c r="H15" s="18">
        <f>IFERROR(IF(B15="kwh",E15/F15/($E$3/12),E15/G15/($E$3/12)),0)</f>
        <v>2.5427428234100975</v>
      </c>
    </row>
    <row r="16" spans="1:8" x14ac:dyDescent="0.25">
      <c r="A16" s="42" t="s">
        <v>34</v>
      </c>
      <c r="B16" s="43" t="s">
        <v>32</v>
      </c>
      <c r="C16" s="44">
        <v>0</v>
      </c>
      <c r="D16" s="44">
        <f t="shared" si="1"/>
        <v>0</v>
      </c>
      <c r="E16" s="45">
        <f t="shared" si="2"/>
        <v>0</v>
      </c>
      <c r="F16" s="17">
        <v>0</v>
      </c>
      <c r="G16" s="17">
        <v>0</v>
      </c>
      <c r="H16" s="18">
        <f t="shared" si="0"/>
        <v>0</v>
      </c>
    </row>
    <row r="17" spans="1:8" x14ac:dyDescent="0.25">
      <c r="A17" s="42" t="s">
        <v>35</v>
      </c>
      <c r="B17" s="43" t="s">
        <v>31</v>
      </c>
      <c r="C17" s="44">
        <v>0</v>
      </c>
      <c r="D17" s="44">
        <f t="shared" si="1"/>
        <v>0</v>
      </c>
      <c r="E17" s="45">
        <f t="shared" si="2"/>
        <v>0</v>
      </c>
      <c r="F17" s="17">
        <v>288173</v>
      </c>
      <c r="G17" s="17">
        <v>0</v>
      </c>
      <c r="H17" s="18">
        <f t="shared" si="0"/>
        <v>0</v>
      </c>
    </row>
    <row r="18" spans="1:8" x14ac:dyDescent="0.25">
      <c r="A18" s="42" t="s">
        <v>36</v>
      </c>
      <c r="B18" s="43" t="s">
        <v>32</v>
      </c>
      <c r="C18" s="44">
        <v>0</v>
      </c>
      <c r="D18" s="44">
        <f t="shared" si="1"/>
        <v>0</v>
      </c>
      <c r="E18" s="45">
        <f t="shared" si="2"/>
        <v>0</v>
      </c>
      <c r="F18" s="17">
        <v>0</v>
      </c>
      <c r="G18" s="17">
        <v>0</v>
      </c>
      <c r="H18" s="18">
        <f t="shared" si="0"/>
        <v>0</v>
      </c>
    </row>
    <row r="19" spans="1:8" s="23" customFormat="1" x14ac:dyDescent="0.25">
      <c r="A19" s="46" t="s">
        <v>16</v>
      </c>
      <c r="B19" s="47"/>
      <c r="C19" s="48">
        <f>SUM(C9:C18)</f>
        <v>1609474.6910363764</v>
      </c>
      <c r="D19" s="48">
        <f t="shared" ref="D19:G19" si="3">SUM(D9:D18)</f>
        <v>72426.361096636931</v>
      </c>
      <c r="E19" s="48">
        <f t="shared" si="3"/>
        <v>1681901.0521330135</v>
      </c>
      <c r="F19" s="37">
        <f t="shared" si="3"/>
        <v>4169813182</v>
      </c>
      <c r="G19" s="37">
        <f t="shared" si="3"/>
        <v>5810472</v>
      </c>
      <c r="H19" s="38"/>
    </row>
    <row r="20" spans="1:8" x14ac:dyDescent="0.25">
      <c r="A20" s="19"/>
      <c r="B20" s="20"/>
      <c r="C20" s="21"/>
      <c r="D20" s="21"/>
      <c r="E20" s="22"/>
      <c r="F20" s="20"/>
      <c r="G20" s="20"/>
      <c r="H20" s="12"/>
    </row>
    <row r="21" spans="1:8" x14ac:dyDescent="0.25">
      <c r="A21" s="12"/>
      <c r="B21" s="12"/>
      <c r="C21" s="21"/>
      <c r="D21" s="12"/>
      <c r="E21" s="12"/>
      <c r="F21" s="12"/>
      <c r="G21" s="12"/>
      <c r="H21" s="12"/>
    </row>
    <row r="22" spans="1:8" x14ac:dyDescent="0.25">
      <c r="A22" s="31" t="s">
        <v>38</v>
      </c>
      <c r="C22" s="21"/>
    </row>
    <row r="23" spans="1:8" x14ac:dyDescent="0.25">
      <c r="E23" s="6"/>
      <c r="F23" s="6"/>
      <c r="G23" s="7"/>
    </row>
    <row r="24" spans="1:8" x14ac:dyDescent="0.25">
      <c r="G24" s="8"/>
    </row>
    <row r="25" spans="1:8" x14ac:dyDescent="0.25">
      <c r="G25" s="7"/>
    </row>
  </sheetData>
  <protectedRanges>
    <protectedRange sqref="G17" name="Range1"/>
    <protectedRange sqref="G6:G11 G13:G16" name="Range1_1"/>
    <protectedRange sqref="E9:E18" name="Range1_1_1"/>
  </protectedRanges>
  <mergeCells count="10">
    <mergeCell ref="H6:H7"/>
    <mergeCell ref="A2:B2"/>
    <mergeCell ref="F6:F7"/>
    <mergeCell ref="G6:G7"/>
    <mergeCell ref="E6:E7"/>
    <mergeCell ref="C6:C7"/>
    <mergeCell ref="A6:A7"/>
    <mergeCell ref="B6:B7"/>
    <mergeCell ref="A3:B3"/>
    <mergeCell ref="D6:D7"/>
  </mergeCells>
  <pageMargins left="0.70866141732283505" right="0.70866141732283505" top="0.74803149606299202" bottom="0.74803149606299202" header="0.31496062992126" footer="0.31496062992126"/>
  <pageSetup scale="70" orientation="landscape" r:id="rId1"/>
  <headerFooter>
    <oddFooter>&amp;A</oddFooter>
  </headerFooter>
  <ignoredErrors>
    <ignoredError sqref="H15" formula="1"/>
    <ignoredError sqref="E9: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DEAC-0DA8-4664-8121-C97474D82EA9}">
  <sheetPr>
    <pageSetUpPr fitToPage="1"/>
  </sheetPr>
  <dimension ref="A1:H18"/>
  <sheetViews>
    <sheetView showGridLines="0" zoomScaleNormal="100" zoomScaleSheetLayoutView="100" workbookViewId="0">
      <selection activeCell="B5" sqref="B5:B6"/>
    </sheetView>
  </sheetViews>
  <sheetFormatPr defaultColWidth="9.140625" defaultRowHeight="15" x14ac:dyDescent="0.25"/>
  <cols>
    <col min="1" max="1" width="66.5703125" customWidth="1"/>
    <col min="2" max="2" width="6.7109375" customWidth="1"/>
    <col min="3" max="8" width="16.7109375" customWidth="1"/>
  </cols>
  <sheetData>
    <row r="1" spans="1:8" x14ac:dyDescent="0.25">
      <c r="A1" s="2"/>
      <c r="B1" s="2"/>
      <c r="C1" s="2"/>
      <c r="D1" s="2"/>
      <c r="E1" s="2"/>
      <c r="F1" s="2"/>
    </row>
    <row r="2" spans="1:8" x14ac:dyDescent="0.25">
      <c r="A2" s="68" t="s">
        <v>2</v>
      </c>
      <c r="B2" s="68"/>
      <c r="C2" s="2"/>
      <c r="D2" s="29"/>
      <c r="E2" s="9">
        <v>12</v>
      </c>
      <c r="F2" s="4" t="str">
        <f>IF(E2&gt;0, "Rate Rider Recovery to be used below", "If no rate rider recovery period is proposed then the default recovery period of 12 months will be used")</f>
        <v>Rate Rider Recovery to be used below</v>
      </c>
      <c r="G2" s="3"/>
    </row>
    <row r="3" spans="1:8" x14ac:dyDescent="0.25">
      <c r="B3" s="10" t="s">
        <v>5</v>
      </c>
      <c r="C3" s="11"/>
      <c r="D3" s="28"/>
      <c r="E3" s="30">
        <f>BRZ!E4</f>
        <v>4.4999999999999998E-2</v>
      </c>
      <c r="F3" s="4"/>
      <c r="G3" s="4"/>
    </row>
    <row r="5" spans="1:8" s="12" customFormat="1" ht="33" customHeight="1" x14ac:dyDescent="0.2">
      <c r="A5" s="77" t="s">
        <v>40</v>
      </c>
      <c r="B5" s="77" t="str">
        <f>BRZ!B6</f>
        <v>Unit</v>
      </c>
      <c r="C5" s="77" t="str">
        <f>BRZ!C6</f>
        <v xml:space="preserve">2024 Total LRAMVA Eligible Amount (1) </v>
      </c>
      <c r="D5" s="77" t="str">
        <f>BRZ!D6</f>
        <v xml:space="preserve">4.5% Adjustment  </v>
      </c>
      <c r="E5" s="77" t="str">
        <f>BRZ!E6</f>
        <v>2024 Prospective LRAMVA Balance</v>
      </c>
      <c r="F5" s="77" t="str">
        <f>BRZ!F6</f>
        <v>Total Metered kWh</v>
      </c>
      <c r="G5" s="77" t="str">
        <f>BRZ!G6</f>
        <v>Metered kW 
or kVA</v>
      </c>
      <c r="H5" s="77" t="str">
        <f>BRZ!H6</f>
        <v>2024 Prospective LRAMVA Rate Rider</v>
      </c>
    </row>
    <row r="6" spans="1:8" s="12" customFormat="1" ht="12.75" x14ac:dyDescent="0.2">
      <c r="A6" s="78" t="s">
        <v>0</v>
      </c>
      <c r="B6" s="78" t="s">
        <v>0</v>
      </c>
      <c r="C6" s="78" t="s">
        <v>0</v>
      </c>
      <c r="D6" s="78" t="s">
        <v>0</v>
      </c>
      <c r="E6" s="78" t="s">
        <v>0</v>
      </c>
      <c r="F6" s="78" t="s">
        <v>0</v>
      </c>
      <c r="G6" s="78" t="s">
        <v>0</v>
      </c>
      <c r="H6" s="78" t="s">
        <v>0</v>
      </c>
    </row>
    <row r="7" spans="1:8" x14ac:dyDescent="0.25">
      <c r="A7" s="39"/>
      <c r="B7" s="40"/>
      <c r="C7" s="40" t="s">
        <v>24</v>
      </c>
      <c r="D7" s="40" t="s">
        <v>25</v>
      </c>
      <c r="E7" s="41" t="s">
        <v>26</v>
      </c>
      <c r="F7" s="35" t="s">
        <v>27</v>
      </c>
      <c r="G7" s="35" t="s">
        <v>28</v>
      </c>
      <c r="H7" s="16" t="s">
        <v>29</v>
      </c>
    </row>
    <row r="8" spans="1:8" s="12" customFormat="1" ht="12.75" x14ac:dyDescent="0.2">
      <c r="A8" s="39" t="str">
        <f>+BRZ!A9</f>
        <v>Residential Service Classification</v>
      </c>
      <c r="B8" s="40" t="s">
        <v>31</v>
      </c>
      <c r="C8" s="49">
        <v>0</v>
      </c>
      <c r="D8" s="49">
        <f>C8*$E$3</f>
        <v>0</v>
      </c>
      <c r="E8" s="49">
        <f>C8*(1+$E$3)</f>
        <v>0</v>
      </c>
      <c r="F8" s="15">
        <v>1599146375</v>
      </c>
      <c r="G8" s="15">
        <v>0</v>
      </c>
      <c r="H8" s="16">
        <f>IFERROR(IF(B8="kwh",E8/F8/($E$2/12),E8/G8/($E$2/12)),0)</f>
        <v>0</v>
      </c>
    </row>
    <row r="9" spans="1:8" s="12" customFormat="1" ht="12.75" x14ac:dyDescent="0.2">
      <c r="A9" s="39" t="str">
        <f>+BRZ!A10</f>
        <v>General Service less than 50 kW Service Classification</v>
      </c>
      <c r="B9" s="43" t="s">
        <v>31</v>
      </c>
      <c r="C9" s="49">
        <v>84196.238028573454</v>
      </c>
      <c r="D9" s="49">
        <f>C9*$E$3</f>
        <v>3788.8307112858051</v>
      </c>
      <c r="E9" s="49">
        <f>C9*(1+$E$3)</f>
        <v>87985.068739859256</v>
      </c>
      <c r="F9" s="32">
        <v>696191917</v>
      </c>
      <c r="G9" s="32">
        <v>0</v>
      </c>
      <c r="H9" s="33">
        <f t="shared" ref="H9:H14" si="0">IFERROR(IF(B9="kwh",E9/F9/($E$2/12),E9/G9/($E$2/12)),0)</f>
        <v>1.2638048013973029E-4</v>
      </c>
    </row>
    <row r="10" spans="1:8" s="12" customFormat="1" ht="12.75" x14ac:dyDescent="0.2">
      <c r="A10" s="39" t="s">
        <v>17</v>
      </c>
      <c r="B10" s="43" t="s">
        <v>32</v>
      </c>
      <c r="C10" s="44">
        <v>1636655.9862086261</v>
      </c>
      <c r="D10" s="44">
        <f t="shared" ref="D10:D14" si="1">C10*$E$3</f>
        <v>73649.519379388177</v>
      </c>
      <c r="E10" s="44">
        <f t="shared" ref="E10:E14" si="2">C10*(1+$E$3)</f>
        <v>1710305.5055880141</v>
      </c>
      <c r="F10" s="17">
        <v>1863077828</v>
      </c>
      <c r="G10" s="17">
        <v>5327788</v>
      </c>
      <c r="H10" s="18">
        <f t="shared" si="0"/>
        <v>0.32101605874483258</v>
      </c>
    </row>
    <row r="11" spans="1:8" s="12" customFormat="1" ht="12.75" x14ac:dyDescent="0.2">
      <c r="A11" s="39" t="s">
        <v>18</v>
      </c>
      <c r="B11" s="43" t="s">
        <v>32</v>
      </c>
      <c r="C11" s="44">
        <v>620725.10683647892</v>
      </c>
      <c r="D11" s="44">
        <f t="shared" si="1"/>
        <v>27932.629807641551</v>
      </c>
      <c r="E11" s="44">
        <f t="shared" si="2"/>
        <v>648657.73664412042</v>
      </c>
      <c r="F11" s="17">
        <v>1865649100</v>
      </c>
      <c r="G11" s="17">
        <v>4396114</v>
      </c>
      <c r="H11" s="18">
        <f t="shared" si="0"/>
        <v>0.14755252858413601</v>
      </c>
    </row>
    <row r="12" spans="1:8" s="12" customFormat="1" ht="12.75" x14ac:dyDescent="0.2">
      <c r="A12" s="39" t="str">
        <f>+BRZ!A13</f>
        <v>Large Use Service Classification</v>
      </c>
      <c r="B12" s="43" t="s">
        <v>32</v>
      </c>
      <c r="C12" s="44">
        <v>193058.15813662292</v>
      </c>
      <c r="D12" s="44">
        <f t="shared" si="1"/>
        <v>8687.6171161480306</v>
      </c>
      <c r="E12" s="44">
        <f t="shared" si="2"/>
        <v>201745.77525277095</v>
      </c>
      <c r="F12" s="17">
        <v>991422381</v>
      </c>
      <c r="G12" s="17">
        <v>1690526</v>
      </c>
      <c r="H12" s="18">
        <f t="shared" si="0"/>
        <v>0.11933905497624464</v>
      </c>
    </row>
    <row r="13" spans="1:8" s="12" customFormat="1" ht="12.75" x14ac:dyDescent="0.2">
      <c r="A13" s="39" t="str">
        <f>+BRZ!A14</f>
        <v>Unmetered Scattered Load Service Classification</v>
      </c>
      <c r="B13" s="43" t="s">
        <v>31</v>
      </c>
      <c r="C13" s="44">
        <v>24721.333559787185</v>
      </c>
      <c r="D13" s="44">
        <f t="shared" si="1"/>
        <v>1112.4600101904232</v>
      </c>
      <c r="E13" s="44">
        <f t="shared" si="2"/>
        <v>25833.793569977606</v>
      </c>
      <c r="F13" s="17">
        <v>11275180</v>
      </c>
      <c r="G13" s="17">
        <v>0</v>
      </c>
      <c r="H13" s="18">
        <f t="shared" si="0"/>
        <v>2.2912089713847234E-3</v>
      </c>
    </row>
    <row r="14" spans="1:8" s="12" customFormat="1" ht="12.75" x14ac:dyDescent="0.2">
      <c r="A14" s="39" t="str">
        <f>+BRZ!A15</f>
        <v>Street Lighting Service Classification</v>
      </c>
      <c r="B14" s="50" t="s">
        <v>32</v>
      </c>
      <c r="C14" s="44">
        <v>-112854.13727599103</v>
      </c>
      <c r="D14" s="44">
        <f t="shared" si="1"/>
        <v>-5078.4361774195959</v>
      </c>
      <c r="E14" s="44">
        <f t="shared" si="2"/>
        <v>-117932.57345341062</v>
      </c>
      <c r="F14" s="24">
        <v>13531876</v>
      </c>
      <c r="G14" s="24">
        <v>36860</v>
      </c>
      <c r="H14" s="25">
        <f t="shared" si="0"/>
        <v>-3.1994729640100545</v>
      </c>
    </row>
    <row r="15" spans="1:8" s="36" customFormat="1" ht="12.75" x14ac:dyDescent="0.2">
      <c r="A15" s="51" t="str">
        <f>+BRZ!A19</f>
        <v>Total</v>
      </c>
      <c r="B15" s="47"/>
      <c r="C15" s="48">
        <f>SUM(C8:C14)</f>
        <v>2446502.6854940974</v>
      </c>
      <c r="D15" s="48">
        <f>SUM(D8:D14)</f>
        <v>110092.62084723439</v>
      </c>
      <c r="E15" s="48">
        <f>SUM(E8:E14)</f>
        <v>2556595.3063413319</v>
      </c>
      <c r="F15" s="37">
        <f t="shared" ref="F15:G15" si="3">SUM(F8:F14)</f>
        <v>7040294657</v>
      </c>
      <c r="G15" s="37">
        <f t="shared" si="3"/>
        <v>11451288</v>
      </c>
      <c r="H15" s="38"/>
    </row>
    <row r="16" spans="1:8" s="12" customFormat="1" ht="12.75" x14ac:dyDescent="0.2">
      <c r="A16" s="12" t="s">
        <v>33</v>
      </c>
    </row>
    <row r="17" spans="1:1" x14ac:dyDescent="0.25">
      <c r="A17" t="s">
        <v>33</v>
      </c>
    </row>
    <row r="18" spans="1:1" x14ac:dyDescent="0.25">
      <c r="A18" s="31" t="s">
        <v>38</v>
      </c>
    </row>
  </sheetData>
  <protectedRanges>
    <protectedRange sqref="E8:E14" name="Range1_1_1_1"/>
    <protectedRange sqref="G7" name="Range1_1"/>
  </protectedRanges>
  <mergeCells count="9">
    <mergeCell ref="H5:H6"/>
    <mergeCell ref="E5:E6"/>
    <mergeCell ref="A2:B2"/>
    <mergeCell ref="F5:F6"/>
    <mergeCell ref="G5:G6"/>
    <mergeCell ref="C5:C6"/>
    <mergeCell ref="A5:A6"/>
    <mergeCell ref="B5:B6"/>
    <mergeCell ref="D5:D6"/>
  </mergeCells>
  <pageMargins left="0.70866141732283505" right="0.70866141732283505" top="0.74803149606299202" bottom="0.74803149606299202" header="0.31496062992126" footer="0.31496062992126"/>
  <pageSetup scale="70" orientation="landscape" r:id="rId1"/>
  <headerFooter>
    <oddFooter>&amp;A</oddFooter>
  </headerFooter>
  <ignoredErrors>
    <ignoredError sqref="E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16BE-1BF4-4F3D-A020-685BB12BC506}">
  <sheetPr>
    <pageSetUpPr fitToPage="1"/>
  </sheetPr>
  <dimension ref="A1:I22"/>
  <sheetViews>
    <sheetView showGridLines="0" zoomScaleNormal="100" zoomScaleSheetLayoutView="100" workbookViewId="0">
      <selection activeCell="B6" sqref="B6:B7"/>
    </sheetView>
  </sheetViews>
  <sheetFormatPr defaultColWidth="9.140625" defaultRowHeight="15" x14ac:dyDescent="0.25"/>
  <cols>
    <col min="1" max="1" width="66.5703125" customWidth="1"/>
    <col min="2" max="2" width="6.7109375" customWidth="1"/>
    <col min="3" max="8" width="16.7109375" customWidth="1"/>
  </cols>
  <sheetData>
    <row r="1" spans="1:9" x14ac:dyDescent="0.25">
      <c r="A1" s="2"/>
      <c r="B1" s="2"/>
      <c r="D1" s="2"/>
      <c r="E1" s="2"/>
      <c r="F1" s="2"/>
    </row>
    <row r="2" spans="1:9" x14ac:dyDescent="0.25">
      <c r="A2" s="68" t="s">
        <v>2</v>
      </c>
      <c r="B2" s="68"/>
      <c r="D2" s="29"/>
      <c r="E2" s="9">
        <v>12</v>
      </c>
      <c r="F2" s="4" t="str">
        <f>IF(E2&gt;0, "Rate Rider Recovery to be used below", "If no rate rider recovery period is proposed then the default recovery period of 12 months will be used")</f>
        <v>Rate Rider Recovery to be used below</v>
      </c>
      <c r="G2" s="3"/>
    </row>
    <row r="3" spans="1:9" x14ac:dyDescent="0.25">
      <c r="A3" s="68" t="s">
        <v>30</v>
      </c>
      <c r="B3" s="68"/>
      <c r="D3" s="29"/>
      <c r="E3" s="9">
        <v>36</v>
      </c>
      <c r="F3" s="4" t="str">
        <f>IF(E3&gt;0, "Rate Rider Recovery to be used below", "If no rate rider recovery period is proposed then the default recovery period of 12 months will be used")</f>
        <v>Rate Rider Recovery to be used below</v>
      </c>
      <c r="G3" s="3"/>
    </row>
    <row r="4" spans="1:9" x14ac:dyDescent="0.25">
      <c r="B4" s="10" t="s">
        <v>5</v>
      </c>
      <c r="C4" s="11"/>
      <c r="D4" s="28"/>
      <c r="E4" s="30">
        <f>BRZ!E4</f>
        <v>4.4999999999999998E-2</v>
      </c>
      <c r="F4" s="4"/>
      <c r="G4" s="4"/>
    </row>
    <row r="6" spans="1:9" s="12" customFormat="1" ht="33" customHeight="1" x14ac:dyDescent="0.2">
      <c r="A6" s="77" t="s">
        <v>41</v>
      </c>
      <c r="B6" s="77" t="str">
        <f>BRZ!B6</f>
        <v>Unit</v>
      </c>
      <c r="C6" s="77" t="str">
        <f>BRZ!C6</f>
        <v xml:space="preserve">2024 Total LRAMVA Eligible Amount (1) </v>
      </c>
      <c r="D6" s="77" t="str">
        <f>BRZ!D6</f>
        <v xml:space="preserve">4.5% Adjustment  </v>
      </c>
      <c r="E6" s="77" t="str">
        <f>BRZ!E6</f>
        <v>2024 Prospective LRAMVA Balance</v>
      </c>
      <c r="F6" s="77" t="str">
        <f>BRZ!F6</f>
        <v>Total Metered kWh</v>
      </c>
      <c r="G6" s="77" t="str">
        <f>BRZ!G6</f>
        <v>Metered kW 
or kVA</v>
      </c>
      <c r="H6" s="77" t="str">
        <f>BRZ!H6</f>
        <v>2024 Prospective LRAMVA Rate Rider</v>
      </c>
    </row>
    <row r="7" spans="1:9" s="12" customFormat="1" ht="12.75" x14ac:dyDescent="0.2">
      <c r="A7" s="79" t="s">
        <v>0</v>
      </c>
      <c r="B7" s="79" t="s">
        <v>0</v>
      </c>
      <c r="C7" s="79" t="s">
        <v>0</v>
      </c>
      <c r="D7" s="79" t="s">
        <v>0</v>
      </c>
      <c r="E7" s="79" t="s">
        <v>0</v>
      </c>
      <c r="F7" s="79" t="s">
        <v>0</v>
      </c>
      <c r="G7" s="79" t="s">
        <v>0</v>
      </c>
      <c r="H7" s="79" t="s">
        <v>0</v>
      </c>
    </row>
    <row r="8" spans="1:9" s="12" customFormat="1" ht="12.75" x14ac:dyDescent="0.2">
      <c r="A8" s="39"/>
      <c r="B8" s="40"/>
      <c r="C8" s="40" t="s">
        <v>24</v>
      </c>
      <c r="D8" s="40" t="s">
        <v>25</v>
      </c>
      <c r="E8" s="41" t="s">
        <v>26</v>
      </c>
      <c r="F8" s="35" t="s">
        <v>27</v>
      </c>
      <c r="G8" s="35" t="s">
        <v>28</v>
      </c>
      <c r="H8" s="16" t="s">
        <v>29</v>
      </c>
    </row>
    <row r="9" spans="1:9" s="12" customFormat="1" ht="12.75" x14ac:dyDescent="0.2">
      <c r="A9" s="52" t="str">
        <f>+BRZ!A9</f>
        <v>Residential Service Classification</v>
      </c>
      <c r="B9" s="53" t="s">
        <v>31</v>
      </c>
      <c r="C9" s="64">
        <v>0</v>
      </c>
      <c r="D9" s="64">
        <f>+C9*$E$4</f>
        <v>0</v>
      </c>
      <c r="E9" s="64">
        <f>C9*(1+$E$4)</f>
        <v>0</v>
      </c>
      <c r="F9" s="13">
        <v>402743917</v>
      </c>
      <c r="G9" s="13">
        <v>0</v>
      </c>
      <c r="H9" s="14">
        <f>IFERROR(IF(B9="kwh",E9/F9/($E$2/12),E9/G9/($E$2/12)),0)</f>
        <v>0</v>
      </c>
      <c r="I9" s="26"/>
    </row>
    <row r="10" spans="1:9" s="12" customFormat="1" ht="12.75" x14ac:dyDescent="0.2">
      <c r="A10" s="52" t="str">
        <f>+BRZ!A10</f>
        <v>General Service less than 50 kW Service Classification</v>
      </c>
      <c r="B10" s="53" t="s">
        <v>31</v>
      </c>
      <c r="C10" s="64">
        <v>79712.179903826676</v>
      </c>
      <c r="D10" s="64">
        <f>+C10*$E$4</f>
        <v>3587.0480956722004</v>
      </c>
      <c r="E10" s="64">
        <f>C10*(1+$E$4)</f>
        <v>83299.227999498864</v>
      </c>
      <c r="F10" s="13">
        <v>142191756</v>
      </c>
      <c r="G10" s="13">
        <v>0</v>
      </c>
      <c r="H10" s="14">
        <f t="shared" ref="H10:H16" si="0">IFERROR(IF(B10="kwh",E10/F10/($E$2/12),E10/G10/($E$2/12)),0)</f>
        <v>5.8582318935212292E-4</v>
      </c>
      <c r="I10" s="26"/>
    </row>
    <row r="11" spans="1:9" s="12" customFormat="1" ht="12.75" x14ac:dyDescent="0.2">
      <c r="A11" s="52" t="s">
        <v>19</v>
      </c>
      <c r="B11" s="53" t="s">
        <v>32</v>
      </c>
      <c r="C11" s="64">
        <v>165488.86555666881</v>
      </c>
      <c r="D11" s="64">
        <f t="shared" ref="D11:D16" si="1">+C11*$E$4</f>
        <v>7446.998950050096</v>
      </c>
      <c r="E11" s="64">
        <f t="shared" ref="E11:E16" si="2">C11*(1+$E$4)</f>
        <v>172935.86450671891</v>
      </c>
      <c r="F11" s="13">
        <v>383402165</v>
      </c>
      <c r="G11" s="13">
        <v>1029314</v>
      </c>
      <c r="H11" s="14">
        <f t="shared" si="0"/>
        <v>0.16801079603184149</v>
      </c>
    </row>
    <row r="12" spans="1:9" s="12" customFormat="1" ht="12.75" x14ac:dyDescent="0.2">
      <c r="A12" s="52" t="s">
        <v>20</v>
      </c>
      <c r="B12" s="53" t="s">
        <v>32</v>
      </c>
      <c r="C12" s="64">
        <v>206002.13419124548</v>
      </c>
      <c r="D12" s="64">
        <f t="shared" si="1"/>
        <v>9270.0960386060469</v>
      </c>
      <c r="E12" s="64">
        <f t="shared" si="2"/>
        <v>215272.2302298515</v>
      </c>
      <c r="F12" s="13">
        <v>503964437</v>
      </c>
      <c r="G12" s="13">
        <v>1092494</v>
      </c>
      <c r="H12" s="14">
        <f t="shared" si="0"/>
        <v>0.19704660183932499</v>
      </c>
    </row>
    <row r="13" spans="1:9" s="12" customFormat="1" ht="12.75" x14ac:dyDescent="0.2">
      <c r="A13" s="52" t="str">
        <f>+BRZ!A13</f>
        <v>Large Use Service Classification</v>
      </c>
      <c r="B13" s="53" t="s">
        <v>32</v>
      </c>
      <c r="C13" s="64">
        <v>349809.61720239971</v>
      </c>
      <c r="D13" s="64">
        <f t="shared" si="1"/>
        <v>15741.432774107987</v>
      </c>
      <c r="E13" s="64">
        <f t="shared" si="2"/>
        <v>365551.04997650767</v>
      </c>
      <c r="F13" s="13">
        <v>204125168</v>
      </c>
      <c r="G13" s="13">
        <v>401558</v>
      </c>
      <c r="H13" s="14">
        <f t="shared" si="0"/>
        <v>0.91033188225986694</v>
      </c>
    </row>
    <row r="14" spans="1:9" s="12" customFormat="1" ht="12.75" x14ac:dyDescent="0.2">
      <c r="A14" s="52" t="s">
        <v>14</v>
      </c>
      <c r="B14" s="53" t="s">
        <v>31</v>
      </c>
      <c r="C14" s="64">
        <v>0</v>
      </c>
      <c r="D14" s="64">
        <f t="shared" si="1"/>
        <v>0</v>
      </c>
      <c r="E14" s="64">
        <f t="shared" si="2"/>
        <v>0</v>
      </c>
      <c r="F14" s="13">
        <v>1933820</v>
      </c>
      <c r="G14" s="13">
        <v>0</v>
      </c>
      <c r="H14" s="14">
        <f t="shared" si="0"/>
        <v>0</v>
      </c>
    </row>
    <row r="15" spans="1:9" s="12" customFormat="1" ht="12.75" x14ac:dyDescent="0.2">
      <c r="A15" s="52" t="str">
        <f>+BRZ!A15</f>
        <v>Street Lighting Service Classification</v>
      </c>
      <c r="B15" s="53" t="s">
        <v>32</v>
      </c>
      <c r="C15" s="64">
        <v>189762.91007966033</v>
      </c>
      <c r="D15" s="64">
        <f t="shared" si="1"/>
        <v>8539.3309535847147</v>
      </c>
      <c r="E15" s="64">
        <f t="shared" si="2"/>
        <v>198302.24103324502</v>
      </c>
      <c r="F15" s="13">
        <v>3653948</v>
      </c>
      <c r="G15" s="13">
        <v>10086</v>
      </c>
      <c r="H15" s="14">
        <f>IFERROR(IF(B15="kwh",E15/F15/($E$3/12),E15/G15/($E$3/12)),0)</f>
        <v>6.553712771275201</v>
      </c>
    </row>
    <row r="16" spans="1:9" s="12" customFormat="1" ht="12.75" x14ac:dyDescent="0.2">
      <c r="A16" s="52" t="s">
        <v>23</v>
      </c>
      <c r="B16" s="53" t="s">
        <v>32</v>
      </c>
      <c r="C16" s="64">
        <v>0</v>
      </c>
      <c r="D16" s="64">
        <f t="shared" si="1"/>
        <v>0</v>
      </c>
      <c r="E16" s="64">
        <f t="shared" si="2"/>
        <v>0</v>
      </c>
      <c r="F16" s="13">
        <v>10392</v>
      </c>
      <c r="G16" s="13">
        <v>29</v>
      </c>
      <c r="H16" s="14">
        <f t="shared" si="0"/>
        <v>0</v>
      </c>
    </row>
    <row r="17" spans="1:8" s="36" customFormat="1" ht="12.75" x14ac:dyDescent="0.2">
      <c r="A17" s="46" t="s">
        <v>16</v>
      </c>
      <c r="B17" s="47" t="s">
        <v>33</v>
      </c>
      <c r="C17" s="66">
        <f>SUM(C9:C16)</f>
        <v>990775.70693380106</v>
      </c>
      <c r="D17" s="66">
        <f t="shared" ref="D17:E17" si="3">SUM(D9:D16)</f>
        <v>44584.90681202105</v>
      </c>
      <c r="E17" s="66">
        <f t="shared" si="3"/>
        <v>1035360.613745822</v>
      </c>
      <c r="F17" s="55">
        <f>SUM(F9:F16)</f>
        <v>1642025603</v>
      </c>
      <c r="G17" s="55">
        <f>SUM(G9:G16)</f>
        <v>2533481</v>
      </c>
      <c r="H17" s="38"/>
    </row>
    <row r="18" spans="1:8" s="12" customFormat="1" ht="12.75" x14ac:dyDescent="0.2">
      <c r="A18" s="12" t="s">
        <v>33</v>
      </c>
    </row>
    <row r="19" spans="1:8" s="12" customFormat="1" ht="12.75" x14ac:dyDescent="0.2"/>
    <row r="20" spans="1:8" s="12" customFormat="1" ht="12.75" x14ac:dyDescent="0.2">
      <c r="A20" s="31" t="s">
        <v>38</v>
      </c>
      <c r="E20" s="27"/>
      <c r="F20" s="27"/>
    </row>
    <row r="21" spans="1:8" x14ac:dyDescent="0.25">
      <c r="C21" s="12"/>
    </row>
    <row r="22" spans="1:8" x14ac:dyDescent="0.25">
      <c r="C22" s="12"/>
    </row>
  </sheetData>
  <protectedRanges>
    <protectedRange sqref="E9:E16" name="Range1_1_1_1"/>
    <protectedRange sqref="G8" name="Range1_1"/>
  </protectedRanges>
  <mergeCells count="10">
    <mergeCell ref="H6:H7"/>
    <mergeCell ref="E6:E7"/>
    <mergeCell ref="A2:B2"/>
    <mergeCell ref="F6:F7"/>
    <mergeCell ref="G6:G7"/>
    <mergeCell ref="C6:C7"/>
    <mergeCell ref="A6:A7"/>
    <mergeCell ref="B6:B7"/>
    <mergeCell ref="A3:B3"/>
    <mergeCell ref="D6:D7"/>
  </mergeCells>
  <pageMargins left="0.70866141732283505" right="0.70866141732283505" top="0.74803149606299202" bottom="0.74803149606299202" header="0.31496062992126" footer="0.31496062992126"/>
  <pageSetup scale="70" orientation="landscape" r:id="rId1"/>
  <headerFooter>
    <oddFooter>&amp;A</oddFooter>
  </headerFooter>
  <ignoredErrors>
    <ignoredError sqref="E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D4B6-82E1-4E70-94BC-E8AE00D701FB}">
  <sheetPr>
    <pageSetUpPr fitToPage="1"/>
  </sheetPr>
  <dimension ref="A1:H19"/>
  <sheetViews>
    <sheetView showGridLines="0" zoomScaleNormal="100" zoomScaleSheetLayoutView="100" workbookViewId="0">
      <selection activeCell="A5" sqref="A5:A6"/>
    </sheetView>
  </sheetViews>
  <sheetFormatPr defaultColWidth="9.140625" defaultRowHeight="15" x14ac:dyDescent="0.25"/>
  <cols>
    <col min="1" max="1" width="66.5703125" customWidth="1"/>
    <col min="2" max="2" width="6.7109375" customWidth="1"/>
    <col min="3" max="8" width="16.7109375" customWidth="1"/>
    <col min="9" max="9" width="17.7109375" bestFit="1" customWidth="1"/>
  </cols>
  <sheetData>
    <row r="1" spans="1:8" x14ac:dyDescent="0.25">
      <c r="A1" s="2"/>
      <c r="B1" s="2"/>
      <c r="C1" s="2"/>
      <c r="D1" s="2"/>
      <c r="F1" s="2"/>
      <c r="G1" s="2"/>
    </row>
    <row r="2" spans="1:8" x14ac:dyDescent="0.25">
      <c r="A2" s="68" t="s">
        <v>2</v>
      </c>
      <c r="B2" s="68"/>
      <c r="C2" s="2"/>
      <c r="D2" s="29"/>
      <c r="E2" s="9">
        <v>12</v>
      </c>
      <c r="F2" s="4" t="str">
        <f>IF(E2&gt;0, "Rate Rider Recovery to be used below", "If no rate rider recovery period is proposed then the default recovery period of 12 months will be used")</f>
        <v>Rate Rider Recovery to be used below</v>
      </c>
      <c r="H2" s="3"/>
    </row>
    <row r="3" spans="1:8" x14ac:dyDescent="0.25">
      <c r="B3" s="10" t="s">
        <v>5</v>
      </c>
      <c r="C3" s="11"/>
      <c r="D3" s="28"/>
      <c r="E3" s="30">
        <f>BRZ!E4</f>
        <v>4.4999999999999998E-2</v>
      </c>
      <c r="F3" s="4"/>
      <c r="G3" s="4"/>
    </row>
    <row r="5" spans="1:8" s="12" customFormat="1" ht="33" customHeight="1" x14ac:dyDescent="0.2">
      <c r="A5" s="77" t="s">
        <v>42</v>
      </c>
      <c r="B5" s="77" t="str">
        <f>BRZ!B6</f>
        <v>Unit</v>
      </c>
      <c r="C5" s="77" t="str">
        <f>BRZ!C6</f>
        <v xml:space="preserve">2024 Total LRAMVA Eligible Amount (1) </v>
      </c>
      <c r="D5" s="77" t="str">
        <f>BRZ!D6</f>
        <v xml:space="preserve">4.5% Adjustment  </v>
      </c>
      <c r="E5" s="77" t="str">
        <f>BRZ!E6</f>
        <v>2024 Prospective LRAMVA Balance</v>
      </c>
      <c r="F5" s="77" t="str">
        <f>BRZ!F6</f>
        <v>Total Metered kWh</v>
      </c>
      <c r="G5" s="77" t="str">
        <f>BRZ!G6</f>
        <v>Metered kW 
or kVA</v>
      </c>
      <c r="H5" s="77" t="str">
        <f>BRZ!H6</f>
        <v>2024 Prospective LRAMVA Rate Rider</v>
      </c>
    </row>
    <row r="6" spans="1:8" s="12" customFormat="1" ht="12.75" x14ac:dyDescent="0.2">
      <c r="A6" s="78" t="s">
        <v>0</v>
      </c>
      <c r="B6" s="78" t="s">
        <v>0</v>
      </c>
      <c r="C6" s="78" t="s">
        <v>0</v>
      </c>
      <c r="D6" s="78" t="s">
        <v>0</v>
      </c>
      <c r="E6" s="78" t="s">
        <v>0</v>
      </c>
      <c r="F6" s="78" t="s">
        <v>0</v>
      </c>
      <c r="G6" s="78" t="s">
        <v>0</v>
      </c>
      <c r="H6" s="78" t="s">
        <v>0</v>
      </c>
    </row>
    <row r="7" spans="1:8" x14ac:dyDescent="0.25">
      <c r="A7" s="39"/>
      <c r="B7" s="40"/>
      <c r="C7" s="40" t="s">
        <v>24</v>
      </c>
      <c r="D7" s="40" t="s">
        <v>25</v>
      </c>
      <c r="E7" s="41" t="s">
        <v>26</v>
      </c>
      <c r="F7" s="35" t="s">
        <v>27</v>
      </c>
      <c r="G7" s="35" t="s">
        <v>28</v>
      </c>
      <c r="H7" s="16" t="s">
        <v>29</v>
      </c>
    </row>
    <row r="8" spans="1:8" s="12" customFormat="1" ht="12.75" x14ac:dyDescent="0.2">
      <c r="A8" s="52" t="str">
        <f>+BRZ!A9</f>
        <v>Residential Service Classification</v>
      </c>
      <c r="B8" s="53" t="s">
        <v>31</v>
      </c>
      <c r="C8" s="44">
        <v>0</v>
      </c>
      <c r="D8" s="44">
        <f>+C8*$E$3</f>
        <v>0</v>
      </c>
      <c r="E8" s="44">
        <f>C8*(1+$E$3)</f>
        <v>0</v>
      </c>
      <c r="F8" s="13">
        <v>1723218402</v>
      </c>
      <c r="G8" s="13">
        <v>0</v>
      </c>
      <c r="H8" s="14">
        <f>IFERROR(IF(B8="kwh",E8/F8/($E$2/12),E8/G8/($E$2/12)),0)</f>
        <v>0</v>
      </c>
    </row>
    <row r="9" spans="1:8" s="12" customFormat="1" ht="12.75" x14ac:dyDescent="0.2">
      <c r="A9" s="52" t="str">
        <f>+BRZ!A10</f>
        <v>General Service less than 50 kW Service Classification</v>
      </c>
      <c r="B9" s="53" t="s">
        <v>31</v>
      </c>
      <c r="C9" s="44">
        <v>425524.52128118405</v>
      </c>
      <c r="D9" s="44">
        <f>+C9*$E$3</f>
        <v>19148.60345765328</v>
      </c>
      <c r="E9" s="44">
        <f>C9*(1+$E$3)</f>
        <v>444673.1247388373</v>
      </c>
      <c r="F9" s="13">
        <v>571968761</v>
      </c>
      <c r="G9" s="13">
        <v>0</v>
      </c>
      <c r="H9" s="14">
        <f t="shared" ref="H9:H15" si="0">IFERROR(IF(B9="kwh",E9/F9/($E$2/12),E9/G9/($E$2/12)),0)</f>
        <v>7.774430267159946E-4</v>
      </c>
    </row>
    <row r="10" spans="1:8" s="12" customFormat="1" ht="12.75" x14ac:dyDescent="0.2">
      <c r="A10" s="52" t="s">
        <v>21</v>
      </c>
      <c r="B10" s="53" t="s">
        <v>32</v>
      </c>
      <c r="C10" s="44">
        <v>-73083.746049143374</v>
      </c>
      <c r="D10" s="44">
        <f t="shared" ref="D10:D15" si="1">+C10*$E$3</f>
        <v>-3288.7685722114516</v>
      </c>
      <c r="E10" s="44">
        <f t="shared" ref="E10:E15" si="2">C10*(1+$E$3)</f>
        <v>-76372.514621354814</v>
      </c>
      <c r="F10" s="13">
        <v>1840793611</v>
      </c>
      <c r="G10" s="13">
        <v>4984449</v>
      </c>
      <c r="H10" s="14">
        <f t="shared" si="0"/>
        <v>-1.532215789977083E-2</v>
      </c>
    </row>
    <row r="11" spans="1:8" s="12" customFormat="1" ht="12.75" x14ac:dyDescent="0.2">
      <c r="A11" s="52" t="str">
        <f>+BRZ!A13</f>
        <v>Large Use Service Classification</v>
      </c>
      <c r="B11" s="53" t="s">
        <v>32</v>
      </c>
      <c r="C11" s="44">
        <v>28245.211400297361</v>
      </c>
      <c r="D11" s="44">
        <f t="shared" si="1"/>
        <v>1271.0345130133812</v>
      </c>
      <c r="E11" s="44">
        <f t="shared" si="2"/>
        <v>29516.24591331074</v>
      </c>
      <c r="F11" s="13">
        <v>160030813</v>
      </c>
      <c r="G11" s="13">
        <v>369374</v>
      </c>
      <c r="H11" s="14">
        <f t="shared" si="0"/>
        <v>7.9908834713084131E-2</v>
      </c>
    </row>
    <row r="12" spans="1:8" s="12" customFormat="1" ht="12.75" x14ac:dyDescent="0.2">
      <c r="A12" s="52" t="s">
        <v>22</v>
      </c>
      <c r="B12" s="53" t="s">
        <v>32</v>
      </c>
      <c r="C12" s="44">
        <v>43219.513714081637</v>
      </c>
      <c r="D12" s="44">
        <f t="shared" si="1"/>
        <v>1944.8781171336736</v>
      </c>
      <c r="E12" s="44">
        <f t="shared" si="2"/>
        <v>45164.391831215311</v>
      </c>
      <c r="F12" s="13">
        <v>987694867</v>
      </c>
      <c r="G12" s="13">
        <v>1772765</v>
      </c>
      <c r="H12" s="14">
        <f t="shared" si="0"/>
        <v>2.547680703940754E-2</v>
      </c>
    </row>
    <row r="13" spans="1:8" s="12" customFormat="1" ht="12.75" x14ac:dyDescent="0.2">
      <c r="A13" s="52" t="str">
        <f>+BRZ!A14</f>
        <v>Unmetered Scattered Load Service Classification</v>
      </c>
      <c r="B13" s="53" t="s">
        <v>31</v>
      </c>
      <c r="C13" s="44">
        <v>50797.731617536701</v>
      </c>
      <c r="D13" s="44">
        <f t="shared" si="1"/>
        <v>2285.8979227891514</v>
      </c>
      <c r="E13" s="44">
        <f t="shared" si="2"/>
        <v>53083.629540325848</v>
      </c>
      <c r="F13" s="13">
        <v>11397762</v>
      </c>
      <c r="G13" s="13">
        <v>0</v>
      </c>
      <c r="H13" s="14">
        <f t="shared" si="0"/>
        <v>4.6573730474742192E-3</v>
      </c>
    </row>
    <row r="14" spans="1:8" s="12" customFormat="1" ht="12.75" x14ac:dyDescent="0.2">
      <c r="A14" s="52" t="str">
        <f>+BRZ!A15</f>
        <v>Street Lighting Service Classification</v>
      </c>
      <c r="B14" s="53" t="s">
        <v>32</v>
      </c>
      <c r="C14" s="44">
        <v>208172.89827748487</v>
      </c>
      <c r="D14" s="44">
        <f t="shared" si="1"/>
        <v>9367.7804224868196</v>
      </c>
      <c r="E14" s="44">
        <f t="shared" si="2"/>
        <v>217540.67869997167</v>
      </c>
      <c r="F14" s="13">
        <v>16812495</v>
      </c>
      <c r="G14" s="13">
        <v>47485</v>
      </c>
      <c r="H14" s="14">
        <f t="shared" si="0"/>
        <v>4.5812504727802814</v>
      </c>
    </row>
    <row r="15" spans="1:8" s="12" customFormat="1" ht="12.75" x14ac:dyDescent="0.2">
      <c r="A15" s="52" t="s">
        <v>23</v>
      </c>
      <c r="B15" s="53" t="s">
        <v>32</v>
      </c>
      <c r="C15" s="44">
        <v>0</v>
      </c>
      <c r="D15" s="44">
        <f t="shared" si="1"/>
        <v>0</v>
      </c>
      <c r="E15" s="44">
        <f t="shared" si="2"/>
        <v>0</v>
      </c>
      <c r="F15" s="13">
        <v>404591</v>
      </c>
      <c r="G15" s="13">
        <v>1018</v>
      </c>
      <c r="H15" s="14">
        <f t="shared" si="0"/>
        <v>0</v>
      </c>
    </row>
    <row r="16" spans="1:8" s="36" customFormat="1" ht="12.75" x14ac:dyDescent="0.2">
      <c r="A16" s="46" t="s">
        <v>16</v>
      </c>
      <c r="B16" s="54"/>
      <c r="C16" s="48">
        <f>SUM(C8:C15)</f>
        <v>682876.13024144119</v>
      </c>
      <c r="D16" s="48">
        <f t="shared" ref="D16:G16" si="3">SUM(D8:D15)</f>
        <v>30729.425860864856</v>
      </c>
      <c r="E16" s="48">
        <f t="shared" si="3"/>
        <v>713605.556102306</v>
      </c>
      <c r="F16" s="48">
        <f t="shared" si="3"/>
        <v>5312321302</v>
      </c>
      <c r="G16" s="48">
        <f t="shared" si="3"/>
        <v>7175091</v>
      </c>
      <c r="H16" s="56"/>
    </row>
    <row r="17" spans="1:8" x14ac:dyDescent="0.25">
      <c r="A17" s="5" t="s">
        <v>33</v>
      </c>
      <c r="B17" s="1"/>
      <c r="C17" s="1"/>
      <c r="D17" s="1"/>
      <c r="E17" s="1"/>
      <c r="F17" s="1"/>
      <c r="G17" s="1"/>
      <c r="H17" s="1"/>
    </row>
    <row r="18" spans="1:8" x14ac:dyDescent="0.25">
      <c r="A18" s="5" t="s">
        <v>33</v>
      </c>
    </row>
    <row r="19" spans="1:8" x14ac:dyDescent="0.25">
      <c r="A19" s="31" t="s">
        <v>38</v>
      </c>
    </row>
  </sheetData>
  <protectedRanges>
    <protectedRange sqref="E8:E15" name="Range1_1_1_1"/>
    <protectedRange sqref="G7" name="Range1_1"/>
  </protectedRanges>
  <mergeCells count="9">
    <mergeCell ref="H5:H6"/>
    <mergeCell ref="E5:E6"/>
    <mergeCell ref="A2:B2"/>
    <mergeCell ref="F5:F6"/>
    <mergeCell ref="G5:G6"/>
    <mergeCell ref="C5:C6"/>
    <mergeCell ref="D5:D6"/>
    <mergeCell ref="A5:A6"/>
    <mergeCell ref="B5:B6"/>
  </mergeCells>
  <pageMargins left="0.70866141732283505" right="0.70866141732283505" top="0.74803149606299202" bottom="0.74803149606299202" header="0.31496062992126" footer="0.31496062992126"/>
  <pageSetup scale="70" orientation="landscape" r:id="rId1"/>
  <headerFooter>
    <oddFooter>&amp;A</oddFooter>
  </headerFooter>
  <ignoredErrors>
    <ignoredError sqref="E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787E-AE18-4331-9AD3-03F1A1618B6B}">
  <sheetPr>
    <pageSetUpPr fitToPage="1"/>
  </sheetPr>
  <dimension ref="A1:H18"/>
  <sheetViews>
    <sheetView showGridLines="0" tabSelected="1" zoomScaleNormal="100" zoomScaleSheetLayoutView="100" workbookViewId="0">
      <selection activeCell="H23" sqref="H23"/>
    </sheetView>
  </sheetViews>
  <sheetFormatPr defaultColWidth="9.140625" defaultRowHeight="15" x14ac:dyDescent="0.25"/>
  <cols>
    <col min="1" max="1" width="66.5703125" customWidth="1"/>
    <col min="2" max="2" width="6.7109375" customWidth="1"/>
    <col min="3" max="8" width="16.7109375" customWidth="1"/>
  </cols>
  <sheetData>
    <row r="1" spans="1:8" x14ac:dyDescent="0.25">
      <c r="A1" s="2"/>
      <c r="B1" s="2"/>
      <c r="C1" s="2"/>
      <c r="D1" s="2"/>
      <c r="E1" s="2"/>
      <c r="F1" s="2"/>
    </row>
    <row r="2" spans="1:8" x14ac:dyDescent="0.25">
      <c r="A2" s="68" t="s">
        <v>2</v>
      </c>
      <c r="B2" s="68"/>
      <c r="C2" s="2"/>
      <c r="D2" s="29"/>
      <c r="E2" s="9">
        <v>12</v>
      </c>
      <c r="F2" s="4" t="str">
        <f>IF(E2&gt;0, "Rate Rider Recovery to be used below", "If no rate rider recovery period is proposed then the default recovery period of 12 months will be used")</f>
        <v>Rate Rider Recovery to be used below</v>
      </c>
      <c r="G2" s="3"/>
    </row>
    <row r="3" spans="1:8" x14ac:dyDescent="0.25">
      <c r="B3" s="10" t="s">
        <v>5</v>
      </c>
      <c r="C3" s="11"/>
      <c r="D3" s="28"/>
      <c r="E3" s="30">
        <f>BRZ!E4</f>
        <v>4.4999999999999998E-2</v>
      </c>
      <c r="F3" s="4"/>
      <c r="G3" s="4"/>
    </row>
    <row r="5" spans="1:8" s="57" customFormat="1" ht="33" customHeight="1" x14ac:dyDescent="0.2">
      <c r="A5" s="77" t="s">
        <v>43</v>
      </c>
      <c r="B5" s="77" t="str">
        <f>BRZ!B6</f>
        <v>Unit</v>
      </c>
      <c r="C5" s="77" t="str">
        <f>BRZ!C6</f>
        <v xml:space="preserve">2024 Total LRAMVA Eligible Amount (1) </v>
      </c>
      <c r="D5" s="77" t="str">
        <f>BRZ!D6</f>
        <v xml:space="preserve">4.5% Adjustment  </v>
      </c>
      <c r="E5" s="77" t="str">
        <f>BRZ!E6</f>
        <v>2024 Prospective LRAMVA Balance</v>
      </c>
      <c r="F5" s="77" t="str">
        <f>BRZ!F6</f>
        <v>Total Metered kWh</v>
      </c>
      <c r="G5" s="77" t="str">
        <f>BRZ!G6</f>
        <v>Metered kW 
or kVA</v>
      </c>
      <c r="H5" s="77" t="str">
        <f>BRZ!H6</f>
        <v>2024 Prospective LRAMVA Rate Rider</v>
      </c>
    </row>
    <row r="6" spans="1:8" s="57" customFormat="1" ht="12.75" customHeight="1" x14ac:dyDescent="0.2">
      <c r="A6" s="78" t="s">
        <v>0</v>
      </c>
      <c r="B6" s="78" t="s">
        <v>0</v>
      </c>
      <c r="C6" s="78" t="s">
        <v>0</v>
      </c>
      <c r="D6" s="78" t="s">
        <v>0</v>
      </c>
      <c r="E6" s="78" t="s">
        <v>0</v>
      </c>
      <c r="F6" s="78" t="s">
        <v>0</v>
      </c>
      <c r="G6" s="78" t="s">
        <v>0</v>
      </c>
      <c r="H6" s="78" t="s">
        <v>0</v>
      </c>
    </row>
    <row r="7" spans="1:8" s="57" customFormat="1" ht="12.75" x14ac:dyDescent="0.2">
      <c r="A7" s="39"/>
      <c r="B7" s="40"/>
      <c r="C7" s="40" t="s">
        <v>24</v>
      </c>
      <c r="D7" s="40" t="s">
        <v>25</v>
      </c>
      <c r="E7" s="41" t="s">
        <v>26</v>
      </c>
      <c r="F7" s="35" t="s">
        <v>27</v>
      </c>
      <c r="G7" s="35" t="s">
        <v>28</v>
      </c>
      <c r="H7" s="16" t="s">
        <v>29</v>
      </c>
    </row>
    <row r="8" spans="1:8" s="57" customFormat="1" ht="12.75" x14ac:dyDescent="0.2">
      <c r="A8" s="52" t="str">
        <f>+BRZ!A9</f>
        <v>Residential Service Classification</v>
      </c>
      <c r="B8" s="53" t="s">
        <v>31</v>
      </c>
      <c r="C8" s="58">
        <v>0</v>
      </c>
      <c r="D8" s="58">
        <f>C8*$E$3</f>
        <v>0</v>
      </c>
      <c r="E8" s="59">
        <f>C8*(1+$E$3)</f>
        <v>0</v>
      </c>
      <c r="F8" s="13">
        <v>2933738041</v>
      </c>
      <c r="G8" s="13">
        <v>0</v>
      </c>
      <c r="H8" s="14">
        <f>IFERROR(IF(B8="kwh",E8/F8/($E$2/12),E8/G8/($E$2/12)),0)</f>
        <v>0</v>
      </c>
    </row>
    <row r="9" spans="1:8" s="57" customFormat="1" ht="12.75" x14ac:dyDescent="0.2">
      <c r="A9" s="52" t="str">
        <f>+BRZ!A10</f>
        <v>General Service less than 50 kW Service Classification</v>
      </c>
      <c r="B9" s="53" t="s">
        <v>31</v>
      </c>
      <c r="C9" s="58">
        <v>580083.86916053586</v>
      </c>
      <c r="D9" s="58">
        <f>C9*$E$3</f>
        <v>26103.774112224113</v>
      </c>
      <c r="E9" s="59">
        <f>C9*(1+$E$3)</f>
        <v>606187.64327275997</v>
      </c>
      <c r="F9" s="13">
        <v>1011691122</v>
      </c>
      <c r="G9" s="13">
        <v>0</v>
      </c>
      <c r="H9" s="14">
        <f t="shared" ref="H9:H14" si="0">IFERROR(IF(B9="kwh",E9/F9/($E$2/12),E9/G9/($E$2/12)),0)</f>
        <v>5.9918252724645339E-4</v>
      </c>
    </row>
    <row r="10" spans="1:8" s="57" customFormat="1" ht="12.75" x14ac:dyDescent="0.2">
      <c r="A10" s="52" t="str">
        <f>+HRZ!A10</f>
        <v>General Service 50 to 4,999 kW Service Classification</v>
      </c>
      <c r="B10" s="53" t="s">
        <v>32</v>
      </c>
      <c r="C10" s="58">
        <v>2392078.3340964597</v>
      </c>
      <c r="D10" s="58">
        <f t="shared" ref="D10:D14" si="1">C10*$E$3</f>
        <v>107643.52503434068</v>
      </c>
      <c r="E10" s="59">
        <f t="shared" ref="E10:E14" si="2">C10*(1+$E$3)</f>
        <v>2499721.8591308002</v>
      </c>
      <c r="F10" s="13">
        <v>4695412730</v>
      </c>
      <c r="G10" s="13">
        <v>12325693</v>
      </c>
      <c r="H10" s="14">
        <f t="shared" si="0"/>
        <v>0.20280578618425757</v>
      </c>
    </row>
    <row r="11" spans="1:8" s="57" customFormat="1" ht="12.75" x14ac:dyDescent="0.2">
      <c r="A11" s="52" t="str">
        <f>+BRZ!A13</f>
        <v>Large Use Service Classification</v>
      </c>
      <c r="B11" s="53" t="s">
        <v>32</v>
      </c>
      <c r="C11" s="58">
        <v>36711.964866045586</v>
      </c>
      <c r="D11" s="58">
        <f t="shared" si="1"/>
        <v>1652.0384189720512</v>
      </c>
      <c r="E11" s="59">
        <f t="shared" si="2"/>
        <v>38364.003285017636</v>
      </c>
      <c r="F11" s="13">
        <v>121322389</v>
      </c>
      <c r="G11" s="13">
        <v>191317</v>
      </c>
      <c r="H11" s="14">
        <f t="shared" si="0"/>
        <v>0.20052584603050244</v>
      </c>
    </row>
    <row r="12" spans="1:8" s="57" customFormat="1" ht="12.75" x14ac:dyDescent="0.2">
      <c r="A12" s="52" t="str">
        <f>+ERZ!A13</f>
        <v>Unmetered Scattered Load Service Classification</v>
      </c>
      <c r="B12" s="53" t="s">
        <v>31</v>
      </c>
      <c r="C12" s="58">
        <v>10574.844865317405</v>
      </c>
      <c r="D12" s="58">
        <f t="shared" si="1"/>
        <v>475.86801893928322</v>
      </c>
      <c r="E12" s="59">
        <f t="shared" si="2"/>
        <v>11050.712884256687</v>
      </c>
      <c r="F12" s="13">
        <v>14434010</v>
      </c>
      <c r="G12" s="13">
        <v>0</v>
      </c>
      <c r="H12" s="14">
        <f t="shared" si="0"/>
        <v>7.6560241293006503E-4</v>
      </c>
    </row>
    <row r="13" spans="1:8" s="57" customFormat="1" ht="12.75" x14ac:dyDescent="0.2">
      <c r="A13" s="52" t="str">
        <f>+BRZ!A15</f>
        <v>Street Lighting Service Classification</v>
      </c>
      <c r="B13" s="53" t="s">
        <v>32</v>
      </c>
      <c r="C13" s="58">
        <v>337077.22265875596</v>
      </c>
      <c r="D13" s="58">
        <f t="shared" si="1"/>
        <v>15168.475019644018</v>
      </c>
      <c r="E13" s="59">
        <f t="shared" si="2"/>
        <v>352245.69767839997</v>
      </c>
      <c r="F13" s="13">
        <v>39116765</v>
      </c>
      <c r="G13" s="13">
        <v>110692</v>
      </c>
      <c r="H13" s="14">
        <f t="shared" si="0"/>
        <v>3.1822145925486933</v>
      </c>
    </row>
    <row r="14" spans="1:8" s="57" customFormat="1" ht="12.75" x14ac:dyDescent="0.2">
      <c r="A14" s="52" t="str">
        <f>+HRZ!A15</f>
        <v>Sentinel Lighting Service Classification</v>
      </c>
      <c r="B14" s="53" t="s">
        <v>32</v>
      </c>
      <c r="C14" s="58">
        <v>820.93928729967126</v>
      </c>
      <c r="D14" s="58">
        <f t="shared" si="1"/>
        <v>36.942267928485208</v>
      </c>
      <c r="E14" s="59">
        <f t="shared" si="2"/>
        <v>857.88155522815646</v>
      </c>
      <c r="F14" s="13">
        <v>246335</v>
      </c>
      <c r="G14" s="13">
        <v>664</v>
      </c>
      <c r="H14" s="14">
        <f t="shared" si="0"/>
        <v>1.2919902940183079</v>
      </c>
    </row>
    <row r="15" spans="1:8" s="60" customFormat="1" ht="12.75" x14ac:dyDescent="0.2">
      <c r="A15" s="46" t="str">
        <f>+BRZ!A19</f>
        <v>Total</v>
      </c>
      <c r="B15" s="54"/>
      <c r="C15" s="61">
        <f>SUM(C8:C14)</f>
        <v>3357347.1749344137</v>
      </c>
      <c r="D15" s="61">
        <f>SUM(D8:D14)</f>
        <v>151080.62287204861</v>
      </c>
      <c r="E15" s="62">
        <f>SUM(E8:E14)</f>
        <v>3508427.7978064627</v>
      </c>
      <c r="F15" s="55">
        <f t="shared" ref="F15:G15" si="3">SUM(F8:F14)</f>
        <v>8815961392</v>
      </c>
      <c r="G15" s="55">
        <f t="shared" si="3"/>
        <v>12628366</v>
      </c>
      <c r="H15" s="63"/>
    </row>
    <row r="16" spans="1:8" x14ac:dyDescent="0.25">
      <c r="A16" s="34" t="s">
        <v>33</v>
      </c>
      <c r="B16" s="34"/>
      <c r="C16" s="34"/>
      <c r="D16" s="34"/>
      <c r="E16" s="34"/>
      <c r="F16" s="34"/>
      <c r="G16" s="34"/>
      <c r="H16" s="34"/>
    </row>
    <row r="17" spans="1:1" x14ac:dyDescent="0.25">
      <c r="A17" t="s">
        <v>33</v>
      </c>
    </row>
    <row r="18" spans="1:1" x14ac:dyDescent="0.25">
      <c r="A18" s="31" t="s">
        <v>38</v>
      </c>
    </row>
  </sheetData>
  <protectedRanges>
    <protectedRange sqref="E8:E14" name="Range1_1_1_1_1"/>
    <protectedRange sqref="G7" name="Range1_1"/>
  </protectedRanges>
  <mergeCells count="9">
    <mergeCell ref="H5:H6"/>
    <mergeCell ref="E5:E6"/>
    <mergeCell ref="A2:B2"/>
    <mergeCell ref="F5:F6"/>
    <mergeCell ref="G5:G6"/>
    <mergeCell ref="C5:C6"/>
    <mergeCell ref="D5:D6"/>
    <mergeCell ref="A5:A6"/>
    <mergeCell ref="B5:B6"/>
  </mergeCells>
  <pageMargins left="0.70866141732283505" right="0.70866141732283505" top="0.74803149606299202" bottom="0.74803149606299202" header="0.31496062992126" footer="0.31496062992126"/>
  <pageSetup scale="70" orientation="landscape" r:id="rId1"/>
  <headerFooter>
    <oddFooter>&amp;A</oddFooter>
  </headerFooter>
  <ignoredErrors>
    <ignoredError sqref="E8:E15 E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BRZ</vt:lpstr>
      <vt:lpstr>ERZ</vt:lpstr>
      <vt:lpstr>GRZ</vt:lpstr>
      <vt:lpstr>HRZ</vt:lpstr>
      <vt:lpstr>PRZ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Yan</dc:creator>
  <cp:lastModifiedBy>Angela Yan</cp:lastModifiedBy>
  <cp:lastPrinted>2023-08-17T19:01:38Z</cp:lastPrinted>
  <dcterms:created xsi:type="dcterms:W3CDTF">2023-07-21T15:24:45Z</dcterms:created>
  <dcterms:modified xsi:type="dcterms:W3CDTF">2023-08-17T19:02:22Z</dcterms:modified>
</cp:coreProperties>
</file>