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4 Rates Application\Pre-Filed Submission\Excels\"/>
    </mc:Choice>
  </mc:AlternateContent>
  <xr:revisionPtr revIDLastSave="0" documentId="13_ncr:1_{02843F84-AE22-4B92-A9F9-20991AF28D8F}" xr6:coauthVersionLast="36" xr6:coauthVersionMax="36" xr10:uidLastSave="{00000000-0000-0000-0000-000000000000}"/>
  <bookViews>
    <workbookView xWindow="0" yWindow="0" windowWidth="23040" windowHeight="8770" tabRatio="752" xr2:uid="{964D7971-9563-429C-BE4C-35B0428C3EC6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RESIDENTIAL!$B$20:$F$59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CSMUR!$A$10:$Q$106</definedName>
    <definedName name="_xlnm.Print_Area" localSheetId="4">'GS 1,000-4,999 kW'!$A$10:$Q$118</definedName>
    <definedName name="_xlnm.Print_Area" localSheetId="3">'GS 50-999 kW'!$A$10:$Q$65</definedName>
    <definedName name="_xlnm.Print_Area" localSheetId="2">'GS&lt;50 kW'!$A$10:$Q$122</definedName>
    <definedName name="_xlnm.Print_Area" localSheetId="5">'LARGE USE SERVICE'!$A$10:$Q$63</definedName>
    <definedName name="_xlnm.Print_Area" localSheetId="0">RESIDENTIAL!$B$10:$Q$161</definedName>
    <definedName name="_xlnm.Print_Area" localSheetId="7">'STREET LIGHTING SERVICE'!$A$10:$Q$63</definedName>
    <definedName name="_xlnm.Print_Area" localSheetId="6">USL!$A$10:$Q$58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1" l="1"/>
  <c r="B28" i="2"/>
  <c r="P58" i="8" l="1"/>
  <c r="O58" i="8"/>
  <c r="P53" i="8"/>
  <c r="O53" i="8"/>
  <c r="M50" i="8"/>
  <c r="L50" i="8"/>
  <c r="H50" i="8"/>
  <c r="G50" i="8"/>
  <c r="G32" i="8" s="1"/>
  <c r="M49" i="8"/>
  <c r="O49" i="8" s="1"/>
  <c r="K50" i="8"/>
  <c r="K32" i="8" s="1"/>
  <c r="I49" i="8"/>
  <c r="P49" i="8" s="1"/>
  <c r="L48" i="8"/>
  <c r="M48" i="8" s="1"/>
  <c r="O48" i="8" s="1"/>
  <c r="H48" i="8"/>
  <c r="I48" i="8" s="1"/>
  <c r="L47" i="8"/>
  <c r="M47" i="8" s="1"/>
  <c r="O47" i="8" s="1"/>
  <c r="H47" i="8"/>
  <c r="I47" i="8" s="1"/>
  <c r="L46" i="8"/>
  <c r="M46" i="8" s="1"/>
  <c r="O46" i="8" s="1"/>
  <c r="H46" i="8"/>
  <c r="I46" i="8" s="1"/>
  <c r="L45" i="8"/>
  <c r="M45" i="8" s="1"/>
  <c r="O45" i="8" s="1"/>
  <c r="H45" i="8"/>
  <c r="I45" i="8" s="1"/>
  <c r="L44" i="8"/>
  <c r="H44" i="8"/>
  <c r="I44" i="8" s="1"/>
  <c r="O43" i="8"/>
  <c r="M43" i="8"/>
  <c r="I43" i="8"/>
  <c r="L40" i="8"/>
  <c r="M40" i="8" s="1"/>
  <c r="M38" i="8"/>
  <c r="L38" i="8"/>
  <c r="H38" i="8"/>
  <c r="I38" i="8" s="1"/>
  <c r="M37" i="8"/>
  <c r="L37" i="8"/>
  <c r="H37" i="8"/>
  <c r="L35" i="8"/>
  <c r="M35" i="8" s="1"/>
  <c r="H35" i="8"/>
  <c r="I35" i="8" s="1"/>
  <c r="B35" i="8"/>
  <c r="M34" i="8"/>
  <c r="O34" i="8" s="1"/>
  <c r="L34" i="8"/>
  <c r="I34" i="8"/>
  <c r="H34" i="8"/>
  <c r="B34" i="8"/>
  <c r="L33" i="8"/>
  <c r="M33" i="8" s="1"/>
  <c r="O33" i="8" s="1"/>
  <c r="H33" i="8"/>
  <c r="I33" i="8" s="1"/>
  <c r="B33" i="8"/>
  <c r="L32" i="8"/>
  <c r="M32" i="8" s="1"/>
  <c r="L30" i="8"/>
  <c r="M30" i="8" s="1"/>
  <c r="H30" i="8"/>
  <c r="I30" i="8" s="1"/>
  <c r="P30" i="8" s="1"/>
  <c r="B30" i="8"/>
  <c r="L29" i="8"/>
  <c r="M29" i="8" s="1"/>
  <c r="O29" i="8" s="1"/>
  <c r="I29" i="8"/>
  <c r="H29" i="8"/>
  <c r="L28" i="8"/>
  <c r="M28" i="8" s="1"/>
  <c r="H28" i="8"/>
  <c r="I28" i="8" s="1"/>
  <c r="L27" i="8"/>
  <c r="M27" i="8" s="1"/>
  <c r="H27" i="8"/>
  <c r="I27" i="8" s="1"/>
  <c r="L26" i="8"/>
  <c r="M26" i="8" s="1"/>
  <c r="H26" i="8"/>
  <c r="I26" i="8" s="1"/>
  <c r="L25" i="8"/>
  <c r="M25" i="8" s="1"/>
  <c r="H25" i="8"/>
  <c r="I25" i="8" s="1"/>
  <c r="L24" i="8"/>
  <c r="M24" i="8" s="1"/>
  <c r="I24" i="8"/>
  <c r="H24" i="8"/>
  <c r="H44" i="7"/>
  <c r="I44" i="7" s="1"/>
  <c r="P44" i="7" s="1"/>
  <c r="L37" i="7"/>
  <c r="K50" i="7"/>
  <c r="M50" i="7" s="1"/>
  <c r="P49" i="7"/>
  <c r="O49" i="7"/>
  <c r="M49" i="7"/>
  <c r="I49" i="7"/>
  <c r="M48" i="7"/>
  <c r="L48" i="7"/>
  <c r="H48" i="7"/>
  <c r="I48" i="7"/>
  <c r="L47" i="7"/>
  <c r="M47" i="7" s="1"/>
  <c r="H47" i="7"/>
  <c r="I47" i="7"/>
  <c r="P46" i="7"/>
  <c r="L46" i="7"/>
  <c r="M46" i="7" s="1"/>
  <c r="O46" i="7" s="1"/>
  <c r="H46" i="7"/>
  <c r="I46" i="7" s="1"/>
  <c r="M45" i="7"/>
  <c r="L45" i="7"/>
  <c r="H45" i="7"/>
  <c r="I45" i="7" s="1"/>
  <c r="M44" i="7"/>
  <c r="O44" i="7" s="1"/>
  <c r="L44" i="7"/>
  <c r="M43" i="7"/>
  <c r="I43" i="7"/>
  <c r="H38" i="7"/>
  <c r="I38" i="7" s="1"/>
  <c r="H37" i="7"/>
  <c r="P35" i="7"/>
  <c r="O35" i="7"/>
  <c r="B35" i="7"/>
  <c r="L34" i="7"/>
  <c r="M34" i="7" s="1"/>
  <c r="I34" i="7"/>
  <c r="H34" i="7"/>
  <c r="B34" i="7"/>
  <c r="L33" i="7"/>
  <c r="M33" i="7" s="1"/>
  <c r="H33" i="7"/>
  <c r="I33" i="7" s="1"/>
  <c r="B33" i="7"/>
  <c r="L32" i="7"/>
  <c r="H32" i="7"/>
  <c r="M30" i="7"/>
  <c r="O30" i="7" s="1"/>
  <c r="L30" i="7"/>
  <c r="H30" i="7"/>
  <c r="I30" i="7" s="1"/>
  <c r="B30" i="7"/>
  <c r="M29" i="7"/>
  <c r="L29" i="7"/>
  <c r="H29" i="7"/>
  <c r="I29" i="7" s="1"/>
  <c r="M28" i="7"/>
  <c r="L28" i="7"/>
  <c r="H28" i="7"/>
  <c r="I28" i="7" s="1"/>
  <c r="M27" i="7"/>
  <c r="L27" i="7"/>
  <c r="H27" i="7"/>
  <c r="I27" i="7" s="1"/>
  <c r="P26" i="7"/>
  <c r="M26" i="7"/>
  <c r="L26" i="7"/>
  <c r="H26" i="7"/>
  <c r="I26" i="7" s="1"/>
  <c r="O26" i="7" s="1"/>
  <c r="P25" i="7"/>
  <c r="O25" i="7"/>
  <c r="M25" i="7"/>
  <c r="L25" i="7"/>
  <c r="H25" i="7"/>
  <c r="I25" i="7" s="1"/>
  <c r="O24" i="7"/>
  <c r="P24" i="7" s="1"/>
  <c r="M24" i="7"/>
  <c r="I24" i="7"/>
  <c r="I31" i="7" s="1"/>
  <c r="M23" i="7"/>
  <c r="I23" i="7"/>
  <c r="L45" i="6"/>
  <c r="P58" i="6"/>
  <c r="O58" i="6"/>
  <c r="P53" i="6"/>
  <c r="O53" i="6"/>
  <c r="L50" i="6"/>
  <c r="M50" i="6" s="1"/>
  <c r="K50" i="6"/>
  <c r="K31" i="6" s="1"/>
  <c r="H50" i="6"/>
  <c r="M49" i="6"/>
  <c r="L48" i="6"/>
  <c r="M48" i="6" s="1"/>
  <c r="H48" i="6"/>
  <c r="L47" i="6"/>
  <c r="M47" i="6" s="1"/>
  <c r="H47" i="6"/>
  <c r="I47" i="6" s="1"/>
  <c r="M46" i="6"/>
  <c r="O46" i="6" s="1"/>
  <c r="L46" i="6"/>
  <c r="H46" i="6"/>
  <c r="I46" i="6" s="1"/>
  <c r="M45" i="6"/>
  <c r="H45" i="6"/>
  <c r="I45" i="6" s="1"/>
  <c r="M43" i="6"/>
  <c r="I43" i="6"/>
  <c r="M42" i="6"/>
  <c r="O42" i="6" s="1"/>
  <c r="I42" i="6"/>
  <c r="I41" i="6"/>
  <c r="H41" i="6"/>
  <c r="L40" i="6"/>
  <c r="H40" i="6"/>
  <c r="I40" i="6" s="1"/>
  <c r="M38" i="6"/>
  <c r="L38" i="6"/>
  <c r="H38" i="6"/>
  <c r="M37" i="6"/>
  <c r="O37" i="6" s="1"/>
  <c r="L37" i="6"/>
  <c r="H37" i="6"/>
  <c r="I37" i="6" s="1"/>
  <c r="M35" i="6"/>
  <c r="I35" i="6"/>
  <c r="P35" i="6" s="1"/>
  <c r="B35" i="6"/>
  <c r="M34" i="6"/>
  <c r="O34" i="6" s="1"/>
  <c r="I34" i="6"/>
  <c r="B34" i="6"/>
  <c r="L33" i="6"/>
  <c r="M33" i="6" s="1"/>
  <c r="H33" i="6"/>
  <c r="I33" i="6"/>
  <c r="B33" i="6"/>
  <c r="L32" i="6"/>
  <c r="H32" i="6"/>
  <c r="B32" i="6"/>
  <c r="L31" i="6"/>
  <c r="M31" i="6" s="1"/>
  <c r="H31" i="6"/>
  <c r="M30" i="6"/>
  <c r="M29" i="6"/>
  <c r="O29" i="6" s="1"/>
  <c r="L29" i="6"/>
  <c r="H29" i="6"/>
  <c r="I29" i="6" s="1"/>
  <c r="B29" i="6"/>
  <c r="M28" i="6"/>
  <c r="L28" i="6"/>
  <c r="H28" i="6"/>
  <c r="I28" i="6" s="1"/>
  <c r="M27" i="6"/>
  <c r="L27" i="6"/>
  <c r="H27" i="6"/>
  <c r="I27" i="6" s="1"/>
  <c r="M26" i="6"/>
  <c r="L26" i="6"/>
  <c r="H26" i="6"/>
  <c r="I26" i="6" s="1"/>
  <c r="P25" i="6"/>
  <c r="M25" i="6"/>
  <c r="L25" i="6"/>
  <c r="H25" i="6"/>
  <c r="I25" i="6" s="1"/>
  <c r="O25" i="6" s="1"/>
  <c r="P24" i="6"/>
  <c r="O24" i="6"/>
  <c r="M24" i="6"/>
  <c r="L24" i="6"/>
  <c r="H24" i="6"/>
  <c r="I24" i="6" s="1"/>
  <c r="O23" i="6"/>
  <c r="P23" i="6" s="1"/>
  <c r="M23" i="6"/>
  <c r="I23" i="6"/>
  <c r="I30" i="6" s="1"/>
  <c r="L95" i="5"/>
  <c r="L96" i="5" s="1"/>
  <c r="L97" i="5" s="1"/>
  <c r="P113" i="5"/>
  <c r="O113" i="5"/>
  <c r="P108" i="5"/>
  <c r="O108" i="5"/>
  <c r="L105" i="5"/>
  <c r="H105" i="5"/>
  <c r="L103" i="5"/>
  <c r="M103" i="5" s="1"/>
  <c r="H103" i="5"/>
  <c r="I103" i="5" s="1"/>
  <c r="L102" i="5"/>
  <c r="M102" i="5" s="1"/>
  <c r="H102" i="5"/>
  <c r="I102" i="5" s="1"/>
  <c r="L100" i="5"/>
  <c r="M100" i="5" s="1"/>
  <c r="O100" i="5" s="1"/>
  <c r="I100" i="5"/>
  <c r="H100" i="5"/>
  <c r="M98" i="5"/>
  <c r="O98" i="5" s="1"/>
  <c r="I98" i="5"/>
  <c r="P98" i="5" s="1"/>
  <c r="M97" i="5"/>
  <c r="M95" i="5"/>
  <c r="H95" i="5"/>
  <c r="I95" i="5" s="1"/>
  <c r="L93" i="5"/>
  <c r="H93" i="5"/>
  <c r="I93" i="5" s="1"/>
  <c r="L92" i="5"/>
  <c r="I92" i="5"/>
  <c r="H92" i="5"/>
  <c r="M90" i="5"/>
  <c r="L90" i="5"/>
  <c r="H90" i="5"/>
  <c r="B90" i="5"/>
  <c r="L89" i="5"/>
  <c r="M89" i="5"/>
  <c r="I89" i="5"/>
  <c r="H89" i="5"/>
  <c r="B89" i="5"/>
  <c r="L88" i="5"/>
  <c r="H88" i="5"/>
  <c r="I88" i="5"/>
  <c r="B88" i="5"/>
  <c r="L87" i="5"/>
  <c r="M87" i="5" s="1"/>
  <c r="H87" i="5"/>
  <c r="B87" i="5"/>
  <c r="L86" i="5"/>
  <c r="H86" i="5"/>
  <c r="L83" i="5"/>
  <c r="M83" i="5"/>
  <c r="O83" i="5" s="1"/>
  <c r="I83" i="5"/>
  <c r="H83" i="5"/>
  <c r="M82" i="5"/>
  <c r="L82" i="5"/>
  <c r="H82" i="5"/>
  <c r="I82" i="5" s="1"/>
  <c r="O81" i="5"/>
  <c r="M81" i="5"/>
  <c r="L81" i="5"/>
  <c r="H81" i="5"/>
  <c r="I81" i="5" s="1"/>
  <c r="P80" i="5"/>
  <c r="M80" i="5"/>
  <c r="O80" i="5" s="1"/>
  <c r="L80" i="5"/>
  <c r="H80" i="5"/>
  <c r="I80" i="5"/>
  <c r="L79" i="5"/>
  <c r="M79" i="5" s="1"/>
  <c r="I79" i="5"/>
  <c r="H79" i="5"/>
  <c r="O78" i="5"/>
  <c r="M78" i="5"/>
  <c r="I78" i="5"/>
  <c r="P58" i="5"/>
  <c r="O58" i="5"/>
  <c r="P53" i="5"/>
  <c r="O53" i="5"/>
  <c r="L50" i="5"/>
  <c r="K50" i="5"/>
  <c r="M50" i="5" s="1"/>
  <c r="H50" i="5"/>
  <c r="M49" i="5"/>
  <c r="L48" i="5"/>
  <c r="M48" i="5" s="1"/>
  <c r="H48" i="5"/>
  <c r="I48" i="5" s="1"/>
  <c r="L47" i="5"/>
  <c r="M47" i="5" s="1"/>
  <c r="H47" i="5"/>
  <c r="L46" i="5"/>
  <c r="M46" i="5" s="1"/>
  <c r="O46" i="5" s="1"/>
  <c r="H46" i="5"/>
  <c r="I46" i="5" s="1"/>
  <c r="L45" i="5"/>
  <c r="M45" i="5" s="1"/>
  <c r="H45" i="5"/>
  <c r="L44" i="5"/>
  <c r="M44" i="5" s="1"/>
  <c r="M43" i="5"/>
  <c r="O43" i="5" s="1"/>
  <c r="I43" i="5"/>
  <c r="O42" i="5"/>
  <c r="M42" i="5"/>
  <c r="I42" i="5"/>
  <c r="P42" i="5" s="1"/>
  <c r="P40" i="5"/>
  <c r="M40" i="5"/>
  <c r="O40" i="5" s="1"/>
  <c r="L40" i="5"/>
  <c r="L41" i="5" s="1"/>
  <c r="M41" i="5" s="1"/>
  <c r="H40" i="5"/>
  <c r="I40" i="5" s="1"/>
  <c r="L38" i="5"/>
  <c r="M38" i="5" s="1"/>
  <c r="K93" i="5"/>
  <c r="H38" i="5"/>
  <c r="G93" i="5"/>
  <c r="L37" i="5"/>
  <c r="H37" i="5"/>
  <c r="I37" i="5" s="1"/>
  <c r="G92" i="5"/>
  <c r="M35" i="5"/>
  <c r="I35" i="5"/>
  <c r="P35" i="5" s="1"/>
  <c r="B35" i="5"/>
  <c r="M34" i="5"/>
  <c r="I34" i="5"/>
  <c r="B34" i="5"/>
  <c r="M33" i="5"/>
  <c r="O33" i="5" s="1"/>
  <c r="L33" i="5"/>
  <c r="H33" i="5"/>
  <c r="I33" i="5"/>
  <c r="B33" i="5"/>
  <c r="L32" i="5"/>
  <c r="M32" i="5"/>
  <c r="H32" i="5"/>
  <c r="I32" i="5"/>
  <c r="B32" i="5"/>
  <c r="L31" i="5"/>
  <c r="H31" i="5"/>
  <c r="M29" i="5"/>
  <c r="L29" i="5"/>
  <c r="H29" i="5"/>
  <c r="I29" i="5"/>
  <c r="B29" i="5"/>
  <c r="B84" i="5" s="1"/>
  <c r="L28" i="5"/>
  <c r="M28" i="5" s="1"/>
  <c r="H28" i="5"/>
  <c r="I28" i="5" s="1"/>
  <c r="L27" i="5"/>
  <c r="M27" i="5" s="1"/>
  <c r="H27" i="5"/>
  <c r="L26" i="5"/>
  <c r="M26" i="5" s="1"/>
  <c r="H26" i="5"/>
  <c r="O25" i="5"/>
  <c r="L25" i="5"/>
  <c r="M25" i="5" s="1"/>
  <c r="H25" i="5"/>
  <c r="I25" i="5" s="1"/>
  <c r="L24" i="5"/>
  <c r="M24" i="5" s="1"/>
  <c r="H24" i="5"/>
  <c r="I24" i="5" s="1"/>
  <c r="P23" i="5"/>
  <c r="O23" i="5"/>
  <c r="M23" i="5"/>
  <c r="I23" i="5"/>
  <c r="L47" i="4"/>
  <c r="M47" i="4" s="1"/>
  <c r="L46" i="4"/>
  <c r="M46" i="4" s="1"/>
  <c r="P60" i="4"/>
  <c r="O60" i="4"/>
  <c r="P55" i="4"/>
  <c r="O55" i="4"/>
  <c r="L52" i="4"/>
  <c r="M52" i="4" s="1"/>
  <c r="K52" i="4"/>
  <c r="K33" i="4" s="1"/>
  <c r="H52" i="4"/>
  <c r="I52" i="4" s="1"/>
  <c r="M51" i="4"/>
  <c r="I51" i="4"/>
  <c r="P51" i="4" s="1"/>
  <c r="G52" i="4"/>
  <c r="G33" i="4" s="1"/>
  <c r="L50" i="4"/>
  <c r="M50" i="4" s="1"/>
  <c r="H50" i="4"/>
  <c r="I50" i="4" s="1"/>
  <c r="L49" i="4"/>
  <c r="M49" i="4" s="1"/>
  <c r="I49" i="4"/>
  <c r="H49" i="4"/>
  <c r="H46" i="4"/>
  <c r="I46" i="4" s="1"/>
  <c r="M45" i="4"/>
  <c r="O45" i="4" s="1"/>
  <c r="I45" i="4"/>
  <c r="P45" i="4" s="1"/>
  <c r="H42" i="4"/>
  <c r="H44" i="4" s="1"/>
  <c r="I44" i="4" s="1"/>
  <c r="I42" i="4"/>
  <c r="L40" i="4"/>
  <c r="M40" i="4" s="1"/>
  <c r="H40" i="4"/>
  <c r="I40" i="4" s="1"/>
  <c r="L39" i="4"/>
  <c r="M39" i="4" s="1"/>
  <c r="O39" i="4" s="1"/>
  <c r="H39" i="4"/>
  <c r="I39" i="4" s="1"/>
  <c r="M37" i="4"/>
  <c r="L37" i="4"/>
  <c r="H37" i="4"/>
  <c r="I37" i="4"/>
  <c r="B37" i="4"/>
  <c r="L36" i="4"/>
  <c r="M36" i="4" s="1"/>
  <c r="H36" i="4"/>
  <c r="B36" i="4"/>
  <c r="L35" i="4"/>
  <c r="M35" i="4" s="1"/>
  <c r="I35" i="4"/>
  <c r="H35" i="4"/>
  <c r="L34" i="4"/>
  <c r="M34" i="4" s="1"/>
  <c r="H34" i="4"/>
  <c r="I34" i="4"/>
  <c r="B34" i="4"/>
  <c r="I33" i="4"/>
  <c r="H33" i="4"/>
  <c r="M31" i="4"/>
  <c r="L31" i="4"/>
  <c r="H31" i="4"/>
  <c r="I31" i="4" s="1"/>
  <c r="P31" i="4" s="1"/>
  <c r="B31" i="4"/>
  <c r="M30" i="4"/>
  <c r="L30" i="4"/>
  <c r="H30" i="4"/>
  <c r="I30" i="4"/>
  <c r="M29" i="4"/>
  <c r="L29" i="4"/>
  <c r="H29" i="4"/>
  <c r="I29" i="4"/>
  <c r="M28" i="4"/>
  <c r="L28" i="4"/>
  <c r="H28" i="4"/>
  <c r="I28" i="4"/>
  <c r="M27" i="4"/>
  <c r="L27" i="4"/>
  <c r="H27" i="4"/>
  <c r="I27" i="4"/>
  <c r="O27" i="4" s="1"/>
  <c r="P27" i="4" s="1"/>
  <c r="O26" i="4"/>
  <c r="M26" i="4"/>
  <c r="L26" i="4"/>
  <c r="H26" i="4"/>
  <c r="I26" i="4"/>
  <c r="M25" i="4"/>
  <c r="L25" i="4"/>
  <c r="H25" i="4"/>
  <c r="I25" i="4"/>
  <c r="P24" i="4"/>
  <c r="O24" i="4"/>
  <c r="M24" i="4"/>
  <c r="I24" i="4"/>
  <c r="M23" i="4"/>
  <c r="I23" i="4"/>
  <c r="L96" i="3"/>
  <c r="K109" i="3"/>
  <c r="M109" i="3" s="1"/>
  <c r="G109" i="3"/>
  <c r="I109" i="3" s="1"/>
  <c r="P109" i="3" s="1"/>
  <c r="M108" i="3"/>
  <c r="I108" i="3"/>
  <c r="L107" i="3"/>
  <c r="M107" i="3" s="1"/>
  <c r="H107" i="3"/>
  <c r="I107" i="3" s="1"/>
  <c r="L106" i="3"/>
  <c r="M106" i="3" s="1"/>
  <c r="H106" i="3"/>
  <c r="L105" i="3"/>
  <c r="M105" i="3" s="1"/>
  <c r="H105" i="3"/>
  <c r="L104" i="3"/>
  <c r="M104" i="3" s="1"/>
  <c r="H104" i="3"/>
  <c r="I104" i="3" s="1"/>
  <c r="L103" i="3"/>
  <c r="M103" i="3" s="1"/>
  <c r="H103" i="3"/>
  <c r="I103" i="3" s="1"/>
  <c r="P102" i="3"/>
  <c r="O102" i="3"/>
  <c r="M102" i="3"/>
  <c r="I102" i="3"/>
  <c r="L101" i="3"/>
  <c r="M101" i="3" s="1"/>
  <c r="M99" i="3"/>
  <c r="L99" i="3"/>
  <c r="I96" i="3"/>
  <c r="H96" i="3"/>
  <c r="M93" i="3"/>
  <c r="O93" i="3" s="1"/>
  <c r="I93" i="3"/>
  <c r="B93" i="3"/>
  <c r="L92" i="3"/>
  <c r="M92" i="3" s="1"/>
  <c r="H92" i="3"/>
  <c r="I92" i="3"/>
  <c r="B92" i="3"/>
  <c r="L91" i="3"/>
  <c r="M91" i="3" s="1"/>
  <c r="H91" i="3"/>
  <c r="L90" i="3"/>
  <c r="M90" i="3" s="1"/>
  <c r="H90" i="3"/>
  <c r="I90" i="3" s="1"/>
  <c r="B90" i="3"/>
  <c r="L89" i="3"/>
  <c r="H89" i="3"/>
  <c r="L87" i="3"/>
  <c r="M87" i="3" s="1"/>
  <c r="K87" i="3"/>
  <c r="H87" i="3"/>
  <c r="M86" i="3"/>
  <c r="L86" i="3"/>
  <c r="I86" i="3"/>
  <c r="H86" i="3"/>
  <c r="M85" i="3"/>
  <c r="O85" i="3" s="1"/>
  <c r="L85" i="3"/>
  <c r="I85" i="3"/>
  <c r="H85" i="3"/>
  <c r="M84" i="3"/>
  <c r="L84" i="3"/>
  <c r="I84" i="3"/>
  <c r="H84" i="3"/>
  <c r="M83" i="3"/>
  <c r="L83" i="3"/>
  <c r="I83" i="3"/>
  <c r="H83" i="3"/>
  <c r="M82" i="3"/>
  <c r="L82" i="3"/>
  <c r="I82" i="3"/>
  <c r="H82" i="3"/>
  <c r="M81" i="3"/>
  <c r="O81" i="3" s="1"/>
  <c r="I81" i="3"/>
  <c r="M80" i="3"/>
  <c r="I80" i="3"/>
  <c r="H39" i="3"/>
  <c r="K52" i="3"/>
  <c r="M52" i="3" s="1"/>
  <c r="M51" i="3"/>
  <c r="H50" i="3"/>
  <c r="L50" i="3" s="1"/>
  <c r="I50" i="3"/>
  <c r="H49" i="3"/>
  <c r="L49" i="3" s="1"/>
  <c r="M49" i="3" s="1"/>
  <c r="I49" i="3"/>
  <c r="L48" i="3"/>
  <c r="M48" i="3"/>
  <c r="O48" i="3" s="1"/>
  <c r="I48" i="3"/>
  <c r="H48" i="3"/>
  <c r="L47" i="3"/>
  <c r="M47" i="3"/>
  <c r="H47" i="3"/>
  <c r="I47" i="3"/>
  <c r="L46" i="3"/>
  <c r="M46" i="3"/>
  <c r="H46" i="3"/>
  <c r="I46" i="3"/>
  <c r="M45" i="3"/>
  <c r="I45" i="3"/>
  <c r="H43" i="3"/>
  <c r="I43" i="3" s="1"/>
  <c r="L40" i="3"/>
  <c r="M40" i="3" s="1"/>
  <c r="L39" i="3"/>
  <c r="I39" i="3"/>
  <c r="M36" i="3"/>
  <c r="I36" i="3"/>
  <c r="P36" i="3" s="1"/>
  <c r="B36" i="3"/>
  <c r="L35" i="3"/>
  <c r="M35" i="3" s="1"/>
  <c r="O35" i="3" s="1"/>
  <c r="H35" i="3"/>
  <c r="I35" i="3" s="1"/>
  <c r="B35" i="3"/>
  <c r="M34" i="3"/>
  <c r="L34" i="3"/>
  <c r="H34" i="3"/>
  <c r="I34" i="3"/>
  <c r="P34" i="3" s="1"/>
  <c r="P33" i="3"/>
  <c r="M33" i="3"/>
  <c r="O33" i="3" s="1"/>
  <c r="L33" i="3"/>
  <c r="H33" i="3"/>
  <c r="I33" i="3"/>
  <c r="B33" i="3"/>
  <c r="L32" i="3"/>
  <c r="H32" i="3"/>
  <c r="L30" i="3"/>
  <c r="M30" i="3" s="1"/>
  <c r="O30" i="3" s="1"/>
  <c r="I30" i="3"/>
  <c r="H30" i="3"/>
  <c r="G87" i="3"/>
  <c r="B30" i="3"/>
  <c r="B87" i="3" s="1"/>
  <c r="L29" i="3"/>
  <c r="M29" i="3"/>
  <c r="O29" i="3" s="1"/>
  <c r="H29" i="3"/>
  <c r="I29" i="3" s="1"/>
  <c r="O28" i="3"/>
  <c r="M28" i="3"/>
  <c r="L28" i="3"/>
  <c r="H28" i="3"/>
  <c r="I28" i="3" s="1"/>
  <c r="M27" i="3"/>
  <c r="O27" i="3" s="1"/>
  <c r="L27" i="3"/>
  <c r="H27" i="3"/>
  <c r="I27" i="3" s="1"/>
  <c r="L26" i="3"/>
  <c r="M26" i="3"/>
  <c r="H26" i="3"/>
  <c r="I26" i="3" s="1"/>
  <c r="L25" i="3"/>
  <c r="M25" i="3"/>
  <c r="H25" i="3"/>
  <c r="O24" i="3"/>
  <c r="M24" i="3"/>
  <c r="I24" i="3"/>
  <c r="M23" i="3"/>
  <c r="I23" i="3"/>
  <c r="L94" i="2"/>
  <c r="K98" i="2"/>
  <c r="H98" i="2"/>
  <c r="G98" i="2"/>
  <c r="H97" i="2"/>
  <c r="L96" i="2"/>
  <c r="M96" i="2" s="1"/>
  <c r="O96" i="2" s="1"/>
  <c r="H96" i="2"/>
  <c r="I96" i="2" s="1"/>
  <c r="L95" i="2"/>
  <c r="H95" i="2"/>
  <c r="I95" i="2" s="1"/>
  <c r="L93" i="2"/>
  <c r="H93" i="2"/>
  <c r="I93" i="2" s="1"/>
  <c r="L92" i="2"/>
  <c r="H92" i="2"/>
  <c r="O91" i="2"/>
  <c r="M91" i="2"/>
  <c r="I91" i="2"/>
  <c r="G85" i="2"/>
  <c r="M82" i="2"/>
  <c r="O82" i="2" s="1"/>
  <c r="I82" i="2"/>
  <c r="P82" i="2" s="1"/>
  <c r="B82" i="2"/>
  <c r="L81" i="2"/>
  <c r="M81" i="2" s="1"/>
  <c r="I81" i="2"/>
  <c r="H81" i="2"/>
  <c r="B81" i="2"/>
  <c r="L80" i="2"/>
  <c r="M80" i="2"/>
  <c r="H80" i="2"/>
  <c r="I80" i="2" s="1"/>
  <c r="B80" i="2"/>
  <c r="P77" i="2"/>
  <c r="O77" i="2"/>
  <c r="L77" i="2"/>
  <c r="H77" i="2"/>
  <c r="B77" i="2"/>
  <c r="L76" i="2"/>
  <c r="M76" i="2" s="1"/>
  <c r="H76" i="2"/>
  <c r="M75" i="2"/>
  <c r="O75" i="2" s="1"/>
  <c r="I75" i="2"/>
  <c r="M74" i="2"/>
  <c r="O74" i="2" s="1"/>
  <c r="I74" i="2"/>
  <c r="P73" i="2"/>
  <c r="O73" i="2"/>
  <c r="M73" i="2"/>
  <c r="I73" i="2"/>
  <c r="M72" i="2"/>
  <c r="I72" i="2"/>
  <c r="K101" i="2"/>
  <c r="G101" i="2"/>
  <c r="K49" i="2"/>
  <c r="M49" i="2" s="1"/>
  <c r="M48" i="2"/>
  <c r="I48" i="2"/>
  <c r="M47" i="2"/>
  <c r="O47" i="2" s="1"/>
  <c r="L47" i="2"/>
  <c r="H47" i="2"/>
  <c r="I47" i="2"/>
  <c r="L46" i="2"/>
  <c r="M46" i="2" s="1"/>
  <c r="O46" i="2" s="1"/>
  <c r="I46" i="2"/>
  <c r="H46" i="2"/>
  <c r="L45" i="2"/>
  <c r="M45" i="2" s="1"/>
  <c r="O45" i="2" s="1"/>
  <c r="H45" i="2"/>
  <c r="I45" i="2" s="1"/>
  <c r="L44" i="2"/>
  <c r="H44" i="2"/>
  <c r="I44" i="2" s="1"/>
  <c r="L43" i="2"/>
  <c r="M43" i="2" s="1"/>
  <c r="O43" i="2" s="1"/>
  <c r="H43" i="2"/>
  <c r="I43" i="2" s="1"/>
  <c r="M42" i="2"/>
  <c r="I42" i="2"/>
  <c r="K86" i="2"/>
  <c r="G86" i="2"/>
  <c r="K85" i="2"/>
  <c r="B34" i="2"/>
  <c r="M33" i="2"/>
  <c r="O33" i="2" s="1"/>
  <c r="I33" i="2"/>
  <c r="B33" i="2"/>
  <c r="M32" i="2"/>
  <c r="L32" i="2"/>
  <c r="H32" i="2"/>
  <c r="B32" i="2"/>
  <c r="L31" i="2"/>
  <c r="M31" i="2" s="1"/>
  <c r="H31" i="2"/>
  <c r="B31" i="2"/>
  <c r="M28" i="2"/>
  <c r="O28" i="2" s="1"/>
  <c r="L28" i="2"/>
  <c r="K77" i="2"/>
  <c r="H28" i="2"/>
  <c r="I28" i="2" s="1"/>
  <c r="P28" i="2" s="1"/>
  <c r="G77" i="2"/>
  <c r="L27" i="2"/>
  <c r="M27" i="2" s="1"/>
  <c r="P27" i="2" s="1"/>
  <c r="K76" i="2"/>
  <c r="H27" i="2"/>
  <c r="I27" i="2" s="1"/>
  <c r="G76" i="2"/>
  <c r="I76" i="2" s="1"/>
  <c r="P76" i="2" s="1"/>
  <c r="P26" i="2"/>
  <c r="O26" i="2"/>
  <c r="M26" i="2"/>
  <c r="I26" i="2"/>
  <c r="M25" i="2"/>
  <c r="O25" i="2" s="1"/>
  <c r="I25" i="2"/>
  <c r="M24" i="2"/>
  <c r="O24" i="2" s="1"/>
  <c r="I24" i="2"/>
  <c r="O23" i="2"/>
  <c r="M23" i="2"/>
  <c r="I23" i="2"/>
  <c r="G32" i="1"/>
  <c r="K153" i="1"/>
  <c r="G153" i="1"/>
  <c r="P147" i="1"/>
  <c r="O147" i="1"/>
  <c r="M147" i="1"/>
  <c r="L147" i="1"/>
  <c r="H147" i="1"/>
  <c r="I147" i="1" s="1"/>
  <c r="O146" i="1"/>
  <c r="M146" i="1"/>
  <c r="I146" i="1"/>
  <c r="G141" i="1"/>
  <c r="B138" i="1"/>
  <c r="M137" i="1"/>
  <c r="I137" i="1"/>
  <c r="P137" i="1" s="1"/>
  <c r="B137" i="1"/>
  <c r="P136" i="1"/>
  <c r="L136" i="1"/>
  <c r="M136" i="1" s="1"/>
  <c r="O136" i="1" s="1"/>
  <c r="I136" i="1"/>
  <c r="H136" i="1"/>
  <c r="B136" i="1"/>
  <c r="L135" i="1"/>
  <c r="M135" i="1" s="1"/>
  <c r="O135" i="1" s="1"/>
  <c r="I135" i="1"/>
  <c r="H135" i="1"/>
  <c r="B135" i="1"/>
  <c r="K134" i="1"/>
  <c r="L132" i="1"/>
  <c r="H132" i="1"/>
  <c r="L131" i="1"/>
  <c r="H131" i="1"/>
  <c r="M130" i="1"/>
  <c r="I130" i="1"/>
  <c r="O129" i="1"/>
  <c r="M129" i="1"/>
  <c r="I129" i="1"/>
  <c r="P129" i="1" s="1"/>
  <c r="M128" i="1"/>
  <c r="I128" i="1"/>
  <c r="O127" i="1"/>
  <c r="M127" i="1"/>
  <c r="I127" i="1"/>
  <c r="M126" i="1"/>
  <c r="I126" i="1"/>
  <c r="P125" i="1"/>
  <c r="O125" i="1"/>
  <c r="M125" i="1"/>
  <c r="I125" i="1"/>
  <c r="G110" i="1"/>
  <c r="G161" i="1" s="1"/>
  <c r="H140" i="1" s="1"/>
  <c r="L102" i="1"/>
  <c r="H102" i="1"/>
  <c r="H153" i="1" s="1"/>
  <c r="I153" i="1" s="1"/>
  <c r="L101" i="1"/>
  <c r="K102" i="1"/>
  <c r="H101" i="1"/>
  <c r="H152" i="1" s="1"/>
  <c r="I152" i="1" s="1"/>
  <c r="L100" i="1"/>
  <c r="H100" i="1"/>
  <c r="H151" i="1" s="1"/>
  <c r="I151" i="1" s="1"/>
  <c r="I100" i="1"/>
  <c r="L99" i="1"/>
  <c r="L150" i="1" s="1"/>
  <c r="M150" i="1" s="1"/>
  <c r="O150" i="1" s="1"/>
  <c r="H99" i="1"/>
  <c r="H150" i="1" s="1"/>
  <c r="I150" i="1" s="1"/>
  <c r="L98" i="1"/>
  <c r="M98" i="1" s="1"/>
  <c r="L97" i="1"/>
  <c r="I97" i="1"/>
  <c r="H97" i="1"/>
  <c r="L96" i="1"/>
  <c r="M96" i="1" s="1"/>
  <c r="O96" i="1" s="1"/>
  <c r="I96" i="1"/>
  <c r="H96" i="1"/>
  <c r="M95" i="1"/>
  <c r="O95" i="1" s="1"/>
  <c r="I95" i="1"/>
  <c r="K90" i="1"/>
  <c r="K89" i="1"/>
  <c r="H87" i="1"/>
  <c r="B87" i="1"/>
  <c r="P86" i="1"/>
  <c r="O86" i="1"/>
  <c r="M86" i="1"/>
  <c r="I86" i="1"/>
  <c r="B86" i="1"/>
  <c r="M85" i="1"/>
  <c r="O85" i="1" s="1"/>
  <c r="L85" i="1"/>
  <c r="H85" i="1"/>
  <c r="I85" i="1"/>
  <c r="B85" i="1"/>
  <c r="O84" i="1"/>
  <c r="P84" i="1" s="1"/>
  <c r="M84" i="1"/>
  <c r="L84" i="1"/>
  <c r="H84" i="1"/>
  <c r="I84" i="1" s="1"/>
  <c r="B84" i="1"/>
  <c r="G83" i="1"/>
  <c r="L81" i="1"/>
  <c r="H81" i="1"/>
  <c r="B81" i="1"/>
  <c r="L80" i="1"/>
  <c r="H80" i="1"/>
  <c r="M79" i="1"/>
  <c r="I79" i="1"/>
  <c r="M78" i="1"/>
  <c r="I78" i="1"/>
  <c r="M77" i="1"/>
  <c r="O77" i="1" s="1"/>
  <c r="I77" i="1"/>
  <c r="P77" i="1" s="1"/>
  <c r="M76" i="1"/>
  <c r="I76" i="1"/>
  <c r="M75" i="1"/>
  <c r="I75" i="1"/>
  <c r="M74" i="1"/>
  <c r="I74" i="1"/>
  <c r="K57" i="2"/>
  <c r="G57" i="2"/>
  <c r="K51" i="1"/>
  <c r="M51" i="1" s="1"/>
  <c r="M50" i="1"/>
  <c r="O50" i="1" s="1"/>
  <c r="I50" i="1"/>
  <c r="P50" i="1" s="1"/>
  <c r="G51" i="1"/>
  <c r="M49" i="1"/>
  <c r="O49" i="1" s="1"/>
  <c r="I49" i="1"/>
  <c r="P49" i="1" s="1"/>
  <c r="O48" i="1"/>
  <c r="P48" i="1" s="1"/>
  <c r="M48" i="1"/>
  <c r="I48" i="1"/>
  <c r="L47" i="1"/>
  <c r="M47" i="1" s="1"/>
  <c r="M46" i="1"/>
  <c r="O46" i="1" s="1"/>
  <c r="L46" i="1"/>
  <c r="H46" i="1"/>
  <c r="I46" i="1" s="1"/>
  <c r="L45" i="1"/>
  <c r="M45" i="1" s="1"/>
  <c r="O45" i="1" s="1"/>
  <c r="K32" i="1"/>
  <c r="H45" i="1"/>
  <c r="I45" i="1" s="1"/>
  <c r="M44" i="1"/>
  <c r="I44" i="1"/>
  <c r="I43" i="1"/>
  <c r="K141" i="1"/>
  <c r="G90" i="1"/>
  <c r="K140" i="1"/>
  <c r="H38" i="1"/>
  <c r="H43" i="1" s="1"/>
  <c r="G140" i="1"/>
  <c r="M36" i="1"/>
  <c r="M35" i="1"/>
  <c r="O35" i="1" s="1"/>
  <c r="I35" i="1"/>
  <c r="P35" i="1" s="1"/>
  <c r="M34" i="1"/>
  <c r="L34" i="1"/>
  <c r="H34" i="1"/>
  <c r="I34" i="1" s="1"/>
  <c r="M33" i="1"/>
  <c r="L33" i="1"/>
  <c r="H33" i="1"/>
  <c r="I33" i="1" s="1"/>
  <c r="H32" i="1"/>
  <c r="I32" i="1" s="1"/>
  <c r="L30" i="1"/>
  <c r="I30" i="1"/>
  <c r="H30" i="1"/>
  <c r="G132" i="1"/>
  <c r="I132" i="1" s="1"/>
  <c r="L29" i="1"/>
  <c r="I29" i="1"/>
  <c r="H29" i="1"/>
  <c r="G80" i="1"/>
  <c r="G131" i="1" s="1"/>
  <c r="I131" i="1" s="1"/>
  <c r="M28" i="1"/>
  <c r="I28" i="1"/>
  <c r="M27" i="1"/>
  <c r="O27" i="1" s="1"/>
  <c r="I27" i="1"/>
  <c r="P27" i="1" s="1"/>
  <c r="O26" i="1"/>
  <c r="P26" i="1" s="1"/>
  <c r="M26" i="1"/>
  <c r="I26" i="1"/>
  <c r="M25" i="1"/>
  <c r="I25" i="1"/>
  <c r="M24" i="1"/>
  <c r="I24" i="1"/>
  <c r="M23" i="1"/>
  <c r="I23" i="1"/>
  <c r="O48" i="5" l="1"/>
  <c r="O103" i="5"/>
  <c r="P103" i="5" s="1"/>
  <c r="O25" i="1"/>
  <c r="P25" i="1" s="1"/>
  <c r="P75" i="1"/>
  <c r="O75" i="1"/>
  <c r="P79" i="1"/>
  <c r="O79" i="1"/>
  <c r="I133" i="1"/>
  <c r="O28" i="1"/>
  <c r="P28" i="1" s="1"/>
  <c r="I80" i="1"/>
  <c r="G37" i="3"/>
  <c r="G34" i="2"/>
  <c r="G87" i="1"/>
  <c r="P97" i="1"/>
  <c r="G102" i="1"/>
  <c r="I102" i="1" s="1"/>
  <c r="I101" i="1"/>
  <c r="O128" i="1"/>
  <c r="P128" i="1" s="1"/>
  <c r="K132" i="1"/>
  <c r="M132" i="1" s="1"/>
  <c r="O132" i="1" s="1"/>
  <c r="M30" i="1"/>
  <c r="O30" i="1" s="1"/>
  <c r="P29" i="1"/>
  <c r="I36" i="1"/>
  <c r="K83" i="1"/>
  <c r="M97" i="1"/>
  <c r="O97" i="1" s="1"/>
  <c r="I31" i="1"/>
  <c r="M31" i="1"/>
  <c r="O23" i="1"/>
  <c r="P23" i="1" s="1"/>
  <c r="K80" i="1"/>
  <c r="K131" i="1" s="1"/>
  <c r="M29" i="1"/>
  <c r="O29" i="1" s="1"/>
  <c r="O34" i="1"/>
  <c r="P34" i="1" s="1"/>
  <c r="P46" i="1"/>
  <c r="G31" i="5"/>
  <c r="I51" i="1"/>
  <c r="P51" i="1" s="1"/>
  <c r="O76" i="1"/>
  <c r="P76" i="1" s="1"/>
  <c r="O78" i="1"/>
  <c r="P78" i="1" s="1"/>
  <c r="P85" i="1"/>
  <c r="M99" i="1"/>
  <c r="O126" i="1"/>
  <c r="P126" i="1" s="1"/>
  <c r="P45" i="1"/>
  <c r="O33" i="1"/>
  <c r="P33" i="1" s="1"/>
  <c r="O36" i="1"/>
  <c r="O44" i="1"/>
  <c r="P44" i="1" s="1"/>
  <c r="P96" i="1"/>
  <c r="P127" i="1"/>
  <c r="P146" i="1"/>
  <c r="K89" i="3"/>
  <c r="K32" i="3"/>
  <c r="K30" i="2"/>
  <c r="K79" i="2" s="1"/>
  <c r="O24" i="1"/>
  <c r="P24" i="1" s="1"/>
  <c r="P132" i="1"/>
  <c r="K81" i="1"/>
  <c r="M81" i="1" s="1"/>
  <c r="O81" i="1" s="1"/>
  <c r="H143" i="1"/>
  <c r="I143" i="1" s="1"/>
  <c r="H141" i="1"/>
  <c r="I141" i="1" s="1"/>
  <c r="H144" i="1"/>
  <c r="I144" i="1" s="1"/>
  <c r="H145" i="1"/>
  <c r="I145" i="1" s="1"/>
  <c r="I140" i="1"/>
  <c r="P130" i="1"/>
  <c r="O130" i="1"/>
  <c r="G89" i="3"/>
  <c r="G32" i="3"/>
  <c r="G30" i="2"/>
  <c r="G79" i="2" s="1"/>
  <c r="P24" i="2"/>
  <c r="P33" i="2"/>
  <c r="O76" i="2"/>
  <c r="P29" i="5"/>
  <c r="O29" i="5"/>
  <c r="P89" i="5"/>
  <c r="O89" i="5"/>
  <c r="M32" i="4"/>
  <c r="O23" i="4"/>
  <c r="L42" i="4"/>
  <c r="L33" i="4"/>
  <c r="M33" i="4" s="1"/>
  <c r="O33" i="4" s="1"/>
  <c r="K37" i="3"/>
  <c r="K34" i="2"/>
  <c r="H83" i="1"/>
  <c r="I83" i="1" s="1"/>
  <c r="G134" i="1"/>
  <c r="H148" i="1"/>
  <c r="I148" i="1" s="1"/>
  <c r="L148" i="1"/>
  <c r="M148" i="1" s="1"/>
  <c r="P25" i="2"/>
  <c r="I32" i="2"/>
  <c r="O42" i="2"/>
  <c r="P42" i="2" s="1"/>
  <c r="M44" i="2"/>
  <c r="O44" i="2" s="1"/>
  <c r="P74" i="2"/>
  <c r="B37" i="3"/>
  <c r="B94" i="3" s="1"/>
  <c r="B83" i="2"/>
  <c r="I51" i="3"/>
  <c r="P51" i="3" s="1"/>
  <c r="G52" i="3"/>
  <c r="I52" i="3" s="1"/>
  <c r="P52" i="3" s="1"/>
  <c r="O45" i="7"/>
  <c r="P45" i="7"/>
  <c r="I38" i="1"/>
  <c r="O74" i="1"/>
  <c r="P74" i="1" s="1"/>
  <c r="K110" i="1"/>
  <c r="I29" i="2"/>
  <c r="P23" i="2"/>
  <c r="I31" i="2"/>
  <c r="P43" i="2"/>
  <c r="P45" i="2"/>
  <c r="P48" i="2"/>
  <c r="O48" i="2"/>
  <c r="P72" i="2"/>
  <c r="P75" i="2"/>
  <c r="O80" i="2"/>
  <c r="P80" i="2" s="1"/>
  <c r="M102" i="1"/>
  <c r="O102" i="1" s="1"/>
  <c r="L153" i="1"/>
  <c r="M153" i="1" s="1"/>
  <c r="O153" i="1" s="1"/>
  <c r="M131" i="1"/>
  <c r="O131" i="1" s="1"/>
  <c r="H149" i="1"/>
  <c r="I149" i="1" s="1"/>
  <c r="L149" i="1"/>
  <c r="M149" i="1" s="1"/>
  <c r="O81" i="2"/>
  <c r="P81" i="2" s="1"/>
  <c r="H47" i="1"/>
  <c r="I47" i="1" s="1"/>
  <c r="O47" i="1" s="1"/>
  <c r="G81" i="1"/>
  <c r="I81" i="1" s="1"/>
  <c r="P150" i="1"/>
  <c r="M101" i="1"/>
  <c r="O101" i="1" s="1"/>
  <c r="L152" i="1"/>
  <c r="M152" i="1" s="1"/>
  <c r="O152" i="1" s="1"/>
  <c r="M29" i="2"/>
  <c r="O27" i="2"/>
  <c r="O32" i="2"/>
  <c r="P47" i="2"/>
  <c r="M78" i="2"/>
  <c r="O72" i="2"/>
  <c r="P45" i="3"/>
  <c r="I87" i="3"/>
  <c r="P87" i="3" s="1"/>
  <c r="P95" i="1"/>
  <c r="L32" i="1"/>
  <c r="M32" i="1" s="1"/>
  <c r="L38" i="1"/>
  <c r="G106" i="2"/>
  <c r="H36" i="2"/>
  <c r="K87" i="1"/>
  <c r="G89" i="1"/>
  <c r="H98" i="1"/>
  <c r="I98" i="1" s="1"/>
  <c r="O98" i="1" s="1"/>
  <c r="I99" i="1"/>
  <c r="O137" i="1"/>
  <c r="P26" i="3"/>
  <c r="I32" i="3"/>
  <c r="P35" i="3"/>
  <c r="H40" i="3"/>
  <c r="I40" i="3" s="1"/>
  <c r="O40" i="3" s="1"/>
  <c r="H44" i="3"/>
  <c r="I44" i="3" s="1"/>
  <c r="H42" i="3"/>
  <c r="I42" i="3" s="1"/>
  <c r="P46" i="2"/>
  <c r="H39" i="1"/>
  <c r="I39" i="1" s="1"/>
  <c r="H41" i="1"/>
  <c r="I41" i="1" s="1"/>
  <c r="H42" i="1"/>
  <c r="I42" i="1" s="1"/>
  <c r="K106" i="2"/>
  <c r="L30" i="2"/>
  <c r="M30" i="2" s="1"/>
  <c r="L36" i="2"/>
  <c r="H89" i="1"/>
  <c r="M100" i="1"/>
  <c r="O100" i="1" s="1"/>
  <c r="L151" i="1"/>
  <c r="M151" i="1" s="1"/>
  <c r="O151" i="1" s="1"/>
  <c r="H134" i="1"/>
  <c r="P135" i="1"/>
  <c r="H30" i="2"/>
  <c r="I30" i="2" s="1"/>
  <c r="I78" i="2"/>
  <c r="P93" i="2"/>
  <c r="O26" i="3"/>
  <c r="M32" i="3"/>
  <c r="O104" i="3"/>
  <c r="P104" i="3" s="1"/>
  <c r="G49" i="2"/>
  <c r="I49" i="2" s="1"/>
  <c r="P91" i="2"/>
  <c r="L98" i="2"/>
  <c r="M98" i="2" s="1"/>
  <c r="O98" i="2" s="1"/>
  <c r="I98" i="2"/>
  <c r="M94" i="2"/>
  <c r="P48" i="3"/>
  <c r="M50" i="3"/>
  <c r="O50" i="3" s="1"/>
  <c r="P81" i="3"/>
  <c r="O82" i="3"/>
  <c r="O86" i="3"/>
  <c r="P86" i="3" s="1"/>
  <c r="O109" i="3"/>
  <c r="M93" i="2"/>
  <c r="O93" i="2" s="1"/>
  <c r="M31" i="3"/>
  <c r="I25" i="3"/>
  <c r="P29" i="3"/>
  <c r="P30" i="3"/>
  <c r="O36" i="3"/>
  <c r="O45" i="3"/>
  <c r="O87" i="3"/>
  <c r="P40" i="4"/>
  <c r="P50" i="4"/>
  <c r="O52" i="4"/>
  <c r="P52" i="4" s="1"/>
  <c r="O32" i="5"/>
  <c r="P32" i="5" s="1"/>
  <c r="O28" i="8"/>
  <c r="P28" i="8" s="1"/>
  <c r="I92" i="2"/>
  <c r="M95" i="2"/>
  <c r="O95" i="2" s="1"/>
  <c r="L97" i="2"/>
  <c r="M97" i="2" s="1"/>
  <c r="O97" i="2" s="1"/>
  <c r="I97" i="2"/>
  <c r="O23" i="3"/>
  <c r="P23" i="3" s="1"/>
  <c r="L44" i="3"/>
  <c r="M44" i="3" s="1"/>
  <c r="O44" i="3" s="1"/>
  <c r="L43" i="3"/>
  <c r="M43" i="3" s="1"/>
  <c r="O43" i="3" s="1"/>
  <c r="L42" i="3"/>
  <c r="M42" i="3" s="1"/>
  <c r="O47" i="3"/>
  <c r="P47" i="3" s="1"/>
  <c r="O49" i="3"/>
  <c r="P49" i="3" s="1"/>
  <c r="O51" i="3"/>
  <c r="O84" i="3"/>
  <c r="P84" i="3" s="1"/>
  <c r="O90" i="3"/>
  <c r="P90" i="3" s="1"/>
  <c r="P108" i="3"/>
  <c r="O108" i="3"/>
  <c r="O25" i="4"/>
  <c r="P25" i="4"/>
  <c r="L48" i="4"/>
  <c r="M48" i="4" s="1"/>
  <c r="O48" i="4" s="1"/>
  <c r="H48" i="4"/>
  <c r="I48" i="4" s="1"/>
  <c r="P34" i="5"/>
  <c r="O34" i="5"/>
  <c r="I49" i="6"/>
  <c r="P49" i="6" s="1"/>
  <c r="G50" i="6"/>
  <c r="P28" i="3"/>
  <c r="M39" i="3"/>
  <c r="O39" i="3" s="1"/>
  <c r="O52" i="3"/>
  <c r="I88" i="3"/>
  <c r="P82" i="3"/>
  <c r="I89" i="3"/>
  <c r="O92" i="3"/>
  <c r="P92" i="3" s="1"/>
  <c r="P26" i="4"/>
  <c r="O31" i="4"/>
  <c r="P37" i="4"/>
  <c r="O37" i="4"/>
  <c r="O40" i="4"/>
  <c r="O50" i="4"/>
  <c r="P28" i="5"/>
  <c r="M92" i="2"/>
  <c r="O92" i="2" s="1"/>
  <c r="H94" i="2"/>
  <c r="I94" i="2" s="1"/>
  <c r="P24" i="3"/>
  <c r="O83" i="3"/>
  <c r="P83" i="3" s="1"/>
  <c r="M89" i="3"/>
  <c r="P96" i="3"/>
  <c r="P103" i="3"/>
  <c r="P29" i="4"/>
  <c r="O29" i="4"/>
  <c r="I31" i="5"/>
  <c r="P33" i="5"/>
  <c r="P96" i="2"/>
  <c r="P27" i="3"/>
  <c r="O34" i="3"/>
  <c r="O46" i="3"/>
  <c r="P46" i="3" s="1"/>
  <c r="P50" i="3"/>
  <c r="M88" i="3"/>
  <c r="P85" i="3"/>
  <c r="P30" i="4"/>
  <c r="O30" i="4"/>
  <c r="P33" i="4"/>
  <c r="P39" i="4"/>
  <c r="P25" i="5"/>
  <c r="L99" i="5"/>
  <c r="M99" i="5" s="1"/>
  <c r="O99" i="5" s="1"/>
  <c r="H99" i="5"/>
  <c r="I99" i="5" s="1"/>
  <c r="H44" i="5"/>
  <c r="I44" i="5" s="1"/>
  <c r="O44" i="5" s="1"/>
  <c r="H101" i="3"/>
  <c r="I101" i="3" s="1"/>
  <c r="O101" i="3" s="1"/>
  <c r="H100" i="3"/>
  <c r="I100" i="3" s="1"/>
  <c r="H99" i="3"/>
  <c r="I99" i="3" s="1"/>
  <c r="O99" i="3" s="1"/>
  <c r="I32" i="4"/>
  <c r="P23" i="4"/>
  <c r="O49" i="4"/>
  <c r="P49" i="4" s="1"/>
  <c r="O35" i="5"/>
  <c r="P82" i="5"/>
  <c r="O82" i="5"/>
  <c r="P27" i="6"/>
  <c r="O27" i="6"/>
  <c r="P40" i="6"/>
  <c r="O26" i="8"/>
  <c r="P26" i="8" s="1"/>
  <c r="I106" i="3"/>
  <c r="O51" i="4"/>
  <c r="I27" i="5"/>
  <c r="O95" i="5"/>
  <c r="P95" i="5" s="1"/>
  <c r="M40" i="6"/>
  <c r="O40" i="6" s="1"/>
  <c r="L41" i="6"/>
  <c r="M41" i="6" s="1"/>
  <c r="O41" i="6" s="1"/>
  <c r="M31" i="7"/>
  <c r="O23" i="7"/>
  <c r="P23" i="7" s="1"/>
  <c r="P28" i="7"/>
  <c r="O28" i="7"/>
  <c r="I31" i="8"/>
  <c r="O103" i="3"/>
  <c r="O107" i="3"/>
  <c r="P107" i="3" s="1"/>
  <c r="M96" i="3"/>
  <c r="O96" i="3" s="1"/>
  <c r="L97" i="3"/>
  <c r="M97" i="3" s="1"/>
  <c r="O35" i="4"/>
  <c r="P35" i="4" s="1"/>
  <c r="H47" i="4"/>
  <c r="I47" i="4" s="1"/>
  <c r="O47" i="4" s="1"/>
  <c r="O24" i="5"/>
  <c r="P24" i="5" s="1"/>
  <c r="O28" i="5"/>
  <c r="P79" i="5"/>
  <c r="O79" i="5"/>
  <c r="P29" i="6"/>
  <c r="P45" i="6"/>
  <c r="O45" i="6"/>
  <c r="O38" i="8"/>
  <c r="P38" i="8" s="1"/>
  <c r="H32" i="8"/>
  <c r="I32" i="8" s="1"/>
  <c r="H40" i="8"/>
  <c r="O80" i="3"/>
  <c r="P80" i="3" s="1"/>
  <c r="I105" i="3"/>
  <c r="O105" i="3" s="1"/>
  <c r="O28" i="4"/>
  <c r="P28" i="4" s="1"/>
  <c r="M30" i="5"/>
  <c r="I26" i="5"/>
  <c r="K92" i="5"/>
  <c r="M37" i="5"/>
  <c r="O37" i="5" s="1"/>
  <c r="P46" i="5"/>
  <c r="P48" i="5"/>
  <c r="O50" i="5"/>
  <c r="P100" i="5"/>
  <c r="O48" i="7"/>
  <c r="P48" i="7"/>
  <c r="P93" i="3"/>
  <c r="H97" i="3"/>
  <c r="I97" i="3" s="1"/>
  <c r="O34" i="4"/>
  <c r="P34" i="4" s="1"/>
  <c r="P83" i="5"/>
  <c r="P93" i="5"/>
  <c r="M104" i="5"/>
  <c r="O104" i="5" s="1"/>
  <c r="K105" i="5"/>
  <c r="O28" i="6"/>
  <c r="P28" i="6" s="1"/>
  <c r="P37" i="6"/>
  <c r="O38" i="6"/>
  <c r="P30" i="7"/>
  <c r="P33" i="7"/>
  <c r="O34" i="7"/>
  <c r="P34" i="7" s="1"/>
  <c r="O43" i="7"/>
  <c r="P43" i="7" s="1"/>
  <c r="P47" i="8"/>
  <c r="I91" i="3"/>
  <c r="P91" i="3" s="1"/>
  <c r="L100" i="3"/>
  <c r="M100" i="3" s="1"/>
  <c r="O100" i="3" s="1"/>
  <c r="I36" i="4"/>
  <c r="O46" i="4"/>
  <c r="P46" i="4" s="1"/>
  <c r="G50" i="5"/>
  <c r="I50" i="5" s="1"/>
  <c r="I49" i="5"/>
  <c r="P49" i="5" s="1"/>
  <c r="M85" i="5"/>
  <c r="P34" i="6"/>
  <c r="P46" i="6"/>
  <c r="O47" i="6"/>
  <c r="P47" i="6" s="1"/>
  <c r="P29" i="7"/>
  <c r="O29" i="7"/>
  <c r="O47" i="7"/>
  <c r="P47" i="7" s="1"/>
  <c r="I90" i="5"/>
  <c r="M92" i="5"/>
  <c r="O92" i="5" s="1"/>
  <c r="O102" i="5"/>
  <c r="P102" i="5" s="1"/>
  <c r="G105" i="5"/>
  <c r="I105" i="5" s="1"/>
  <c r="I104" i="5"/>
  <c r="O49" i="6"/>
  <c r="I37" i="8"/>
  <c r="P44" i="8"/>
  <c r="H43" i="4"/>
  <c r="I43" i="4" s="1"/>
  <c r="I45" i="5"/>
  <c r="I47" i="5"/>
  <c r="O47" i="5" s="1"/>
  <c r="I32" i="6"/>
  <c r="O33" i="6"/>
  <c r="P33" i="6" s="1"/>
  <c r="O35" i="6"/>
  <c r="I48" i="6"/>
  <c r="O25" i="8"/>
  <c r="P25" i="8" s="1"/>
  <c r="L42" i="8"/>
  <c r="M42" i="8" s="1"/>
  <c r="M44" i="8"/>
  <c r="O44" i="8" s="1"/>
  <c r="P46" i="8"/>
  <c r="P43" i="5"/>
  <c r="P78" i="5"/>
  <c r="P81" i="5"/>
  <c r="M93" i="5"/>
  <c r="O93" i="5" s="1"/>
  <c r="L101" i="5"/>
  <c r="M101" i="5" s="1"/>
  <c r="H101" i="5"/>
  <c r="I101" i="5" s="1"/>
  <c r="O43" i="6"/>
  <c r="P43" i="6" s="1"/>
  <c r="O33" i="7"/>
  <c r="H42" i="7"/>
  <c r="I42" i="7" s="1"/>
  <c r="H41" i="7"/>
  <c r="I41" i="7" s="1"/>
  <c r="H40" i="7"/>
  <c r="I40" i="7" s="1"/>
  <c r="I37" i="7"/>
  <c r="O30" i="8"/>
  <c r="P34" i="8"/>
  <c r="I85" i="5"/>
  <c r="I87" i="5"/>
  <c r="M88" i="5"/>
  <c r="O88" i="5" s="1"/>
  <c r="M105" i="5"/>
  <c r="O105" i="5" s="1"/>
  <c r="O26" i="6"/>
  <c r="P26" i="6" s="1"/>
  <c r="O30" i="6"/>
  <c r="P30" i="6" s="1"/>
  <c r="M32" i="6"/>
  <c r="O32" i="6" s="1"/>
  <c r="I38" i="6"/>
  <c r="L44" i="6"/>
  <c r="M44" i="6" s="1"/>
  <c r="H44" i="6"/>
  <c r="I44" i="6" s="1"/>
  <c r="O27" i="7"/>
  <c r="P27" i="7" s="1"/>
  <c r="O27" i="8"/>
  <c r="P27" i="8" s="1"/>
  <c r="P29" i="8"/>
  <c r="P33" i="8"/>
  <c r="O35" i="8"/>
  <c r="P35" i="8" s="1"/>
  <c r="P43" i="8"/>
  <c r="P48" i="8"/>
  <c r="I38" i="5"/>
  <c r="M96" i="5"/>
  <c r="P42" i="6"/>
  <c r="M37" i="7"/>
  <c r="O37" i="7" s="1"/>
  <c r="L38" i="7"/>
  <c r="M38" i="7" s="1"/>
  <c r="O38" i="7" s="1"/>
  <c r="L42" i="7"/>
  <c r="M42" i="7" s="1"/>
  <c r="L41" i="7"/>
  <c r="M41" i="7" s="1"/>
  <c r="O41" i="7" s="1"/>
  <c r="L40" i="7"/>
  <c r="M40" i="7" s="1"/>
  <c r="O24" i="8"/>
  <c r="P24" i="8" s="1"/>
  <c r="M31" i="8"/>
  <c r="L41" i="8"/>
  <c r="M41" i="8" s="1"/>
  <c r="P45" i="8"/>
  <c r="I50" i="8"/>
  <c r="O50" i="8" s="1"/>
  <c r="K32" i="7"/>
  <c r="M32" i="7" s="1"/>
  <c r="G50" i="7"/>
  <c r="H96" i="5"/>
  <c r="H41" i="5"/>
  <c r="I41" i="5" s="1"/>
  <c r="P105" i="5" l="1"/>
  <c r="P88" i="5"/>
  <c r="P99" i="5"/>
  <c r="P48" i="4"/>
  <c r="P97" i="2"/>
  <c r="O94" i="2"/>
  <c r="P94" i="2" s="1"/>
  <c r="O32" i="3"/>
  <c r="I36" i="2"/>
  <c r="H37" i="2"/>
  <c r="I37" i="2" s="1"/>
  <c r="H40" i="2"/>
  <c r="I40" i="2" s="1"/>
  <c r="H41" i="2"/>
  <c r="I41" i="2" s="1"/>
  <c r="H39" i="2"/>
  <c r="I39" i="2" s="1"/>
  <c r="O149" i="1"/>
  <c r="O148" i="1"/>
  <c r="P44" i="2"/>
  <c r="H41" i="8"/>
  <c r="I41" i="8" s="1"/>
  <c r="O41" i="8" s="1"/>
  <c r="I40" i="8"/>
  <c r="H42" i="8"/>
  <c r="I42" i="8" s="1"/>
  <c r="I36" i="8"/>
  <c r="M36" i="7"/>
  <c r="O31" i="7"/>
  <c r="O27" i="5"/>
  <c r="P27" i="5" s="1"/>
  <c r="P98" i="2"/>
  <c r="H90" i="1"/>
  <c r="I90" i="1" s="1"/>
  <c r="H92" i="1"/>
  <c r="I92" i="1" s="1"/>
  <c r="H93" i="1"/>
  <c r="I93" i="1" s="1"/>
  <c r="H94" i="1"/>
  <c r="I94" i="1" s="1"/>
  <c r="I89" i="1"/>
  <c r="P32" i="3"/>
  <c r="H85" i="2"/>
  <c r="H79" i="2"/>
  <c r="I79" i="2" s="1"/>
  <c r="O29" i="2"/>
  <c r="P29" i="2" s="1"/>
  <c r="P149" i="1"/>
  <c r="P148" i="1"/>
  <c r="L44" i="4"/>
  <c r="M44" i="4" s="1"/>
  <c r="L43" i="4"/>
  <c r="M43" i="4" s="1"/>
  <c r="O43" i="4" s="1"/>
  <c r="M42" i="4"/>
  <c r="P36" i="1"/>
  <c r="P131" i="1"/>
  <c r="O31" i="8"/>
  <c r="P31" i="8" s="1"/>
  <c r="M36" i="8"/>
  <c r="P38" i="7"/>
  <c r="O91" i="3"/>
  <c r="L41" i="2"/>
  <c r="M41" i="2" s="1"/>
  <c r="O41" i="2" s="1"/>
  <c r="L40" i="2"/>
  <c r="M40" i="2" s="1"/>
  <c r="O40" i="2" s="1"/>
  <c r="L39" i="2"/>
  <c r="M39" i="2" s="1"/>
  <c r="L37" i="2"/>
  <c r="M37" i="2" s="1"/>
  <c r="O37" i="2" s="1"/>
  <c r="M36" i="2"/>
  <c r="O36" i="2" s="1"/>
  <c r="M38" i="1"/>
  <c r="O38" i="1" s="1"/>
  <c r="L39" i="1"/>
  <c r="M39" i="1" s="1"/>
  <c r="O39" i="1" s="1"/>
  <c r="L43" i="1"/>
  <c r="M43" i="1" s="1"/>
  <c r="L42" i="1"/>
  <c r="M42" i="1" s="1"/>
  <c r="O42" i="1" s="1"/>
  <c r="L41" i="1"/>
  <c r="M41" i="1" s="1"/>
  <c r="L83" i="1"/>
  <c r="M83" i="1" s="1"/>
  <c r="O83" i="1" s="1"/>
  <c r="L89" i="1"/>
  <c r="K161" i="1"/>
  <c r="I31" i="3"/>
  <c r="P101" i="1"/>
  <c r="I96" i="5"/>
  <c r="H97" i="5"/>
  <c r="I97" i="5" s="1"/>
  <c r="O40" i="7"/>
  <c r="O44" i="6"/>
  <c r="P37" i="7"/>
  <c r="O48" i="6"/>
  <c r="P48" i="6" s="1"/>
  <c r="O85" i="5"/>
  <c r="P41" i="6"/>
  <c r="P32" i="4"/>
  <c r="I38" i="4"/>
  <c r="O88" i="3"/>
  <c r="O49" i="5"/>
  <c r="P92" i="2"/>
  <c r="O30" i="2"/>
  <c r="O32" i="1"/>
  <c r="P32" i="1" s="1"/>
  <c r="P95" i="2"/>
  <c r="P151" i="1"/>
  <c r="O25" i="3"/>
  <c r="P25" i="3" s="1"/>
  <c r="P152" i="1"/>
  <c r="O32" i="4"/>
  <c r="M38" i="4"/>
  <c r="M37" i="1"/>
  <c r="O31" i="1"/>
  <c r="P102" i="1"/>
  <c r="I82" i="1"/>
  <c r="P44" i="6"/>
  <c r="P32" i="8"/>
  <c r="P85" i="5"/>
  <c r="O37" i="8"/>
  <c r="P37" i="8" s="1"/>
  <c r="O32" i="8"/>
  <c r="P92" i="5"/>
  <c r="O97" i="3"/>
  <c r="M36" i="6"/>
  <c r="O106" i="3"/>
  <c r="P106" i="3" s="1"/>
  <c r="O87" i="5"/>
  <c r="P87" i="5" s="1"/>
  <c r="P99" i="3"/>
  <c r="G31" i="6"/>
  <c r="I31" i="6" s="1"/>
  <c r="I50" i="6"/>
  <c r="O42" i="3"/>
  <c r="P42" i="3" s="1"/>
  <c r="P49" i="2"/>
  <c r="O49" i="2"/>
  <c r="P30" i="2"/>
  <c r="L85" i="2"/>
  <c r="L79" i="2"/>
  <c r="M79" i="2" s="1"/>
  <c r="O79" i="2" s="1"/>
  <c r="P83" i="1"/>
  <c r="G86" i="5"/>
  <c r="I86" i="5" s="1"/>
  <c r="K31" i="5"/>
  <c r="M80" i="1"/>
  <c r="P80" i="1" s="1"/>
  <c r="O101" i="5"/>
  <c r="P101" i="5" s="1"/>
  <c r="P47" i="4"/>
  <c r="G32" i="7"/>
  <c r="I32" i="7" s="1"/>
  <c r="I50" i="7"/>
  <c r="P40" i="7"/>
  <c r="O42" i="7"/>
  <c r="P38" i="6"/>
  <c r="P41" i="7"/>
  <c r="P50" i="5"/>
  <c r="P31" i="7"/>
  <c r="P100" i="3"/>
  <c r="O89" i="3"/>
  <c r="P89" i="3" s="1"/>
  <c r="P42" i="1"/>
  <c r="P44" i="3"/>
  <c r="P98" i="1"/>
  <c r="O78" i="2"/>
  <c r="P78" i="2" s="1"/>
  <c r="P81" i="1"/>
  <c r="P38" i="1"/>
  <c r="K83" i="2"/>
  <c r="M83" i="2" s="1"/>
  <c r="M84" i="2" s="1"/>
  <c r="M34" i="2"/>
  <c r="M35" i="2" s="1"/>
  <c r="P153" i="1"/>
  <c r="I37" i="1"/>
  <c r="P31" i="1"/>
  <c r="M133" i="1"/>
  <c r="G138" i="1"/>
  <c r="I138" i="1" s="1"/>
  <c r="I87" i="1"/>
  <c r="O51" i="1"/>
  <c r="O96" i="5"/>
  <c r="O41" i="5"/>
  <c r="P41" i="5" s="1"/>
  <c r="P101" i="3"/>
  <c r="O36" i="4"/>
  <c r="P36" i="4" s="1"/>
  <c r="O26" i="5"/>
  <c r="P26" i="5" s="1"/>
  <c r="I134" i="1"/>
  <c r="P40" i="3"/>
  <c r="P47" i="1"/>
  <c r="P32" i="2"/>
  <c r="M37" i="3"/>
  <c r="M38" i="3" s="1"/>
  <c r="K94" i="3"/>
  <c r="M94" i="3" s="1"/>
  <c r="O90" i="5"/>
  <c r="P90" i="5" s="1"/>
  <c r="P43" i="3"/>
  <c r="P100" i="1"/>
  <c r="O99" i="1"/>
  <c r="P99" i="1" s="1"/>
  <c r="G83" i="2"/>
  <c r="I83" i="2" s="1"/>
  <c r="I84" i="2" s="1"/>
  <c r="I34" i="2"/>
  <c r="P34" i="2" s="1"/>
  <c r="P50" i="8"/>
  <c r="P42" i="7"/>
  <c r="P32" i="6"/>
  <c r="O45" i="5"/>
  <c r="P45" i="5" s="1"/>
  <c r="P47" i="5"/>
  <c r="P104" i="5"/>
  <c r="P97" i="3"/>
  <c r="P105" i="3"/>
  <c r="P37" i="5"/>
  <c r="P44" i="5"/>
  <c r="P88" i="3"/>
  <c r="I30" i="5"/>
  <c r="O30" i="5" s="1"/>
  <c r="P39" i="1"/>
  <c r="P39" i="3"/>
  <c r="M87" i="1"/>
  <c r="O87" i="1" s="1"/>
  <c r="K138" i="1"/>
  <c r="M138" i="1" s="1"/>
  <c r="O138" i="1" s="1"/>
  <c r="P31" i="2"/>
  <c r="O31" i="2"/>
  <c r="O38" i="5"/>
  <c r="P38" i="5" s="1"/>
  <c r="P30" i="1"/>
  <c r="I37" i="3"/>
  <c r="G94" i="3"/>
  <c r="I94" i="3" s="1"/>
  <c r="I95" i="3" s="1"/>
  <c r="M38" i="2" l="1"/>
  <c r="O84" i="2"/>
  <c r="P84" i="2" s="1"/>
  <c r="M41" i="3"/>
  <c r="I98" i="3"/>
  <c r="P87" i="1"/>
  <c r="K86" i="5"/>
  <c r="M86" i="5" s="1"/>
  <c r="M31" i="5"/>
  <c r="O31" i="6"/>
  <c r="P31" i="6" s="1"/>
  <c r="I36" i="6"/>
  <c r="M39" i="6"/>
  <c r="I41" i="4"/>
  <c r="P38" i="4"/>
  <c r="I35" i="2"/>
  <c r="P43" i="4"/>
  <c r="P40" i="2"/>
  <c r="P138" i="1"/>
  <c r="L86" i="2"/>
  <c r="M86" i="2" s="1"/>
  <c r="L89" i="2"/>
  <c r="M89" i="2" s="1"/>
  <c r="M85" i="2"/>
  <c r="L90" i="2"/>
  <c r="M90" i="2" s="1"/>
  <c r="L88" i="2"/>
  <c r="M88" i="2" s="1"/>
  <c r="O38" i="4"/>
  <c r="M41" i="4"/>
  <c r="O43" i="1"/>
  <c r="P43" i="1"/>
  <c r="P37" i="2"/>
  <c r="O94" i="3"/>
  <c r="P94" i="3" s="1"/>
  <c r="O133" i="1"/>
  <c r="P50" i="7"/>
  <c r="O50" i="7"/>
  <c r="I88" i="1"/>
  <c r="M39" i="7"/>
  <c r="P36" i="2"/>
  <c r="O37" i="3"/>
  <c r="I36" i="7"/>
  <c r="P133" i="1"/>
  <c r="P31" i="3"/>
  <c r="I38" i="3"/>
  <c r="O31" i="3"/>
  <c r="O42" i="4"/>
  <c r="P42" i="4" s="1"/>
  <c r="P90" i="1"/>
  <c r="I40" i="1"/>
  <c r="I139" i="1"/>
  <c r="L140" i="1"/>
  <c r="L134" i="1"/>
  <c r="M134" i="1" s="1"/>
  <c r="O134" i="1" s="1"/>
  <c r="P79" i="2"/>
  <c r="I39" i="8"/>
  <c r="L94" i="1"/>
  <c r="M94" i="1" s="1"/>
  <c r="O94" i="1" s="1"/>
  <c r="L93" i="1"/>
  <c r="M93" i="1" s="1"/>
  <c r="O93" i="1" s="1"/>
  <c r="L92" i="1"/>
  <c r="M92" i="1" s="1"/>
  <c r="M89" i="1"/>
  <c r="O89" i="1" s="1"/>
  <c r="L90" i="1"/>
  <c r="M90" i="1" s="1"/>
  <c r="O90" i="1" s="1"/>
  <c r="O44" i="4"/>
  <c r="P44" i="4" s="1"/>
  <c r="H86" i="2"/>
  <c r="I86" i="2" s="1"/>
  <c r="H88" i="2"/>
  <c r="I88" i="2" s="1"/>
  <c r="H89" i="2"/>
  <c r="I89" i="2" s="1"/>
  <c r="I85" i="2"/>
  <c r="I87" i="2" s="1"/>
  <c r="H90" i="2"/>
  <c r="I90" i="2" s="1"/>
  <c r="I36" i="5"/>
  <c r="P30" i="5"/>
  <c r="O34" i="2"/>
  <c r="I91" i="5"/>
  <c r="P97" i="5"/>
  <c r="O97" i="5"/>
  <c r="O39" i="2"/>
  <c r="P39" i="2" s="1"/>
  <c r="M51" i="2"/>
  <c r="M39" i="8"/>
  <c r="O36" i="8"/>
  <c r="P36" i="8" s="1"/>
  <c r="O40" i="8"/>
  <c r="P40" i="8" s="1"/>
  <c r="O42" i="8"/>
  <c r="P42" i="8" s="1"/>
  <c r="P37" i="3"/>
  <c r="O83" i="2"/>
  <c r="P83" i="2" s="1"/>
  <c r="O80" i="1"/>
  <c r="M82" i="1"/>
  <c r="P50" i="6"/>
  <c r="O50" i="6"/>
  <c r="M40" i="1"/>
  <c r="O40" i="1" s="1"/>
  <c r="O37" i="1"/>
  <c r="P37" i="1" s="1"/>
  <c r="M95" i="3"/>
  <c r="P96" i="5"/>
  <c r="M53" i="1"/>
  <c r="O41" i="1"/>
  <c r="P41" i="1" s="1"/>
  <c r="P89" i="1"/>
  <c r="P41" i="8"/>
  <c r="P41" i="2"/>
  <c r="O32" i="7"/>
  <c r="P32" i="7" s="1"/>
  <c r="I142" i="1" l="1"/>
  <c r="I41" i="3"/>
  <c r="M52" i="7"/>
  <c r="O88" i="2"/>
  <c r="I39" i="6"/>
  <c r="O38" i="3"/>
  <c r="P38" i="3" s="1"/>
  <c r="O90" i="2"/>
  <c r="O41" i="3"/>
  <c r="M59" i="3"/>
  <c r="M54" i="3"/>
  <c r="O82" i="1"/>
  <c r="M88" i="1"/>
  <c r="P40" i="1"/>
  <c r="I53" i="1"/>
  <c r="O85" i="2"/>
  <c r="P94" i="1"/>
  <c r="M55" i="1"/>
  <c r="M54" i="1"/>
  <c r="M56" i="1"/>
  <c r="I52" i="8"/>
  <c r="I57" i="8"/>
  <c r="I39" i="7"/>
  <c r="P82" i="1"/>
  <c r="P93" i="1"/>
  <c r="O89" i="2"/>
  <c r="P89" i="2" s="1"/>
  <c r="I38" i="2"/>
  <c r="P35" i="2"/>
  <c r="O31" i="5"/>
  <c r="P31" i="5" s="1"/>
  <c r="M36" i="5"/>
  <c r="M87" i="2"/>
  <c r="O87" i="2" s="1"/>
  <c r="I94" i="5"/>
  <c r="O39" i="8"/>
  <c r="P39" i="8" s="1"/>
  <c r="M57" i="8"/>
  <c r="M52" i="8"/>
  <c r="I39" i="5"/>
  <c r="I91" i="1"/>
  <c r="O86" i="2"/>
  <c r="P86" i="2" s="1"/>
  <c r="O86" i="5"/>
  <c r="P86" i="5" s="1"/>
  <c r="M91" i="5"/>
  <c r="I100" i="2"/>
  <c r="P88" i="2"/>
  <c r="M98" i="3"/>
  <c r="O95" i="3"/>
  <c r="M53" i="2"/>
  <c r="M52" i="2"/>
  <c r="I54" i="4"/>
  <c r="P41" i="4"/>
  <c r="I59" i="4"/>
  <c r="P90" i="2"/>
  <c r="M54" i="4"/>
  <c r="O41" i="4"/>
  <c r="M59" i="4"/>
  <c r="O36" i="6"/>
  <c r="P36" i="6" s="1"/>
  <c r="I116" i="3"/>
  <c r="I111" i="3"/>
  <c r="O35" i="2"/>
  <c r="P85" i="2"/>
  <c r="O92" i="1"/>
  <c r="P92" i="1" s="1"/>
  <c r="L141" i="1"/>
  <c r="M141" i="1" s="1"/>
  <c r="L143" i="1"/>
  <c r="M143" i="1" s="1"/>
  <c r="L144" i="1"/>
  <c r="M144" i="1" s="1"/>
  <c r="L145" i="1"/>
  <c r="M145" i="1" s="1"/>
  <c r="M140" i="1"/>
  <c r="O36" i="7"/>
  <c r="P36" i="7" s="1"/>
  <c r="M139" i="1"/>
  <c r="P134" i="1"/>
  <c r="O39" i="6"/>
  <c r="M52" i="6"/>
  <c r="M57" i="6"/>
  <c r="P95" i="3"/>
  <c r="O38" i="2"/>
  <c r="M59" i="6" l="1"/>
  <c r="O144" i="1"/>
  <c r="P144" i="1"/>
  <c r="I117" i="3"/>
  <c r="I118" i="3"/>
  <c r="O36" i="5"/>
  <c r="P36" i="5" s="1"/>
  <c r="M39" i="5"/>
  <c r="I52" i="7"/>
  <c r="M61" i="3"/>
  <c r="M62" i="3"/>
  <c r="M60" i="3"/>
  <c r="M53" i="7"/>
  <c r="M54" i="7"/>
  <c r="M54" i="6"/>
  <c r="O143" i="1"/>
  <c r="P143" i="1"/>
  <c r="I56" i="4"/>
  <c r="I57" i="4"/>
  <c r="I101" i="2"/>
  <c r="I102" i="2"/>
  <c r="O52" i="8"/>
  <c r="M54" i="8"/>
  <c r="M55" i="8"/>
  <c r="I59" i="8"/>
  <c r="O39" i="7"/>
  <c r="P39" i="7" s="1"/>
  <c r="O141" i="1"/>
  <c r="P141" i="1"/>
  <c r="O91" i="5"/>
  <c r="M94" i="5"/>
  <c r="O57" i="8"/>
  <c r="P57" i="8" s="1"/>
  <c r="M59" i="8"/>
  <c r="O59" i="8" s="1"/>
  <c r="P52" i="8"/>
  <c r="I54" i="8"/>
  <c r="P53" i="1"/>
  <c r="I55" i="1"/>
  <c r="I56" i="1"/>
  <c r="I54" i="1"/>
  <c r="O59" i="4"/>
  <c r="M61" i="4"/>
  <c r="O61" i="4" s="1"/>
  <c r="P38" i="2"/>
  <c r="I51" i="2"/>
  <c r="P41" i="3"/>
  <c r="I59" i="3"/>
  <c r="I54" i="3"/>
  <c r="O139" i="1"/>
  <c r="M142" i="1"/>
  <c r="O142" i="1" s="1"/>
  <c r="M54" i="2"/>
  <c r="P91" i="5"/>
  <c r="O56" i="1"/>
  <c r="P39" i="6"/>
  <c r="I52" i="6"/>
  <c r="O52" i="6" s="1"/>
  <c r="I57" i="6"/>
  <c r="I155" i="1"/>
  <c r="O54" i="4"/>
  <c r="P54" i="4" s="1"/>
  <c r="M56" i="4"/>
  <c r="O56" i="4" s="1"/>
  <c r="I107" i="5"/>
  <c r="I112" i="5"/>
  <c r="O53" i="1"/>
  <c r="M91" i="1"/>
  <c r="O88" i="1"/>
  <c r="P88" i="1" s="1"/>
  <c r="P139" i="1"/>
  <c r="O140" i="1"/>
  <c r="P140" i="1"/>
  <c r="I104" i="1"/>
  <c r="O54" i="1"/>
  <c r="O145" i="1"/>
  <c r="P145" i="1"/>
  <c r="I113" i="3"/>
  <c r="I112" i="3"/>
  <c r="I61" i="4"/>
  <c r="P61" i="4" s="1"/>
  <c r="I62" i="4"/>
  <c r="P59" i="4"/>
  <c r="O98" i="3"/>
  <c r="P98" i="3" s="1"/>
  <c r="M116" i="3"/>
  <c r="M111" i="3"/>
  <c r="I52" i="5"/>
  <c r="I57" i="5"/>
  <c r="O55" i="1"/>
  <c r="M56" i="3"/>
  <c r="O54" i="3"/>
  <c r="M57" i="3"/>
  <c r="M55" i="3"/>
  <c r="M100" i="2"/>
  <c r="P87" i="2"/>
  <c r="I59" i="6" l="1"/>
  <c r="I55" i="3"/>
  <c r="P54" i="3"/>
  <c r="I56" i="3"/>
  <c r="O56" i="3" s="1"/>
  <c r="I57" i="3"/>
  <c r="P54" i="1"/>
  <c r="P59" i="8"/>
  <c r="O60" i="3"/>
  <c r="M101" i="2"/>
  <c r="O101" i="2" s="1"/>
  <c r="O100" i="2"/>
  <c r="M102" i="2"/>
  <c r="O102" i="2" s="1"/>
  <c r="I109" i="5"/>
  <c r="I110" i="5"/>
  <c r="P52" i="6"/>
  <c r="I54" i="6"/>
  <c r="P59" i="3"/>
  <c r="I62" i="3"/>
  <c r="O62" i="3" s="1"/>
  <c r="I60" i="3"/>
  <c r="I61" i="3"/>
  <c r="P56" i="1"/>
  <c r="P101" i="2"/>
  <c r="O54" i="6"/>
  <c r="P117" i="3"/>
  <c r="P112" i="3"/>
  <c r="M112" i="3"/>
  <c r="O112" i="3" s="1"/>
  <c r="O111" i="3"/>
  <c r="P111" i="3" s="1"/>
  <c r="M113" i="3"/>
  <c r="O113" i="3" s="1"/>
  <c r="P55" i="1"/>
  <c r="M107" i="5"/>
  <c r="O94" i="5"/>
  <c r="P94" i="5" s="1"/>
  <c r="M112" i="5"/>
  <c r="I60" i="8"/>
  <c r="M55" i="6"/>
  <c r="O61" i="3"/>
  <c r="I119" i="3"/>
  <c r="M119" i="3"/>
  <c r="O119" i="3" s="1"/>
  <c r="M117" i="3"/>
  <c r="O117" i="3" s="1"/>
  <c r="M118" i="3"/>
  <c r="O118" i="3" s="1"/>
  <c r="O116" i="3"/>
  <c r="P116" i="3" s="1"/>
  <c r="I114" i="3"/>
  <c r="I52" i="2"/>
  <c r="P51" i="2"/>
  <c r="I53" i="2"/>
  <c r="I54" i="2" s="1"/>
  <c r="O51" i="2"/>
  <c r="I53" i="7"/>
  <c r="I54" i="7"/>
  <c r="P52" i="7"/>
  <c r="P54" i="8"/>
  <c r="O54" i="8"/>
  <c r="P56" i="4"/>
  <c r="O52" i="7"/>
  <c r="O91" i="1"/>
  <c r="P91" i="1" s="1"/>
  <c r="M104" i="1"/>
  <c r="M57" i="4"/>
  <c r="O57" i="4" s="1"/>
  <c r="M52" i="5"/>
  <c r="O39" i="5"/>
  <c r="P39" i="5" s="1"/>
  <c r="M57" i="5"/>
  <c r="O57" i="6"/>
  <c r="P57" i="6" s="1"/>
  <c r="P62" i="4"/>
  <c r="I157" i="1"/>
  <c r="I156" i="1"/>
  <c r="I55" i="8"/>
  <c r="I103" i="2"/>
  <c r="M55" i="7"/>
  <c r="O59" i="6"/>
  <c r="I54" i="5"/>
  <c r="I59" i="5"/>
  <c r="I60" i="5"/>
  <c r="I105" i="1"/>
  <c r="I106" i="1"/>
  <c r="I107" i="1"/>
  <c r="I114" i="5"/>
  <c r="I115" i="5" s="1"/>
  <c r="P142" i="1"/>
  <c r="M62" i="4"/>
  <c r="O62" i="4" s="1"/>
  <c r="M60" i="8"/>
  <c r="O60" i="8" s="1"/>
  <c r="P100" i="2"/>
  <c r="M155" i="1"/>
  <c r="O59" i="3"/>
  <c r="P118" i="3"/>
  <c r="M60" i="6"/>
  <c r="O54" i="2" l="1"/>
  <c r="P54" i="2" s="1"/>
  <c r="M105" i="1"/>
  <c r="O105" i="1" s="1"/>
  <c r="O104" i="1"/>
  <c r="P104" i="1" s="1"/>
  <c r="M106" i="1"/>
  <c r="O106" i="1" s="1"/>
  <c r="P113" i="3"/>
  <c r="P54" i="6"/>
  <c r="M59" i="5"/>
  <c r="O59" i="5" s="1"/>
  <c r="O57" i="5"/>
  <c r="P57" i="5" s="1"/>
  <c r="O52" i="2"/>
  <c r="P52" i="2" s="1"/>
  <c r="O55" i="6"/>
  <c r="M103" i="2"/>
  <c r="O103" i="2" s="1"/>
  <c r="P55" i="3"/>
  <c r="O57" i="3"/>
  <c r="P57" i="3" s="1"/>
  <c r="I55" i="7"/>
  <c r="P114" i="3"/>
  <c r="P57" i="4"/>
  <c r="I55" i="6"/>
  <c r="P59" i="6"/>
  <c r="O53" i="2"/>
  <c r="P53" i="2" s="1"/>
  <c r="M54" i="5"/>
  <c r="O54" i="5" s="1"/>
  <c r="M55" i="5"/>
  <c r="O52" i="5"/>
  <c r="P52" i="5" s="1"/>
  <c r="O54" i="7"/>
  <c r="P54" i="7" s="1"/>
  <c r="P60" i="8"/>
  <c r="P102" i="2"/>
  <c r="P62" i="3"/>
  <c r="P119" i="3"/>
  <c r="O53" i="7"/>
  <c r="P53" i="7" s="1"/>
  <c r="O55" i="8"/>
  <c r="P55" i="8" s="1"/>
  <c r="M114" i="5"/>
  <c r="O114" i="5" s="1"/>
  <c r="O112" i="5"/>
  <c r="P112" i="5" s="1"/>
  <c r="M114" i="3"/>
  <c r="O114" i="3" s="1"/>
  <c r="P61" i="3"/>
  <c r="I60" i="6"/>
  <c r="O60" i="6" s="1"/>
  <c r="M110" i="5"/>
  <c r="O110" i="5" s="1"/>
  <c r="M109" i="5"/>
  <c r="O109" i="5" s="1"/>
  <c r="O107" i="5"/>
  <c r="P107" i="5" s="1"/>
  <c r="P106" i="1"/>
  <c r="P56" i="3"/>
  <c r="O155" i="1"/>
  <c r="P155" i="1" s="1"/>
  <c r="M156" i="1"/>
  <c r="O156" i="1" s="1"/>
  <c r="M157" i="1"/>
  <c r="O157" i="1" s="1"/>
  <c r="I55" i="5"/>
  <c r="I158" i="1"/>
  <c r="O55" i="3"/>
  <c r="P60" i="3"/>
  <c r="P109" i="5"/>
  <c r="P54" i="5" l="1"/>
  <c r="O55" i="5"/>
  <c r="P157" i="1"/>
  <c r="P103" i="2"/>
  <c r="M107" i="1"/>
  <c r="M115" i="5"/>
  <c r="P110" i="5"/>
  <c r="M158" i="1"/>
  <c r="O158" i="1" s="1"/>
  <c r="P114" i="5"/>
  <c r="O55" i="7"/>
  <c r="P55" i="7" s="1"/>
  <c r="P55" i="5"/>
  <c r="P60" i="6"/>
  <c r="P156" i="1"/>
  <c r="P59" i="5"/>
  <c r="P55" i="6"/>
  <c r="M60" i="5"/>
  <c r="P105" i="1"/>
  <c r="O115" i="5" l="1"/>
  <c r="P115" i="5"/>
  <c r="O107" i="1"/>
  <c r="P107" i="1"/>
  <c r="O60" i="5"/>
  <c r="P60" i="5"/>
  <c r="P158" i="1"/>
</calcChain>
</file>

<file path=xl/sharedStrings.xml><?xml version="1.0" encoding="utf-8"?>
<sst xmlns="http://schemas.openxmlformats.org/spreadsheetml/2006/main" count="1097" uniqueCount="91">
  <si>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</si>
  <si>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</si>
  <si>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</si>
  <si>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</si>
  <si>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</si>
  <si>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</si>
  <si>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</si>
  <si>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</si>
  <si>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</si>
  <si>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</si>
  <si>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</si>
  <si>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</si>
  <si>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</si>
  <si>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</si>
  <si>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</si>
  <si>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</si>
  <si>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</si>
  <si>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</si>
  <si>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</si>
  <si>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</si>
  <si>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</si>
  <si>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</si>
  <si>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</si>
  <si>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</si>
  <si>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</si>
  <si>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</si>
  <si>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Rate Rider for Disposition of Lost Revenue Adjustment Mechanism (LRAMVA) - effective until December 31, 2024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</si>
  <si>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</si>
  <si>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</si>
  <si>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</si>
  <si>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</si>
  <si>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2024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</si>
  <si>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</si>
  <si>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</si>
  <si>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</si>
  <si>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</si>
  <si>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</si>
  <si>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</si>
  <si>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</si>
  <si>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</si>
  <si>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</si>
  <si>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</si>
  <si>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</si>
  <si>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</si>
  <si>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</si>
  <si>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</si>
  <si>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</si>
  <si>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</si>
  <si>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</si>
  <si>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</si>
  <si>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</si>
  <si>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</si>
  <si>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</si>
  <si>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</si>
  <si>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</si>
  <si>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</si>
  <si>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</si>
  <si>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</si>
  <si>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</si>
  <si>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</si>
  <si>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</si>
  <si>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</si>
  <si>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</si>
  <si>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</si>
  <si>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</si>
  <si>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</si>
  <si>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</si>
  <si>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</si>
  <si>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</si>
  <si>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</si>
  <si>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</si>
  <si>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</si>
  <si>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</si>
  <si>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</si>
  <si>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</si>
  <si>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</si>
  <si>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</si>
  <si>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</si>
  <si>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</si>
  <si>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</si>
  <si>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</si>
  <si>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</si>
  <si>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</si>
  <si>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</si>
  <si>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</si>
  <si>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</si>
  <si>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</si>
  <si>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</si>
  <si>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</si>
  <si>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</si>
  <si>
    <t>2023 Board-Approved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</si>
</sst>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532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8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28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11" fillId="3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horizontal="left" vertical="top"/>
    </xf>
    <xf numFmtId="0" fontId="11" fillId="3" borderId="0" xfId="5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indent="7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28" fillId="9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11" fillId="3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B8DF7EB9-98EF-49AC-871C-891B570D7594}"/>
    <cellStyle name="Normal" xfId="0" builtinId="0"/>
    <cellStyle name="Normal 2" xfId="5" xr:uid="{DDE91083-03EB-4F1C-B35F-20237FC1DF3F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67</xdr:row>
          <xdr:rowOff>107950</xdr:rowOff>
        </xdr:from>
        <xdr:to>
          <xdr:col>17</xdr:col>
          <xdr:colOff>457200</xdr:colOff>
          <xdr:row>69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67</xdr:row>
          <xdr:rowOff>184150</xdr:rowOff>
        </xdr:from>
        <xdr:to>
          <xdr:col>10</xdr:col>
          <xdr:colOff>488950</xdr:colOff>
          <xdr:row>69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118</xdr:row>
          <xdr:rowOff>152400</xdr:rowOff>
        </xdr:from>
        <xdr:to>
          <xdr:col>10</xdr:col>
          <xdr:colOff>577850</xdr:colOff>
          <xdr:row>120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444500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118</xdr:row>
          <xdr:rowOff>31750</xdr:rowOff>
        </xdr:from>
        <xdr:to>
          <xdr:col>17</xdr:col>
          <xdr:colOff>165100</xdr:colOff>
          <xdr:row>120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16</xdr:col>
          <xdr:colOff>88900</xdr:colOff>
          <xdr:row>18</xdr:row>
          <xdr:rowOff>63500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69850</xdr:rowOff>
        </xdr:from>
        <xdr:to>
          <xdr:col>16</xdr:col>
          <xdr:colOff>82550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482600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65</xdr:row>
          <xdr:rowOff>114300</xdr:rowOff>
        </xdr:from>
        <xdr:to>
          <xdr:col>15</xdr:col>
          <xdr:colOff>622300</xdr:colOff>
          <xdr:row>67</xdr:row>
          <xdr:rowOff>120650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65</xdr:row>
          <xdr:rowOff>184150</xdr:rowOff>
        </xdr:from>
        <xdr:to>
          <xdr:col>10</xdr:col>
          <xdr:colOff>482600</xdr:colOff>
          <xdr:row>67</xdr:row>
          <xdr:rowOff>44450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107950</xdr:rowOff>
        </xdr:from>
        <xdr:to>
          <xdr:col>15</xdr:col>
          <xdr:colOff>831850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349250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73</xdr:row>
          <xdr:rowOff>114300</xdr:rowOff>
        </xdr:from>
        <xdr:to>
          <xdr:col>15</xdr:col>
          <xdr:colOff>679450</xdr:colOff>
          <xdr:row>75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73</xdr:row>
          <xdr:rowOff>184150</xdr:rowOff>
        </xdr:from>
        <xdr:to>
          <xdr:col>10</xdr:col>
          <xdr:colOff>298450</xdr:colOff>
          <xdr:row>75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16</xdr:row>
          <xdr:rowOff>146050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419100</xdr:colOff>
          <xdr:row>18</xdr:row>
          <xdr:rowOff>146050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71</xdr:row>
          <xdr:rowOff>69850</xdr:rowOff>
        </xdr:from>
        <xdr:to>
          <xdr:col>17</xdr:col>
          <xdr:colOff>25400</xdr:colOff>
          <xdr:row>73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72</xdr:row>
          <xdr:rowOff>31750</xdr:rowOff>
        </xdr:from>
        <xdr:to>
          <xdr:col>10</xdr:col>
          <xdr:colOff>425450</xdr:colOff>
          <xdr:row>73</xdr:row>
          <xdr:rowOff>146050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107950</xdr:rowOff>
        </xdr:from>
        <xdr:to>
          <xdr:col>16</xdr:col>
          <xdr:colOff>69850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336550</xdr:colOff>
          <xdr:row>18</xdr:row>
          <xdr:rowOff>107950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16</xdr:row>
          <xdr:rowOff>184150</xdr:rowOff>
        </xdr:from>
        <xdr:to>
          <xdr:col>15</xdr:col>
          <xdr:colOff>260350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260350</xdr:colOff>
          <xdr:row>18</xdr:row>
          <xdr:rowOff>146050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16</xdr:row>
          <xdr:rowOff>107950</xdr:rowOff>
        </xdr:from>
        <xdr:to>
          <xdr:col>17</xdr:col>
          <xdr:colOff>139700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717550</xdr:colOff>
          <xdr:row>18</xdr:row>
          <xdr:rowOff>69850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107950</xdr:rowOff>
        </xdr:from>
        <xdr:to>
          <xdr:col>18</xdr:col>
          <xdr:colOff>57150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18</xdr:row>
          <xdr:rowOff>31750</xdr:rowOff>
        </xdr:from>
        <xdr:to>
          <xdr:col>11</xdr:col>
          <xdr:colOff>69850</xdr:colOff>
          <xdr:row>19</xdr:row>
          <xdr:rowOff>146050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4%20CIR%20Update/Tab%204%20-%20Bill%20Impacts/2023-2024%20Bill%20Impacts%20(linked)%20-%2020230818%20Option1%20Revised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15BB-CF9E-48A4-8538-3D0A3D8C1B2D}">
  <sheetPr>
    <tabColor rgb="FFFFC000"/>
    <pageSetUpPr fitToPage="1"/>
  </sheetPr>
  <dimension ref="A1:AF403"/>
  <sheetViews>
    <sheetView tabSelected="1" topLeftCell="A10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" customWidth="1"/>
    <col min="2" max="2" width="111.90625" style="22" customWidth="1"/>
    <col min="3" max="3" width="1.453125" style="22" customWidth="1"/>
    <col min="4" max="4" width="12.453125" style="217" customWidth="1"/>
    <col min="5" max="5" width="1.54296875" style="22" customWidth="1"/>
    <col min="6" max="6" width="1.453125" style="22" customWidth="1"/>
    <col min="7" max="7" width="12.54296875" style="21" bestFit="1" customWidth="1"/>
    <col min="8" max="8" width="11.08984375" style="21" customWidth="1"/>
    <col min="9" max="9" width="13.08984375" style="21" bestFit="1" customWidth="1"/>
    <col min="10" max="10" width="0.90625" style="21" customWidth="1"/>
    <col min="11" max="11" width="12.54296875" style="21" bestFit="1" customWidth="1"/>
    <col min="12" max="12" width="11.08984375" style="21" customWidth="1"/>
    <col min="13" max="13" width="13.08984375" style="21" bestFit="1" customWidth="1"/>
    <col min="14" max="14" width="2.54296875" style="21" bestFit="1" customWidth="1"/>
    <col min="15" max="16" width="11.08984375" style="21" customWidth="1"/>
    <col min="17" max="17" width="3.7265625" style="21" customWidth="1"/>
    <col min="18" max="30" width="8.54296875" style="21" customWidth="1"/>
    <col min="31" max="31" width="0.54296875" style="21" customWidth="1"/>
    <col min="32" max="32" width="1.54296875" style="22" customWidth="1"/>
    <col min="33" max="16384" width="9.453125" style="22"/>
  </cols>
  <sheetData>
    <row r="1" spans="1:32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161">
        <v>2</v>
      </c>
      <c r="O1" s="161">
        <v>0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7.5" x14ac:dyDescent="0.35">
      <c r="A3" s="497"/>
      <c r="B3" s="497"/>
      <c r="C3" s="497"/>
      <c r="D3" s="497"/>
      <c r="E3" s="497"/>
      <c r="F3" s="497"/>
      <c r="G3" s="497"/>
      <c r="H3" s="497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4">
      <c r="A10" s="20"/>
      <c r="B10" s="498" t="s">
        <v>0</v>
      </c>
      <c r="C10" s="498"/>
      <c r="D10" s="498"/>
      <c r="E10" s="498"/>
      <c r="F10" s="498"/>
      <c r="G10" s="498"/>
      <c r="H10" s="498"/>
      <c r="I10" s="498"/>
      <c r="J10" s="498"/>
      <c r="M10" s="6"/>
      <c r="N10" s="6"/>
      <c r="O10" s="6"/>
      <c r="P10" s="6"/>
      <c r="Q10" s="6"/>
      <c r="R10" s="6"/>
      <c r="S10" s="6"/>
      <c r="T10" s="6"/>
    </row>
    <row r="11" spans="1:32" ht="18" x14ac:dyDescent="0.4">
      <c r="A11" s="20"/>
      <c r="B11" s="498" t="s">
        <v>1</v>
      </c>
      <c r="C11" s="498"/>
      <c r="D11" s="498"/>
      <c r="E11" s="498"/>
      <c r="F11" s="498"/>
      <c r="G11" s="498"/>
      <c r="H11" s="498"/>
      <c r="I11" s="498"/>
      <c r="J11" s="498"/>
      <c r="K11" s="23"/>
      <c r="L11" s="24"/>
      <c r="M11" s="25"/>
      <c r="N11" s="25"/>
      <c r="Q11" s="26"/>
      <c r="R11" s="26"/>
      <c r="S11" s="6"/>
      <c r="T11" s="6"/>
    </row>
    <row r="12" spans="1:32" x14ac:dyDescent="0.3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3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5" x14ac:dyDescent="0.35">
      <c r="A14" s="20"/>
      <c r="B14" s="29" t="s">
        <v>2</v>
      </c>
      <c r="C14" s="20"/>
      <c r="D14" s="499" t="s">
        <v>3</v>
      </c>
      <c r="E14" s="499"/>
      <c r="F14" s="499"/>
      <c r="G14" s="499"/>
      <c r="H14" s="499"/>
      <c r="I14" s="499"/>
      <c r="J14" s="499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5" x14ac:dyDescent="0.3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5" x14ac:dyDescent="0.3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5" x14ac:dyDescent="0.3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3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3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35">
      <c r="A20" s="20"/>
      <c r="B20" s="46"/>
      <c r="C20" s="20"/>
      <c r="D20" s="47"/>
      <c r="E20" s="53"/>
      <c r="F20" s="20"/>
      <c r="G20" s="500" t="s">
        <v>90</v>
      </c>
      <c r="H20" s="501"/>
      <c r="I20" s="502"/>
      <c r="J20" s="39"/>
      <c r="K20" s="500" t="s">
        <v>8</v>
      </c>
      <c r="L20" s="501"/>
      <c r="M20" s="502"/>
      <c r="N20" s="28"/>
      <c r="O20" s="500" t="s">
        <v>9</v>
      </c>
      <c r="P20" s="502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35">
      <c r="A21" s="20"/>
      <c r="B21" s="46"/>
      <c r="C21" s="20"/>
      <c r="D21" s="503" t="s">
        <v>10</v>
      </c>
      <c r="E21" s="54"/>
      <c r="F21" s="20"/>
      <c r="G21" s="55" t="s">
        <v>11</v>
      </c>
      <c r="H21" s="56" t="s">
        <v>12</v>
      </c>
      <c r="I21" s="57" t="s">
        <v>13</v>
      </c>
      <c r="J21" s="39"/>
      <c r="K21" s="55" t="s">
        <v>11</v>
      </c>
      <c r="L21" s="56" t="s">
        <v>12</v>
      </c>
      <c r="M21" s="57" t="s">
        <v>13</v>
      </c>
      <c r="N21" s="28"/>
      <c r="O21" s="505" t="s">
        <v>14</v>
      </c>
      <c r="P21" s="507" t="s">
        <v>15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35">
      <c r="A22" s="20"/>
      <c r="B22" s="46"/>
      <c r="C22" s="20"/>
      <c r="D22" s="504"/>
      <c r="E22" s="54"/>
      <c r="F22" s="20"/>
      <c r="G22" s="58" t="s">
        <v>16</v>
      </c>
      <c r="H22" s="59"/>
      <c r="I22" s="59" t="s">
        <v>16</v>
      </c>
      <c r="J22" s="39"/>
      <c r="K22" s="58" t="s">
        <v>16</v>
      </c>
      <c r="L22" s="59"/>
      <c r="M22" s="59" t="s">
        <v>16</v>
      </c>
      <c r="N22" s="28"/>
      <c r="O22" s="506"/>
      <c r="P22" s="508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43.31</v>
      </c>
      <c r="H23" s="64">
        <v>1</v>
      </c>
      <c r="I23" s="65">
        <f t="shared" ref="I23:I30" si="0">H23*G23</f>
        <v>43.31</v>
      </c>
      <c r="J23" s="66"/>
      <c r="K23" s="63">
        <v>45.3</v>
      </c>
      <c r="L23" s="64">
        <v>1</v>
      </c>
      <c r="M23" s="65">
        <f t="shared" ref="M23:M30" si="1">L23*K23</f>
        <v>45.3</v>
      </c>
      <c r="N23" s="67"/>
      <c r="O23" s="68">
        <f t="shared" ref="O23:O51" si="2">M23-I23</f>
        <v>1.9899999999999949</v>
      </c>
      <c r="P23" s="69">
        <f t="shared" ref="P23:P51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35">
      <c r="A24" s="20"/>
      <c r="B24" s="72" t="s">
        <v>19</v>
      </c>
      <c r="C24" s="61"/>
      <c r="D24" s="62" t="s">
        <v>18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35">
      <c r="A25" s="20"/>
      <c r="B25" s="72" t="s">
        <v>20</v>
      </c>
      <c r="C25" s="61"/>
      <c r="D25" s="62" t="s">
        <v>18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35">
      <c r="A26" s="20"/>
      <c r="B26" s="72" t="s">
        <v>21</v>
      </c>
      <c r="C26" s="61"/>
      <c r="D26" s="62" t="s">
        <v>18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35">
      <c r="A27" s="20"/>
      <c r="B27" s="72" t="s">
        <v>22</v>
      </c>
      <c r="C27" s="61"/>
      <c r="D27" s="62" t="s">
        <v>18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35">
      <c r="A28" s="20"/>
      <c r="B28" s="72" t="s">
        <v>23</v>
      </c>
      <c r="C28" s="61"/>
      <c r="D28" s="62" t="s">
        <v>18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35">
      <c r="A29" s="20"/>
      <c r="B29" s="72" t="s">
        <v>24</v>
      </c>
      <c r="C29" s="61"/>
      <c r="D29" s="62" t="s">
        <v>25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35">
      <c r="A30" s="20"/>
      <c r="B30" s="72" t="s">
        <v>26</v>
      </c>
      <c r="C30" s="61"/>
      <c r="D30" s="62" t="s">
        <v>25</v>
      </c>
      <c r="E30" s="61"/>
      <c r="F30" s="28"/>
      <c r="G30" s="76">
        <v>0</v>
      </c>
      <c r="H30" s="77">
        <f>+$G$18</f>
        <v>750</v>
      </c>
      <c r="I30" s="65">
        <f t="shared" si="0"/>
        <v>0</v>
      </c>
      <c r="J30" s="66"/>
      <c r="K30" s="76">
        <v>0</v>
      </c>
      <c r="L30" s="77">
        <f>+$G$18</f>
        <v>750</v>
      </c>
      <c r="M30" s="65">
        <f t="shared" si="1"/>
        <v>0</v>
      </c>
      <c r="N30" s="67"/>
      <c r="O30" s="68">
        <f t="shared" si="2"/>
        <v>0</v>
      </c>
      <c r="P30" s="69" t="str">
        <f t="shared" si="3"/>
        <v/>
      </c>
      <c r="Q30" s="66"/>
      <c r="R30" s="70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s="91" customFormat="1" x14ac:dyDescent="0.35">
      <c r="A31" s="78"/>
      <c r="B31" s="79" t="s">
        <v>27</v>
      </c>
      <c r="C31" s="80"/>
      <c r="D31" s="81"/>
      <c r="E31" s="80"/>
      <c r="F31" s="82"/>
      <c r="G31" s="83"/>
      <c r="H31" s="84"/>
      <c r="I31" s="85">
        <f>SUM(I23:I29)</f>
        <v>40.699999999999996</v>
      </c>
      <c r="J31" s="86"/>
      <c r="K31" s="83"/>
      <c r="L31" s="84"/>
      <c r="M31" s="85">
        <f>SUM(M23:M29)</f>
        <v>42.689999999999991</v>
      </c>
      <c r="N31" s="87"/>
      <c r="O31" s="88">
        <f t="shared" si="2"/>
        <v>1.9899999999999949</v>
      </c>
      <c r="P31" s="89">
        <f t="shared" si="3"/>
        <v>4.8894348894348773E-2</v>
      </c>
      <c r="Q31" s="86"/>
      <c r="R31" s="90"/>
    </row>
    <row r="32" spans="1:31" ht="15.75" customHeight="1" x14ac:dyDescent="0.35">
      <c r="A32" s="20"/>
      <c r="B32" s="92" t="s">
        <v>28</v>
      </c>
      <c r="C32" s="61"/>
      <c r="D32" s="62" t="s">
        <v>25</v>
      </c>
      <c r="E32" s="61"/>
      <c r="F32" s="28"/>
      <c r="G32" s="93">
        <f>IF(ISBLANK($D16)=TRUE, 0, IF($D16="TOU", $D$163*G45+$D$164*G46+$D$165*G47, IF(AND($D16="non-TOU", H49&gt;0), G49,G48)))</f>
        <v>9.3670000000000003E-2</v>
      </c>
      <c r="H32" s="77">
        <f>$G$18*(1+G59)-$G$18</f>
        <v>22.125000000000114</v>
      </c>
      <c r="I32" s="75">
        <f>H32*G32</f>
        <v>2.0724487500000106</v>
      </c>
      <c r="J32" s="66"/>
      <c r="K32" s="93">
        <f>IF(ISBLANK($D16)=TRUE, 0, IF($D16="TOU", $D$163*K45+$D$164*K46+$D$165*K47, IF(AND($D16="non-TOU", L49&gt;0), K49,K48)))</f>
        <v>9.3670000000000003E-2</v>
      </c>
      <c r="L32" s="77">
        <f>$G$18*(1+K59)-$G$18</f>
        <v>22.125000000000114</v>
      </c>
      <c r="M32" s="75">
        <f>L32*K32</f>
        <v>2.0724487500000106</v>
      </c>
      <c r="N32" s="67"/>
      <c r="O32" s="68">
        <f t="shared" si="2"/>
        <v>0</v>
      </c>
      <c r="P32" s="69">
        <f t="shared" si="3"/>
        <v>0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35">
      <c r="A33" s="20"/>
      <c r="B33" s="92" t="s">
        <v>29</v>
      </c>
      <c r="C33" s="61"/>
      <c r="D33" s="62" t="s">
        <v>25</v>
      </c>
      <c r="E33" s="61"/>
      <c r="F33" s="28"/>
      <c r="G33" s="94">
        <v>3.1900000000000001E-3</v>
      </c>
      <c r="H33" s="77">
        <f>+$G$18</f>
        <v>750</v>
      </c>
      <c r="I33" s="75">
        <f>H33*G33</f>
        <v>2.3925000000000001</v>
      </c>
      <c r="J33" s="66"/>
      <c r="K33" s="94">
        <v>5.2199999999999998E-3</v>
      </c>
      <c r="L33" s="77">
        <f>+$G$18</f>
        <v>750</v>
      </c>
      <c r="M33" s="75">
        <f t="shared" ref="M33" si="4">L33*K33</f>
        <v>3.915</v>
      </c>
      <c r="N33" s="67"/>
      <c r="O33" s="68">
        <f t="shared" si="2"/>
        <v>1.5225</v>
      </c>
      <c r="P33" s="69">
        <f t="shared" si="3"/>
        <v>0.63636363636363635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7.25" customHeight="1" x14ac:dyDescent="0.35">
      <c r="A34" s="20"/>
      <c r="B34" s="92" t="s">
        <v>30</v>
      </c>
      <c r="C34" s="61"/>
      <c r="D34" s="62" t="s">
        <v>25</v>
      </c>
      <c r="E34" s="61"/>
      <c r="F34" s="28"/>
      <c r="G34" s="94">
        <v>-1.4999999999999999E-4</v>
      </c>
      <c r="H34" s="77">
        <f>+$G$18</f>
        <v>750</v>
      </c>
      <c r="I34" s="75">
        <f>H34*G34</f>
        <v>-0.11249999999999999</v>
      </c>
      <c r="J34" s="66"/>
      <c r="K34" s="94">
        <v>-1.2999999999999999E-4</v>
      </c>
      <c r="L34" s="77">
        <f>+$G$18</f>
        <v>750</v>
      </c>
      <c r="M34" s="75">
        <f>L34*K34</f>
        <v>-9.7499999999999989E-2</v>
      </c>
      <c r="N34" s="67"/>
      <c r="O34" s="68">
        <f t="shared" si="2"/>
        <v>1.4999999999999999E-2</v>
      </c>
      <c r="P34" s="69">
        <f t="shared" si="3"/>
        <v>-0.13333333333333333</v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ht="15.75" customHeight="1" x14ac:dyDescent="0.35">
      <c r="A35" s="20"/>
      <c r="B35" s="92" t="s">
        <v>31</v>
      </c>
      <c r="C35" s="61"/>
      <c r="D35" s="62" t="s">
        <v>25</v>
      </c>
      <c r="E35" s="61"/>
      <c r="F35" s="28"/>
      <c r="G35" s="94">
        <v>-2.5100000000000001E-3</v>
      </c>
      <c r="H35" s="95"/>
      <c r="I35" s="75">
        <f t="shared" ref="I35" si="5">H35*G35</f>
        <v>0</v>
      </c>
      <c r="J35" s="66"/>
      <c r="K35" s="94">
        <v>-1.09E-3</v>
      </c>
      <c r="L35" s="95"/>
      <c r="M35" s="75">
        <f t="shared" ref="M35" si="6">L35*K35</f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35">
      <c r="A36" s="20"/>
      <c r="B36" s="96" t="s">
        <v>32</v>
      </c>
      <c r="C36" s="61"/>
      <c r="D36" s="62" t="s">
        <v>18</v>
      </c>
      <c r="E36" s="61"/>
      <c r="F36" s="28"/>
      <c r="G36" s="97">
        <v>0.41</v>
      </c>
      <c r="H36" s="64">
        <v>1</v>
      </c>
      <c r="I36" s="75">
        <f>H36*G36</f>
        <v>0.41</v>
      </c>
      <c r="J36" s="66"/>
      <c r="K36" s="97">
        <v>0.41</v>
      </c>
      <c r="L36" s="64">
        <v>1</v>
      </c>
      <c r="M36" s="75">
        <f>L36*K36</f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s="91" customFormat="1" x14ac:dyDescent="0.35">
      <c r="A37" s="78"/>
      <c r="B37" s="98" t="s">
        <v>33</v>
      </c>
      <c r="C37" s="99"/>
      <c r="D37" s="100"/>
      <c r="E37" s="99"/>
      <c r="F37" s="82"/>
      <c r="G37" s="101"/>
      <c r="H37" s="102"/>
      <c r="I37" s="103">
        <f>SUM(I32:I36)+I31</f>
        <v>45.462448750000007</v>
      </c>
      <c r="J37" s="86"/>
      <c r="K37" s="101"/>
      <c r="L37" s="102"/>
      <c r="M37" s="103">
        <f>SUM(M32:M36)+M31</f>
        <v>48.989948750000003</v>
      </c>
      <c r="N37" s="87"/>
      <c r="O37" s="88">
        <f t="shared" si="2"/>
        <v>3.5274999999999963</v>
      </c>
      <c r="P37" s="89">
        <f t="shared" si="3"/>
        <v>7.7591508970356451E-2</v>
      </c>
      <c r="Q37" s="86"/>
      <c r="R37" s="90"/>
    </row>
    <row r="38" spans="1:31" x14ac:dyDescent="0.35">
      <c r="A38" s="20"/>
      <c r="B38" s="104" t="s">
        <v>34</v>
      </c>
      <c r="C38" s="28"/>
      <c r="D38" s="62" t="s">
        <v>25</v>
      </c>
      <c r="E38" s="28"/>
      <c r="F38" s="28"/>
      <c r="G38" s="76">
        <v>1.158E-2</v>
      </c>
      <c r="H38" s="105">
        <f>$G$18*(1+G59)</f>
        <v>772.12500000000011</v>
      </c>
      <c r="I38" s="65">
        <f>H38*G38</f>
        <v>8.9412075000000009</v>
      </c>
      <c r="J38" s="66"/>
      <c r="K38" s="76">
        <v>1.141E-2</v>
      </c>
      <c r="L38" s="105">
        <f>$G$18*(1+K59)</f>
        <v>772.12500000000011</v>
      </c>
      <c r="M38" s="65">
        <f>L38*K38</f>
        <v>8.8099462500000012</v>
      </c>
      <c r="N38" s="67"/>
      <c r="O38" s="68">
        <f t="shared" si="2"/>
        <v>-0.13126124999999966</v>
      </c>
      <c r="P38" s="69">
        <f t="shared" si="3"/>
        <v>-1.4680483592400652E-2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x14ac:dyDescent="0.35">
      <c r="A39" s="20"/>
      <c r="B39" s="104" t="s">
        <v>35</v>
      </c>
      <c r="C39" s="28"/>
      <c r="D39" s="62" t="s">
        <v>25</v>
      </c>
      <c r="E39" s="28"/>
      <c r="F39" s="28"/>
      <c r="G39" s="76">
        <v>7.3299999999999997E-3</v>
      </c>
      <c r="H39" s="106">
        <f>+H38</f>
        <v>772.12500000000011</v>
      </c>
      <c r="I39" s="65">
        <f>H39*G39</f>
        <v>5.6596762500000004</v>
      </c>
      <c r="J39" s="66"/>
      <c r="K39" s="76">
        <v>7.79E-3</v>
      </c>
      <c r="L39" s="106">
        <f>+L38</f>
        <v>772.12500000000011</v>
      </c>
      <c r="M39" s="65">
        <f>L39*K39</f>
        <v>6.0148537500000012</v>
      </c>
      <c r="N39" s="67"/>
      <c r="O39" s="68">
        <f t="shared" si="2"/>
        <v>0.35517750000000081</v>
      </c>
      <c r="P39" s="69">
        <f t="shared" si="3"/>
        <v>6.2755798090041073E-2</v>
      </c>
      <c r="Q39" s="66"/>
      <c r="R39" s="70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s="91" customFormat="1" x14ac:dyDescent="0.35">
      <c r="A40" s="78"/>
      <c r="B40" s="98" t="s">
        <v>36</v>
      </c>
      <c r="C40" s="80"/>
      <c r="D40" s="100"/>
      <c r="E40" s="80"/>
      <c r="F40" s="107"/>
      <c r="G40" s="108"/>
      <c r="H40" s="109"/>
      <c r="I40" s="103">
        <f>SUM(I37:I39)</f>
        <v>60.063332500000016</v>
      </c>
      <c r="J40" s="86"/>
      <c r="K40" s="108"/>
      <c r="L40" s="109"/>
      <c r="M40" s="103">
        <f>SUM(M37:M39)</f>
        <v>63.814748750000007</v>
      </c>
      <c r="N40" s="110"/>
      <c r="O40" s="88">
        <f t="shared" si="2"/>
        <v>3.7514162499999912</v>
      </c>
      <c r="P40" s="89">
        <f t="shared" si="3"/>
        <v>6.2457677485677141E-2</v>
      </c>
      <c r="Q40" s="86"/>
      <c r="R40" s="90"/>
    </row>
    <row r="41" spans="1:31" x14ac:dyDescent="0.35">
      <c r="A41" s="20"/>
      <c r="B41" s="72" t="s">
        <v>37</v>
      </c>
      <c r="C41" s="61"/>
      <c r="D41" s="62" t="s">
        <v>25</v>
      </c>
      <c r="E41" s="61"/>
      <c r="F41" s="28"/>
      <c r="G41" s="111">
        <v>4.1000000000000003E-3</v>
      </c>
      <c r="H41" s="95">
        <f>+H38</f>
        <v>772.12500000000011</v>
      </c>
      <c r="I41" s="75">
        <f t="shared" ref="I41:I51" si="7">H41*G41</f>
        <v>3.1657125000000006</v>
      </c>
      <c r="J41" s="66"/>
      <c r="K41" s="111">
        <v>4.1000000000000003E-3</v>
      </c>
      <c r="L41" s="95">
        <f>+L38</f>
        <v>772.12500000000011</v>
      </c>
      <c r="M41" s="75">
        <f t="shared" ref="M41:M51" si="8">L41*K41</f>
        <v>3.1657125000000006</v>
      </c>
      <c r="N41" s="67"/>
      <c r="O41" s="68">
        <f t="shared" si="2"/>
        <v>0</v>
      </c>
      <c r="P41" s="69">
        <f t="shared" si="3"/>
        <v>0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35">
      <c r="A42" s="20"/>
      <c r="B42" s="72" t="s">
        <v>38</v>
      </c>
      <c r="C42" s="61"/>
      <c r="D42" s="62" t="s">
        <v>25</v>
      </c>
      <c r="E42" s="61"/>
      <c r="F42" s="28"/>
      <c r="G42" s="111">
        <v>6.9999999999999999E-4</v>
      </c>
      <c r="H42" s="95">
        <f>+H38</f>
        <v>772.12500000000011</v>
      </c>
      <c r="I42" s="75">
        <f t="shared" si="7"/>
        <v>0.54048750000000012</v>
      </c>
      <c r="J42" s="66"/>
      <c r="K42" s="111">
        <v>6.9999999999999999E-4</v>
      </c>
      <c r="L42" s="95">
        <f>+L38</f>
        <v>772.12500000000011</v>
      </c>
      <c r="M42" s="75">
        <f t="shared" si="8"/>
        <v>0.54048750000000012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35">
      <c r="A43" s="20"/>
      <c r="B43" s="72" t="s">
        <v>39</v>
      </c>
      <c r="C43" s="61"/>
      <c r="D43" s="62" t="s">
        <v>25</v>
      </c>
      <c r="E43" s="61"/>
      <c r="F43" s="28"/>
      <c r="G43" s="111">
        <v>4.0000000000000002E-4</v>
      </c>
      <c r="H43" s="95">
        <f>+H38</f>
        <v>772.12500000000011</v>
      </c>
      <c r="I43" s="75">
        <f t="shared" si="7"/>
        <v>0.30885000000000007</v>
      </c>
      <c r="J43" s="66"/>
      <c r="K43" s="111">
        <v>4.0000000000000002E-4</v>
      </c>
      <c r="L43" s="95">
        <f>+L38</f>
        <v>772.12500000000011</v>
      </c>
      <c r="M43" s="75">
        <f t="shared" si="8"/>
        <v>0.30885000000000007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35">
      <c r="A44" s="20"/>
      <c r="B44" s="72" t="s">
        <v>40</v>
      </c>
      <c r="C44" s="61"/>
      <c r="D44" s="62" t="s">
        <v>18</v>
      </c>
      <c r="E44" s="61"/>
      <c r="F44" s="28"/>
      <c r="G44" s="112">
        <v>0.25</v>
      </c>
      <c r="H44" s="64">
        <v>1</v>
      </c>
      <c r="I44" s="65">
        <f t="shared" si="7"/>
        <v>0.25</v>
      </c>
      <c r="J44" s="66"/>
      <c r="K44" s="112">
        <v>0.25</v>
      </c>
      <c r="L44" s="64">
        <v>1</v>
      </c>
      <c r="M44" s="65">
        <f t="shared" si="8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35">
      <c r="A45" s="20"/>
      <c r="B45" s="72" t="s">
        <v>41</v>
      </c>
      <c r="C45" s="61"/>
      <c r="D45" s="62" t="s">
        <v>25</v>
      </c>
      <c r="E45" s="61"/>
      <c r="F45" s="28"/>
      <c r="G45" s="111">
        <v>7.3999999999999996E-2</v>
      </c>
      <c r="H45" s="113">
        <f>$D$163*$G$18</f>
        <v>472.5</v>
      </c>
      <c r="I45" s="75">
        <f t="shared" si="7"/>
        <v>34.964999999999996</v>
      </c>
      <c r="J45" s="66"/>
      <c r="K45" s="111">
        <v>7.3999999999999996E-2</v>
      </c>
      <c r="L45" s="113">
        <f>$D$163*$G$18</f>
        <v>472.5</v>
      </c>
      <c r="M45" s="75">
        <f t="shared" si="8"/>
        <v>34.964999999999996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35">
      <c r="A46" s="20"/>
      <c r="B46" s="72" t="s">
        <v>42</v>
      </c>
      <c r="C46" s="61"/>
      <c r="D46" s="62" t="s">
        <v>25</v>
      </c>
      <c r="E46" s="61"/>
      <c r="F46" s="28"/>
      <c r="G46" s="111">
        <v>0.10199999999999999</v>
      </c>
      <c r="H46" s="114">
        <f>$D$164*$G$18</f>
        <v>135</v>
      </c>
      <c r="I46" s="75">
        <f t="shared" si="7"/>
        <v>13.77</v>
      </c>
      <c r="J46" s="66"/>
      <c r="K46" s="111">
        <v>0.10199999999999999</v>
      </c>
      <c r="L46" s="114">
        <f>$D$164*$G$18</f>
        <v>135</v>
      </c>
      <c r="M46" s="75">
        <f t="shared" si="8"/>
        <v>13.77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35">
      <c r="A47" s="20"/>
      <c r="B47" s="72" t="s">
        <v>43</v>
      </c>
      <c r="C47" s="61"/>
      <c r="D47" s="62" t="s">
        <v>25</v>
      </c>
      <c r="E47" s="61"/>
      <c r="F47" s="28"/>
      <c r="G47" s="111">
        <v>0.151</v>
      </c>
      <c r="H47" s="113">
        <f>$D$165*$G$18</f>
        <v>142.5</v>
      </c>
      <c r="I47" s="75">
        <f t="shared" si="7"/>
        <v>21.517499999999998</v>
      </c>
      <c r="J47" s="66"/>
      <c r="K47" s="111">
        <v>0.151</v>
      </c>
      <c r="L47" s="113">
        <f>$D$165*$G$18</f>
        <v>142.5</v>
      </c>
      <c r="M47" s="75">
        <f t="shared" si="8"/>
        <v>21.517499999999998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35">
      <c r="A48" s="20"/>
      <c r="B48" s="72" t="s">
        <v>44</v>
      </c>
      <c r="C48" s="61"/>
      <c r="D48" s="62" t="s">
        <v>25</v>
      </c>
      <c r="E48" s="61"/>
      <c r="F48" s="28"/>
      <c r="G48" s="111">
        <v>8.6999999999999994E-2</v>
      </c>
      <c r="H48" s="95">
        <v>600</v>
      </c>
      <c r="I48" s="75">
        <f t="shared" si="7"/>
        <v>52.199999999999996</v>
      </c>
      <c r="J48" s="66"/>
      <c r="K48" s="111">
        <v>8.6999999999999994E-2</v>
      </c>
      <c r="L48" s="95">
        <v>600</v>
      </c>
      <c r="M48" s="75">
        <f t="shared" si="8"/>
        <v>52.199999999999996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35">
      <c r="A49" s="20"/>
      <c r="B49" s="72" t="s">
        <v>45</v>
      </c>
      <c r="C49" s="61"/>
      <c r="D49" s="62" t="s">
        <v>25</v>
      </c>
      <c r="E49" s="61"/>
      <c r="F49" s="28"/>
      <c r="G49" s="111">
        <v>0.10299999999999999</v>
      </c>
      <c r="H49" s="95">
        <v>150</v>
      </c>
      <c r="I49" s="75">
        <f t="shared" si="7"/>
        <v>15.45</v>
      </c>
      <c r="J49" s="66"/>
      <c r="K49" s="111">
        <v>0.10299999999999999</v>
      </c>
      <c r="L49" s="95">
        <v>150</v>
      </c>
      <c r="M49" s="75">
        <f t="shared" si="8"/>
        <v>15.45</v>
      </c>
      <c r="N49" s="67"/>
      <c r="O49" s="68">
        <f t="shared" si="2"/>
        <v>0</v>
      </c>
      <c r="P49" s="69">
        <f t="shared" si="3"/>
        <v>0</v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35">
      <c r="A50" s="20"/>
      <c r="B50" s="72" t="s">
        <v>46</v>
      </c>
      <c r="C50" s="61"/>
      <c r="D50" s="62" t="s">
        <v>25</v>
      </c>
      <c r="E50" s="61"/>
      <c r="F50" s="28"/>
      <c r="G50" s="111">
        <v>0.1076</v>
      </c>
      <c r="H50" s="95">
        <v>0</v>
      </c>
      <c r="I50" s="75">
        <f t="shared" si="7"/>
        <v>0</v>
      </c>
      <c r="J50" s="66"/>
      <c r="K50" s="111">
        <v>0.1076</v>
      </c>
      <c r="L50" s="95">
        <v>0</v>
      </c>
      <c r="M50" s="75">
        <f t="shared" si="8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thickBot="1" x14ac:dyDescent="0.4">
      <c r="A51" s="20"/>
      <c r="B51" s="115" t="s">
        <v>47</v>
      </c>
      <c r="C51" s="61"/>
      <c r="D51" s="62" t="s">
        <v>25</v>
      </c>
      <c r="E51" s="61"/>
      <c r="F51" s="28"/>
      <c r="G51" s="111">
        <f>G50</f>
        <v>0.1076</v>
      </c>
      <c r="H51" s="95">
        <v>0</v>
      </c>
      <c r="I51" s="75">
        <f t="shared" si="7"/>
        <v>0</v>
      </c>
      <c r="J51" s="66"/>
      <c r="K51" s="111">
        <f>K50</f>
        <v>0.1076</v>
      </c>
      <c r="L51" s="95">
        <v>0</v>
      </c>
      <c r="M51" s="75">
        <f t="shared" si="8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" thickBot="1" x14ac:dyDescent="0.4">
      <c r="A52" s="20"/>
      <c r="B52" s="116"/>
      <c r="C52" s="117"/>
      <c r="D52" s="118"/>
      <c r="E52" s="117"/>
      <c r="F52" s="119"/>
      <c r="G52" s="120"/>
      <c r="H52" s="121"/>
      <c r="I52" s="122"/>
      <c r="J52" s="66"/>
      <c r="K52" s="120"/>
      <c r="L52" s="121"/>
      <c r="M52" s="122"/>
      <c r="N52" s="123"/>
      <c r="O52" s="124"/>
      <c r="P52" s="125"/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35">
      <c r="A53" s="20"/>
      <c r="B53" s="126" t="s">
        <v>48</v>
      </c>
      <c r="C53" s="61"/>
      <c r="D53" s="27"/>
      <c r="E53" s="61"/>
      <c r="F53" s="127"/>
      <c r="G53" s="128"/>
      <c r="H53" s="128"/>
      <c r="I53" s="129">
        <f>SUM(I41:I47,I40)</f>
        <v>134.58088250000003</v>
      </c>
      <c r="J53" s="66"/>
      <c r="K53" s="128"/>
      <c r="L53" s="128"/>
      <c r="M53" s="129">
        <f>SUM(M41:M47,M40)</f>
        <v>138.33229875000001</v>
      </c>
      <c r="N53" s="130"/>
      <c r="O53" s="131">
        <f>M53-I53</f>
        <v>3.751416249999977</v>
      </c>
      <c r="P53" s="132">
        <f>IF(OR(I53=0,M53=0),"",(O53/I53))</f>
        <v>2.7874807924520604E-2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35">
      <c r="A54" s="20"/>
      <c r="B54" s="133" t="s">
        <v>49</v>
      </c>
      <c r="C54" s="61"/>
      <c r="D54" s="27"/>
      <c r="E54" s="61"/>
      <c r="F54" s="127"/>
      <c r="G54" s="134">
        <v>-0.11700000000000001</v>
      </c>
      <c r="H54" s="135"/>
      <c r="I54" s="68">
        <f>+I53*G54</f>
        <v>-15.745963252500005</v>
      </c>
      <c r="J54" s="66"/>
      <c r="K54" s="134">
        <v>-0.11700000000000001</v>
      </c>
      <c r="L54" s="135"/>
      <c r="M54" s="68">
        <f>+M53*K54</f>
        <v>-16.184878953750001</v>
      </c>
      <c r="N54" s="130"/>
      <c r="O54" s="68">
        <f>M54-I54</f>
        <v>-0.43891570124999646</v>
      </c>
      <c r="P54" s="69">
        <f>IF(OR(I54=0,M54=0),"",(O54/I54))</f>
        <v>2.7874807924520548E-2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x14ac:dyDescent="0.35">
      <c r="A55" s="20"/>
      <c r="B55" s="60" t="s">
        <v>50</v>
      </c>
      <c r="C55" s="61"/>
      <c r="D55" s="27"/>
      <c r="E55" s="61"/>
      <c r="F55" s="136"/>
      <c r="G55" s="137">
        <v>0.13</v>
      </c>
      <c r="H55" s="74"/>
      <c r="I55" s="68">
        <f>I53*G55</f>
        <v>17.495514725000003</v>
      </c>
      <c r="J55" s="66"/>
      <c r="K55" s="137">
        <v>0.13</v>
      </c>
      <c r="L55" s="74"/>
      <c r="M55" s="68">
        <f>M53*K55</f>
        <v>17.983198837500002</v>
      </c>
      <c r="N55" s="138"/>
      <c r="O55" s="68">
        <f>M55-I55</f>
        <v>0.48768411249999843</v>
      </c>
      <c r="P55" s="69">
        <f>IF(OR(I55=0,M55=0),"",(O55/I55))</f>
        <v>2.7874807924520687E-2</v>
      </c>
      <c r="Q55" s="66"/>
      <c r="R55" s="70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s="148" customFormat="1" ht="15" thickBot="1" x14ac:dyDescent="0.4">
      <c r="A56" s="139"/>
      <c r="B56" s="509" t="s">
        <v>51</v>
      </c>
      <c r="C56" s="509"/>
      <c r="D56" s="509"/>
      <c r="E56" s="140"/>
      <c r="F56" s="141"/>
      <c r="G56" s="142"/>
      <c r="H56" s="142"/>
      <c r="I56" s="143">
        <f>SUM(I53:I55)</f>
        <v>136.33043397250003</v>
      </c>
      <c r="J56" s="144"/>
      <c r="K56" s="142"/>
      <c r="L56" s="142"/>
      <c r="M56" s="143">
        <f>SUM(M53:M55)</f>
        <v>140.13061863375</v>
      </c>
      <c r="N56" s="145"/>
      <c r="O56" s="146">
        <f>M56-I56</f>
        <v>3.8001846612499719</v>
      </c>
      <c r="P56" s="147">
        <f>IF(OR(I56=0,M56=0),"",(O56/I56))</f>
        <v>2.7874807924520569E-2</v>
      </c>
      <c r="Q56" s="144"/>
    </row>
    <row r="57" spans="1:31" ht="15" thickBot="1" x14ac:dyDescent="0.4">
      <c r="A57" s="149"/>
      <c r="B57" s="116" t="s">
        <v>52</v>
      </c>
      <c r="C57" s="150"/>
      <c r="D57" s="151"/>
      <c r="E57" s="150"/>
      <c r="F57" s="152"/>
      <c r="G57" s="153"/>
      <c r="H57" s="154"/>
      <c r="I57" s="155"/>
      <c r="J57" s="39"/>
      <c r="K57" s="153"/>
      <c r="L57" s="154"/>
      <c r="M57" s="155"/>
      <c r="N57" s="152"/>
      <c r="O57" s="156"/>
      <c r="P57" s="157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35">
      <c r="A58" s="20"/>
      <c r="B58" s="20"/>
      <c r="C58" s="20"/>
      <c r="D58" s="27"/>
      <c r="E58" s="20"/>
      <c r="F58" s="20"/>
      <c r="G58" s="28"/>
      <c r="H58" s="28"/>
      <c r="I58" s="52"/>
      <c r="J58" s="39"/>
      <c r="K58" s="28"/>
      <c r="L58" s="28"/>
      <c r="M58" s="52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35">
      <c r="A59" s="20"/>
      <c r="B59" s="158" t="s">
        <v>53</v>
      </c>
      <c r="C59" s="20"/>
      <c r="D59" s="27"/>
      <c r="E59" s="20"/>
      <c r="F59" s="20"/>
      <c r="G59" s="159">
        <v>2.9499999999999998E-2</v>
      </c>
      <c r="H59" s="160"/>
      <c r="I59" s="160"/>
      <c r="J59" s="144"/>
      <c r="K59" s="159">
        <v>2.9499999999999998E-2</v>
      </c>
      <c r="L59" s="28"/>
      <c r="M59" s="28"/>
      <c r="N59" s="28"/>
      <c r="O59" s="28"/>
      <c r="P59" s="28"/>
      <c r="Q59" s="39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35">
      <c r="A60" s="20"/>
      <c r="B60" s="20"/>
      <c r="C60" s="20"/>
      <c r="D60" s="27"/>
      <c r="E60" s="20"/>
      <c r="F60" s="20"/>
      <c r="G60" s="28"/>
      <c r="H60" s="28"/>
      <c r="I60" s="28"/>
      <c r="J60" s="28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31" ht="18" x14ac:dyDescent="0.4">
      <c r="A61" s="20"/>
      <c r="B61" s="498" t="s">
        <v>0</v>
      </c>
      <c r="C61" s="498"/>
      <c r="D61" s="498"/>
      <c r="E61" s="498"/>
      <c r="F61" s="498"/>
      <c r="G61" s="498"/>
      <c r="H61" s="498"/>
      <c r="I61" s="498"/>
      <c r="J61" s="498"/>
    </row>
    <row r="62" spans="1:31" ht="18" x14ac:dyDescent="0.4">
      <c r="A62" s="20"/>
      <c r="B62" s="498" t="s">
        <v>1</v>
      </c>
      <c r="C62" s="498"/>
      <c r="D62" s="498"/>
      <c r="E62" s="498"/>
      <c r="F62" s="498"/>
      <c r="G62" s="498"/>
      <c r="H62" s="498"/>
      <c r="I62" s="498"/>
      <c r="J62" s="498"/>
    </row>
    <row r="63" spans="1:31" x14ac:dyDescent="0.35">
      <c r="A63" s="20"/>
      <c r="B63" s="20"/>
      <c r="C63" s="20"/>
      <c r="D63" s="27"/>
      <c r="E63" s="20"/>
      <c r="F63" s="20"/>
      <c r="G63" s="28"/>
      <c r="H63" s="28"/>
    </row>
    <row r="64" spans="1:31" x14ac:dyDescent="0.35">
      <c r="A64" s="20"/>
      <c r="B64" s="20"/>
      <c r="C64" s="20"/>
      <c r="D64" s="27"/>
      <c r="E64" s="20"/>
      <c r="F64" s="20"/>
      <c r="G64" s="28"/>
      <c r="H64" s="28"/>
      <c r="M64" s="161"/>
      <c r="N64" s="162">
        <v>2</v>
      </c>
    </row>
    <row r="65" spans="1:32" ht="15.5" x14ac:dyDescent="0.35">
      <c r="A65" s="20"/>
      <c r="B65" s="29" t="s">
        <v>2</v>
      </c>
      <c r="C65" s="20"/>
      <c r="D65" s="499" t="s">
        <v>3</v>
      </c>
      <c r="E65" s="499"/>
      <c r="F65" s="499"/>
      <c r="G65" s="499"/>
      <c r="H65" s="499"/>
      <c r="I65" s="499"/>
      <c r="J65" s="499"/>
    </row>
    <row r="66" spans="1:32" ht="15.5" x14ac:dyDescent="0.35">
      <c r="A66" s="20"/>
      <c r="B66" s="31"/>
      <c r="C66" s="20"/>
      <c r="D66" s="32"/>
      <c r="E66" s="33"/>
      <c r="F66" s="34"/>
      <c r="G66" s="35"/>
      <c r="H66" s="35"/>
      <c r="I66" s="35"/>
      <c r="J66" s="35"/>
      <c r="K66" s="39"/>
      <c r="L66" s="39"/>
      <c r="M66" s="35"/>
      <c r="N66" s="39"/>
      <c r="O66" s="39"/>
      <c r="P66" s="39"/>
      <c r="Q66" s="39"/>
      <c r="R66" s="39"/>
      <c r="S66" s="39"/>
      <c r="T66" s="35"/>
      <c r="U66" s="39"/>
      <c r="V66" s="39"/>
      <c r="W66" s="39"/>
      <c r="X66" s="39"/>
      <c r="Y66" s="39"/>
      <c r="Z66" s="39"/>
      <c r="AA66" s="35"/>
      <c r="AB66" s="39"/>
      <c r="AC66" s="39"/>
      <c r="AD66" s="39"/>
      <c r="AE66" s="39"/>
      <c r="AF66" s="40"/>
    </row>
    <row r="67" spans="1:32" ht="15.5" x14ac:dyDescent="0.35">
      <c r="A67" s="20"/>
      <c r="B67" s="29" t="s">
        <v>4</v>
      </c>
      <c r="C67" s="20"/>
      <c r="D67" s="41" t="s">
        <v>5</v>
      </c>
      <c r="E67" s="33"/>
      <c r="F67" s="34"/>
      <c r="G67" s="39"/>
      <c r="H67" s="35"/>
      <c r="I67" s="42"/>
      <c r="J67" s="35"/>
      <c r="K67" s="45"/>
      <c r="L67" s="39"/>
      <c r="M67" s="42"/>
      <c r="N67" s="39"/>
      <c r="O67" s="43"/>
      <c r="P67" s="44"/>
      <c r="Q67" s="39"/>
      <c r="R67" s="45"/>
      <c r="S67" s="39"/>
      <c r="T67" s="42"/>
      <c r="U67" s="39"/>
      <c r="V67" s="43"/>
      <c r="W67" s="44"/>
      <c r="X67" s="39"/>
      <c r="Y67" s="45"/>
      <c r="Z67" s="39"/>
      <c r="AA67" s="42"/>
      <c r="AB67" s="39"/>
      <c r="AC67" s="43"/>
      <c r="AD67" s="44"/>
      <c r="AE67" s="39"/>
      <c r="AF67" s="40"/>
    </row>
    <row r="68" spans="1:32" ht="15.5" x14ac:dyDescent="0.35">
      <c r="A68" s="20"/>
      <c r="B68" s="31"/>
      <c r="C68" s="20"/>
      <c r="D68" s="32"/>
      <c r="E68" s="33"/>
      <c r="F68" s="33"/>
      <c r="G68" s="32"/>
      <c r="H68" s="32"/>
      <c r="I68" s="32"/>
      <c r="J68" s="32"/>
    </row>
    <row r="69" spans="1:32" x14ac:dyDescent="0.35">
      <c r="A69" s="20"/>
      <c r="B69" s="46"/>
      <c r="C69" s="20"/>
      <c r="D69" s="47" t="s">
        <v>6</v>
      </c>
      <c r="E69" s="48"/>
      <c r="F69" s="20"/>
      <c r="G69" s="49">
        <v>212</v>
      </c>
      <c r="H69" s="50" t="s">
        <v>7</v>
      </c>
      <c r="I69" s="28"/>
      <c r="J69" s="28"/>
    </row>
    <row r="70" spans="1:32" x14ac:dyDescent="0.35">
      <c r="A70" s="20"/>
      <c r="B70" s="46"/>
      <c r="C70" s="20"/>
      <c r="D70" s="27"/>
      <c r="E70" s="20"/>
      <c r="F70" s="20"/>
      <c r="G70" s="28"/>
      <c r="H70" s="28"/>
      <c r="I70" s="52"/>
      <c r="J70" s="28"/>
    </row>
    <row r="71" spans="1:32" x14ac:dyDescent="0.35">
      <c r="A71" s="20"/>
      <c r="B71" s="46"/>
      <c r="C71" s="20"/>
      <c r="D71" s="47"/>
      <c r="E71" s="53"/>
      <c r="F71" s="20"/>
      <c r="G71" s="500" t="s">
        <v>90</v>
      </c>
      <c r="H71" s="501"/>
      <c r="I71" s="502"/>
      <c r="J71" s="39"/>
      <c r="K71" s="500" t="s">
        <v>8</v>
      </c>
      <c r="L71" s="501"/>
      <c r="M71" s="502"/>
      <c r="N71" s="28"/>
      <c r="O71" s="500" t="s">
        <v>9</v>
      </c>
      <c r="P71" s="502"/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ht="15" customHeight="1" x14ac:dyDescent="0.35">
      <c r="A72" s="20"/>
      <c r="B72" s="46"/>
      <c r="C72" s="20"/>
      <c r="D72" s="503" t="s">
        <v>10</v>
      </c>
      <c r="E72" s="54"/>
      <c r="F72" s="20"/>
      <c r="G72" s="55" t="s">
        <v>11</v>
      </c>
      <c r="H72" s="56" t="s">
        <v>12</v>
      </c>
      <c r="I72" s="57" t="s">
        <v>13</v>
      </c>
      <c r="J72" s="39"/>
      <c r="K72" s="55" t="s">
        <v>11</v>
      </c>
      <c r="L72" s="56" t="s">
        <v>12</v>
      </c>
      <c r="M72" s="57" t="s">
        <v>13</v>
      </c>
      <c r="N72" s="28"/>
      <c r="O72" s="505" t="s">
        <v>14</v>
      </c>
      <c r="P72" s="507" t="s">
        <v>15</v>
      </c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35">
      <c r="A73" s="20"/>
      <c r="B73" s="163"/>
      <c r="C73" s="20"/>
      <c r="D73" s="504"/>
      <c r="E73" s="54"/>
      <c r="F73" s="20"/>
      <c r="G73" s="58" t="s">
        <v>16</v>
      </c>
      <c r="H73" s="59"/>
      <c r="I73" s="59" t="s">
        <v>16</v>
      </c>
      <c r="J73" s="39"/>
      <c r="K73" s="58" t="s">
        <v>16</v>
      </c>
      <c r="L73" s="59"/>
      <c r="M73" s="59" t="s">
        <v>16</v>
      </c>
      <c r="N73" s="28"/>
      <c r="O73" s="506"/>
      <c r="P73" s="508"/>
      <c r="Q73" s="39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35">
      <c r="A74" s="20"/>
      <c r="B74" s="72" t="s">
        <v>17</v>
      </c>
      <c r="C74" s="61"/>
      <c r="D74" s="62" t="s">
        <v>18</v>
      </c>
      <c r="E74" s="61"/>
      <c r="F74" s="28"/>
      <c r="G74" s="63">
        <v>43.31</v>
      </c>
      <c r="H74" s="64">
        <v>1</v>
      </c>
      <c r="I74" s="65">
        <f t="shared" ref="I74:I81" si="9">H74*G74</f>
        <v>43.31</v>
      </c>
      <c r="J74" s="66"/>
      <c r="K74" s="63">
        <v>45.3</v>
      </c>
      <c r="L74" s="64">
        <v>1</v>
      </c>
      <c r="M74" s="65">
        <f t="shared" ref="M74:M81" si="10">L74*K74</f>
        <v>45.3</v>
      </c>
      <c r="N74" s="67"/>
      <c r="O74" s="68">
        <f t="shared" ref="O74:O102" si="11">M74-I74</f>
        <v>1.9899999999999949</v>
      </c>
      <c r="P74" s="69">
        <f t="shared" ref="P74:P102" si="12">IF(OR(I74=0,M74=0),"",(O74/I74))</f>
        <v>4.5947818055876118E-2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35">
      <c r="A75" s="20"/>
      <c r="B75" s="72" t="s">
        <v>19</v>
      </c>
      <c r="C75" s="61"/>
      <c r="D75" s="62" t="s">
        <v>18</v>
      </c>
      <c r="E75" s="61"/>
      <c r="F75" s="28"/>
      <c r="G75" s="73">
        <v>-0.02</v>
      </c>
      <c r="H75" s="74">
        <v>1</v>
      </c>
      <c r="I75" s="75">
        <f t="shared" si="9"/>
        <v>-0.02</v>
      </c>
      <c r="J75" s="66"/>
      <c r="K75" s="73">
        <v>-0.02</v>
      </c>
      <c r="L75" s="74">
        <v>1</v>
      </c>
      <c r="M75" s="75">
        <f t="shared" si="10"/>
        <v>-0.02</v>
      </c>
      <c r="N75" s="67"/>
      <c r="O75" s="68">
        <f t="shared" si="11"/>
        <v>0</v>
      </c>
      <c r="P75" s="69">
        <f t="shared" si="12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35">
      <c r="A76" s="20"/>
      <c r="B76" s="72" t="s">
        <v>20</v>
      </c>
      <c r="C76" s="61"/>
      <c r="D76" s="62" t="s">
        <v>18</v>
      </c>
      <c r="E76" s="61"/>
      <c r="F76" s="28"/>
      <c r="G76" s="73">
        <v>-0.01</v>
      </c>
      <c r="H76" s="64">
        <v>1</v>
      </c>
      <c r="I76" s="75">
        <f t="shared" si="9"/>
        <v>-0.01</v>
      </c>
      <c r="J76" s="66"/>
      <c r="K76" s="73">
        <v>-0.01</v>
      </c>
      <c r="L76" s="64">
        <v>1</v>
      </c>
      <c r="M76" s="75">
        <f t="shared" si="10"/>
        <v>-0.01</v>
      </c>
      <c r="N76" s="67"/>
      <c r="O76" s="68">
        <f t="shared" si="11"/>
        <v>0</v>
      </c>
      <c r="P76" s="69">
        <f t="shared" si="12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35">
      <c r="A77" s="20"/>
      <c r="B77" s="72" t="s">
        <v>21</v>
      </c>
      <c r="C77" s="61"/>
      <c r="D77" s="62" t="s">
        <v>18</v>
      </c>
      <c r="E77" s="61"/>
      <c r="F77" s="28"/>
      <c r="G77" s="73">
        <v>-2.17</v>
      </c>
      <c r="H77" s="74">
        <v>1</v>
      </c>
      <c r="I77" s="75">
        <f t="shared" si="9"/>
        <v>-2.17</v>
      </c>
      <c r="J77" s="66"/>
      <c r="K77" s="73">
        <v>-2.17</v>
      </c>
      <c r="L77" s="74">
        <v>1</v>
      </c>
      <c r="M77" s="75">
        <f t="shared" si="10"/>
        <v>-2.17</v>
      </c>
      <c r="N77" s="67"/>
      <c r="O77" s="68">
        <f t="shared" si="11"/>
        <v>0</v>
      </c>
      <c r="P77" s="69">
        <f t="shared" si="12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35">
      <c r="A78" s="20"/>
      <c r="B78" s="72" t="s">
        <v>22</v>
      </c>
      <c r="C78" s="61"/>
      <c r="D78" s="62" t="s">
        <v>18</v>
      </c>
      <c r="E78" s="61"/>
      <c r="F78" s="28"/>
      <c r="G78" s="73">
        <v>-0.31</v>
      </c>
      <c r="H78" s="74">
        <v>1</v>
      </c>
      <c r="I78" s="75">
        <f t="shared" si="9"/>
        <v>-0.31</v>
      </c>
      <c r="J78" s="66"/>
      <c r="K78" s="73">
        <v>-0.31</v>
      </c>
      <c r="L78" s="74">
        <v>1</v>
      </c>
      <c r="M78" s="75">
        <f t="shared" si="10"/>
        <v>-0.31</v>
      </c>
      <c r="N78" s="67"/>
      <c r="O78" s="68">
        <f t="shared" si="11"/>
        <v>0</v>
      </c>
      <c r="P78" s="69">
        <f t="shared" si="12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35">
      <c r="A79" s="20"/>
      <c r="B79" s="72" t="s">
        <v>23</v>
      </c>
      <c r="C79" s="61"/>
      <c r="D79" s="62" t="s">
        <v>18</v>
      </c>
      <c r="E79" s="61"/>
      <c r="F79" s="28"/>
      <c r="G79" s="73">
        <v>-0.1</v>
      </c>
      <c r="H79" s="74">
        <v>1</v>
      </c>
      <c r="I79" s="75">
        <f t="shared" si="9"/>
        <v>-0.1</v>
      </c>
      <c r="J79" s="66"/>
      <c r="K79" s="73">
        <v>-0.1</v>
      </c>
      <c r="L79" s="74">
        <v>1</v>
      </c>
      <c r="M79" s="75">
        <f t="shared" si="10"/>
        <v>-0.1</v>
      </c>
      <c r="N79" s="67"/>
      <c r="O79" s="68">
        <f t="shared" si="11"/>
        <v>0</v>
      </c>
      <c r="P79" s="69">
        <f t="shared" si="12"/>
        <v>0</v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x14ac:dyDescent="0.35">
      <c r="A80" s="20"/>
      <c r="B80" s="72" t="s">
        <v>24</v>
      </c>
      <c r="C80" s="61"/>
      <c r="D80" s="62" t="s">
        <v>25</v>
      </c>
      <c r="E80" s="61"/>
      <c r="F80" s="28"/>
      <c r="G80" s="76">
        <f>G29</f>
        <v>0</v>
      </c>
      <c r="H80" s="77">
        <f>+$G$69</f>
        <v>212</v>
      </c>
      <c r="I80" s="65">
        <f t="shared" si="9"/>
        <v>0</v>
      </c>
      <c r="J80" s="66"/>
      <c r="K80" s="76">
        <f>K29</f>
        <v>0</v>
      </c>
      <c r="L80" s="77">
        <f>+$G$69</f>
        <v>212</v>
      </c>
      <c r="M80" s="65">
        <f t="shared" si="10"/>
        <v>0</v>
      </c>
      <c r="N80" s="67"/>
      <c r="O80" s="68">
        <f t="shared" si="11"/>
        <v>0</v>
      </c>
      <c r="P80" s="69" t="str">
        <f t="shared" si="12"/>
        <v/>
      </c>
      <c r="Q80" s="66"/>
      <c r="R80" s="70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35">
      <c r="A81" s="20"/>
      <c r="B81" s="72" t="str">
        <f>B30</f>
        <v>Rate Rider for Disposition of Lost Revenue Adjustment Mechanism (LRAMVA) - effective until December 31, 2024</v>
      </c>
      <c r="C81" s="61"/>
      <c r="D81" s="62" t="s">
        <v>25</v>
      </c>
      <c r="E81" s="61"/>
      <c r="F81" s="28"/>
      <c r="G81" s="76">
        <f>G30</f>
        <v>0</v>
      </c>
      <c r="H81" s="77">
        <f>+$G$69</f>
        <v>212</v>
      </c>
      <c r="I81" s="65">
        <f t="shared" si="9"/>
        <v>0</v>
      </c>
      <c r="J81" s="66"/>
      <c r="K81" s="76">
        <f>K30</f>
        <v>0</v>
      </c>
      <c r="L81" s="77">
        <f>+$G$69</f>
        <v>212</v>
      </c>
      <c r="M81" s="65">
        <f t="shared" si="10"/>
        <v>0</v>
      </c>
      <c r="N81" s="67"/>
      <c r="O81" s="68">
        <f t="shared" si="11"/>
        <v>0</v>
      </c>
      <c r="P81" s="69" t="str">
        <f t="shared" si="12"/>
        <v/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s="91" customFormat="1" x14ac:dyDescent="0.35">
      <c r="A82" s="78"/>
      <c r="B82" s="164" t="s">
        <v>27</v>
      </c>
      <c r="C82" s="80"/>
      <c r="D82" s="81"/>
      <c r="E82" s="80"/>
      <c r="F82" s="82"/>
      <c r="G82" s="83"/>
      <c r="H82" s="84"/>
      <c r="I82" s="85">
        <f>SUM(I74:I80)</f>
        <v>40.699999999999996</v>
      </c>
      <c r="J82" s="86"/>
      <c r="K82" s="83"/>
      <c r="L82" s="84"/>
      <c r="M82" s="85">
        <f>SUM(M74:M80)</f>
        <v>42.689999999999991</v>
      </c>
      <c r="N82" s="87"/>
      <c r="O82" s="88">
        <f t="shared" si="11"/>
        <v>1.9899999999999949</v>
      </c>
      <c r="P82" s="89">
        <f t="shared" si="12"/>
        <v>4.8894348894348773E-2</v>
      </c>
      <c r="Q82" s="86"/>
      <c r="R82" s="90"/>
    </row>
    <row r="83" spans="1:31" x14ac:dyDescent="0.35">
      <c r="A83" s="20"/>
      <c r="B83" s="72" t="s">
        <v>28</v>
      </c>
      <c r="C83" s="61"/>
      <c r="D83" s="62" t="s">
        <v>25</v>
      </c>
      <c r="E83" s="61"/>
      <c r="F83" s="28"/>
      <c r="G83" s="93">
        <f>IF(ISBLANK($D67)=TRUE, 0, IF($D67="TOU", $D$163*G96+$D$164*G97+$D$165*G98, IF(AND($D67="non-TOU", H100&gt;0), G100,G99)))</f>
        <v>9.3670000000000003E-2</v>
      </c>
      <c r="H83" s="77">
        <f>$G$69*(1+G110)-$G$69</f>
        <v>6.2540000000000191</v>
      </c>
      <c r="I83" s="75">
        <f>H83*G83</f>
        <v>0.58581218000000179</v>
      </c>
      <c r="J83" s="66"/>
      <c r="K83" s="93">
        <f>IF(ISBLANK($D67)=TRUE, 0, IF($D67="TOU", $D$163*K96+$D$164*K97+$D$165*K98, IF(AND($D67="non-TOU", L100&gt;0), K100,K99)))</f>
        <v>9.3670000000000003E-2</v>
      </c>
      <c r="L83" s="77">
        <f>$G$69*(1+K110)-$G$69</f>
        <v>6.2540000000000191</v>
      </c>
      <c r="M83" s="75">
        <f>L83*K83</f>
        <v>0.58581218000000179</v>
      </c>
      <c r="N83" s="67"/>
      <c r="O83" s="68">
        <f t="shared" si="11"/>
        <v>0</v>
      </c>
      <c r="P83" s="69">
        <f t="shared" si="12"/>
        <v>0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35">
      <c r="A84" s="20"/>
      <c r="B84" s="72" t="str">
        <f>B33</f>
        <v>Rate Rider for Disposition of Deferral/Variance Accounts - effective until December 31, 2024</v>
      </c>
      <c r="C84" s="61"/>
      <c r="D84" s="62" t="s">
        <v>25</v>
      </c>
      <c r="E84" s="61"/>
      <c r="F84" s="28"/>
      <c r="G84" s="94">
        <v>3.1900000000000001E-3</v>
      </c>
      <c r="H84" s="95">
        <f>$G$69</f>
        <v>212</v>
      </c>
      <c r="I84" s="75">
        <f>H84*G84</f>
        <v>0.67627999999999999</v>
      </c>
      <c r="J84" s="66"/>
      <c r="K84" s="94">
        <v>5.2199999999999998E-3</v>
      </c>
      <c r="L84" s="95">
        <f>$G$69</f>
        <v>212</v>
      </c>
      <c r="M84" s="75">
        <f t="shared" ref="M84" si="13">L84*K84</f>
        <v>1.1066400000000001</v>
      </c>
      <c r="N84" s="67"/>
      <c r="O84" s="68">
        <f t="shared" si="11"/>
        <v>0.43036000000000008</v>
      </c>
      <c r="P84" s="69">
        <f t="shared" si="12"/>
        <v>0.63636363636363646</v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35">
      <c r="A85" s="20"/>
      <c r="B85" s="72" t="str">
        <f>B34</f>
        <v>Rate Rider for Disposition of Capacity Based Recovery Account - Applicable only for Class B Customers - effective until December 31, 2024</v>
      </c>
      <c r="C85" s="61"/>
      <c r="D85" s="62" t="s">
        <v>25</v>
      </c>
      <c r="E85" s="61"/>
      <c r="F85" s="28"/>
      <c r="G85" s="94">
        <v>-1.4999999999999999E-4</v>
      </c>
      <c r="H85" s="95">
        <f>$G$69</f>
        <v>212</v>
      </c>
      <c r="I85" s="75">
        <f>H85*G85</f>
        <v>-3.1799999999999995E-2</v>
      </c>
      <c r="J85" s="66"/>
      <c r="K85" s="94">
        <v>-1.2999999999999999E-4</v>
      </c>
      <c r="L85" s="95">
        <f>$G$69</f>
        <v>212</v>
      </c>
      <c r="M85" s="75">
        <f>L85*K85</f>
        <v>-2.7559999999999998E-2</v>
      </c>
      <c r="N85" s="67"/>
      <c r="O85" s="68">
        <f t="shared" si="11"/>
        <v>4.2399999999999972E-3</v>
      </c>
      <c r="P85" s="69">
        <f t="shared" si="12"/>
        <v>-0.13333333333333328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35">
      <c r="A86" s="20"/>
      <c r="B86" s="72" t="str">
        <f>B35</f>
        <v>Rate Rider for Disposition of Global Adjustment Account - Applicable only for Non-RPP Customers - effective until December 31, 2024</v>
      </c>
      <c r="C86" s="61"/>
      <c r="D86" s="62" t="s">
        <v>25</v>
      </c>
      <c r="E86" s="61"/>
      <c r="F86" s="28"/>
      <c r="G86" s="94">
        <v>-2.5100000000000001E-3</v>
      </c>
      <c r="H86" s="95"/>
      <c r="I86" s="75">
        <f t="shared" ref="I86" si="14">H86*G86</f>
        <v>0</v>
      </c>
      <c r="J86" s="66"/>
      <c r="K86" s="94">
        <v>-1.09E-3</v>
      </c>
      <c r="L86" s="95"/>
      <c r="M86" s="75">
        <f t="shared" ref="M86" si="15">L86*K86</f>
        <v>0</v>
      </c>
      <c r="N86" s="67"/>
      <c r="O86" s="68">
        <f t="shared" si="11"/>
        <v>0</v>
      </c>
      <c r="P86" s="69" t="str">
        <f t="shared" si="12"/>
        <v/>
      </c>
      <c r="Q86" s="66"/>
      <c r="R86" s="70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35">
      <c r="A87" s="20"/>
      <c r="B87" s="72" t="str">
        <f>B36</f>
        <v>Rate Rider for Smart Metering Entity Charge - effective until December 31, 2027</v>
      </c>
      <c r="C87" s="61"/>
      <c r="D87" s="62" t="s">
        <v>18</v>
      </c>
      <c r="E87" s="61"/>
      <c r="F87" s="28"/>
      <c r="G87" s="97">
        <f>G36</f>
        <v>0.41</v>
      </c>
      <c r="H87" s="64">
        <f>1</f>
        <v>1</v>
      </c>
      <c r="I87" s="75">
        <f>H87*G87</f>
        <v>0.41</v>
      </c>
      <c r="J87" s="66"/>
      <c r="K87" s="97">
        <f>K36</f>
        <v>0.41</v>
      </c>
      <c r="L87" s="64">
        <v>1</v>
      </c>
      <c r="M87" s="75">
        <f>L87*K87</f>
        <v>0.41</v>
      </c>
      <c r="N87" s="67"/>
      <c r="O87" s="68">
        <f t="shared" si="11"/>
        <v>0</v>
      </c>
      <c r="P87" s="69">
        <f t="shared" si="12"/>
        <v>0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s="91" customFormat="1" x14ac:dyDescent="0.35">
      <c r="A88" s="78"/>
      <c r="B88" s="98" t="s">
        <v>33</v>
      </c>
      <c r="C88" s="99"/>
      <c r="D88" s="100"/>
      <c r="E88" s="99"/>
      <c r="F88" s="82"/>
      <c r="G88" s="101"/>
      <c r="H88" s="102"/>
      <c r="I88" s="103">
        <f>SUM(I83:I87)+I82</f>
        <v>42.340292179999999</v>
      </c>
      <c r="J88" s="86"/>
      <c r="K88" s="101"/>
      <c r="L88" s="102"/>
      <c r="M88" s="103">
        <f>SUM(M83:M87)+M82</f>
        <v>44.76489217999999</v>
      </c>
      <c r="N88" s="87"/>
      <c r="O88" s="88">
        <f t="shared" si="11"/>
        <v>2.424599999999991</v>
      </c>
      <c r="P88" s="89">
        <f t="shared" si="12"/>
        <v>5.7264602466425188E-2</v>
      </c>
      <c r="Q88" s="86"/>
      <c r="R88" s="90"/>
    </row>
    <row r="89" spans="1:31" x14ac:dyDescent="0.35">
      <c r="A89" s="20"/>
      <c r="B89" s="104" t="s">
        <v>34</v>
      </c>
      <c r="C89" s="28"/>
      <c r="D89" s="62" t="s">
        <v>25</v>
      </c>
      <c r="E89" s="28"/>
      <c r="F89" s="28"/>
      <c r="G89" s="76">
        <f>G38</f>
        <v>1.158E-2</v>
      </c>
      <c r="H89" s="105">
        <f>$G$69*(1+G110)</f>
        <v>218.25400000000002</v>
      </c>
      <c r="I89" s="65">
        <f>H89*G89</f>
        <v>2.5273813200000004</v>
      </c>
      <c r="J89" s="66"/>
      <c r="K89" s="76">
        <f>K38</f>
        <v>1.141E-2</v>
      </c>
      <c r="L89" s="105">
        <f>$G$69*(1+K110)</f>
        <v>218.25400000000002</v>
      </c>
      <c r="M89" s="65">
        <f>L89*K89</f>
        <v>2.49027814</v>
      </c>
      <c r="N89" s="67"/>
      <c r="O89" s="68">
        <f t="shared" si="11"/>
        <v>-3.7103180000000346E-2</v>
      </c>
      <c r="P89" s="69">
        <f t="shared" si="12"/>
        <v>-1.4680483592400826E-2</v>
      </c>
      <c r="Q89" s="66"/>
      <c r="R89" s="70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35">
      <c r="A90" s="20"/>
      <c r="B90" s="104" t="s">
        <v>35</v>
      </c>
      <c r="C90" s="28"/>
      <c r="D90" s="62" t="s">
        <v>25</v>
      </c>
      <c r="E90" s="28"/>
      <c r="F90" s="28"/>
      <c r="G90" s="76">
        <f>G39</f>
        <v>7.3299999999999997E-3</v>
      </c>
      <c r="H90" s="106">
        <f>+H89</f>
        <v>218.25400000000002</v>
      </c>
      <c r="I90" s="65">
        <f>H90*G90</f>
        <v>1.5998018200000002</v>
      </c>
      <c r="J90" s="66"/>
      <c r="K90" s="76">
        <f>K39</f>
        <v>7.79E-3</v>
      </c>
      <c r="L90" s="106">
        <f>+L89</f>
        <v>218.25400000000002</v>
      </c>
      <c r="M90" s="65">
        <f>L90*K90</f>
        <v>1.7001986600000001</v>
      </c>
      <c r="N90" s="67"/>
      <c r="O90" s="68">
        <f t="shared" si="11"/>
        <v>0.10039683999999993</v>
      </c>
      <c r="P90" s="69">
        <f t="shared" si="12"/>
        <v>6.2755798090040879E-2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s="91" customFormat="1" x14ac:dyDescent="0.35">
      <c r="A91" s="78"/>
      <c r="B91" s="98" t="s">
        <v>36</v>
      </c>
      <c r="C91" s="80"/>
      <c r="D91" s="100"/>
      <c r="E91" s="80"/>
      <c r="F91" s="107"/>
      <c r="G91" s="108"/>
      <c r="H91" s="109"/>
      <c r="I91" s="103">
        <f>SUM(I88:I90)</f>
        <v>46.467475320000005</v>
      </c>
      <c r="J91" s="86"/>
      <c r="K91" s="108"/>
      <c r="L91" s="109"/>
      <c r="M91" s="103">
        <f>SUM(M88:M90)</f>
        <v>48.955368979999989</v>
      </c>
      <c r="N91" s="110"/>
      <c r="O91" s="88">
        <f t="shared" si="11"/>
        <v>2.4878936599999832</v>
      </c>
      <c r="P91" s="89">
        <f t="shared" si="12"/>
        <v>5.3540538685758386E-2</v>
      </c>
      <c r="Q91" s="86"/>
      <c r="R91" s="90"/>
    </row>
    <row r="92" spans="1:31" x14ac:dyDescent="0.35">
      <c r="A92" s="20"/>
      <c r="B92" s="61" t="s">
        <v>37</v>
      </c>
      <c r="C92" s="61"/>
      <c r="D92" s="62" t="s">
        <v>25</v>
      </c>
      <c r="E92" s="61"/>
      <c r="F92" s="28"/>
      <c r="G92" s="111">
        <v>4.1000000000000003E-3</v>
      </c>
      <c r="H92" s="95">
        <f>+H89</f>
        <v>218.25400000000002</v>
      </c>
      <c r="I92" s="75">
        <f t="shared" ref="I92:I102" si="16">H92*G92</f>
        <v>0.89484140000000012</v>
      </c>
      <c r="J92" s="66"/>
      <c r="K92" s="111">
        <v>4.1000000000000003E-3</v>
      </c>
      <c r="L92" s="95">
        <f>+L89</f>
        <v>218.25400000000002</v>
      </c>
      <c r="M92" s="75">
        <f t="shared" ref="M92:M102" si="17">L92*K92</f>
        <v>0.89484140000000012</v>
      </c>
      <c r="N92" s="67"/>
      <c r="O92" s="68">
        <f t="shared" si="11"/>
        <v>0</v>
      </c>
      <c r="P92" s="69">
        <f t="shared" si="12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35">
      <c r="A93" s="20"/>
      <c r="B93" s="61" t="s">
        <v>38</v>
      </c>
      <c r="C93" s="61"/>
      <c r="D93" s="62" t="s">
        <v>25</v>
      </c>
      <c r="E93" s="61"/>
      <c r="F93" s="28"/>
      <c r="G93" s="111">
        <v>6.9999999999999999E-4</v>
      </c>
      <c r="H93" s="95">
        <f>+H89</f>
        <v>218.25400000000002</v>
      </c>
      <c r="I93" s="75">
        <f t="shared" si="16"/>
        <v>0.15277780000000002</v>
      </c>
      <c r="J93" s="66"/>
      <c r="K93" s="111">
        <v>6.9999999999999999E-4</v>
      </c>
      <c r="L93" s="95">
        <f>+L89</f>
        <v>218.25400000000002</v>
      </c>
      <c r="M93" s="75">
        <f t="shared" si="17"/>
        <v>0.15277780000000002</v>
      </c>
      <c r="N93" s="67"/>
      <c r="O93" s="68">
        <f t="shared" si="11"/>
        <v>0</v>
      </c>
      <c r="P93" s="69">
        <f t="shared" si="12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35">
      <c r="A94" s="20"/>
      <c r="B94" s="61" t="s">
        <v>39</v>
      </c>
      <c r="C94" s="61"/>
      <c r="D94" s="62" t="s">
        <v>25</v>
      </c>
      <c r="E94" s="61"/>
      <c r="F94" s="28"/>
      <c r="G94" s="111">
        <v>4.0000000000000002E-4</v>
      </c>
      <c r="H94" s="95">
        <f>+H89</f>
        <v>218.25400000000002</v>
      </c>
      <c r="I94" s="75">
        <f t="shared" si="16"/>
        <v>8.7301600000000007E-2</v>
      </c>
      <c r="J94" s="66"/>
      <c r="K94" s="111">
        <v>4.0000000000000002E-4</v>
      </c>
      <c r="L94" s="95">
        <f>+L89</f>
        <v>218.25400000000002</v>
      </c>
      <c r="M94" s="75">
        <f t="shared" si="17"/>
        <v>8.7301600000000007E-2</v>
      </c>
      <c r="N94" s="67"/>
      <c r="O94" s="68">
        <f t="shared" si="11"/>
        <v>0</v>
      </c>
      <c r="P94" s="69">
        <f t="shared" si="12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35">
      <c r="A95" s="20"/>
      <c r="B95" s="61" t="s">
        <v>40</v>
      </c>
      <c r="C95" s="61"/>
      <c r="D95" s="62" t="s">
        <v>18</v>
      </c>
      <c r="E95" s="61"/>
      <c r="F95" s="28"/>
      <c r="G95" s="112">
        <v>0.25</v>
      </c>
      <c r="H95" s="64">
        <v>1</v>
      </c>
      <c r="I95" s="65">
        <f t="shared" si="16"/>
        <v>0.25</v>
      </c>
      <c r="J95" s="66"/>
      <c r="K95" s="112">
        <v>0.25</v>
      </c>
      <c r="L95" s="64">
        <v>1</v>
      </c>
      <c r="M95" s="65">
        <f t="shared" si="17"/>
        <v>0.25</v>
      </c>
      <c r="N95" s="67"/>
      <c r="O95" s="68">
        <f t="shared" si="11"/>
        <v>0</v>
      </c>
      <c r="P95" s="69">
        <f t="shared" si="12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35">
      <c r="A96" s="20"/>
      <c r="B96" s="61" t="s">
        <v>41</v>
      </c>
      <c r="C96" s="61"/>
      <c r="D96" s="62" t="s">
        <v>25</v>
      </c>
      <c r="E96" s="61"/>
      <c r="F96" s="28"/>
      <c r="G96" s="111">
        <v>7.3999999999999996E-2</v>
      </c>
      <c r="H96" s="95">
        <f>$D$163*$G$69</f>
        <v>133.56</v>
      </c>
      <c r="I96" s="75">
        <f t="shared" si="16"/>
        <v>9.8834400000000002</v>
      </c>
      <c r="J96" s="66"/>
      <c r="K96" s="111">
        <v>7.3999999999999996E-2</v>
      </c>
      <c r="L96" s="95">
        <f>$D$163*$G$69</f>
        <v>133.56</v>
      </c>
      <c r="M96" s="75">
        <f t="shared" si="17"/>
        <v>9.8834400000000002</v>
      </c>
      <c r="N96" s="67"/>
      <c r="O96" s="68">
        <f t="shared" si="11"/>
        <v>0</v>
      </c>
      <c r="P96" s="69">
        <f t="shared" si="12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35">
      <c r="A97" s="20"/>
      <c r="B97" s="61" t="s">
        <v>42</v>
      </c>
      <c r="C97" s="61"/>
      <c r="D97" s="62" t="s">
        <v>25</v>
      </c>
      <c r="E97" s="61"/>
      <c r="F97" s="28"/>
      <c r="G97" s="111">
        <v>0.10199999999999999</v>
      </c>
      <c r="H97" s="95">
        <f>$D$164*$G$69</f>
        <v>38.159999999999997</v>
      </c>
      <c r="I97" s="75">
        <f t="shared" si="16"/>
        <v>3.8923199999999993</v>
      </c>
      <c r="J97" s="66"/>
      <c r="K97" s="111">
        <v>0.10199999999999999</v>
      </c>
      <c r="L97" s="95">
        <f>$D$164*$G$69</f>
        <v>38.159999999999997</v>
      </c>
      <c r="M97" s="75">
        <f t="shared" si="17"/>
        <v>3.8923199999999993</v>
      </c>
      <c r="N97" s="67"/>
      <c r="O97" s="68">
        <f t="shared" si="11"/>
        <v>0</v>
      </c>
      <c r="P97" s="69">
        <f t="shared" si="12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35">
      <c r="A98" s="20"/>
      <c r="B98" s="61" t="s">
        <v>43</v>
      </c>
      <c r="C98" s="61"/>
      <c r="D98" s="62" t="s">
        <v>25</v>
      </c>
      <c r="E98" s="61"/>
      <c r="F98" s="28"/>
      <c r="G98" s="111">
        <v>0.151</v>
      </c>
      <c r="H98" s="95">
        <f>$D$165*$G$69</f>
        <v>40.28</v>
      </c>
      <c r="I98" s="75">
        <f t="shared" si="16"/>
        <v>6.0822799999999999</v>
      </c>
      <c r="J98" s="66"/>
      <c r="K98" s="111">
        <v>0.151</v>
      </c>
      <c r="L98" s="95">
        <f>$D$165*$G$69</f>
        <v>40.28</v>
      </c>
      <c r="M98" s="75">
        <f t="shared" si="17"/>
        <v>6.0822799999999999</v>
      </c>
      <c r="N98" s="67"/>
      <c r="O98" s="68">
        <f t="shared" si="11"/>
        <v>0</v>
      </c>
      <c r="P98" s="69">
        <f t="shared" si="12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35">
      <c r="A99" s="20"/>
      <c r="B99" s="61" t="s">
        <v>44</v>
      </c>
      <c r="C99" s="61"/>
      <c r="D99" s="62" t="s">
        <v>25</v>
      </c>
      <c r="E99" s="61"/>
      <c r="F99" s="28"/>
      <c r="G99" s="111">
        <v>8.6999999999999994E-2</v>
      </c>
      <c r="H99" s="95">
        <f>H48</f>
        <v>600</v>
      </c>
      <c r="I99" s="75">
        <f t="shared" si="16"/>
        <v>52.199999999999996</v>
      </c>
      <c r="J99" s="66"/>
      <c r="K99" s="111">
        <v>8.6999999999999994E-2</v>
      </c>
      <c r="L99" s="95">
        <f>L48</f>
        <v>600</v>
      </c>
      <c r="M99" s="75">
        <f t="shared" si="17"/>
        <v>52.199999999999996</v>
      </c>
      <c r="N99" s="67"/>
      <c r="O99" s="68">
        <f t="shared" si="11"/>
        <v>0</v>
      </c>
      <c r="P99" s="69">
        <f t="shared" si="12"/>
        <v>0</v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x14ac:dyDescent="0.35">
      <c r="A100" s="20"/>
      <c r="B100" s="61" t="s">
        <v>45</v>
      </c>
      <c r="C100" s="61"/>
      <c r="D100" s="62" t="s">
        <v>25</v>
      </c>
      <c r="E100" s="61"/>
      <c r="F100" s="28"/>
      <c r="G100" s="111">
        <v>0.10299999999999999</v>
      </c>
      <c r="H100" s="95">
        <f>H49</f>
        <v>150</v>
      </c>
      <c r="I100" s="75">
        <f t="shared" si="16"/>
        <v>15.45</v>
      </c>
      <c r="J100" s="66"/>
      <c r="K100" s="111">
        <v>0.10299999999999999</v>
      </c>
      <c r="L100" s="95">
        <f>L49</f>
        <v>150</v>
      </c>
      <c r="M100" s="75">
        <f t="shared" si="17"/>
        <v>15.45</v>
      </c>
      <c r="N100" s="67"/>
      <c r="O100" s="68">
        <f t="shared" si="11"/>
        <v>0</v>
      </c>
      <c r="P100" s="69">
        <f t="shared" si="12"/>
        <v>0</v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x14ac:dyDescent="0.35">
      <c r="A101" s="20"/>
      <c r="B101" s="61" t="s">
        <v>46</v>
      </c>
      <c r="C101" s="61"/>
      <c r="D101" s="62" t="s">
        <v>25</v>
      </c>
      <c r="E101" s="61"/>
      <c r="F101" s="28"/>
      <c r="G101" s="111">
        <v>0.1076</v>
      </c>
      <c r="H101" s="95">
        <f>H50</f>
        <v>0</v>
      </c>
      <c r="I101" s="75">
        <f t="shared" si="16"/>
        <v>0</v>
      </c>
      <c r="J101" s="66"/>
      <c r="K101" s="111">
        <v>0.1076</v>
      </c>
      <c r="L101" s="95">
        <f>L50</f>
        <v>0</v>
      </c>
      <c r="M101" s="75">
        <f t="shared" si="17"/>
        <v>0</v>
      </c>
      <c r="N101" s="67"/>
      <c r="O101" s="68">
        <f t="shared" si="11"/>
        <v>0</v>
      </c>
      <c r="P101" s="69" t="str">
        <f t="shared" si="12"/>
        <v/>
      </c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" thickBot="1" x14ac:dyDescent="0.4">
      <c r="A102" s="20"/>
      <c r="B102" s="61" t="s">
        <v>47</v>
      </c>
      <c r="C102" s="61"/>
      <c r="D102" s="62" t="s">
        <v>25</v>
      </c>
      <c r="E102" s="61"/>
      <c r="F102" s="28"/>
      <c r="G102" s="111">
        <f>G101</f>
        <v>0.1076</v>
      </c>
      <c r="H102" s="95">
        <f>H51</f>
        <v>0</v>
      </c>
      <c r="I102" s="75">
        <f t="shared" si="16"/>
        <v>0</v>
      </c>
      <c r="J102" s="66"/>
      <c r="K102" s="111">
        <f>K101</f>
        <v>0.1076</v>
      </c>
      <c r="L102" s="95">
        <f>L51</f>
        <v>0</v>
      </c>
      <c r="M102" s="75">
        <f t="shared" si="17"/>
        <v>0</v>
      </c>
      <c r="N102" s="67"/>
      <c r="O102" s="68">
        <f t="shared" si="11"/>
        <v>0</v>
      </c>
      <c r="P102" s="69" t="str">
        <f t="shared" si="12"/>
        <v/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" thickBot="1" x14ac:dyDescent="0.4">
      <c r="A103" s="20"/>
      <c r="B103" s="165"/>
      <c r="C103" s="117"/>
      <c r="D103" s="118"/>
      <c r="E103" s="117"/>
      <c r="F103" s="119"/>
      <c r="G103" s="120"/>
      <c r="H103" s="121"/>
      <c r="I103" s="122"/>
      <c r="J103" s="66"/>
      <c r="K103" s="120"/>
      <c r="L103" s="121"/>
      <c r="M103" s="122"/>
      <c r="N103" s="123"/>
      <c r="O103" s="124"/>
      <c r="P103" s="125"/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35">
      <c r="A104" s="20"/>
      <c r="B104" s="126" t="s">
        <v>48</v>
      </c>
      <c r="C104" s="61"/>
      <c r="D104" s="27"/>
      <c r="E104" s="61"/>
      <c r="F104" s="127"/>
      <c r="G104" s="128"/>
      <c r="H104" s="128"/>
      <c r="I104" s="129">
        <f>SUM(I92:I98,I91)</f>
        <v>67.710436119999997</v>
      </c>
      <c r="J104" s="66"/>
      <c r="K104" s="128"/>
      <c r="L104" s="128"/>
      <c r="M104" s="129">
        <f>SUM(M92:M98,M91)</f>
        <v>70.198329779999995</v>
      </c>
      <c r="N104" s="130"/>
      <c r="O104" s="131">
        <f>M104-I104</f>
        <v>2.4878936599999975</v>
      </c>
      <c r="P104" s="132">
        <f>IF(OR(I104=0,M104=0),"",(O104/I104))</f>
        <v>3.6743134479163914E-2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x14ac:dyDescent="0.35">
      <c r="A105" s="20"/>
      <c r="B105" s="126" t="s">
        <v>49</v>
      </c>
      <c r="C105" s="61"/>
      <c r="D105" s="27"/>
      <c r="E105" s="61"/>
      <c r="F105" s="127"/>
      <c r="G105" s="134">
        <v>-0.11700000000000001</v>
      </c>
      <c r="H105" s="135"/>
      <c r="I105" s="68">
        <f>+I104*G105</f>
        <v>-7.9221210260400001</v>
      </c>
      <c r="J105" s="66"/>
      <c r="K105" s="134">
        <v>-0.11700000000000001</v>
      </c>
      <c r="L105" s="135"/>
      <c r="M105" s="68">
        <f>+M104*K105</f>
        <v>-8.2132045842599997</v>
      </c>
      <c r="N105" s="130"/>
      <c r="O105" s="68">
        <f>M105-I105</f>
        <v>-0.29108355821999954</v>
      </c>
      <c r="P105" s="69">
        <f>IF(OR(I105=0,M105=0),"",(O105/I105))</f>
        <v>3.6743134479163893E-2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x14ac:dyDescent="0.35">
      <c r="A106" s="20"/>
      <c r="B106" s="495" t="s">
        <v>50</v>
      </c>
      <c r="C106" s="61"/>
      <c r="D106" s="27"/>
      <c r="E106" s="61"/>
      <c r="F106" s="136"/>
      <c r="G106" s="137">
        <v>0.13</v>
      </c>
      <c r="H106" s="74"/>
      <c r="I106" s="68">
        <f>I104*G106</f>
        <v>8.8023566956000003</v>
      </c>
      <c r="J106" s="66"/>
      <c r="K106" s="137">
        <v>0.13</v>
      </c>
      <c r="L106" s="74"/>
      <c r="M106" s="68">
        <f>M104*K106</f>
        <v>9.1257828714000002</v>
      </c>
      <c r="N106" s="138"/>
      <c r="O106" s="68">
        <f>M106-I106</f>
        <v>0.32342617579999988</v>
      </c>
      <c r="P106" s="69">
        <f>IF(OR(I106=0,M106=0),"",(O106/I106))</f>
        <v>3.6743134479163934E-2</v>
      </c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" thickBot="1" x14ac:dyDescent="0.4">
      <c r="A107" s="20"/>
      <c r="B107" s="509" t="s">
        <v>51</v>
      </c>
      <c r="C107" s="509"/>
      <c r="D107" s="509"/>
      <c r="E107" s="166"/>
      <c r="F107" s="141"/>
      <c r="G107" s="142"/>
      <c r="H107" s="142"/>
      <c r="I107" s="143">
        <f>SUM(I104:I106)</f>
        <v>68.590671789559991</v>
      </c>
      <c r="J107" s="66"/>
      <c r="K107" s="142"/>
      <c r="L107" s="142"/>
      <c r="M107" s="143">
        <f>SUM(M104:M106)</f>
        <v>71.110908067140002</v>
      </c>
      <c r="N107" s="145"/>
      <c r="O107" s="167">
        <f>M107-I107</f>
        <v>2.5202362775800111</v>
      </c>
      <c r="P107" s="168">
        <f>IF(OR(I107=0,M107=0),"",(O107/I107))</f>
        <v>3.6743134479164115E-2</v>
      </c>
      <c r="Q107" s="66"/>
      <c r="R107" s="70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" thickBot="1" x14ac:dyDescent="0.4">
      <c r="A108" s="149"/>
      <c r="B108" s="116" t="s">
        <v>52</v>
      </c>
      <c r="C108" s="150"/>
      <c r="D108" s="151"/>
      <c r="E108" s="150"/>
      <c r="F108" s="152"/>
      <c r="G108" s="120"/>
      <c r="H108" s="169"/>
      <c r="I108" s="170"/>
      <c r="J108" s="66"/>
      <c r="K108" s="120"/>
      <c r="L108" s="169"/>
      <c r="M108" s="170"/>
      <c r="N108" s="171"/>
      <c r="O108" s="172"/>
      <c r="P108" s="173"/>
      <c r="Q108" s="66"/>
      <c r="R108" s="70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x14ac:dyDescent="0.35">
      <c r="A109" s="20"/>
      <c r="B109" s="20"/>
      <c r="C109" s="20"/>
      <c r="D109" s="27"/>
      <c r="E109" s="20"/>
      <c r="F109" s="20"/>
      <c r="G109" s="28"/>
      <c r="H109" s="28"/>
      <c r="I109" s="52"/>
      <c r="J109" s="39"/>
      <c r="K109" s="28"/>
      <c r="L109" s="28"/>
      <c r="M109" s="52"/>
      <c r="N109" s="28"/>
      <c r="O109" s="28"/>
      <c r="P109" s="28"/>
      <c r="Q109" s="39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35">
      <c r="A110" s="20"/>
      <c r="B110" s="48" t="s">
        <v>53</v>
      </c>
      <c r="C110" s="20"/>
      <c r="D110" s="27"/>
      <c r="E110" s="20"/>
      <c r="F110" s="20"/>
      <c r="G110" s="159">
        <f>G59</f>
        <v>2.9499999999999998E-2</v>
      </c>
      <c r="H110" s="160"/>
      <c r="I110" s="160"/>
      <c r="J110" s="144"/>
      <c r="K110" s="159">
        <f>K59</f>
        <v>2.9499999999999998E-2</v>
      </c>
      <c r="L110" s="28"/>
      <c r="M110" s="28"/>
      <c r="N110" s="28"/>
      <c r="O110" s="28"/>
      <c r="P110" s="28"/>
      <c r="Q110" s="39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2" spans="1:31" ht="18" x14ac:dyDescent="0.4">
      <c r="A112" s="20"/>
      <c r="B112" s="498" t="s">
        <v>0</v>
      </c>
      <c r="C112" s="498"/>
      <c r="D112" s="498"/>
      <c r="E112" s="498"/>
      <c r="F112" s="498"/>
      <c r="G112" s="498"/>
      <c r="H112" s="498"/>
      <c r="I112" s="498"/>
      <c r="J112" s="498"/>
    </row>
    <row r="113" spans="1:32" ht="18" x14ac:dyDescent="0.4">
      <c r="A113" s="20"/>
      <c r="B113" s="498" t="s">
        <v>1</v>
      </c>
      <c r="C113" s="498"/>
      <c r="D113" s="498"/>
      <c r="E113" s="498"/>
      <c r="F113" s="498"/>
      <c r="G113" s="498"/>
      <c r="H113" s="498"/>
      <c r="I113" s="498"/>
      <c r="J113" s="498"/>
    </row>
    <row r="114" spans="1:32" x14ac:dyDescent="0.35">
      <c r="A114" s="20"/>
      <c r="B114" s="20"/>
      <c r="C114" s="20"/>
      <c r="D114" s="27"/>
      <c r="E114" s="20"/>
      <c r="F114" s="20"/>
      <c r="G114" s="28"/>
      <c r="H114" s="28"/>
    </row>
    <row r="115" spans="1:32" x14ac:dyDescent="0.35">
      <c r="A115" s="20"/>
      <c r="B115" s="20"/>
      <c r="C115" s="20"/>
      <c r="D115" s="27"/>
      <c r="E115" s="20"/>
      <c r="F115" s="20"/>
      <c r="G115" s="28"/>
      <c r="H115" s="28"/>
      <c r="N115" s="161">
        <v>2</v>
      </c>
    </row>
    <row r="116" spans="1:32" ht="15.5" x14ac:dyDescent="0.35">
      <c r="A116" s="20"/>
      <c r="B116" s="29" t="s">
        <v>2</v>
      </c>
      <c r="C116" s="20"/>
      <c r="D116" s="499" t="s">
        <v>3</v>
      </c>
      <c r="E116" s="499"/>
      <c r="F116" s="499"/>
      <c r="G116" s="499"/>
      <c r="H116" s="499"/>
      <c r="I116" s="499"/>
      <c r="J116" s="499"/>
    </row>
    <row r="117" spans="1:32" ht="15.5" x14ac:dyDescent="0.35">
      <c r="A117" s="20"/>
      <c r="B117" s="31"/>
      <c r="C117" s="20"/>
      <c r="D117" s="32"/>
      <c r="E117" s="33"/>
      <c r="F117" s="34"/>
      <c r="G117" s="35"/>
      <c r="H117" s="35"/>
      <c r="I117" s="35"/>
      <c r="J117" s="35"/>
      <c r="K117" s="39"/>
      <c r="L117" s="39"/>
      <c r="M117" s="35"/>
      <c r="N117" s="39"/>
      <c r="O117" s="39"/>
      <c r="P117" s="39"/>
      <c r="Q117" s="39"/>
      <c r="R117" s="39"/>
      <c r="S117" s="39"/>
      <c r="T117" s="35"/>
      <c r="U117" s="39"/>
      <c r="V117" s="39"/>
      <c r="W117" s="39"/>
      <c r="X117" s="39"/>
      <c r="Y117" s="39"/>
      <c r="Z117" s="39"/>
      <c r="AA117" s="35"/>
      <c r="AB117" s="39"/>
      <c r="AC117" s="39"/>
      <c r="AD117" s="39"/>
      <c r="AE117" s="39"/>
      <c r="AF117" s="40"/>
    </row>
    <row r="118" spans="1:32" ht="15.5" x14ac:dyDescent="0.35">
      <c r="A118" s="20"/>
      <c r="B118" s="29" t="s">
        <v>4</v>
      </c>
      <c r="C118" s="20"/>
      <c r="D118" s="41" t="s">
        <v>5</v>
      </c>
      <c r="E118" s="33"/>
      <c r="F118" s="34"/>
      <c r="G118" s="39"/>
      <c r="H118" s="35"/>
      <c r="I118" s="42"/>
      <c r="J118" s="35"/>
      <c r="K118" s="45"/>
      <c r="L118" s="39"/>
      <c r="M118" s="42"/>
      <c r="N118" s="39"/>
      <c r="O118" s="43"/>
      <c r="P118" s="44"/>
      <c r="Q118" s="39"/>
      <c r="R118" s="45"/>
      <c r="S118" s="39"/>
      <c r="T118" s="42"/>
      <c r="U118" s="39"/>
      <c r="V118" s="43"/>
      <c r="W118" s="44"/>
      <c r="X118" s="39"/>
      <c r="Y118" s="45"/>
      <c r="Z118" s="39"/>
      <c r="AA118" s="42"/>
      <c r="AB118" s="39"/>
      <c r="AC118" s="43"/>
      <c r="AD118" s="44"/>
      <c r="AE118" s="39"/>
      <c r="AF118" s="40"/>
    </row>
    <row r="119" spans="1:32" ht="15.5" x14ac:dyDescent="0.35">
      <c r="A119" s="20"/>
      <c r="B119" s="31"/>
      <c r="C119" s="20"/>
      <c r="D119" s="32"/>
      <c r="E119" s="33"/>
      <c r="F119" s="33"/>
      <c r="G119" s="32"/>
      <c r="H119" s="32"/>
      <c r="I119" s="32"/>
      <c r="J119" s="32"/>
    </row>
    <row r="120" spans="1:32" x14ac:dyDescent="0.35">
      <c r="A120" s="20"/>
      <c r="B120" s="46"/>
      <c r="C120" s="20"/>
      <c r="D120" s="47" t="s">
        <v>6</v>
      </c>
      <c r="E120" s="48"/>
      <c r="F120" s="20"/>
      <c r="G120" s="49">
        <v>650</v>
      </c>
      <c r="H120" s="50" t="s">
        <v>7</v>
      </c>
      <c r="I120" s="28"/>
      <c r="J120" s="28"/>
    </row>
    <row r="121" spans="1:32" x14ac:dyDescent="0.35">
      <c r="A121" s="20"/>
      <c r="B121" s="46"/>
      <c r="C121" s="20"/>
      <c r="D121" s="27"/>
      <c r="E121" s="20"/>
      <c r="F121" s="20"/>
      <c r="G121" s="28"/>
      <c r="H121" s="28"/>
      <c r="I121" s="52"/>
      <c r="J121" s="28"/>
    </row>
    <row r="122" spans="1:32" x14ac:dyDescent="0.35">
      <c r="A122" s="20"/>
      <c r="B122" s="46"/>
      <c r="C122" s="20"/>
      <c r="D122" s="47"/>
      <c r="E122" s="53"/>
      <c r="F122" s="20"/>
      <c r="G122" s="500" t="s">
        <v>90</v>
      </c>
      <c r="H122" s="501"/>
      <c r="I122" s="502"/>
      <c r="J122" s="39"/>
      <c r="K122" s="500" t="s">
        <v>8</v>
      </c>
      <c r="L122" s="501"/>
      <c r="M122" s="502"/>
      <c r="N122" s="28"/>
      <c r="O122" s="500" t="s">
        <v>9</v>
      </c>
      <c r="P122" s="502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ht="15" customHeight="1" x14ac:dyDescent="0.35">
      <c r="A123" s="20"/>
      <c r="B123" s="46"/>
      <c r="C123" s="20"/>
      <c r="D123" s="503" t="s">
        <v>10</v>
      </c>
      <c r="E123" s="54"/>
      <c r="F123" s="20"/>
      <c r="G123" s="55" t="s">
        <v>11</v>
      </c>
      <c r="H123" s="56" t="s">
        <v>12</v>
      </c>
      <c r="I123" s="57" t="s">
        <v>13</v>
      </c>
      <c r="J123" s="39"/>
      <c r="K123" s="55" t="s">
        <v>11</v>
      </c>
      <c r="L123" s="56" t="s">
        <v>12</v>
      </c>
      <c r="M123" s="57" t="s">
        <v>13</v>
      </c>
      <c r="N123" s="28"/>
      <c r="O123" s="505" t="s">
        <v>14</v>
      </c>
      <c r="P123" s="507" t="s">
        <v>15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35">
      <c r="A124" s="20"/>
      <c r="B124" s="163"/>
      <c r="C124" s="20"/>
      <c r="D124" s="504"/>
      <c r="E124" s="54"/>
      <c r="F124" s="20"/>
      <c r="G124" s="58" t="s">
        <v>16</v>
      </c>
      <c r="H124" s="59"/>
      <c r="I124" s="59" t="s">
        <v>16</v>
      </c>
      <c r="J124" s="39"/>
      <c r="K124" s="58" t="s">
        <v>16</v>
      </c>
      <c r="L124" s="59"/>
      <c r="M124" s="59" t="s">
        <v>16</v>
      </c>
      <c r="N124" s="28"/>
      <c r="O124" s="506"/>
      <c r="P124" s="508"/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35">
      <c r="A125" s="20"/>
      <c r="B125" s="72" t="s">
        <v>17</v>
      </c>
      <c r="C125" s="61"/>
      <c r="D125" s="62" t="s">
        <v>18</v>
      </c>
      <c r="E125" s="61"/>
      <c r="F125" s="28"/>
      <c r="G125" s="174">
        <v>43.31</v>
      </c>
      <c r="H125" s="175">
        <v>1</v>
      </c>
      <c r="I125" s="176">
        <f t="shared" ref="I125:I132" si="18">H125*G125</f>
        <v>43.31</v>
      </c>
      <c r="J125" s="39"/>
      <c r="K125" s="174">
        <v>45.3</v>
      </c>
      <c r="L125" s="175">
        <v>1</v>
      </c>
      <c r="M125" s="176">
        <f t="shared" ref="M125:M132" si="19">L125*K125</f>
        <v>45.3</v>
      </c>
      <c r="N125" s="28"/>
      <c r="O125" s="177">
        <f t="shared" ref="O125:O153" si="20">M125-I125</f>
        <v>1.9899999999999949</v>
      </c>
      <c r="P125" s="178">
        <f t="shared" ref="P125:P153" si="21">IF(OR(I125=0,M125=0),"",(O125/I125))</f>
        <v>4.5947818055876118E-2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35">
      <c r="A126" s="20"/>
      <c r="B126" s="72" t="s">
        <v>19</v>
      </c>
      <c r="C126" s="61"/>
      <c r="D126" s="62" t="s">
        <v>18</v>
      </c>
      <c r="E126" s="61"/>
      <c r="F126" s="28"/>
      <c r="G126" s="179">
        <v>-0.02</v>
      </c>
      <c r="H126" s="180">
        <v>1</v>
      </c>
      <c r="I126" s="181">
        <f t="shared" si="18"/>
        <v>-0.02</v>
      </c>
      <c r="J126" s="39"/>
      <c r="K126" s="179">
        <v>-0.02</v>
      </c>
      <c r="L126" s="180">
        <v>1</v>
      </c>
      <c r="M126" s="181">
        <f t="shared" si="19"/>
        <v>-0.02</v>
      </c>
      <c r="N126" s="28"/>
      <c r="O126" s="177">
        <f t="shared" si="20"/>
        <v>0</v>
      </c>
      <c r="P126" s="178">
        <f t="shared" si="21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35">
      <c r="A127" s="20"/>
      <c r="B127" s="72" t="s">
        <v>20</v>
      </c>
      <c r="C127" s="61"/>
      <c r="D127" s="62" t="s">
        <v>18</v>
      </c>
      <c r="E127" s="61"/>
      <c r="F127" s="28"/>
      <c r="G127" s="179">
        <v>-0.01</v>
      </c>
      <c r="H127" s="175">
        <v>1</v>
      </c>
      <c r="I127" s="181">
        <f t="shared" si="18"/>
        <v>-0.01</v>
      </c>
      <c r="J127" s="39"/>
      <c r="K127" s="179">
        <v>-0.01</v>
      </c>
      <c r="L127" s="175">
        <v>1</v>
      </c>
      <c r="M127" s="181">
        <f t="shared" si="19"/>
        <v>-0.01</v>
      </c>
      <c r="N127" s="28"/>
      <c r="O127" s="177">
        <f t="shared" si="20"/>
        <v>0</v>
      </c>
      <c r="P127" s="178">
        <f t="shared" si="21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35">
      <c r="A128" s="20"/>
      <c r="B128" s="72" t="s">
        <v>21</v>
      </c>
      <c r="C128" s="61"/>
      <c r="D128" s="62" t="s">
        <v>18</v>
      </c>
      <c r="E128" s="61"/>
      <c r="F128" s="28"/>
      <c r="G128" s="179">
        <v>-2.17</v>
      </c>
      <c r="H128" s="180">
        <v>1</v>
      </c>
      <c r="I128" s="181">
        <f t="shared" si="18"/>
        <v>-2.17</v>
      </c>
      <c r="J128" s="39"/>
      <c r="K128" s="179">
        <v>-2.17</v>
      </c>
      <c r="L128" s="180">
        <v>1</v>
      </c>
      <c r="M128" s="181">
        <f t="shared" si="19"/>
        <v>-2.17</v>
      </c>
      <c r="N128" s="28"/>
      <c r="O128" s="177">
        <f t="shared" si="20"/>
        <v>0</v>
      </c>
      <c r="P128" s="178">
        <f t="shared" si="21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35">
      <c r="A129" s="20"/>
      <c r="B129" s="72" t="s">
        <v>22</v>
      </c>
      <c r="C129" s="61"/>
      <c r="D129" s="62" t="s">
        <v>18</v>
      </c>
      <c r="E129" s="61"/>
      <c r="F129" s="28"/>
      <c r="G129" s="179">
        <v>-0.31</v>
      </c>
      <c r="H129" s="180">
        <v>1</v>
      </c>
      <c r="I129" s="181">
        <f t="shared" si="18"/>
        <v>-0.31</v>
      </c>
      <c r="J129" s="39"/>
      <c r="K129" s="179">
        <v>-0.31</v>
      </c>
      <c r="L129" s="180">
        <v>1</v>
      </c>
      <c r="M129" s="181">
        <f t="shared" si="19"/>
        <v>-0.31</v>
      </c>
      <c r="N129" s="28"/>
      <c r="O129" s="177">
        <f t="shared" si="20"/>
        <v>0</v>
      </c>
      <c r="P129" s="178">
        <f t="shared" si="21"/>
        <v>0</v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x14ac:dyDescent="0.35">
      <c r="A130" s="20"/>
      <c r="B130" s="72" t="s">
        <v>23</v>
      </c>
      <c r="C130" s="61"/>
      <c r="D130" s="62" t="s">
        <v>18</v>
      </c>
      <c r="E130" s="61"/>
      <c r="F130" s="28"/>
      <c r="G130" s="179">
        <v>-0.1</v>
      </c>
      <c r="H130" s="180">
        <v>1</v>
      </c>
      <c r="I130" s="181">
        <f t="shared" si="18"/>
        <v>-0.1</v>
      </c>
      <c r="J130" s="39"/>
      <c r="K130" s="179">
        <v>-0.1</v>
      </c>
      <c r="L130" s="180">
        <v>1</v>
      </c>
      <c r="M130" s="181">
        <f t="shared" si="19"/>
        <v>-0.1</v>
      </c>
      <c r="N130" s="28"/>
      <c r="O130" s="177">
        <f t="shared" si="20"/>
        <v>0</v>
      </c>
      <c r="P130" s="178">
        <f t="shared" si="21"/>
        <v>0</v>
      </c>
      <c r="Q130" s="39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35">
      <c r="A131" s="20"/>
      <c r="B131" s="72" t="s">
        <v>24</v>
      </c>
      <c r="C131" s="61"/>
      <c r="D131" s="62" t="s">
        <v>25</v>
      </c>
      <c r="E131" s="61"/>
      <c r="F131" s="28"/>
      <c r="G131" s="182">
        <f>G80</f>
        <v>0</v>
      </c>
      <c r="H131" s="183">
        <f>+$G$120</f>
        <v>650</v>
      </c>
      <c r="I131" s="176">
        <f t="shared" si="18"/>
        <v>0</v>
      </c>
      <c r="J131" s="39"/>
      <c r="K131" s="182">
        <f>K80</f>
        <v>0</v>
      </c>
      <c r="L131" s="183">
        <f>+$G$120</f>
        <v>650</v>
      </c>
      <c r="M131" s="176">
        <f t="shared" si="19"/>
        <v>0</v>
      </c>
      <c r="N131" s="28"/>
      <c r="O131" s="177">
        <f t="shared" si="20"/>
        <v>0</v>
      </c>
      <c r="P131" s="178" t="str">
        <f t="shared" si="21"/>
        <v/>
      </c>
      <c r="Q131" s="39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35">
      <c r="A132" s="20"/>
      <c r="B132" s="60" t="str">
        <f>B30</f>
        <v>Rate Rider for Disposition of Lost Revenue Adjustment Mechanism (LRAMVA) - effective until December 31, 2024</v>
      </c>
      <c r="C132" s="61"/>
      <c r="D132" s="62" t="s">
        <v>25</v>
      </c>
      <c r="E132" s="61"/>
      <c r="F132" s="28"/>
      <c r="G132" s="182">
        <f>G30</f>
        <v>0</v>
      </c>
      <c r="H132" s="183">
        <f>+$G$120</f>
        <v>650</v>
      </c>
      <c r="I132" s="176">
        <f t="shared" si="18"/>
        <v>0</v>
      </c>
      <c r="J132" s="39"/>
      <c r="K132" s="182">
        <f>K30</f>
        <v>0</v>
      </c>
      <c r="L132" s="183">
        <f>+$G$120</f>
        <v>650</v>
      </c>
      <c r="M132" s="176">
        <f t="shared" si="19"/>
        <v>0</v>
      </c>
      <c r="N132" s="28"/>
      <c r="O132" s="177">
        <f t="shared" si="20"/>
        <v>0</v>
      </c>
      <c r="P132" s="178" t="str">
        <f t="shared" si="21"/>
        <v/>
      </c>
      <c r="Q132" s="39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s="91" customFormat="1" x14ac:dyDescent="0.35">
      <c r="A133" s="78"/>
      <c r="B133" s="164" t="s">
        <v>27</v>
      </c>
      <c r="C133" s="80"/>
      <c r="D133" s="81"/>
      <c r="E133" s="80"/>
      <c r="F133" s="82"/>
      <c r="G133" s="184"/>
      <c r="H133" s="185"/>
      <c r="I133" s="85">
        <f>SUM(I125:I131)</f>
        <v>40.699999999999996</v>
      </c>
      <c r="J133" s="186"/>
      <c r="K133" s="184"/>
      <c r="L133" s="185"/>
      <c r="M133" s="85">
        <f>SUM(M125:M131)</f>
        <v>42.689999999999991</v>
      </c>
      <c r="N133" s="82"/>
      <c r="O133" s="88">
        <f t="shared" si="20"/>
        <v>1.9899999999999949</v>
      </c>
      <c r="P133" s="89">
        <f t="shared" si="21"/>
        <v>4.8894348894348773E-2</v>
      </c>
      <c r="Q133" s="186"/>
    </row>
    <row r="134" spans="1:31" x14ac:dyDescent="0.35">
      <c r="A134" s="20"/>
      <c r="B134" s="72" t="s">
        <v>28</v>
      </c>
      <c r="C134" s="61"/>
      <c r="D134" s="62" t="s">
        <v>25</v>
      </c>
      <c r="E134" s="61"/>
      <c r="F134" s="28"/>
      <c r="G134" s="94">
        <f>IF(ISBLANK($D118)=TRUE, 0, IF($D118="TOU", $D$163*G147+$D$164*G148+$D$165*G149, IF(AND($D118="non-TOU", H151&gt;0), G151,G150)))</f>
        <v>9.3670000000000003E-2</v>
      </c>
      <c r="H134" s="95">
        <f>$G$120*(1+G161)-$G$120</f>
        <v>19.175000000000068</v>
      </c>
      <c r="I134" s="75">
        <f>H134*G134</f>
        <v>1.7961222500000065</v>
      </c>
      <c r="J134" s="66"/>
      <c r="K134" s="94">
        <f>IF(ISBLANK($D118)=TRUE, 0, IF($D118="TOU", $D$163*K147+$D$164*K148+$D$165*K149, IF(AND($D118="non-TOU", L151&gt;0), K151,K150)))</f>
        <v>9.3670000000000003E-2</v>
      </c>
      <c r="L134" s="95">
        <f>$G$120*(1+K161)-$G$120</f>
        <v>19.175000000000068</v>
      </c>
      <c r="M134" s="75">
        <f>L134*K134</f>
        <v>1.7961222500000065</v>
      </c>
      <c r="N134" s="67"/>
      <c r="O134" s="68">
        <f t="shared" si="20"/>
        <v>0</v>
      </c>
      <c r="P134" s="69">
        <f t="shared" si="21"/>
        <v>0</v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35">
      <c r="A135" s="20"/>
      <c r="B135" s="72" t="str">
        <f>B33</f>
        <v>Rate Rider for Disposition of Deferral/Variance Accounts - effective until December 31, 2024</v>
      </c>
      <c r="C135" s="61"/>
      <c r="D135" s="62" t="s">
        <v>25</v>
      </c>
      <c r="E135" s="61"/>
      <c r="F135" s="28"/>
      <c r="G135" s="94">
        <v>3.1900000000000001E-3</v>
      </c>
      <c r="H135" s="95">
        <f>$G$120</f>
        <v>650</v>
      </c>
      <c r="I135" s="75">
        <f>H135*G135</f>
        <v>2.0735000000000001</v>
      </c>
      <c r="J135" s="66"/>
      <c r="K135" s="94">
        <v>5.2199999999999998E-3</v>
      </c>
      <c r="L135" s="95">
        <f>$G$120</f>
        <v>650</v>
      </c>
      <c r="M135" s="75">
        <f t="shared" ref="M135" si="22">L135*K135</f>
        <v>3.3929999999999998</v>
      </c>
      <c r="N135" s="67"/>
      <c r="O135" s="68">
        <f t="shared" si="20"/>
        <v>1.3194999999999997</v>
      </c>
      <c r="P135" s="69">
        <f t="shared" si="21"/>
        <v>0.63636363636363613</v>
      </c>
      <c r="Q135" s="66"/>
      <c r="R135" s="70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35">
      <c r="A136" s="20"/>
      <c r="B136" s="72" t="str">
        <f>B34</f>
        <v>Rate Rider for Disposition of Capacity Based Recovery Account - Applicable only for Class B Customers - effective until December 31, 2024</v>
      </c>
      <c r="C136" s="61"/>
      <c r="D136" s="62" t="s">
        <v>25</v>
      </c>
      <c r="E136" s="61"/>
      <c r="F136" s="28"/>
      <c r="G136" s="94">
        <v>-1.4999999999999999E-4</v>
      </c>
      <c r="H136" s="95">
        <f>$G$120</f>
        <v>650</v>
      </c>
      <c r="I136" s="75">
        <f>H136*G136</f>
        <v>-9.7499999999999989E-2</v>
      </c>
      <c r="J136" s="66"/>
      <c r="K136" s="94">
        <v>-1.2999999999999999E-4</v>
      </c>
      <c r="L136" s="95">
        <f>$G$120</f>
        <v>650</v>
      </c>
      <c r="M136" s="75">
        <f>L136*K136</f>
        <v>-8.4499999999999992E-2</v>
      </c>
      <c r="N136" s="67"/>
      <c r="O136" s="68">
        <f t="shared" si="20"/>
        <v>1.2999999999999998E-2</v>
      </c>
      <c r="P136" s="69">
        <f t="shared" si="21"/>
        <v>-0.13333333333333333</v>
      </c>
      <c r="Q136" s="66"/>
      <c r="R136" s="70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35">
      <c r="A137" s="20"/>
      <c r="B137" s="72" t="str">
        <f>B35</f>
        <v>Rate Rider for Disposition of Global Adjustment Account - Applicable only for Non-RPP Customers - effective until December 31, 2024</v>
      </c>
      <c r="C137" s="61"/>
      <c r="D137" s="62" t="s">
        <v>25</v>
      </c>
      <c r="E137" s="61"/>
      <c r="F137" s="28"/>
      <c r="G137" s="94">
        <v>-2.5100000000000001E-3</v>
      </c>
      <c r="H137" s="95"/>
      <c r="I137" s="75">
        <f t="shared" ref="I137" si="23">H137*G137</f>
        <v>0</v>
      </c>
      <c r="J137" s="66"/>
      <c r="K137" s="94">
        <v>-1.09E-3</v>
      </c>
      <c r="L137" s="95"/>
      <c r="M137" s="75">
        <f t="shared" ref="M137" si="24">L137*K137</f>
        <v>0</v>
      </c>
      <c r="N137" s="67"/>
      <c r="O137" s="68">
        <f t="shared" si="20"/>
        <v>0</v>
      </c>
      <c r="P137" s="69" t="str">
        <f t="shared" si="21"/>
        <v/>
      </c>
      <c r="Q137" s="66"/>
      <c r="R137" s="70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35">
      <c r="A138" s="20"/>
      <c r="B138" s="72" t="str">
        <f>B36</f>
        <v>Rate Rider for Smart Metering Entity Charge - effective until December 31, 2027</v>
      </c>
      <c r="C138" s="61"/>
      <c r="D138" s="62" t="s">
        <v>18</v>
      </c>
      <c r="E138" s="61"/>
      <c r="F138" s="28"/>
      <c r="G138" s="187">
        <f>G87</f>
        <v>0.41</v>
      </c>
      <c r="H138" s="175">
        <v>1</v>
      </c>
      <c r="I138" s="181">
        <f>H138*G138</f>
        <v>0.41</v>
      </c>
      <c r="J138" s="39"/>
      <c r="K138" s="187">
        <f>K87</f>
        <v>0.41</v>
      </c>
      <c r="L138" s="175">
        <v>1</v>
      </c>
      <c r="M138" s="181">
        <f>L138*K138</f>
        <v>0.41</v>
      </c>
      <c r="N138" s="28"/>
      <c r="O138" s="177">
        <f t="shared" si="20"/>
        <v>0</v>
      </c>
      <c r="P138" s="69">
        <f t="shared" si="21"/>
        <v>0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x14ac:dyDescent="0.35">
      <c r="A139" s="78"/>
      <c r="B139" s="98" t="s">
        <v>33</v>
      </c>
      <c r="C139" s="99"/>
      <c r="D139" s="100"/>
      <c r="E139" s="99"/>
      <c r="F139" s="82"/>
      <c r="G139" s="188"/>
      <c r="H139" s="189"/>
      <c r="I139" s="103">
        <f>SUM(I134:I138)+I133</f>
        <v>44.882122250000002</v>
      </c>
      <c r="J139" s="186"/>
      <c r="K139" s="188"/>
      <c r="L139" s="189"/>
      <c r="M139" s="103">
        <f>SUM(M134:M138)+M133</f>
        <v>48.20462225</v>
      </c>
      <c r="N139" s="82"/>
      <c r="O139" s="88">
        <f t="shared" si="20"/>
        <v>3.322499999999998</v>
      </c>
      <c r="P139" s="89">
        <f t="shared" si="21"/>
        <v>7.4027248121048869E-2</v>
      </c>
      <c r="Q139" s="186"/>
    </row>
    <row r="140" spans="1:31" x14ac:dyDescent="0.35">
      <c r="A140" s="20"/>
      <c r="B140" s="28" t="s">
        <v>34</v>
      </c>
      <c r="C140" s="28"/>
      <c r="D140" s="62" t="s">
        <v>25</v>
      </c>
      <c r="E140" s="28"/>
      <c r="F140" s="28"/>
      <c r="G140" s="182">
        <f>G38</f>
        <v>1.158E-2</v>
      </c>
      <c r="H140" s="190">
        <f>$G$120*(1+G161)</f>
        <v>669.17500000000007</v>
      </c>
      <c r="I140" s="176">
        <f>H140*G140</f>
        <v>7.7490465000000004</v>
      </c>
      <c r="J140" s="39"/>
      <c r="K140" s="182">
        <f>K38</f>
        <v>1.141E-2</v>
      </c>
      <c r="L140" s="190">
        <f>$G$120*(1+K161)</f>
        <v>669.17500000000007</v>
      </c>
      <c r="M140" s="176">
        <f>L140*K140</f>
        <v>7.6352867500000006</v>
      </c>
      <c r="N140" s="28"/>
      <c r="O140" s="177">
        <f t="shared" si="20"/>
        <v>-0.11375974999999983</v>
      </c>
      <c r="P140" s="178">
        <f t="shared" si="21"/>
        <v>-1.4680483592400668E-2</v>
      </c>
      <c r="Q140" s="39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35">
      <c r="A141" s="20"/>
      <c r="B141" s="28" t="s">
        <v>35</v>
      </c>
      <c r="C141" s="28"/>
      <c r="D141" s="62" t="s">
        <v>25</v>
      </c>
      <c r="E141" s="28"/>
      <c r="F141" s="28"/>
      <c r="G141" s="182">
        <f>G39</f>
        <v>7.3299999999999997E-3</v>
      </c>
      <c r="H141" s="191">
        <f>+H140</f>
        <v>669.17500000000007</v>
      </c>
      <c r="I141" s="176">
        <f>H141*G141</f>
        <v>4.9050527500000003</v>
      </c>
      <c r="J141" s="39"/>
      <c r="K141" s="182">
        <f>K39</f>
        <v>7.79E-3</v>
      </c>
      <c r="L141" s="191">
        <f>+L140</f>
        <v>669.17500000000007</v>
      </c>
      <c r="M141" s="176">
        <f>L141*K141</f>
        <v>5.2128732500000003</v>
      </c>
      <c r="N141" s="28"/>
      <c r="O141" s="177">
        <f t="shared" si="20"/>
        <v>0.30782050000000005</v>
      </c>
      <c r="P141" s="178">
        <f t="shared" si="21"/>
        <v>6.2755798090040935E-2</v>
      </c>
      <c r="Q141" s="39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s="91" customFormat="1" x14ac:dyDescent="0.35">
      <c r="A142" s="78"/>
      <c r="B142" s="98" t="s">
        <v>36</v>
      </c>
      <c r="C142" s="80"/>
      <c r="D142" s="100"/>
      <c r="E142" s="80"/>
      <c r="F142" s="110"/>
      <c r="G142" s="108"/>
      <c r="H142" s="109"/>
      <c r="I142" s="103">
        <f>SUM(I139:I141)</f>
        <v>57.536221500000003</v>
      </c>
      <c r="J142" s="186"/>
      <c r="K142" s="108"/>
      <c r="L142" s="109"/>
      <c r="M142" s="103">
        <f>SUM(M139:M141)</f>
        <v>61.05278225</v>
      </c>
      <c r="N142" s="110"/>
      <c r="O142" s="88">
        <f t="shared" si="20"/>
        <v>3.5165607499999965</v>
      </c>
      <c r="P142" s="89">
        <f t="shared" si="21"/>
        <v>6.1119076962674657E-2</v>
      </c>
      <c r="Q142" s="186"/>
    </row>
    <row r="143" spans="1:31" x14ac:dyDescent="0.35">
      <c r="A143" s="20"/>
      <c r="B143" s="61" t="s">
        <v>37</v>
      </c>
      <c r="C143" s="61"/>
      <c r="D143" s="62" t="s">
        <v>25</v>
      </c>
      <c r="E143" s="61"/>
      <c r="F143" s="28"/>
      <c r="G143" s="111">
        <v>4.1000000000000003E-3</v>
      </c>
      <c r="H143" s="95">
        <f>+H140</f>
        <v>669.17500000000007</v>
      </c>
      <c r="I143" s="75">
        <f t="shared" ref="I143:I153" si="25">H143*G143</f>
        <v>2.7436175000000005</v>
      </c>
      <c r="J143" s="66"/>
      <c r="K143" s="111">
        <v>4.1000000000000003E-3</v>
      </c>
      <c r="L143" s="95">
        <f>+L140</f>
        <v>669.17500000000007</v>
      </c>
      <c r="M143" s="75">
        <f t="shared" ref="M143:M153" si="26">L143*K143</f>
        <v>2.7436175000000005</v>
      </c>
      <c r="N143" s="67"/>
      <c r="O143" s="68">
        <f t="shared" si="20"/>
        <v>0</v>
      </c>
      <c r="P143" s="69">
        <f t="shared" si="21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35">
      <c r="A144" s="20"/>
      <c r="B144" s="61" t="s">
        <v>38</v>
      </c>
      <c r="C144" s="61"/>
      <c r="D144" s="62" t="s">
        <v>25</v>
      </c>
      <c r="E144" s="61"/>
      <c r="F144" s="28"/>
      <c r="G144" s="111">
        <v>6.9999999999999999E-4</v>
      </c>
      <c r="H144" s="95">
        <f>+H140</f>
        <v>669.17500000000007</v>
      </c>
      <c r="I144" s="75">
        <f t="shared" si="25"/>
        <v>0.46842250000000002</v>
      </c>
      <c r="J144" s="66"/>
      <c r="K144" s="111">
        <v>6.9999999999999999E-4</v>
      </c>
      <c r="L144" s="95">
        <f>+L140</f>
        <v>669.17500000000007</v>
      </c>
      <c r="M144" s="75">
        <f t="shared" si="26"/>
        <v>0.46842250000000002</v>
      </c>
      <c r="N144" s="67"/>
      <c r="O144" s="68">
        <f t="shared" si="20"/>
        <v>0</v>
      </c>
      <c r="P144" s="69">
        <f t="shared" si="21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35">
      <c r="A145" s="20"/>
      <c r="B145" s="61" t="s">
        <v>39</v>
      </c>
      <c r="C145" s="61"/>
      <c r="D145" s="62" t="s">
        <v>25</v>
      </c>
      <c r="E145" s="61"/>
      <c r="F145" s="28"/>
      <c r="G145" s="111">
        <v>4.0000000000000002E-4</v>
      </c>
      <c r="H145" s="95">
        <f>+H140</f>
        <v>669.17500000000007</v>
      </c>
      <c r="I145" s="75">
        <f t="shared" si="25"/>
        <v>0.26767000000000002</v>
      </c>
      <c r="J145" s="66"/>
      <c r="K145" s="111">
        <v>4.0000000000000002E-4</v>
      </c>
      <c r="L145" s="95">
        <f>+L140</f>
        <v>669.17500000000007</v>
      </c>
      <c r="M145" s="75">
        <f t="shared" si="26"/>
        <v>0.26767000000000002</v>
      </c>
      <c r="N145" s="67"/>
      <c r="O145" s="68">
        <f t="shared" si="20"/>
        <v>0</v>
      </c>
      <c r="P145" s="69">
        <f t="shared" si="21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35">
      <c r="A146" s="20"/>
      <c r="B146" s="61" t="s">
        <v>40</v>
      </c>
      <c r="C146" s="61"/>
      <c r="D146" s="62" t="s">
        <v>18</v>
      </c>
      <c r="E146" s="61"/>
      <c r="F146" s="28"/>
      <c r="G146" s="112">
        <v>0.25</v>
      </c>
      <c r="H146" s="64">
        <v>1</v>
      </c>
      <c r="I146" s="65">
        <f t="shared" si="25"/>
        <v>0.25</v>
      </c>
      <c r="J146" s="66"/>
      <c r="K146" s="112">
        <v>0.25</v>
      </c>
      <c r="L146" s="64">
        <v>1</v>
      </c>
      <c r="M146" s="65">
        <f t="shared" si="26"/>
        <v>0.25</v>
      </c>
      <c r="N146" s="67"/>
      <c r="O146" s="68">
        <f t="shared" si="20"/>
        <v>0</v>
      </c>
      <c r="P146" s="69">
        <f t="shared" si="21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35">
      <c r="A147" s="20"/>
      <c r="B147" s="61" t="s">
        <v>41</v>
      </c>
      <c r="C147" s="61"/>
      <c r="D147" s="62" t="s">
        <v>25</v>
      </c>
      <c r="E147" s="61"/>
      <c r="F147" s="28"/>
      <c r="G147" s="111">
        <v>7.3999999999999996E-2</v>
      </c>
      <c r="H147" s="113">
        <f>$D$163*$G$120</f>
        <v>409.5</v>
      </c>
      <c r="I147" s="75">
        <f t="shared" si="25"/>
        <v>30.302999999999997</v>
      </c>
      <c r="J147" s="66"/>
      <c r="K147" s="111">
        <v>7.3999999999999996E-2</v>
      </c>
      <c r="L147" s="113">
        <f>$D$163*$G$120</f>
        <v>409.5</v>
      </c>
      <c r="M147" s="75">
        <f t="shared" si="26"/>
        <v>30.302999999999997</v>
      </c>
      <c r="N147" s="67"/>
      <c r="O147" s="68">
        <f t="shared" si="20"/>
        <v>0</v>
      </c>
      <c r="P147" s="69">
        <f t="shared" si="21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35">
      <c r="A148" s="20"/>
      <c r="B148" s="61" t="s">
        <v>42</v>
      </c>
      <c r="C148" s="61"/>
      <c r="D148" s="62" t="s">
        <v>25</v>
      </c>
      <c r="E148" s="61"/>
      <c r="F148" s="28"/>
      <c r="G148" s="111">
        <v>0.10199999999999999</v>
      </c>
      <c r="H148" s="192">
        <f>$D$164*$G$120</f>
        <v>117</v>
      </c>
      <c r="I148" s="75">
        <f t="shared" si="25"/>
        <v>11.933999999999999</v>
      </c>
      <c r="J148" s="66"/>
      <c r="K148" s="111">
        <v>0.10199999999999999</v>
      </c>
      <c r="L148" s="192">
        <f>$D$164*$G$120</f>
        <v>117</v>
      </c>
      <c r="M148" s="75">
        <f t="shared" si="26"/>
        <v>11.933999999999999</v>
      </c>
      <c r="N148" s="67"/>
      <c r="O148" s="68">
        <f t="shared" si="20"/>
        <v>0</v>
      </c>
      <c r="P148" s="69">
        <f t="shared" si="21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35">
      <c r="A149" s="20"/>
      <c r="B149" s="61" t="s">
        <v>43</v>
      </c>
      <c r="C149" s="61"/>
      <c r="D149" s="62" t="s">
        <v>25</v>
      </c>
      <c r="E149" s="61"/>
      <c r="F149" s="28"/>
      <c r="G149" s="111">
        <v>0.151</v>
      </c>
      <c r="H149" s="113">
        <f>$D$165*$G$120</f>
        <v>123.5</v>
      </c>
      <c r="I149" s="75">
        <f t="shared" si="25"/>
        <v>18.648499999999999</v>
      </c>
      <c r="J149" s="66"/>
      <c r="K149" s="111">
        <v>0.151</v>
      </c>
      <c r="L149" s="113">
        <f>$D$165*$G$120</f>
        <v>123.5</v>
      </c>
      <c r="M149" s="75">
        <f t="shared" si="26"/>
        <v>18.648499999999999</v>
      </c>
      <c r="N149" s="67"/>
      <c r="O149" s="68">
        <f t="shared" si="20"/>
        <v>0</v>
      </c>
      <c r="P149" s="69">
        <f t="shared" si="21"/>
        <v>0</v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35">
      <c r="A150" s="20"/>
      <c r="B150" s="61" t="s">
        <v>44</v>
      </c>
      <c r="C150" s="61"/>
      <c r="D150" s="62" t="s">
        <v>25</v>
      </c>
      <c r="E150" s="61"/>
      <c r="F150" s="28"/>
      <c r="G150" s="111">
        <v>8.6999999999999994E-2</v>
      </c>
      <c r="H150" s="95">
        <f>H99</f>
        <v>600</v>
      </c>
      <c r="I150" s="75">
        <f t="shared" si="25"/>
        <v>52.199999999999996</v>
      </c>
      <c r="J150" s="66"/>
      <c r="K150" s="111">
        <v>8.6999999999999994E-2</v>
      </c>
      <c r="L150" s="95">
        <f>L99</f>
        <v>600</v>
      </c>
      <c r="M150" s="75">
        <f t="shared" si="26"/>
        <v>52.199999999999996</v>
      </c>
      <c r="N150" s="67"/>
      <c r="O150" s="68">
        <f t="shared" si="20"/>
        <v>0</v>
      </c>
      <c r="P150" s="69">
        <f t="shared" si="21"/>
        <v>0</v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x14ac:dyDescent="0.35">
      <c r="A151" s="20"/>
      <c r="B151" s="61" t="s">
        <v>45</v>
      </c>
      <c r="C151" s="61"/>
      <c r="D151" s="62" t="s">
        <v>25</v>
      </c>
      <c r="E151" s="61"/>
      <c r="F151" s="28"/>
      <c r="G151" s="111">
        <v>0.10299999999999999</v>
      </c>
      <c r="H151" s="95">
        <f>H100</f>
        <v>150</v>
      </c>
      <c r="I151" s="75">
        <f t="shared" si="25"/>
        <v>15.45</v>
      </c>
      <c r="J151" s="66"/>
      <c r="K151" s="111">
        <v>0.10299999999999999</v>
      </c>
      <c r="L151" s="95">
        <f>L100</f>
        <v>150</v>
      </c>
      <c r="M151" s="75">
        <f t="shared" si="26"/>
        <v>15.45</v>
      </c>
      <c r="N151" s="67"/>
      <c r="O151" s="68">
        <f t="shared" si="20"/>
        <v>0</v>
      </c>
      <c r="P151" s="69">
        <f t="shared" si="21"/>
        <v>0</v>
      </c>
      <c r="Q151" s="66"/>
      <c r="R151" s="70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35">
      <c r="A152" s="20"/>
      <c r="B152" s="61" t="s">
        <v>46</v>
      </c>
      <c r="C152" s="61"/>
      <c r="D152" s="62" t="s">
        <v>25</v>
      </c>
      <c r="E152" s="61"/>
      <c r="F152" s="28"/>
      <c r="G152" s="111">
        <v>0.1076</v>
      </c>
      <c r="H152" s="95">
        <f>H101</f>
        <v>0</v>
      </c>
      <c r="I152" s="75">
        <f t="shared" si="25"/>
        <v>0</v>
      </c>
      <c r="J152" s="66"/>
      <c r="K152" s="111">
        <v>0.1076</v>
      </c>
      <c r="L152" s="95">
        <f>L101</f>
        <v>0</v>
      </c>
      <c r="M152" s="75">
        <f t="shared" si="26"/>
        <v>0</v>
      </c>
      <c r="N152" s="67"/>
      <c r="O152" s="68">
        <f t="shared" si="20"/>
        <v>0</v>
      </c>
      <c r="P152" s="69" t="str">
        <f t="shared" si="21"/>
        <v/>
      </c>
      <c r="Q152" s="66"/>
      <c r="R152" s="70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ht="15" thickBot="1" x14ac:dyDescent="0.4">
      <c r="A153" s="20"/>
      <c r="B153" s="61" t="s">
        <v>47</v>
      </c>
      <c r="C153" s="61"/>
      <c r="D153" s="62" t="s">
        <v>25</v>
      </c>
      <c r="E153" s="61"/>
      <c r="F153" s="28"/>
      <c r="G153" s="111">
        <f>G152</f>
        <v>0.1076</v>
      </c>
      <c r="H153" s="95">
        <f>H102</f>
        <v>0</v>
      </c>
      <c r="I153" s="75">
        <f t="shared" si="25"/>
        <v>0</v>
      </c>
      <c r="J153" s="66"/>
      <c r="K153" s="111">
        <f>K152</f>
        <v>0.1076</v>
      </c>
      <c r="L153" s="95">
        <f>L102</f>
        <v>0</v>
      </c>
      <c r="M153" s="75">
        <f t="shared" si="26"/>
        <v>0</v>
      </c>
      <c r="N153" s="67"/>
      <c r="O153" s="68">
        <f t="shared" si="20"/>
        <v>0</v>
      </c>
      <c r="P153" s="69" t="str">
        <f t="shared" si="21"/>
        <v/>
      </c>
      <c r="Q153" s="66"/>
      <c r="R153" s="70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ht="15" thickBot="1" x14ac:dyDescent="0.4">
      <c r="A154" s="20"/>
      <c r="B154" s="165"/>
      <c r="C154" s="117"/>
      <c r="D154" s="118"/>
      <c r="E154" s="117"/>
      <c r="F154" s="119"/>
      <c r="G154" s="193"/>
      <c r="H154" s="194"/>
      <c r="I154" s="195"/>
      <c r="J154" s="39"/>
      <c r="K154" s="193"/>
      <c r="L154" s="194"/>
      <c r="M154" s="195"/>
      <c r="N154" s="119"/>
      <c r="O154" s="196"/>
      <c r="P154" s="197"/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x14ac:dyDescent="0.35">
      <c r="A155" s="20"/>
      <c r="B155" s="126" t="s">
        <v>48</v>
      </c>
      <c r="C155" s="61"/>
      <c r="D155" s="27"/>
      <c r="E155" s="61"/>
      <c r="F155" s="198"/>
      <c r="G155" s="128"/>
      <c r="H155" s="128"/>
      <c r="I155" s="129">
        <f>SUM(I143:I149,I142)</f>
        <v>122.1514315</v>
      </c>
      <c r="J155" s="39"/>
      <c r="K155" s="128"/>
      <c r="L155" s="128"/>
      <c r="M155" s="129">
        <f>SUM(M143:M149,M142)</f>
        <v>125.66799225</v>
      </c>
      <c r="N155" s="130"/>
      <c r="O155" s="131">
        <f>M155-I155</f>
        <v>3.5165607499999965</v>
      </c>
      <c r="P155" s="132">
        <f>IF(OR(I155=0,M155=0),"",(O155/I155))</f>
        <v>2.8788534909637932E-2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35">
      <c r="A156" s="20"/>
      <c r="B156" s="126" t="s">
        <v>49</v>
      </c>
      <c r="C156" s="61"/>
      <c r="D156" s="27"/>
      <c r="E156" s="61"/>
      <c r="F156" s="198"/>
      <c r="G156" s="134">
        <v>-0.11700000000000001</v>
      </c>
      <c r="H156" s="199"/>
      <c r="I156" s="177">
        <f>+I155*G156</f>
        <v>-14.291717485500001</v>
      </c>
      <c r="J156" s="39"/>
      <c r="K156" s="134">
        <v>-0.11700000000000001</v>
      </c>
      <c r="L156" s="199"/>
      <c r="M156" s="177">
        <f>+M155*K156</f>
        <v>-14.70315509325</v>
      </c>
      <c r="N156" s="130"/>
      <c r="O156" s="177">
        <f>M156-I156</f>
        <v>-0.41143760774999905</v>
      </c>
      <c r="P156" s="178">
        <f>IF(OR(I156=0,M156=0),"",(O156/I156))</f>
        <v>2.878853490963789E-2</v>
      </c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35">
      <c r="A157" s="20"/>
      <c r="B157" s="495" t="s">
        <v>50</v>
      </c>
      <c r="C157" s="61"/>
      <c r="D157" s="27"/>
      <c r="E157" s="61"/>
      <c r="F157" s="180"/>
      <c r="G157" s="200">
        <v>0.13</v>
      </c>
      <c r="H157" s="180"/>
      <c r="I157" s="177">
        <f>I155*G157</f>
        <v>15.879686095</v>
      </c>
      <c r="J157" s="39"/>
      <c r="K157" s="200">
        <v>0.13</v>
      </c>
      <c r="L157" s="180"/>
      <c r="M157" s="177">
        <f>M155*K157</f>
        <v>16.336838992499999</v>
      </c>
      <c r="N157" s="201"/>
      <c r="O157" s="177">
        <f>M157-I157</f>
        <v>0.45715289749999855</v>
      </c>
      <c r="P157" s="178">
        <f>IF(OR(I157=0,M157=0),"",(O157/I157))</f>
        <v>2.878853490963787E-2</v>
      </c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ht="15" thickBot="1" x14ac:dyDescent="0.4">
      <c r="A158" s="20"/>
      <c r="B158" s="509" t="s">
        <v>51</v>
      </c>
      <c r="C158" s="509"/>
      <c r="D158" s="509"/>
      <c r="E158" s="166"/>
      <c r="F158" s="142"/>
      <c r="G158" s="142"/>
      <c r="H158" s="142"/>
      <c r="I158" s="143">
        <f>SUM(I155:I157)</f>
        <v>123.7394001095</v>
      </c>
      <c r="J158" s="39"/>
      <c r="K158" s="142"/>
      <c r="L158" s="142"/>
      <c r="M158" s="143">
        <f>SUM(M155:M157)</f>
        <v>127.30167614925</v>
      </c>
      <c r="N158" s="145"/>
      <c r="O158" s="202">
        <f>M158-I158</f>
        <v>3.5622760397500031</v>
      </c>
      <c r="P158" s="203">
        <f>IF(OR(I158=0,M158=0),"",(O158/I158))</f>
        <v>2.8788534909637988E-2</v>
      </c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ht="15" thickBot="1" x14ac:dyDescent="0.4">
      <c r="A159" s="149"/>
      <c r="B159" s="116" t="s">
        <v>52</v>
      </c>
      <c r="C159" s="150"/>
      <c r="D159" s="151"/>
      <c r="E159" s="150"/>
      <c r="F159" s="152"/>
      <c r="G159" s="153"/>
      <c r="H159" s="154"/>
      <c r="I159" s="155"/>
      <c r="J159" s="39"/>
      <c r="K159" s="153"/>
      <c r="L159" s="154"/>
      <c r="M159" s="155"/>
      <c r="N159" s="152"/>
      <c r="O159" s="156"/>
      <c r="P159" s="157"/>
      <c r="Q159" s="39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35">
      <c r="A160" s="20"/>
      <c r="B160" s="20"/>
      <c r="C160" s="20"/>
      <c r="D160" s="27"/>
      <c r="E160" s="20"/>
      <c r="F160" s="20"/>
      <c r="G160" s="28"/>
      <c r="H160" s="28"/>
      <c r="I160" s="52"/>
      <c r="J160" s="39"/>
      <c r="K160" s="28"/>
      <c r="L160" s="28"/>
      <c r="M160" s="52"/>
      <c r="N160" s="28"/>
      <c r="O160" s="28"/>
      <c r="P160" s="28"/>
      <c r="Q160" s="39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35">
      <c r="A161" s="20"/>
      <c r="B161" s="48" t="s">
        <v>53</v>
      </c>
      <c r="C161" s="20"/>
      <c r="D161" s="27"/>
      <c r="E161" s="20"/>
      <c r="F161" s="20"/>
      <c r="G161" s="159">
        <f>G110</f>
        <v>2.9499999999999998E-2</v>
      </c>
      <c r="H161" s="160"/>
      <c r="I161" s="160"/>
      <c r="J161" s="144"/>
      <c r="K161" s="159">
        <f>K110</f>
        <v>2.9499999999999998E-2</v>
      </c>
      <c r="L161" s="28"/>
      <c r="M161" s="28"/>
      <c r="N161" s="28"/>
      <c r="O161" s="28"/>
      <c r="P161" s="28"/>
      <c r="Q161" s="39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3" spans="1:31" x14ac:dyDescent="0.35">
      <c r="D163" s="204">
        <v>0.63</v>
      </c>
      <c r="E163" s="205" t="s">
        <v>41</v>
      </c>
      <c r="F163" s="206"/>
      <c r="G163" s="207"/>
      <c r="H163" s="51"/>
      <c r="I163" s="51"/>
      <c r="J163" s="51"/>
      <c r="R163" s="22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</row>
    <row r="164" spans="1:31" x14ac:dyDescent="0.35">
      <c r="D164" s="209">
        <v>0.18</v>
      </c>
      <c r="E164" s="210" t="s">
        <v>42</v>
      </c>
      <c r="F164" s="211"/>
      <c r="G164" s="212"/>
      <c r="H164" s="51"/>
      <c r="I164" s="51"/>
      <c r="J164" s="51"/>
      <c r="R164" s="22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</row>
    <row r="165" spans="1:31" x14ac:dyDescent="0.35">
      <c r="D165" s="213">
        <v>0.19</v>
      </c>
      <c r="E165" s="214" t="s">
        <v>43</v>
      </c>
      <c r="F165" s="215"/>
      <c r="G165" s="216"/>
      <c r="H165" s="51"/>
      <c r="I165" s="51"/>
      <c r="J165" s="51"/>
      <c r="R165" s="22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</row>
    <row r="166" spans="1:31" x14ac:dyDescent="0.35">
      <c r="G166" s="51"/>
      <c r="H166" s="51"/>
      <c r="I166" s="51"/>
      <c r="J166" s="51"/>
    </row>
    <row r="167" spans="1:31" x14ac:dyDescent="0.35">
      <c r="G167" s="51"/>
      <c r="H167" s="51"/>
      <c r="I167" s="51"/>
      <c r="J167" s="51"/>
    </row>
    <row r="168" spans="1:31" x14ac:dyDescent="0.35">
      <c r="G168" s="51"/>
      <c r="H168" s="51"/>
      <c r="I168" s="51"/>
      <c r="J168" s="51"/>
    </row>
    <row r="169" spans="1:31" x14ac:dyDescent="0.35">
      <c r="G169" s="51"/>
      <c r="H169" s="51"/>
      <c r="I169" s="51"/>
      <c r="J169" s="51"/>
    </row>
    <row r="170" spans="1:31" x14ac:dyDescent="0.35">
      <c r="G170" s="51"/>
      <c r="H170" s="51"/>
      <c r="I170" s="51"/>
      <c r="J170" s="51"/>
    </row>
    <row r="171" spans="1:31" x14ac:dyDescent="0.35">
      <c r="G171" s="51"/>
      <c r="H171" s="51"/>
      <c r="I171" s="51"/>
      <c r="J171" s="51"/>
    </row>
    <row r="172" spans="1:31" x14ac:dyDescent="0.35">
      <c r="G172" s="51"/>
      <c r="H172" s="51"/>
      <c r="I172" s="51"/>
      <c r="J172" s="51"/>
    </row>
    <row r="173" spans="1:31" x14ac:dyDescent="0.35">
      <c r="G173" s="51"/>
      <c r="H173" s="51"/>
      <c r="I173" s="51"/>
      <c r="J173" s="51"/>
    </row>
    <row r="174" spans="1:31" x14ac:dyDescent="0.35">
      <c r="G174" s="51"/>
      <c r="H174" s="51"/>
      <c r="I174" s="51"/>
      <c r="J174" s="51"/>
    </row>
    <row r="175" spans="1:31" x14ac:dyDescent="0.35">
      <c r="G175" s="51"/>
      <c r="H175" s="51"/>
      <c r="I175" s="51"/>
      <c r="J175" s="51"/>
    </row>
    <row r="176" spans="1:31" x14ac:dyDescent="0.35">
      <c r="G176" s="51"/>
      <c r="H176" s="51"/>
      <c r="I176" s="51"/>
      <c r="J176" s="51"/>
    </row>
    <row r="177" spans="7:10" x14ac:dyDescent="0.35">
      <c r="G177" s="51"/>
      <c r="H177" s="51"/>
      <c r="I177" s="51"/>
      <c r="J177" s="51"/>
    </row>
    <row r="178" spans="7:10" x14ac:dyDescent="0.35">
      <c r="G178" s="51"/>
      <c r="H178" s="51"/>
      <c r="I178" s="51"/>
      <c r="J178" s="51"/>
    </row>
    <row r="179" spans="7:10" x14ac:dyDescent="0.35">
      <c r="G179" s="51"/>
      <c r="H179" s="51"/>
      <c r="I179" s="51"/>
      <c r="J179" s="51"/>
    </row>
    <row r="180" spans="7:10" x14ac:dyDescent="0.35">
      <c r="G180" s="51"/>
      <c r="H180" s="51"/>
      <c r="I180" s="51"/>
      <c r="J180" s="51"/>
    </row>
    <row r="181" spans="7:10" x14ac:dyDescent="0.35">
      <c r="G181" s="51"/>
      <c r="H181" s="51"/>
      <c r="I181" s="51"/>
      <c r="J181" s="51"/>
    </row>
    <row r="182" spans="7:10" x14ac:dyDescent="0.35">
      <c r="G182" s="51"/>
      <c r="H182" s="51"/>
      <c r="I182" s="51"/>
      <c r="J182" s="51"/>
    </row>
    <row r="183" spans="7:10" x14ac:dyDescent="0.35">
      <c r="G183" s="51"/>
      <c r="H183" s="51"/>
      <c r="I183" s="51"/>
      <c r="J183" s="51"/>
    </row>
    <row r="184" spans="7:10" x14ac:dyDescent="0.35">
      <c r="G184" s="51"/>
      <c r="H184" s="51"/>
      <c r="I184" s="51"/>
      <c r="J184" s="51"/>
    </row>
    <row r="185" spans="7:10" x14ac:dyDescent="0.35">
      <c r="G185" s="51"/>
      <c r="H185" s="51"/>
      <c r="I185" s="51"/>
      <c r="J185" s="51"/>
    </row>
    <row r="186" spans="7:10" x14ac:dyDescent="0.35">
      <c r="G186" s="51"/>
      <c r="H186" s="51"/>
      <c r="I186" s="51"/>
      <c r="J186" s="51"/>
    </row>
    <row r="187" spans="7:10" x14ac:dyDescent="0.35">
      <c r="G187" s="51"/>
      <c r="H187" s="51"/>
      <c r="I187" s="51"/>
      <c r="J187" s="51"/>
    </row>
    <row r="188" spans="7:10" x14ac:dyDescent="0.35">
      <c r="G188" s="51"/>
      <c r="H188" s="51"/>
      <c r="I188" s="51"/>
      <c r="J188" s="51"/>
    </row>
    <row r="189" spans="7:10" x14ac:dyDescent="0.35">
      <c r="G189" s="51"/>
      <c r="H189" s="51"/>
      <c r="I189" s="51"/>
      <c r="J189" s="51"/>
    </row>
    <row r="190" spans="7:10" x14ac:dyDescent="0.35">
      <c r="G190" s="51"/>
      <c r="H190" s="51"/>
      <c r="I190" s="51"/>
      <c r="J190" s="51"/>
    </row>
    <row r="191" spans="7:10" x14ac:dyDescent="0.35">
      <c r="G191" s="51"/>
      <c r="H191" s="51"/>
      <c r="I191" s="51"/>
      <c r="J191" s="51"/>
    </row>
    <row r="192" spans="7:10" x14ac:dyDescent="0.35">
      <c r="G192" s="51"/>
      <c r="H192" s="51"/>
      <c r="I192" s="51"/>
      <c r="J192" s="51"/>
    </row>
    <row r="193" spans="7:10" x14ac:dyDescent="0.35">
      <c r="G193" s="51"/>
      <c r="H193" s="51"/>
      <c r="I193" s="51"/>
      <c r="J193" s="51"/>
    </row>
    <row r="194" spans="7:10" x14ac:dyDescent="0.35">
      <c r="G194" s="51"/>
      <c r="H194" s="51"/>
      <c r="I194" s="51"/>
      <c r="J194" s="51"/>
    </row>
    <row r="195" spans="7:10" x14ac:dyDescent="0.35">
      <c r="G195" s="51"/>
      <c r="H195" s="51"/>
      <c r="I195" s="51"/>
      <c r="J195" s="51"/>
    </row>
    <row r="196" spans="7:10" x14ac:dyDescent="0.35">
      <c r="G196" s="51"/>
      <c r="H196" s="51"/>
      <c r="I196" s="51"/>
      <c r="J196" s="51"/>
    </row>
    <row r="197" spans="7:10" x14ac:dyDescent="0.35">
      <c r="G197" s="51"/>
      <c r="H197" s="51"/>
      <c r="I197" s="51"/>
      <c r="J197" s="51"/>
    </row>
    <row r="198" spans="7:10" x14ac:dyDescent="0.35">
      <c r="G198" s="51"/>
      <c r="H198" s="51"/>
      <c r="I198" s="51"/>
      <c r="J198" s="51"/>
    </row>
    <row r="199" spans="7:10" x14ac:dyDescent="0.35">
      <c r="G199" s="51"/>
      <c r="H199" s="51"/>
      <c r="I199" s="51"/>
      <c r="J199" s="51"/>
    </row>
    <row r="200" spans="7:10" x14ac:dyDescent="0.35">
      <c r="G200" s="51"/>
      <c r="H200" s="51"/>
      <c r="I200" s="51"/>
      <c r="J200" s="51"/>
    </row>
    <row r="201" spans="7:10" x14ac:dyDescent="0.35">
      <c r="G201" s="51"/>
      <c r="H201" s="51"/>
      <c r="I201" s="51"/>
      <c r="J201" s="51"/>
    </row>
    <row r="202" spans="7:10" x14ac:dyDescent="0.35">
      <c r="G202" s="51"/>
      <c r="H202" s="51"/>
      <c r="I202" s="51"/>
      <c r="J202" s="51"/>
    </row>
    <row r="203" spans="7:10" x14ac:dyDescent="0.35">
      <c r="G203" s="51"/>
      <c r="H203" s="51"/>
      <c r="I203" s="51"/>
      <c r="J203" s="51"/>
    </row>
    <row r="204" spans="7:10" x14ac:dyDescent="0.35">
      <c r="G204" s="51"/>
      <c r="H204" s="51"/>
      <c r="I204" s="51"/>
      <c r="J204" s="51"/>
    </row>
    <row r="205" spans="7:10" x14ac:dyDescent="0.35">
      <c r="G205" s="51"/>
      <c r="H205" s="51"/>
      <c r="I205" s="51"/>
      <c r="J205" s="51"/>
    </row>
    <row r="206" spans="7:10" x14ac:dyDescent="0.35">
      <c r="G206" s="51"/>
      <c r="H206" s="51"/>
      <c r="I206" s="51"/>
      <c r="J206" s="51"/>
    </row>
    <row r="207" spans="7:10" x14ac:dyDescent="0.35">
      <c r="G207" s="51"/>
      <c r="H207" s="51"/>
      <c r="I207" s="51"/>
      <c r="J207" s="51"/>
    </row>
    <row r="208" spans="7:10" x14ac:dyDescent="0.35">
      <c r="G208" s="51"/>
      <c r="H208" s="51"/>
      <c r="I208" s="51"/>
      <c r="J208" s="51"/>
    </row>
    <row r="209" spans="7:10" x14ac:dyDescent="0.35">
      <c r="G209" s="51"/>
      <c r="H209" s="51"/>
      <c r="I209" s="51"/>
      <c r="J209" s="51"/>
    </row>
    <row r="210" spans="7:10" x14ac:dyDescent="0.35">
      <c r="G210" s="51"/>
      <c r="H210" s="51"/>
      <c r="I210" s="51"/>
      <c r="J210" s="51"/>
    </row>
    <row r="211" spans="7:10" x14ac:dyDescent="0.35">
      <c r="G211" s="51"/>
      <c r="H211" s="51"/>
      <c r="I211" s="51"/>
      <c r="J211" s="51"/>
    </row>
    <row r="212" spans="7:10" x14ac:dyDescent="0.35">
      <c r="G212" s="51"/>
      <c r="H212" s="51"/>
      <c r="I212" s="51"/>
      <c r="J212" s="51"/>
    </row>
    <row r="213" spans="7:10" x14ac:dyDescent="0.35">
      <c r="G213" s="51"/>
      <c r="H213" s="51"/>
      <c r="I213" s="51"/>
      <c r="J213" s="51"/>
    </row>
    <row r="214" spans="7:10" x14ac:dyDescent="0.35">
      <c r="G214" s="51"/>
      <c r="H214" s="51"/>
      <c r="I214" s="51"/>
      <c r="J214" s="51"/>
    </row>
    <row r="215" spans="7:10" x14ac:dyDescent="0.35">
      <c r="G215" s="51"/>
      <c r="H215" s="51"/>
      <c r="I215" s="51"/>
      <c r="J215" s="51"/>
    </row>
    <row r="216" spans="7:10" x14ac:dyDescent="0.35">
      <c r="G216" s="51"/>
      <c r="H216" s="51"/>
      <c r="I216" s="51"/>
      <c r="J216" s="51"/>
    </row>
    <row r="217" spans="7:10" x14ac:dyDescent="0.35">
      <c r="G217" s="51"/>
      <c r="H217" s="51"/>
      <c r="I217" s="51"/>
      <c r="J217" s="51"/>
    </row>
    <row r="218" spans="7:10" x14ac:dyDescent="0.35">
      <c r="G218" s="51"/>
      <c r="H218" s="51"/>
      <c r="I218" s="51"/>
      <c r="J218" s="51"/>
    </row>
    <row r="219" spans="7:10" x14ac:dyDescent="0.35">
      <c r="G219" s="51"/>
      <c r="H219" s="51"/>
      <c r="I219" s="51"/>
      <c r="J219" s="51"/>
    </row>
    <row r="220" spans="7:10" x14ac:dyDescent="0.35">
      <c r="G220" s="51"/>
      <c r="H220" s="51"/>
      <c r="I220" s="51"/>
      <c r="J220" s="51"/>
    </row>
    <row r="221" spans="7:10" x14ac:dyDescent="0.35">
      <c r="G221" s="51"/>
      <c r="H221" s="51"/>
      <c r="I221" s="51"/>
      <c r="J221" s="51"/>
    </row>
    <row r="222" spans="7:10" x14ac:dyDescent="0.35">
      <c r="G222" s="51"/>
      <c r="H222" s="51"/>
      <c r="I222" s="51"/>
      <c r="J222" s="51"/>
    </row>
    <row r="223" spans="7:10" x14ac:dyDescent="0.35">
      <c r="G223" s="51"/>
      <c r="H223" s="51"/>
      <c r="I223" s="51"/>
      <c r="J223" s="51"/>
    </row>
    <row r="224" spans="7:10" x14ac:dyDescent="0.35">
      <c r="G224" s="51"/>
      <c r="H224" s="51"/>
      <c r="I224" s="51"/>
      <c r="J224" s="51"/>
    </row>
    <row r="225" spans="7:10" x14ac:dyDescent="0.35">
      <c r="G225" s="51"/>
      <c r="H225" s="51"/>
      <c r="I225" s="51"/>
      <c r="J225" s="51"/>
    </row>
    <row r="226" spans="7:10" x14ac:dyDescent="0.35">
      <c r="G226" s="51"/>
      <c r="H226" s="51"/>
      <c r="I226" s="51"/>
      <c r="J226" s="51"/>
    </row>
    <row r="227" spans="7:10" x14ac:dyDescent="0.35">
      <c r="G227" s="51"/>
      <c r="H227" s="51"/>
      <c r="I227" s="51"/>
      <c r="J227" s="51"/>
    </row>
    <row r="228" spans="7:10" x14ac:dyDescent="0.35">
      <c r="G228" s="51"/>
      <c r="H228" s="51"/>
      <c r="I228" s="51"/>
      <c r="J228" s="51"/>
    </row>
    <row r="229" spans="7:10" x14ac:dyDescent="0.35">
      <c r="G229" s="51"/>
      <c r="H229" s="51"/>
      <c r="I229" s="51"/>
      <c r="J229" s="51"/>
    </row>
    <row r="230" spans="7:10" x14ac:dyDescent="0.35">
      <c r="G230" s="51"/>
      <c r="H230" s="51"/>
      <c r="I230" s="51"/>
      <c r="J230" s="51"/>
    </row>
    <row r="231" spans="7:10" x14ac:dyDescent="0.35">
      <c r="G231" s="51"/>
      <c r="H231" s="51"/>
      <c r="I231" s="51"/>
      <c r="J231" s="51"/>
    </row>
    <row r="232" spans="7:10" x14ac:dyDescent="0.35">
      <c r="G232" s="51"/>
      <c r="H232" s="51"/>
      <c r="I232" s="51"/>
      <c r="J232" s="51"/>
    </row>
    <row r="233" spans="7:10" x14ac:dyDescent="0.35">
      <c r="G233" s="51"/>
      <c r="H233" s="51"/>
      <c r="I233" s="51"/>
      <c r="J233" s="51"/>
    </row>
    <row r="234" spans="7:10" x14ac:dyDescent="0.35">
      <c r="G234" s="51"/>
      <c r="H234" s="51"/>
      <c r="I234" s="51"/>
      <c r="J234" s="51"/>
    </row>
    <row r="235" spans="7:10" x14ac:dyDescent="0.35">
      <c r="G235" s="51"/>
      <c r="H235" s="51"/>
      <c r="I235" s="51"/>
      <c r="J235" s="51"/>
    </row>
    <row r="236" spans="7:10" x14ac:dyDescent="0.35">
      <c r="G236" s="51"/>
      <c r="H236" s="51"/>
      <c r="I236" s="51"/>
      <c r="J236" s="51"/>
    </row>
    <row r="237" spans="7:10" x14ac:dyDescent="0.35">
      <c r="G237" s="51"/>
      <c r="H237" s="51"/>
      <c r="I237" s="51"/>
      <c r="J237" s="51"/>
    </row>
    <row r="238" spans="7:10" x14ac:dyDescent="0.35">
      <c r="G238" s="51"/>
      <c r="H238" s="51"/>
      <c r="I238" s="51"/>
      <c r="J238" s="51"/>
    </row>
    <row r="239" spans="7:10" x14ac:dyDescent="0.35">
      <c r="G239" s="51"/>
      <c r="H239" s="51"/>
      <c r="I239" s="51"/>
      <c r="J239" s="51"/>
    </row>
    <row r="240" spans="7:10" x14ac:dyDescent="0.35">
      <c r="G240" s="51"/>
      <c r="H240" s="51"/>
      <c r="I240" s="51"/>
      <c r="J240" s="51"/>
    </row>
    <row r="241" spans="7:10" x14ac:dyDescent="0.35">
      <c r="G241" s="51"/>
      <c r="H241" s="51"/>
      <c r="I241" s="51"/>
      <c r="J241" s="51"/>
    </row>
    <row r="242" spans="7:10" x14ac:dyDescent="0.35">
      <c r="G242" s="51"/>
      <c r="H242" s="51"/>
      <c r="I242" s="51"/>
      <c r="J242" s="51"/>
    </row>
    <row r="243" spans="7:10" x14ac:dyDescent="0.35">
      <c r="G243" s="51"/>
      <c r="H243" s="51"/>
      <c r="I243" s="51"/>
      <c r="J243" s="51"/>
    </row>
    <row r="244" spans="7:10" x14ac:dyDescent="0.35">
      <c r="G244" s="51"/>
      <c r="H244" s="51"/>
      <c r="I244" s="51"/>
      <c r="J244" s="51"/>
    </row>
    <row r="245" spans="7:10" x14ac:dyDescent="0.35">
      <c r="G245" s="51"/>
      <c r="H245" s="51"/>
      <c r="I245" s="51"/>
      <c r="J245" s="51"/>
    </row>
    <row r="246" spans="7:10" x14ac:dyDescent="0.35">
      <c r="G246" s="51"/>
      <c r="H246" s="51"/>
      <c r="I246" s="51"/>
      <c r="J246" s="51"/>
    </row>
    <row r="247" spans="7:10" x14ac:dyDescent="0.35">
      <c r="G247" s="51"/>
      <c r="H247" s="51"/>
      <c r="I247" s="51"/>
      <c r="J247" s="51"/>
    </row>
    <row r="248" spans="7:10" x14ac:dyDescent="0.35">
      <c r="G248" s="51"/>
      <c r="H248" s="51"/>
      <c r="I248" s="51"/>
      <c r="J248" s="51"/>
    </row>
    <row r="249" spans="7:10" x14ac:dyDescent="0.35">
      <c r="G249" s="51"/>
      <c r="H249" s="51"/>
      <c r="I249" s="51"/>
      <c r="J249" s="51"/>
    </row>
    <row r="250" spans="7:10" x14ac:dyDescent="0.35">
      <c r="G250" s="51"/>
      <c r="H250" s="51"/>
      <c r="I250" s="51"/>
      <c r="J250" s="51"/>
    </row>
    <row r="251" spans="7:10" x14ac:dyDescent="0.35">
      <c r="G251" s="51"/>
      <c r="H251" s="51"/>
      <c r="I251" s="51"/>
      <c r="J251" s="51"/>
    </row>
    <row r="252" spans="7:10" x14ac:dyDescent="0.35">
      <c r="G252" s="51"/>
      <c r="H252" s="51"/>
      <c r="I252" s="51"/>
      <c r="J252" s="51"/>
    </row>
    <row r="253" spans="7:10" x14ac:dyDescent="0.35">
      <c r="G253" s="51"/>
      <c r="H253" s="51"/>
      <c r="I253" s="51"/>
      <c r="J253" s="51"/>
    </row>
    <row r="254" spans="7:10" x14ac:dyDescent="0.35">
      <c r="G254" s="51"/>
      <c r="H254" s="51"/>
      <c r="I254" s="51"/>
      <c r="J254" s="51"/>
    </row>
    <row r="255" spans="7:10" x14ac:dyDescent="0.35">
      <c r="G255" s="51"/>
      <c r="H255" s="51"/>
      <c r="I255" s="51"/>
      <c r="J255" s="51"/>
    </row>
    <row r="256" spans="7:10" x14ac:dyDescent="0.35">
      <c r="G256" s="51"/>
      <c r="H256" s="51"/>
      <c r="I256" s="51"/>
      <c r="J256" s="51"/>
    </row>
    <row r="257" spans="7:10" x14ac:dyDescent="0.35">
      <c r="G257" s="51"/>
      <c r="H257" s="51"/>
      <c r="I257" s="51"/>
      <c r="J257" s="51"/>
    </row>
    <row r="258" spans="7:10" x14ac:dyDescent="0.35">
      <c r="G258" s="51"/>
      <c r="H258" s="51"/>
      <c r="I258" s="51"/>
      <c r="J258" s="51"/>
    </row>
    <row r="259" spans="7:10" x14ac:dyDescent="0.35">
      <c r="G259" s="51"/>
      <c r="H259" s="51"/>
      <c r="I259" s="51"/>
      <c r="J259" s="51"/>
    </row>
    <row r="260" spans="7:10" x14ac:dyDescent="0.35">
      <c r="G260" s="51"/>
      <c r="H260" s="51"/>
      <c r="I260" s="51"/>
      <c r="J260" s="51"/>
    </row>
    <row r="261" spans="7:10" x14ac:dyDescent="0.35">
      <c r="G261" s="51"/>
      <c r="H261" s="51"/>
      <c r="I261" s="51"/>
      <c r="J261" s="51"/>
    </row>
    <row r="262" spans="7:10" x14ac:dyDescent="0.35">
      <c r="G262" s="51"/>
      <c r="H262" s="51"/>
      <c r="I262" s="51"/>
      <c r="J262" s="51"/>
    </row>
    <row r="263" spans="7:10" x14ac:dyDescent="0.35">
      <c r="G263" s="51"/>
      <c r="H263" s="51"/>
      <c r="I263" s="51"/>
      <c r="J263" s="51"/>
    </row>
    <row r="264" spans="7:10" x14ac:dyDescent="0.35">
      <c r="G264" s="51"/>
      <c r="H264" s="51"/>
      <c r="I264" s="51"/>
      <c r="J264" s="51"/>
    </row>
    <row r="265" spans="7:10" x14ac:dyDescent="0.35">
      <c r="G265" s="51"/>
      <c r="H265" s="51"/>
      <c r="I265" s="51"/>
      <c r="J265" s="51"/>
    </row>
    <row r="266" spans="7:10" x14ac:dyDescent="0.35">
      <c r="G266" s="51"/>
      <c r="H266" s="51"/>
      <c r="I266" s="51"/>
      <c r="J266" s="51"/>
    </row>
    <row r="267" spans="7:10" x14ac:dyDescent="0.35">
      <c r="G267" s="51"/>
      <c r="H267" s="51"/>
      <c r="I267" s="51"/>
      <c r="J267" s="51"/>
    </row>
    <row r="268" spans="7:10" x14ac:dyDescent="0.35">
      <c r="G268" s="51"/>
      <c r="H268" s="51"/>
      <c r="I268" s="51"/>
      <c r="J268" s="51"/>
    </row>
    <row r="269" spans="7:10" x14ac:dyDescent="0.35">
      <c r="G269" s="51"/>
      <c r="H269" s="51"/>
      <c r="I269" s="51"/>
      <c r="J269" s="51"/>
    </row>
    <row r="270" spans="7:10" x14ac:dyDescent="0.35">
      <c r="G270" s="51"/>
      <c r="H270" s="51"/>
      <c r="I270" s="51"/>
      <c r="J270" s="51"/>
    </row>
    <row r="271" spans="7:10" x14ac:dyDescent="0.35">
      <c r="G271" s="51"/>
      <c r="H271" s="51"/>
      <c r="I271" s="51"/>
      <c r="J271" s="51"/>
    </row>
    <row r="272" spans="7:10" x14ac:dyDescent="0.35">
      <c r="G272" s="51"/>
      <c r="H272" s="51"/>
      <c r="I272" s="51"/>
      <c r="J272" s="51"/>
    </row>
    <row r="273" spans="7:10" x14ac:dyDescent="0.35">
      <c r="G273" s="51"/>
      <c r="H273" s="51"/>
      <c r="I273" s="51"/>
      <c r="J273" s="51"/>
    </row>
    <row r="274" spans="7:10" x14ac:dyDescent="0.35">
      <c r="G274" s="51"/>
      <c r="H274" s="51"/>
      <c r="I274" s="51"/>
      <c r="J274" s="51"/>
    </row>
    <row r="275" spans="7:10" x14ac:dyDescent="0.35">
      <c r="G275" s="51"/>
      <c r="H275" s="51"/>
      <c r="I275" s="51"/>
      <c r="J275" s="51"/>
    </row>
    <row r="276" spans="7:10" x14ac:dyDescent="0.35">
      <c r="G276" s="51"/>
      <c r="H276" s="51"/>
      <c r="I276" s="51"/>
      <c r="J276" s="51"/>
    </row>
    <row r="277" spans="7:10" x14ac:dyDescent="0.35">
      <c r="G277" s="51"/>
      <c r="H277" s="51"/>
      <c r="I277" s="51"/>
      <c r="J277" s="51"/>
    </row>
    <row r="278" spans="7:10" x14ac:dyDescent="0.35">
      <c r="G278" s="51"/>
      <c r="H278" s="51"/>
      <c r="I278" s="51"/>
      <c r="J278" s="51"/>
    </row>
    <row r="279" spans="7:10" x14ac:dyDescent="0.35">
      <c r="G279" s="51"/>
      <c r="H279" s="51"/>
      <c r="I279" s="51"/>
      <c r="J279" s="51"/>
    </row>
    <row r="280" spans="7:10" x14ac:dyDescent="0.35">
      <c r="G280" s="51"/>
      <c r="H280" s="51"/>
      <c r="I280" s="51"/>
      <c r="J280" s="51"/>
    </row>
    <row r="281" spans="7:10" x14ac:dyDescent="0.35">
      <c r="G281" s="51"/>
      <c r="H281" s="51"/>
      <c r="I281" s="51"/>
      <c r="J281" s="51"/>
    </row>
    <row r="282" spans="7:10" x14ac:dyDescent="0.35">
      <c r="G282" s="51"/>
      <c r="H282" s="51"/>
      <c r="I282" s="51"/>
      <c r="J282" s="51"/>
    </row>
    <row r="283" spans="7:10" x14ac:dyDescent="0.35">
      <c r="G283" s="51"/>
      <c r="H283" s="51"/>
      <c r="I283" s="51"/>
      <c r="J283" s="51"/>
    </row>
    <row r="284" spans="7:10" x14ac:dyDescent="0.35">
      <c r="G284" s="51"/>
      <c r="H284" s="51"/>
      <c r="I284" s="51"/>
      <c r="J284" s="51"/>
    </row>
    <row r="285" spans="7:10" x14ac:dyDescent="0.35">
      <c r="G285" s="51"/>
      <c r="H285" s="51"/>
      <c r="I285" s="51"/>
      <c r="J285" s="51"/>
    </row>
    <row r="286" spans="7:10" x14ac:dyDescent="0.35">
      <c r="G286" s="51"/>
      <c r="H286" s="51"/>
      <c r="I286" s="51"/>
      <c r="J286" s="51"/>
    </row>
    <row r="287" spans="7:10" x14ac:dyDescent="0.35">
      <c r="G287" s="51"/>
      <c r="H287" s="51"/>
      <c r="I287" s="51"/>
      <c r="J287" s="51"/>
    </row>
    <row r="288" spans="7:10" x14ac:dyDescent="0.35">
      <c r="G288" s="51"/>
      <c r="H288" s="51"/>
      <c r="I288" s="51"/>
      <c r="J288" s="51"/>
    </row>
    <row r="289" spans="7:10" x14ac:dyDescent="0.35">
      <c r="G289" s="51"/>
      <c r="H289" s="51"/>
      <c r="I289" s="51"/>
      <c r="J289" s="51"/>
    </row>
    <row r="290" spans="7:10" x14ac:dyDescent="0.35">
      <c r="G290" s="51"/>
      <c r="H290" s="51"/>
      <c r="I290" s="51"/>
      <c r="J290" s="51"/>
    </row>
    <row r="291" spans="7:10" x14ac:dyDescent="0.35">
      <c r="G291" s="51"/>
      <c r="H291" s="51"/>
      <c r="I291" s="51"/>
      <c r="J291" s="51"/>
    </row>
    <row r="292" spans="7:10" x14ac:dyDescent="0.35">
      <c r="G292" s="51"/>
      <c r="H292" s="51"/>
      <c r="I292" s="51"/>
      <c r="J292" s="51"/>
    </row>
    <row r="293" spans="7:10" x14ac:dyDescent="0.35">
      <c r="G293" s="51"/>
      <c r="H293" s="51"/>
      <c r="I293" s="51"/>
      <c r="J293" s="51"/>
    </row>
    <row r="294" spans="7:10" x14ac:dyDescent="0.35">
      <c r="G294" s="51"/>
      <c r="H294" s="51"/>
      <c r="I294" s="51"/>
      <c r="J294" s="51"/>
    </row>
    <row r="295" spans="7:10" x14ac:dyDescent="0.35">
      <c r="G295" s="51"/>
      <c r="H295" s="51"/>
      <c r="I295" s="51"/>
      <c r="J295" s="51"/>
    </row>
    <row r="296" spans="7:10" x14ac:dyDescent="0.35">
      <c r="G296" s="51"/>
      <c r="H296" s="51"/>
      <c r="I296" s="51"/>
      <c r="J296" s="51"/>
    </row>
    <row r="297" spans="7:10" x14ac:dyDescent="0.35">
      <c r="G297" s="51"/>
      <c r="H297" s="51"/>
      <c r="I297" s="51"/>
      <c r="J297" s="51"/>
    </row>
    <row r="298" spans="7:10" x14ac:dyDescent="0.35">
      <c r="G298" s="51"/>
      <c r="H298" s="51"/>
      <c r="I298" s="51"/>
      <c r="J298" s="51"/>
    </row>
    <row r="299" spans="7:10" x14ac:dyDescent="0.35">
      <c r="G299" s="51"/>
      <c r="H299" s="51"/>
      <c r="I299" s="51"/>
      <c r="J299" s="51"/>
    </row>
    <row r="300" spans="7:10" x14ac:dyDescent="0.35">
      <c r="G300" s="51"/>
      <c r="H300" s="51"/>
      <c r="I300" s="51"/>
      <c r="J300" s="51"/>
    </row>
    <row r="301" spans="7:10" x14ac:dyDescent="0.35">
      <c r="G301" s="51"/>
      <c r="H301" s="51"/>
      <c r="I301" s="51"/>
      <c r="J301" s="51"/>
    </row>
    <row r="302" spans="7:10" x14ac:dyDescent="0.35">
      <c r="G302" s="51"/>
      <c r="H302" s="51"/>
      <c r="I302" s="51"/>
      <c r="J302" s="51"/>
    </row>
    <row r="303" spans="7:10" x14ac:dyDescent="0.35">
      <c r="G303" s="51"/>
      <c r="H303" s="51"/>
      <c r="I303" s="51"/>
      <c r="J303" s="51"/>
    </row>
    <row r="304" spans="7:10" x14ac:dyDescent="0.35">
      <c r="G304" s="51"/>
      <c r="H304" s="51"/>
      <c r="I304" s="51"/>
      <c r="J304" s="51"/>
    </row>
    <row r="305" spans="7:10" x14ac:dyDescent="0.35">
      <c r="G305" s="51"/>
      <c r="H305" s="51"/>
      <c r="I305" s="51"/>
      <c r="J305" s="51"/>
    </row>
    <row r="306" spans="7:10" x14ac:dyDescent="0.35">
      <c r="G306" s="51"/>
      <c r="H306" s="51"/>
      <c r="I306" s="51"/>
      <c r="J306" s="51"/>
    </row>
    <row r="307" spans="7:10" x14ac:dyDescent="0.35">
      <c r="G307" s="51"/>
      <c r="H307" s="51"/>
      <c r="I307" s="51"/>
      <c r="J307" s="51"/>
    </row>
    <row r="308" spans="7:10" x14ac:dyDescent="0.35">
      <c r="G308" s="51"/>
      <c r="H308" s="51"/>
      <c r="I308" s="51"/>
      <c r="J308" s="51"/>
    </row>
    <row r="309" spans="7:10" x14ac:dyDescent="0.35">
      <c r="G309" s="51"/>
      <c r="H309" s="51"/>
      <c r="I309" s="51"/>
      <c r="J309" s="51"/>
    </row>
    <row r="310" spans="7:10" x14ac:dyDescent="0.35">
      <c r="G310" s="51"/>
      <c r="H310" s="51"/>
      <c r="I310" s="51"/>
      <c r="J310" s="51"/>
    </row>
    <row r="311" spans="7:10" x14ac:dyDescent="0.35">
      <c r="G311" s="51"/>
      <c r="H311" s="51"/>
      <c r="I311" s="51"/>
      <c r="J311" s="51"/>
    </row>
    <row r="312" spans="7:10" x14ac:dyDescent="0.35">
      <c r="G312" s="51"/>
      <c r="H312" s="51"/>
      <c r="I312" s="51"/>
      <c r="J312" s="51"/>
    </row>
    <row r="313" spans="7:10" x14ac:dyDescent="0.35">
      <c r="G313" s="51"/>
      <c r="H313" s="51"/>
      <c r="I313" s="51"/>
      <c r="J313" s="51"/>
    </row>
    <row r="314" spans="7:10" x14ac:dyDescent="0.35">
      <c r="G314" s="51"/>
      <c r="H314" s="51"/>
      <c r="I314" s="51"/>
      <c r="J314" s="51"/>
    </row>
    <row r="315" spans="7:10" x14ac:dyDescent="0.35">
      <c r="G315" s="51"/>
      <c r="H315" s="51"/>
      <c r="I315" s="51"/>
      <c r="J315" s="51"/>
    </row>
    <row r="316" spans="7:10" x14ac:dyDescent="0.35">
      <c r="G316" s="51"/>
      <c r="H316" s="51"/>
      <c r="I316" s="51"/>
      <c r="J316" s="51"/>
    </row>
    <row r="317" spans="7:10" x14ac:dyDescent="0.35">
      <c r="G317" s="51"/>
      <c r="H317" s="51"/>
      <c r="I317" s="51"/>
      <c r="J317" s="51"/>
    </row>
    <row r="318" spans="7:10" x14ac:dyDescent="0.35">
      <c r="G318" s="51"/>
      <c r="H318" s="51"/>
      <c r="I318" s="51"/>
      <c r="J318" s="51"/>
    </row>
    <row r="319" spans="7:10" x14ac:dyDescent="0.35">
      <c r="G319" s="51"/>
      <c r="H319" s="51"/>
      <c r="I319" s="51"/>
      <c r="J319" s="51"/>
    </row>
    <row r="320" spans="7:10" x14ac:dyDescent="0.35">
      <c r="G320" s="51"/>
      <c r="H320" s="51"/>
      <c r="I320" s="51"/>
      <c r="J320" s="51"/>
    </row>
    <row r="321" spans="7:10" x14ac:dyDescent="0.35">
      <c r="G321" s="51"/>
      <c r="H321" s="51"/>
      <c r="I321" s="51"/>
      <c r="J321" s="51"/>
    </row>
    <row r="322" spans="7:10" x14ac:dyDescent="0.35">
      <c r="G322" s="51"/>
      <c r="H322" s="51"/>
      <c r="I322" s="51"/>
      <c r="J322" s="51"/>
    </row>
    <row r="323" spans="7:10" x14ac:dyDescent="0.35">
      <c r="G323" s="51"/>
      <c r="H323" s="51"/>
      <c r="I323" s="51"/>
      <c r="J323" s="51"/>
    </row>
    <row r="324" spans="7:10" x14ac:dyDescent="0.35">
      <c r="G324" s="51"/>
      <c r="H324" s="51"/>
      <c r="I324" s="51"/>
      <c r="J324" s="51"/>
    </row>
    <row r="325" spans="7:10" x14ac:dyDescent="0.35">
      <c r="G325" s="51"/>
      <c r="H325" s="51"/>
      <c r="I325" s="51"/>
      <c r="J325" s="51"/>
    </row>
    <row r="326" spans="7:10" x14ac:dyDescent="0.35">
      <c r="G326" s="51"/>
      <c r="H326" s="51"/>
      <c r="I326" s="51"/>
      <c r="J326" s="51"/>
    </row>
    <row r="327" spans="7:10" x14ac:dyDescent="0.35">
      <c r="G327" s="51"/>
      <c r="H327" s="51"/>
      <c r="I327" s="51"/>
      <c r="J327" s="51"/>
    </row>
    <row r="328" spans="7:10" x14ac:dyDescent="0.35">
      <c r="G328" s="51"/>
      <c r="H328" s="51"/>
      <c r="I328" s="51"/>
      <c r="J328" s="51"/>
    </row>
    <row r="329" spans="7:10" x14ac:dyDescent="0.35">
      <c r="G329" s="51"/>
      <c r="H329" s="51"/>
      <c r="I329" s="51"/>
      <c r="J329" s="51"/>
    </row>
    <row r="330" spans="7:10" x14ac:dyDescent="0.35">
      <c r="G330" s="51"/>
      <c r="H330" s="51"/>
      <c r="I330" s="51"/>
      <c r="J330" s="51"/>
    </row>
    <row r="331" spans="7:10" x14ac:dyDescent="0.35">
      <c r="G331" s="51"/>
      <c r="H331" s="51"/>
      <c r="I331" s="51"/>
      <c r="J331" s="51"/>
    </row>
    <row r="332" spans="7:10" x14ac:dyDescent="0.35">
      <c r="G332" s="51"/>
      <c r="H332" s="51"/>
      <c r="I332" s="51"/>
      <c r="J332" s="51"/>
    </row>
    <row r="333" spans="7:10" x14ac:dyDescent="0.35">
      <c r="G333" s="51"/>
      <c r="H333" s="51"/>
      <c r="I333" s="51"/>
      <c r="J333" s="51"/>
    </row>
    <row r="334" spans="7:10" x14ac:dyDescent="0.35">
      <c r="G334" s="51"/>
      <c r="H334" s="51"/>
      <c r="I334" s="51"/>
      <c r="J334" s="51"/>
    </row>
    <row r="335" spans="7:10" x14ac:dyDescent="0.35">
      <c r="G335" s="51"/>
      <c r="H335" s="51"/>
      <c r="I335" s="51"/>
      <c r="J335" s="51"/>
    </row>
    <row r="336" spans="7:10" x14ac:dyDescent="0.35">
      <c r="G336" s="51"/>
      <c r="H336" s="51"/>
      <c r="I336" s="51"/>
      <c r="J336" s="51"/>
    </row>
    <row r="337" spans="7:10" x14ac:dyDescent="0.35">
      <c r="G337" s="51"/>
      <c r="H337" s="51"/>
      <c r="I337" s="51"/>
      <c r="J337" s="51"/>
    </row>
    <row r="338" spans="7:10" x14ac:dyDescent="0.35">
      <c r="G338" s="51"/>
      <c r="H338" s="51"/>
      <c r="I338" s="51"/>
      <c r="J338" s="51"/>
    </row>
    <row r="339" spans="7:10" x14ac:dyDescent="0.35">
      <c r="G339" s="51"/>
      <c r="H339" s="51"/>
      <c r="I339" s="51"/>
      <c r="J339" s="51"/>
    </row>
    <row r="340" spans="7:10" x14ac:dyDescent="0.35">
      <c r="G340" s="51"/>
      <c r="H340" s="51"/>
      <c r="I340" s="51"/>
      <c r="J340" s="51"/>
    </row>
    <row r="341" spans="7:10" x14ac:dyDescent="0.35">
      <c r="G341" s="51"/>
      <c r="H341" s="51"/>
      <c r="I341" s="51"/>
      <c r="J341" s="51"/>
    </row>
    <row r="342" spans="7:10" x14ac:dyDescent="0.35">
      <c r="G342" s="51"/>
      <c r="H342" s="51"/>
      <c r="I342" s="51"/>
      <c r="J342" s="51"/>
    </row>
    <row r="343" spans="7:10" x14ac:dyDescent="0.35">
      <c r="G343" s="51"/>
      <c r="H343" s="51"/>
      <c r="I343" s="51"/>
      <c r="J343" s="51"/>
    </row>
    <row r="344" spans="7:10" x14ac:dyDescent="0.35">
      <c r="G344" s="51"/>
      <c r="H344" s="51"/>
      <c r="I344" s="51"/>
      <c r="J344" s="51"/>
    </row>
    <row r="345" spans="7:10" x14ac:dyDescent="0.35">
      <c r="G345" s="51"/>
      <c r="H345" s="51"/>
      <c r="I345" s="51"/>
      <c r="J345" s="51"/>
    </row>
    <row r="346" spans="7:10" x14ac:dyDescent="0.35">
      <c r="G346" s="51"/>
      <c r="H346" s="51"/>
      <c r="I346" s="51"/>
      <c r="J346" s="51"/>
    </row>
    <row r="347" spans="7:10" x14ac:dyDescent="0.35">
      <c r="G347" s="51"/>
      <c r="H347" s="51"/>
      <c r="I347" s="51"/>
      <c r="J347" s="51"/>
    </row>
    <row r="348" spans="7:10" x14ac:dyDescent="0.35">
      <c r="G348" s="51"/>
      <c r="H348" s="51"/>
      <c r="I348" s="51"/>
      <c r="J348" s="51"/>
    </row>
    <row r="349" spans="7:10" x14ac:dyDescent="0.35">
      <c r="G349" s="51"/>
      <c r="H349" s="51"/>
      <c r="I349" s="51"/>
      <c r="J349" s="51"/>
    </row>
    <row r="350" spans="7:10" x14ac:dyDescent="0.35">
      <c r="G350" s="51"/>
      <c r="H350" s="51"/>
      <c r="I350" s="51"/>
      <c r="J350" s="51"/>
    </row>
    <row r="351" spans="7:10" x14ac:dyDescent="0.35">
      <c r="G351" s="51"/>
      <c r="H351" s="51"/>
      <c r="I351" s="51"/>
      <c r="J351" s="51"/>
    </row>
    <row r="352" spans="7:10" x14ac:dyDescent="0.35">
      <c r="G352" s="51"/>
      <c r="H352" s="51"/>
      <c r="I352" s="51"/>
      <c r="J352" s="51"/>
    </row>
    <row r="353" spans="7:10" x14ac:dyDescent="0.35">
      <c r="G353" s="51"/>
      <c r="H353" s="51"/>
      <c r="I353" s="51"/>
      <c r="J353" s="51"/>
    </row>
    <row r="354" spans="7:10" x14ac:dyDescent="0.35">
      <c r="G354" s="51"/>
      <c r="H354" s="51"/>
      <c r="I354" s="51"/>
      <c r="J354" s="51"/>
    </row>
    <row r="355" spans="7:10" x14ac:dyDescent="0.35">
      <c r="G355" s="51"/>
      <c r="H355" s="51"/>
      <c r="I355" s="51"/>
      <c r="J355" s="51"/>
    </row>
    <row r="356" spans="7:10" x14ac:dyDescent="0.35">
      <c r="G356" s="51"/>
      <c r="H356" s="51"/>
      <c r="I356" s="51"/>
      <c r="J356" s="51"/>
    </row>
    <row r="357" spans="7:10" x14ac:dyDescent="0.35">
      <c r="G357" s="51"/>
      <c r="H357" s="51"/>
      <c r="I357" s="51"/>
      <c r="J357" s="51"/>
    </row>
    <row r="358" spans="7:10" x14ac:dyDescent="0.35">
      <c r="G358" s="51"/>
      <c r="H358" s="51"/>
      <c r="I358" s="51"/>
      <c r="J358" s="51"/>
    </row>
    <row r="359" spans="7:10" x14ac:dyDescent="0.35">
      <c r="G359" s="51"/>
      <c r="H359" s="51"/>
      <c r="I359" s="51"/>
      <c r="J359" s="51"/>
    </row>
    <row r="360" spans="7:10" x14ac:dyDescent="0.35">
      <c r="G360" s="51"/>
      <c r="H360" s="51"/>
      <c r="I360" s="51"/>
      <c r="J360" s="51"/>
    </row>
    <row r="361" spans="7:10" x14ac:dyDescent="0.35">
      <c r="G361" s="51"/>
      <c r="H361" s="51"/>
      <c r="I361" s="51"/>
      <c r="J361" s="51"/>
    </row>
    <row r="362" spans="7:10" x14ac:dyDescent="0.35">
      <c r="G362" s="51"/>
      <c r="H362" s="51"/>
      <c r="I362" s="51"/>
      <c r="J362" s="51"/>
    </row>
    <row r="363" spans="7:10" x14ac:dyDescent="0.35">
      <c r="G363" s="51"/>
      <c r="H363" s="51"/>
      <c r="I363" s="51"/>
      <c r="J363" s="51"/>
    </row>
    <row r="364" spans="7:10" x14ac:dyDescent="0.35">
      <c r="G364" s="51"/>
      <c r="H364" s="51"/>
      <c r="I364" s="51"/>
      <c r="J364" s="51"/>
    </row>
    <row r="365" spans="7:10" x14ac:dyDescent="0.35">
      <c r="G365" s="51"/>
      <c r="H365" s="51"/>
      <c r="I365" s="51"/>
      <c r="J365" s="51"/>
    </row>
    <row r="366" spans="7:10" x14ac:dyDescent="0.35">
      <c r="G366" s="51"/>
      <c r="H366" s="51"/>
      <c r="I366" s="51"/>
      <c r="J366" s="51"/>
    </row>
    <row r="367" spans="7:10" x14ac:dyDescent="0.35">
      <c r="G367" s="51"/>
      <c r="H367" s="51"/>
      <c r="I367" s="51"/>
      <c r="J367" s="51"/>
    </row>
    <row r="368" spans="7:10" x14ac:dyDescent="0.35">
      <c r="G368" s="51"/>
      <c r="H368" s="51"/>
      <c r="I368" s="51"/>
      <c r="J368" s="51"/>
    </row>
    <row r="369" spans="7:10" x14ac:dyDescent="0.35">
      <c r="G369" s="51"/>
      <c r="H369" s="51"/>
      <c r="I369" s="51"/>
      <c r="J369" s="51"/>
    </row>
    <row r="370" spans="7:10" x14ac:dyDescent="0.35">
      <c r="G370" s="51"/>
      <c r="H370" s="51"/>
      <c r="I370" s="51"/>
      <c r="J370" s="51"/>
    </row>
    <row r="371" spans="7:10" x14ac:dyDescent="0.35">
      <c r="G371" s="51"/>
      <c r="H371" s="51"/>
      <c r="I371" s="51"/>
      <c r="J371" s="51"/>
    </row>
    <row r="372" spans="7:10" x14ac:dyDescent="0.35">
      <c r="G372" s="51"/>
      <c r="H372" s="51"/>
      <c r="I372" s="51"/>
      <c r="J372" s="51"/>
    </row>
    <row r="373" spans="7:10" x14ac:dyDescent="0.35">
      <c r="G373" s="51"/>
      <c r="H373" s="51"/>
      <c r="I373" s="51"/>
      <c r="J373" s="51"/>
    </row>
    <row r="374" spans="7:10" x14ac:dyDescent="0.35">
      <c r="G374" s="51"/>
      <c r="H374" s="51"/>
      <c r="I374" s="51"/>
      <c r="J374" s="51"/>
    </row>
    <row r="375" spans="7:10" x14ac:dyDescent="0.35">
      <c r="G375" s="51"/>
      <c r="H375" s="51"/>
      <c r="I375" s="51"/>
      <c r="J375" s="51"/>
    </row>
    <row r="376" spans="7:10" x14ac:dyDescent="0.35">
      <c r="G376" s="51"/>
      <c r="H376" s="51"/>
      <c r="I376" s="51"/>
      <c r="J376" s="51"/>
    </row>
    <row r="377" spans="7:10" x14ac:dyDescent="0.35">
      <c r="G377" s="51"/>
      <c r="H377" s="51"/>
      <c r="I377" s="51"/>
      <c r="J377" s="51"/>
    </row>
    <row r="378" spans="7:10" x14ac:dyDescent="0.35">
      <c r="G378" s="51"/>
      <c r="H378" s="51"/>
      <c r="I378" s="51"/>
      <c r="J378" s="51"/>
    </row>
    <row r="379" spans="7:10" x14ac:dyDescent="0.35">
      <c r="G379" s="51"/>
      <c r="H379" s="51"/>
      <c r="I379" s="51"/>
      <c r="J379" s="51"/>
    </row>
    <row r="380" spans="7:10" x14ac:dyDescent="0.35">
      <c r="G380" s="51"/>
      <c r="H380" s="51"/>
      <c r="I380" s="51"/>
      <c r="J380" s="51"/>
    </row>
    <row r="381" spans="7:10" x14ac:dyDescent="0.35">
      <c r="G381" s="51"/>
      <c r="H381" s="51"/>
      <c r="I381" s="51"/>
      <c r="J381" s="51"/>
    </row>
    <row r="382" spans="7:10" x14ac:dyDescent="0.35">
      <c r="G382" s="51"/>
      <c r="H382" s="51"/>
      <c r="I382" s="51"/>
      <c r="J382" s="51"/>
    </row>
    <row r="383" spans="7:10" x14ac:dyDescent="0.35">
      <c r="G383" s="51"/>
      <c r="H383" s="51"/>
      <c r="I383" s="51"/>
      <c r="J383" s="51"/>
    </row>
    <row r="384" spans="7:10" x14ac:dyDescent="0.35">
      <c r="G384" s="51"/>
      <c r="H384" s="51"/>
      <c r="I384" s="51"/>
      <c r="J384" s="51"/>
    </row>
    <row r="385" spans="7:10" x14ac:dyDescent="0.35">
      <c r="G385" s="51"/>
      <c r="H385" s="51"/>
      <c r="I385" s="51"/>
      <c r="J385" s="51"/>
    </row>
    <row r="386" spans="7:10" x14ac:dyDescent="0.35">
      <c r="G386" s="51"/>
      <c r="H386" s="51"/>
      <c r="I386" s="51"/>
      <c r="J386" s="51"/>
    </row>
    <row r="387" spans="7:10" x14ac:dyDescent="0.35">
      <c r="G387" s="51"/>
      <c r="H387" s="51"/>
      <c r="I387" s="51"/>
      <c r="J387" s="51"/>
    </row>
    <row r="388" spans="7:10" x14ac:dyDescent="0.35">
      <c r="G388" s="51"/>
      <c r="H388" s="51"/>
      <c r="I388" s="51"/>
      <c r="J388" s="51"/>
    </row>
    <row r="389" spans="7:10" x14ac:dyDescent="0.35">
      <c r="G389" s="51"/>
      <c r="H389" s="51"/>
      <c r="I389" s="51"/>
      <c r="J389" s="51"/>
    </row>
    <row r="390" spans="7:10" x14ac:dyDescent="0.35">
      <c r="G390" s="51"/>
      <c r="H390" s="51"/>
      <c r="I390" s="51"/>
      <c r="J390" s="51"/>
    </row>
    <row r="391" spans="7:10" x14ac:dyDescent="0.35">
      <c r="G391" s="51"/>
      <c r="H391" s="51"/>
      <c r="I391" s="51"/>
      <c r="J391" s="51"/>
    </row>
    <row r="392" spans="7:10" x14ac:dyDescent="0.35">
      <c r="G392" s="51"/>
      <c r="H392" s="51"/>
      <c r="I392" s="51"/>
      <c r="J392" s="51"/>
    </row>
    <row r="393" spans="7:10" x14ac:dyDescent="0.35">
      <c r="G393" s="51"/>
      <c r="H393" s="51"/>
      <c r="I393" s="51"/>
      <c r="J393" s="51"/>
    </row>
    <row r="394" spans="7:10" x14ac:dyDescent="0.35">
      <c r="G394" s="51"/>
      <c r="H394" s="51"/>
      <c r="I394" s="51"/>
      <c r="J394" s="51"/>
    </row>
    <row r="395" spans="7:10" x14ac:dyDescent="0.35">
      <c r="G395" s="51"/>
      <c r="H395" s="51"/>
      <c r="I395" s="51"/>
      <c r="J395" s="51"/>
    </row>
    <row r="396" spans="7:10" x14ac:dyDescent="0.35">
      <c r="G396" s="51"/>
      <c r="H396" s="51"/>
      <c r="I396" s="51"/>
      <c r="J396" s="51"/>
    </row>
    <row r="397" spans="7:10" x14ac:dyDescent="0.35">
      <c r="G397" s="51"/>
      <c r="H397" s="51"/>
      <c r="I397" s="51"/>
      <c r="J397" s="51"/>
    </row>
    <row r="398" spans="7:10" x14ac:dyDescent="0.35">
      <c r="G398" s="51"/>
      <c r="H398" s="51"/>
      <c r="I398" s="51"/>
      <c r="J398" s="51"/>
    </row>
    <row r="399" spans="7:10" x14ac:dyDescent="0.35">
      <c r="G399" s="51"/>
      <c r="H399" s="51"/>
      <c r="I399" s="51"/>
      <c r="J399" s="51"/>
    </row>
    <row r="400" spans="7:10" x14ac:dyDescent="0.35">
      <c r="G400" s="51"/>
      <c r="H400" s="51"/>
      <c r="I400" s="51"/>
      <c r="J400" s="51"/>
    </row>
    <row r="401" spans="7:10" x14ac:dyDescent="0.35">
      <c r="G401" s="51"/>
      <c r="H401" s="51"/>
      <c r="I401" s="51"/>
      <c r="J401" s="51"/>
    </row>
    <row r="402" spans="7:10" x14ac:dyDescent="0.35">
      <c r="G402" s="51"/>
      <c r="H402" s="51"/>
      <c r="I402" s="51"/>
      <c r="J402" s="51"/>
    </row>
    <row r="403" spans="7:10" x14ac:dyDescent="0.35">
      <c r="G403" s="51"/>
      <c r="H403" s="51"/>
      <c r="I403" s="51"/>
      <c r="J403" s="51"/>
    </row>
  </sheetData>
  <mergeCells count="31">
    <mergeCell ref="O122:P122"/>
    <mergeCell ref="D123:D124"/>
    <mergeCell ref="O123:O124"/>
    <mergeCell ref="P123:P124"/>
    <mergeCell ref="B158:D158"/>
    <mergeCell ref="K122:M122"/>
    <mergeCell ref="B107:D107"/>
    <mergeCell ref="B112:J112"/>
    <mergeCell ref="B113:J113"/>
    <mergeCell ref="D116:J116"/>
    <mergeCell ref="G122:I122"/>
    <mergeCell ref="D72:D73"/>
    <mergeCell ref="O72:O73"/>
    <mergeCell ref="P72:P73"/>
    <mergeCell ref="O20:P20"/>
    <mergeCell ref="D21:D22"/>
    <mergeCell ref="O21:O22"/>
    <mergeCell ref="P21:P22"/>
    <mergeCell ref="B56:D56"/>
    <mergeCell ref="B61:J61"/>
    <mergeCell ref="K20:M20"/>
    <mergeCell ref="B62:J62"/>
    <mergeCell ref="D65:J65"/>
    <mergeCell ref="G71:I71"/>
    <mergeCell ref="K71:M71"/>
    <mergeCell ref="O71:P71"/>
    <mergeCell ref="A3:H3"/>
    <mergeCell ref="B10:J10"/>
    <mergeCell ref="B11:J11"/>
    <mergeCell ref="D14:J14"/>
    <mergeCell ref="G20:I20"/>
  </mergeCells>
  <conditionalFormatting sqref="G166:J403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3:J165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3:G165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4:D75 D125:D126 D26:D27 D77:D78 D128:D129" xr:uid="{8B21778C-50CB-4921-B2BE-95101E93AA22}">
      <formula1>"per 30 days, per kWh, per kW, per kVA"</formula1>
    </dataValidation>
    <dataValidation type="list" allowBlank="1" showInputMessage="1" showErrorMessage="1" sqref="D16 D67 D118" xr:uid="{9B8049C7-73A6-4D82-9909-ECD60C2F9A79}">
      <formula1>"TOU, non-TOU"</formula1>
    </dataValidation>
    <dataValidation type="list" allowBlank="1" showInputMessage="1" showErrorMessage="1" prompt="Select Charge Unit - per 30 days, per kWh, per kW, per kVA." sqref="D38:D39 D41:D51 D89:D90 D92:D102 D25 D76 D140:D141 D143:D153 D127 D28:D30 D32:D36 D79:D81 D83:D87 D130:D132 D134:D138" xr:uid="{B7868D9F-C40A-4C2B-841E-E2065B91CE71}">
      <formula1>"per 30 days, per kWh, per kW, per kVA"</formula1>
    </dataValidation>
    <dataValidation type="list" allowBlank="1" showInputMessage="1" showErrorMessage="1" prompt="Select Charge Unit - monthly, per kWh, per kW" sqref="D52 D57 D103 D108 D154 D159" xr:uid="{37D4F8C9-A686-490E-B6BD-3309504DFA0D}">
      <formula1>"Monthly, per kWh, per kW"</formula1>
    </dataValidation>
    <dataValidation type="list" allowBlank="1" showInputMessage="1" showErrorMessage="1" sqref="E57 E108 E159 E38:E39 E41:E52 E89:E90 E92:E103 E140:E141 E143:E154 E23:E30 E32:E36 E74:E81 E83:E87 E125:E132 E134:E138" xr:uid="{22341847-2752-4BAD-B2DF-269F440F7180}">
      <formula1>#REF!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2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rowBreaks count="2" manualBreakCount="2">
    <brk id="60" min="1" max="16" man="1"/>
    <brk id="111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67</xdr:row>
                    <xdr:rowOff>107950</xdr:rowOff>
                  </from>
                  <to>
                    <xdr:col>17</xdr:col>
                    <xdr:colOff>457200</xdr:colOff>
                    <xdr:row>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67</xdr:row>
                    <xdr:rowOff>184150</xdr:rowOff>
                  </from>
                  <to>
                    <xdr:col>10</xdr:col>
                    <xdr:colOff>488950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118</xdr:row>
                    <xdr:rowOff>152400</xdr:rowOff>
                  </from>
                  <to>
                    <xdr:col>10</xdr:col>
                    <xdr:colOff>577850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444500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603250</xdr:colOff>
                    <xdr:row>118</xdr:row>
                    <xdr:rowOff>31750</xdr:rowOff>
                  </from>
                  <to>
                    <xdr:col>17</xdr:col>
                    <xdr:colOff>165100</xdr:colOff>
                    <xdr:row>120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16</xdr:col>
                    <xdr:colOff>88900</xdr:colOff>
                    <xdr:row>18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78E8-2809-4651-95B6-1703707ED911}">
  <sheetPr>
    <tabColor rgb="FFFFC000"/>
    <pageSetUpPr fitToPage="1"/>
  </sheetPr>
  <dimension ref="A1:AF219"/>
  <sheetViews>
    <sheetView topLeftCell="A10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1.90625" style="221" customWidth="1"/>
    <col min="3" max="3" width="1.54296875" style="221" customWidth="1"/>
    <col min="4" max="4" width="12.54296875" style="337" customWidth="1"/>
    <col min="5" max="5" width="1.54296875" style="221" customWidth="1"/>
    <col min="6" max="6" width="1.453125" style="221" customWidth="1"/>
    <col min="7" max="7" width="12.54296875" style="221" customWidth="1"/>
    <col min="8" max="8" width="11.453125" style="221" customWidth="1"/>
    <col min="9" max="9" width="12.08984375" style="221" bestFit="1" customWidth="1"/>
    <col min="10" max="10" width="1.90625" style="221" customWidth="1"/>
    <col min="11" max="11" width="12.54296875" style="221" bestFit="1" customWidth="1"/>
    <col min="12" max="13" width="11.54296875" style="221" customWidth="1"/>
    <col min="14" max="14" width="1.90625" style="221" customWidth="1"/>
    <col min="15" max="16" width="11.54296875" style="221" customWidth="1"/>
    <col min="17" max="17" width="4.26953125" style="221" customWidth="1"/>
    <col min="18" max="30" width="13.54296875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J1" s="218"/>
      <c r="M1" s="222"/>
      <c r="N1" s="222">
        <v>1</v>
      </c>
      <c r="O1" s="222">
        <v>0</v>
      </c>
      <c r="P1" s="222"/>
      <c r="Q1" s="222"/>
      <c r="R1" s="222"/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  <c r="M2" s="222"/>
      <c r="N2" s="7"/>
      <c r="O2" s="7"/>
      <c r="P2" s="7"/>
      <c r="Q2" s="7"/>
      <c r="R2" s="7"/>
      <c r="S2" s="7"/>
      <c r="T2" s="7"/>
      <c r="U2" s="7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  <c r="N3" s="7"/>
      <c r="O3" s="7"/>
      <c r="P3" s="7"/>
      <c r="Q3" s="7"/>
      <c r="R3" s="7"/>
      <c r="S3" s="7"/>
      <c r="T3" s="7"/>
      <c r="U3" s="7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  <c r="N4" s="7"/>
      <c r="O4" s="7"/>
      <c r="P4" s="7"/>
      <c r="Q4" s="7"/>
      <c r="R4" s="7"/>
      <c r="S4" s="7"/>
      <c r="T4" s="7"/>
      <c r="U4" s="7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J5" s="218"/>
      <c r="N5" s="7"/>
      <c r="O5" s="7"/>
      <c r="P5" s="7"/>
      <c r="Q5" s="7"/>
      <c r="R5" s="7"/>
      <c r="S5" s="7"/>
      <c r="T5" s="7"/>
      <c r="U5" s="7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J6" s="218"/>
      <c r="N6" s="7"/>
      <c r="O6" s="7"/>
      <c r="P6" s="7"/>
      <c r="Q6" s="7"/>
      <c r="R6" s="7"/>
      <c r="S6" s="7"/>
      <c r="T6" s="7"/>
      <c r="U6" s="7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J7" s="218"/>
      <c r="N7" s="7"/>
      <c r="O7" s="7"/>
      <c r="P7" s="7"/>
      <c r="Q7" s="7"/>
      <c r="R7" s="7"/>
      <c r="S7" s="7"/>
      <c r="T7" s="7"/>
      <c r="U7" s="7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J8" s="218"/>
      <c r="N8" s="7"/>
      <c r="O8" s="7"/>
      <c r="P8" s="7"/>
      <c r="Q8" s="7"/>
      <c r="R8" s="7"/>
      <c r="S8" s="7"/>
      <c r="T8" s="7"/>
      <c r="U8" s="7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N9" s="7"/>
      <c r="O9" s="7"/>
      <c r="P9" s="7"/>
      <c r="Q9" s="7"/>
      <c r="R9" s="7"/>
      <c r="S9" s="7"/>
      <c r="T9" s="7"/>
      <c r="U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N10" s="7"/>
      <c r="O10" s="7"/>
      <c r="P10" s="7"/>
      <c r="Q10" s="7"/>
      <c r="R10" s="7"/>
      <c r="S10" s="7"/>
      <c r="T10" s="7"/>
      <c r="U10" s="7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N11" s="222">
        <v>2</v>
      </c>
      <c r="S11" s="7"/>
      <c r="T11" s="7"/>
      <c r="U11" s="7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N12" s="7"/>
      <c r="S12" s="7"/>
      <c r="T12" s="7"/>
      <c r="U12" s="7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S13" s="22"/>
      <c r="T13" s="22"/>
    </row>
    <row r="14" spans="1:32" ht="15.5" x14ac:dyDescent="0.35">
      <c r="A14" s="230"/>
      <c r="B14" s="232" t="s">
        <v>2</v>
      </c>
      <c r="C14" s="230"/>
      <c r="D14" s="512" t="s">
        <v>54</v>
      </c>
      <c r="E14" s="512"/>
      <c r="F14" s="512"/>
      <c r="G14" s="512"/>
      <c r="H14" s="512"/>
      <c r="I14" s="512"/>
      <c r="J14" s="512"/>
      <c r="K14" s="512"/>
      <c r="L14" s="512"/>
      <c r="M14" s="512"/>
      <c r="S14" s="22"/>
      <c r="T14" s="22"/>
    </row>
    <row r="15" spans="1:32" ht="15.5" x14ac:dyDescent="0.35">
      <c r="A15" s="230"/>
      <c r="B15" s="233"/>
      <c r="C15" s="230"/>
      <c r="D15" s="234"/>
      <c r="E15" s="234"/>
      <c r="F15" s="235"/>
      <c r="G15" s="235"/>
      <c r="H15" s="235"/>
      <c r="I15" s="235"/>
      <c r="J15" s="235"/>
      <c r="K15" s="236"/>
      <c r="L15" s="236"/>
      <c r="M15" s="235"/>
      <c r="N15" s="236"/>
      <c r="O15" s="236"/>
      <c r="P15" s="236"/>
      <c r="Q15" s="236"/>
      <c r="R15" s="236"/>
      <c r="S15" s="236"/>
      <c r="T15" s="235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232" t="s">
        <v>4</v>
      </c>
      <c r="C16" s="230"/>
      <c r="D16" s="237" t="s">
        <v>5</v>
      </c>
      <c r="E16" s="234"/>
      <c r="F16" s="235"/>
      <c r="G16" s="236"/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8" ht="15.5" x14ac:dyDescent="0.35">
      <c r="A17" s="230"/>
      <c r="B17" s="233"/>
      <c r="C17" s="230"/>
      <c r="D17" s="234"/>
      <c r="E17" s="234"/>
      <c r="F17" s="234"/>
      <c r="G17" s="234"/>
      <c r="H17" s="234"/>
      <c r="I17" s="234"/>
      <c r="J17" s="234"/>
    </row>
    <row r="18" spans="1:18" x14ac:dyDescent="0.35">
      <c r="A18" s="230"/>
      <c r="B18" s="242"/>
      <c r="C18" s="230"/>
      <c r="D18" s="243" t="s">
        <v>6</v>
      </c>
      <c r="E18" s="244"/>
      <c r="F18" s="230"/>
      <c r="G18" s="245">
        <v>300</v>
      </c>
      <c r="H18" s="244" t="s">
        <v>7</v>
      </c>
      <c r="I18" s="230"/>
      <c r="J18" s="230"/>
    </row>
    <row r="19" spans="1:18" x14ac:dyDescent="0.35">
      <c r="A19" s="230"/>
      <c r="B19" s="242"/>
      <c r="C19" s="230"/>
      <c r="D19" s="231"/>
      <c r="E19" s="230"/>
      <c r="F19" s="230"/>
      <c r="G19" s="230"/>
      <c r="H19" s="230"/>
      <c r="I19" s="246"/>
      <c r="J19" s="230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0"/>
      <c r="B21" s="247"/>
      <c r="C21" s="230"/>
      <c r="D21" s="516" t="s">
        <v>10</v>
      </c>
      <c r="E21" s="243"/>
      <c r="F21" s="230"/>
      <c r="G21" s="248" t="s">
        <v>11</v>
      </c>
      <c r="H21" s="249" t="s">
        <v>12</v>
      </c>
      <c r="I21" s="250" t="s">
        <v>13</v>
      </c>
      <c r="J21" s="236"/>
      <c r="K21" s="248" t="s">
        <v>11</v>
      </c>
      <c r="L21" s="249" t="s">
        <v>12</v>
      </c>
      <c r="M21" s="250" t="s">
        <v>13</v>
      </c>
      <c r="N21" s="230"/>
      <c r="O21" s="518" t="s">
        <v>14</v>
      </c>
      <c r="P21" s="520" t="s">
        <v>15</v>
      </c>
      <c r="Q21" s="236"/>
    </row>
    <row r="22" spans="1:18" x14ac:dyDescent="0.35">
      <c r="A22" s="230"/>
      <c r="B22" s="247"/>
      <c r="C22" s="230"/>
      <c r="D22" s="517"/>
      <c r="E22" s="243"/>
      <c r="F22" s="230"/>
      <c r="G22" s="251" t="s">
        <v>16</v>
      </c>
      <c r="H22" s="252"/>
      <c r="I22" s="252" t="s">
        <v>16</v>
      </c>
      <c r="J22" s="236"/>
      <c r="K22" s="251" t="s">
        <v>16</v>
      </c>
      <c r="L22" s="252"/>
      <c r="M22" s="252" t="s">
        <v>16</v>
      </c>
      <c r="N22" s="230"/>
      <c r="O22" s="519"/>
      <c r="P22" s="521"/>
      <c r="Q22" s="236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35.53</v>
      </c>
      <c r="H23" s="64">
        <v>1</v>
      </c>
      <c r="I23" s="65">
        <f t="shared" ref="I23:I28" si="0">H23*G23</f>
        <v>35.53</v>
      </c>
      <c r="J23" s="66"/>
      <c r="K23" s="63">
        <v>37.159999999999997</v>
      </c>
      <c r="L23" s="64">
        <v>1</v>
      </c>
      <c r="M23" s="65">
        <f t="shared" ref="M23:M28" si="1">L23*K23</f>
        <v>37.159999999999997</v>
      </c>
      <c r="N23" s="67"/>
      <c r="O23" s="68">
        <f t="shared" ref="O23:O49" si="2">M23-I23</f>
        <v>1.6299999999999955</v>
      </c>
      <c r="P23" s="69">
        <f t="shared" ref="P23:P49" si="3">IF(OR(I23=0,M23=0),"",(O23/I23))</f>
        <v>4.587672389529962E-2</v>
      </c>
      <c r="Q23" s="66"/>
      <c r="R23" s="70"/>
    </row>
    <row r="24" spans="1:18" x14ac:dyDescent="0.35">
      <c r="A24" s="230"/>
      <c r="B24" s="253" t="s">
        <v>20</v>
      </c>
      <c r="C24" s="254"/>
      <c r="D24" s="255" t="s">
        <v>18</v>
      </c>
      <c r="E24" s="254"/>
      <c r="F24" s="256"/>
      <c r="G24" s="257">
        <v>-0.01</v>
      </c>
      <c r="H24" s="258">
        <v>1</v>
      </c>
      <c r="I24" s="259">
        <f t="shared" si="0"/>
        <v>-0.01</v>
      </c>
      <c r="J24" s="236"/>
      <c r="K24" s="257">
        <v>-0.01</v>
      </c>
      <c r="L24" s="258">
        <v>1</v>
      </c>
      <c r="M24" s="259">
        <f t="shared" si="1"/>
        <v>-0.01</v>
      </c>
      <c r="N24" s="256"/>
      <c r="O24" s="260">
        <f t="shared" si="2"/>
        <v>0</v>
      </c>
      <c r="P24" s="261">
        <f t="shared" si="3"/>
        <v>0</v>
      </c>
      <c r="Q24" s="236"/>
    </row>
    <row r="25" spans="1:18" x14ac:dyDescent="0.35">
      <c r="A25" s="230"/>
      <c r="B25" s="253" t="s">
        <v>21</v>
      </c>
      <c r="C25" s="254"/>
      <c r="D25" s="255" t="s">
        <v>18</v>
      </c>
      <c r="E25" s="254"/>
      <c r="F25" s="256"/>
      <c r="G25" s="257">
        <v>-1.45</v>
      </c>
      <c r="H25" s="262">
        <v>1</v>
      </c>
      <c r="I25" s="259">
        <f t="shared" si="0"/>
        <v>-1.45</v>
      </c>
      <c r="J25" s="236"/>
      <c r="K25" s="257">
        <v>-1.45</v>
      </c>
      <c r="L25" s="262">
        <v>1</v>
      </c>
      <c r="M25" s="259">
        <f t="shared" si="1"/>
        <v>-1.45</v>
      </c>
      <c r="N25" s="256"/>
      <c r="O25" s="260">
        <f t="shared" si="2"/>
        <v>0</v>
      </c>
      <c r="P25" s="261">
        <f t="shared" si="3"/>
        <v>0</v>
      </c>
      <c r="Q25" s="236"/>
    </row>
    <row r="26" spans="1:18" x14ac:dyDescent="0.35">
      <c r="A26" s="230"/>
      <c r="B26" s="253" t="s">
        <v>22</v>
      </c>
      <c r="C26" s="254"/>
      <c r="D26" s="255" t="s">
        <v>18</v>
      </c>
      <c r="E26" s="254"/>
      <c r="F26" s="256"/>
      <c r="G26" s="257">
        <v>-0.21</v>
      </c>
      <c r="H26" s="262">
        <v>1</v>
      </c>
      <c r="I26" s="259">
        <f t="shared" si="0"/>
        <v>-0.21</v>
      </c>
      <c r="J26" s="236"/>
      <c r="K26" s="257">
        <v>-0.21</v>
      </c>
      <c r="L26" s="262">
        <v>1</v>
      </c>
      <c r="M26" s="259">
        <f t="shared" si="1"/>
        <v>-0.21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24</v>
      </c>
      <c r="C27" s="254"/>
      <c r="D27" s="255" t="s">
        <v>25</v>
      </c>
      <c r="E27" s="254"/>
      <c r="F27" s="256"/>
      <c r="G27" s="263">
        <v>0</v>
      </c>
      <c r="H27" s="264">
        <f>+$G$18</f>
        <v>300</v>
      </c>
      <c r="I27" s="265">
        <f t="shared" si="0"/>
        <v>0</v>
      </c>
      <c r="J27" s="236"/>
      <c r="K27" s="263">
        <v>0</v>
      </c>
      <c r="L27" s="264">
        <f>+$G$18</f>
        <v>300</v>
      </c>
      <c r="M27" s="265">
        <f t="shared" si="1"/>
        <v>0</v>
      </c>
      <c r="N27" s="256"/>
      <c r="O27" s="260">
        <f t="shared" si="2"/>
        <v>0</v>
      </c>
      <c r="P27" s="261" t="str">
        <f t="shared" si="3"/>
        <v/>
      </c>
      <c r="Q27" s="236"/>
    </row>
    <row r="28" spans="1:18" x14ac:dyDescent="0.35">
      <c r="A28" s="230"/>
      <c r="B28" s="253" t="str">
        <f>RESIDENTIAL!B30</f>
        <v>Rate Rider for Disposition of Lost Revenue Adjustment Mechanism (LRAMVA) - effective until December 31, 2024</v>
      </c>
      <c r="C28" s="254"/>
      <c r="D28" s="255" t="s">
        <v>25</v>
      </c>
      <c r="E28" s="254"/>
      <c r="F28" s="256"/>
      <c r="G28" s="263">
        <v>0</v>
      </c>
      <c r="H28" s="264">
        <f>+$G$18</f>
        <v>300</v>
      </c>
      <c r="I28" s="265">
        <f t="shared" si="0"/>
        <v>0</v>
      </c>
      <c r="J28" s="236"/>
      <c r="K28" s="263">
        <v>0</v>
      </c>
      <c r="L28" s="264">
        <f>+$G$18</f>
        <v>300</v>
      </c>
      <c r="M28" s="265">
        <f t="shared" si="1"/>
        <v>0</v>
      </c>
      <c r="N28" s="256"/>
      <c r="O28" s="260">
        <f t="shared" si="2"/>
        <v>0</v>
      </c>
      <c r="P28" s="261" t="str">
        <f t="shared" si="3"/>
        <v/>
      </c>
      <c r="Q28" s="236"/>
    </row>
    <row r="29" spans="1:18" s="276" customFormat="1" x14ac:dyDescent="0.35">
      <c r="A29" s="266"/>
      <c r="B29" s="164" t="s">
        <v>27</v>
      </c>
      <c r="C29" s="267"/>
      <c r="D29" s="268"/>
      <c r="E29" s="267"/>
      <c r="F29" s="269"/>
      <c r="G29" s="270"/>
      <c r="H29" s="271"/>
      <c r="I29" s="272">
        <f>SUM(I23:I27)</f>
        <v>33.86</v>
      </c>
      <c r="J29" s="273"/>
      <c r="K29" s="270"/>
      <c r="L29" s="271"/>
      <c r="M29" s="272">
        <f>SUM(M23:M27)</f>
        <v>35.489999999999995</v>
      </c>
      <c r="N29" s="269"/>
      <c r="O29" s="274">
        <f t="shared" si="2"/>
        <v>1.6299999999999955</v>
      </c>
      <c r="P29" s="275">
        <f t="shared" si="3"/>
        <v>4.8139397519196561E-2</v>
      </c>
      <c r="Q29" s="273"/>
    </row>
    <row r="30" spans="1:18" ht="15.75" customHeight="1" x14ac:dyDescent="0.35">
      <c r="A30" s="230"/>
      <c r="B30" s="72" t="s">
        <v>28</v>
      </c>
      <c r="C30" s="256"/>
      <c r="D30" s="255" t="s">
        <v>25</v>
      </c>
      <c r="E30" s="256"/>
      <c r="F30" s="256"/>
      <c r="G30" s="263">
        <f>RESIDENTIAL!$G$32</f>
        <v>9.3670000000000003E-2</v>
      </c>
      <c r="H30" s="277">
        <f>$G$18*(1+G57)-$G$18</f>
        <v>8.8500000000000227</v>
      </c>
      <c r="I30" s="265">
        <f>H30*G30</f>
        <v>0.8289795000000022</v>
      </c>
      <c r="J30" s="236"/>
      <c r="K30" s="263">
        <f>RESIDENTIAL!$K$32</f>
        <v>9.3670000000000003E-2</v>
      </c>
      <c r="L30" s="277">
        <f>$G$18*(1+K57)-$G$18</f>
        <v>8.8500000000000227</v>
      </c>
      <c r="M30" s="265">
        <f>L30*K30</f>
        <v>0.8289795000000022</v>
      </c>
      <c r="N30" s="256"/>
      <c r="O30" s="260">
        <f t="shared" si="2"/>
        <v>0</v>
      </c>
      <c r="P30" s="261">
        <f t="shared" si="3"/>
        <v>0</v>
      </c>
      <c r="Q30" s="236"/>
    </row>
    <row r="31" spans="1:18" s="22" customFormat="1" ht="15.75" customHeight="1" x14ac:dyDescent="0.35">
      <c r="A31" s="20"/>
      <c r="B31" s="92" t="str">
        <f>+RESIDENTIAL!$B$33</f>
        <v>Rate Rider for Disposition of Deferral/Variance Accounts - effective until December 31, 2024</v>
      </c>
      <c r="C31" s="61"/>
      <c r="D31" s="62" t="s">
        <v>25</v>
      </c>
      <c r="E31" s="61"/>
      <c r="F31" s="28"/>
      <c r="G31" s="94">
        <v>3.0300000000000001E-3</v>
      </c>
      <c r="H31" s="77">
        <f t="shared" ref="H31:H32" si="4">+$G$18</f>
        <v>300</v>
      </c>
      <c r="I31" s="75">
        <f>H31*G31</f>
        <v>0.90900000000000003</v>
      </c>
      <c r="J31" s="66"/>
      <c r="K31" s="94">
        <v>4.7699999999999999E-3</v>
      </c>
      <c r="L31" s="77">
        <f t="shared" ref="L31:L32" si="5">+$G$18</f>
        <v>300</v>
      </c>
      <c r="M31" s="75">
        <f>L31*K31</f>
        <v>1.431</v>
      </c>
      <c r="N31" s="67"/>
      <c r="O31" s="68">
        <f t="shared" si="2"/>
        <v>0.52200000000000002</v>
      </c>
      <c r="P31" s="261">
        <f t="shared" si="3"/>
        <v>0.57425742574257421</v>
      </c>
      <c r="Q31" s="66"/>
      <c r="R31" s="70"/>
    </row>
    <row r="32" spans="1:18" s="22" customFormat="1" ht="15.75" customHeight="1" x14ac:dyDescent="0.35">
      <c r="A32" s="20"/>
      <c r="B32" s="92" t="str">
        <f>+RESIDENTIAL!$B$34</f>
        <v>Rate Rider for Disposition of Capacity Based Recovery Account - Applicable only for Class B Customers - effective until December 31, 2024</v>
      </c>
      <c r="C32" s="61"/>
      <c r="D32" s="62" t="s">
        <v>25</v>
      </c>
      <c r="E32" s="61"/>
      <c r="F32" s="28"/>
      <c r="G32" s="94">
        <v>-1.4999999999999999E-4</v>
      </c>
      <c r="H32" s="77">
        <f t="shared" si="4"/>
        <v>300</v>
      </c>
      <c r="I32" s="75">
        <f>H32*G32</f>
        <v>-4.4999999999999998E-2</v>
      </c>
      <c r="J32" s="66"/>
      <c r="K32" s="94">
        <v>-1.2999999999999999E-4</v>
      </c>
      <c r="L32" s="77">
        <f t="shared" si="5"/>
        <v>300</v>
      </c>
      <c r="M32" s="75">
        <f>L32*K32</f>
        <v>-3.9E-2</v>
      </c>
      <c r="N32" s="67"/>
      <c r="O32" s="68">
        <f t="shared" si="2"/>
        <v>5.9999999999999984E-3</v>
      </c>
      <c r="P32" s="261">
        <f t="shared" si="3"/>
        <v>-0.1333333333333333</v>
      </c>
      <c r="Q32" s="66"/>
      <c r="R32" s="70"/>
    </row>
    <row r="33" spans="1:18" s="22" customFormat="1" ht="15.75" customHeight="1" x14ac:dyDescent="0.35">
      <c r="A33" s="20"/>
      <c r="B33" s="92" t="str">
        <f>+RESIDENTIAL!$B$35</f>
        <v>Rate Rider for Disposition of Global Adjustment Account - Applicable only for Non-RPP Customers - effective until December 31, 2024</v>
      </c>
      <c r="C33" s="61"/>
      <c r="D33" s="62" t="s">
        <v>25</v>
      </c>
      <c r="E33" s="61"/>
      <c r="F33" s="28"/>
      <c r="G33" s="94">
        <v>-2.5100000000000001E-3</v>
      </c>
      <c r="H33" s="95"/>
      <c r="I33" s="75">
        <f t="shared" ref="I33" si="6">H33*G33</f>
        <v>0</v>
      </c>
      <c r="J33" s="66"/>
      <c r="K33" s="94">
        <v>-1.09E-3</v>
      </c>
      <c r="L33" s="95"/>
      <c r="M33" s="75">
        <f t="shared" ref="M33" si="7">L33*K33</f>
        <v>0</v>
      </c>
      <c r="N33" s="67"/>
      <c r="O33" s="68">
        <f t="shared" si="2"/>
        <v>0</v>
      </c>
      <c r="P33" s="261" t="str">
        <f t="shared" si="3"/>
        <v/>
      </c>
      <c r="Q33" s="66"/>
      <c r="R33" s="70"/>
    </row>
    <row r="34" spans="1:18" ht="15.75" customHeight="1" x14ac:dyDescent="0.35">
      <c r="A34" s="230"/>
      <c r="B34" s="253" t="str">
        <f>RESIDENTIAL!B36</f>
        <v>Rate Rider for Smart Metering Entity Charge - effective until December 31, 2027</v>
      </c>
      <c r="C34" s="254"/>
      <c r="D34" s="255" t="s">
        <v>18</v>
      </c>
      <c r="E34" s="254"/>
      <c r="F34" s="256"/>
      <c r="G34" s="278">
        <f>RESIDENTIAL!$G$36</f>
        <v>0.41</v>
      </c>
      <c r="H34" s="258">
        <v>1</v>
      </c>
      <c r="I34" s="259">
        <f>H34*G34</f>
        <v>0.41</v>
      </c>
      <c r="J34" s="236"/>
      <c r="K34" s="278">
        <f>RESIDENTIAL!$K$36</f>
        <v>0.41</v>
      </c>
      <c r="L34" s="258"/>
      <c r="M34" s="259">
        <f>L34*K34</f>
        <v>0</v>
      </c>
      <c r="N34" s="256"/>
      <c r="O34" s="260">
        <f t="shared" si="2"/>
        <v>-0.41</v>
      </c>
      <c r="P34" s="261" t="str">
        <f t="shared" si="3"/>
        <v/>
      </c>
      <c r="Q34" s="236"/>
    </row>
    <row r="35" spans="1:18" s="276" customFormat="1" x14ac:dyDescent="0.35">
      <c r="A35" s="266"/>
      <c r="B35" s="279" t="s">
        <v>33</v>
      </c>
      <c r="C35" s="280"/>
      <c r="D35" s="281"/>
      <c r="E35" s="280"/>
      <c r="F35" s="269"/>
      <c r="G35" s="282"/>
      <c r="H35" s="283"/>
      <c r="I35" s="284">
        <f>SUM(I30:I34)+I29</f>
        <v>35.962979500000003</v>
      </c>
      <c r="J35" s="273"/>
      <c r="K35" s="282"/>
      <c r="L35" s="283"/>
      <c r="M35" s="284">
        <f>SUM(M30:M34)+M29</f>
        <v>37.710979499999993</v>
      </c>
      <c r="N35" s="269"/>
      <c r="O35" s="274">
        <f t="shared" si="2"/>
        <v>1.7479999999999905</v>
      </c>
      <c r="P35" s="275">
        <f t="shared" si="3"/>
        <v>4.8605538926494961E-2</v>
      </c>
      <c r="Q35" s="273"/>
    </row>
    <row r="36" spans="1:18" x14ac:dyDescent="0.35">
      <c r="A36" s="230"/>
      <c r="B36" s="285" t="s">
        <v>34</v>
      </c>
      <c r="C36" s="256"/>
      <c r="D36" s="255" t="s">
        <v>25</v>
      </c>
      <c r="E36" s="256"/>
      <c r="F36" s="256"/>
      <c r="G36" s="263">
        <v>1.158E-2</v>
      </c>
      <c r="H36" s="286">
        <f>$G$18*(1+G57)</f>
        <v>308.85000000000002</v>
      </c>
      <c r="I36" s="265">
        <f>H36*G36</f>
        <v>3.5764830000000001</v>
      </c>
      <c r="J36" s="236"/>
      <c r="K36" s="263">
        <v>1.141E-2</v>
      </c>
      <c r="L36" s="286">
        <f>$G$18*(1+K57)</f>
        <v>308.85000000000002</v>
      </c>
      <c r="M36" s="265">
        <f>L36*K36</f>
        <v>3.5239785000000001</v>
      </c>
      <c r="N36" s="256"/>
      <c r="O36" s="260">
        <f t="shared" si="2"/>
        <v>-5.2504499999999954E-2</v>
      </c>
      <c r="P36" s="261">
        <f t="shared" si="3"/>
        <v>-1.4680483592400678E-2</v>
      </c>
      <c r="Q36" s="236"/>
    </row>
    <row r="37" spans="1:18" x14ac:dyDescent="0.35">
      <c r="A37" s="230"/>
      <c r="B37" s="287" t="s">
        <v>35</v>
      </c>
      <c r="C37" s="256"/>
      <c r="D37" s="255" t="s">
        <v>25</v>
      </c>
      <c r="E37" s="256"/>
      <c r="F37" s="256"/>
      <c r="G37" s="263">
        <v>7.3299999999999997E-3</v>
      </c>
      <c r="H37" s="277">
        <f>+H36</f>
        <v>308.85000000000002</v>
      </c>
      <c r="I37" s="265">
        <f>H37*G37</f>
        <v>2.2638704999999999</v>
      </c>
      <c r="J37" s="236"/>
      <c r="K37" s="263">
        <v>7.79E-3</v>
      </c>
      <c r="L37" s="277">
        <f>+L36</f>
        <v>308.85000000000002</v>
      </c>
      <c r="M37" s="265">
        <f>L37*K37</f>
        <v>2.4059415000000004</v>
      </c>
      <c r="N37" s="256"/>
      <c r="O37" s="260">
        <f t="shared" si="2"/>
        <v>0.1420710000000005</v>
      </c>
      <c r="P37" s="261">
        <f t="shared" si="3"/>
        <v>6.2755798090041157E-2</v>
      </c>
      <c r="Q37" s="236"/>
    </row>
    <row r="38" spans="1:18" s="276" customFormat="1" x14ac:dyDescent="0.35">
      <c r="A38" s="266"/>
      <c r="B38" s="279" t="s">
        <v>36</v>
      </c>
      <c r="C38" s="267"/>
      <c r="D38" s="288"/>
      <c r="E38" s="267"/>
      <c r="F38" s="289"/>
      <c r="G38" s="290"/>
      <c r="H38" s="291"/>
      <c r="I38" s="284">
        <f>SUM(I35:I37)</f>
        <v>41.803333000000009</v>
      </c>
      <c r="J38" s="273"/>
      <c r="K38" s="290"/>
      <c r="L38" s="291"/>
      <c r="M38" s="284">
        <f>SUM(M35:M37)</f>
        <v>43.640899499999989</v>
      </c>
      <c r="N38" s="289"/>
      <c r="O38" s="274">
        <f t="shared" si="2"/>
        <v>1.8375664999999799</v>
      </c>
      <c r="P38" s="275">
        <f t="shared" si="3"/>
        <v>4.3957416027089982E-2</v>
      </c>
      <c r="Q38" s="273"/>
    </row>
    <row r="39" spans="1:18" x14ac:dyDescent="0.35">
      <c r="A39" s="230"/>
      <c r="B39" s="287" t="s">
        <v>37</v>
      </c>
      <c r="C39" s="256"/>
      <c r="D39" s="255" t="s">
        <v>25</v>
      </c>
      <c r="E39" s="256"/>
      <c r="F39" s="256"/>
      <c r="G39" s="111">
        <v>4.1000000000000003E-3</v>
      </c>
      <c r="H39" s="277">
        <f>+H36</f>
        <v>308.85000000000002</v>
      </c>
      <c r="I39" s="265">
        <f t="shared" ref="I39:I49" si="8">H39*G39</f>
        <v>1.2662850000000001</v>
      </c>
      <c r="J39" s="236"/>
      <c r="K39" s="111">
        <v>4.1000000000000003E-3</v>
      </c>
      <c r="L39" s="277">
        <f>+L36</f>
        <v>308.85000000000002</v>
      </c>
      <c r="M39" s="265">
        <f t="shared" ref="M39:M49" si="9">L39*K39</f>
        <v>1.2662850000000001</v>
      </c>
      <c r="N39" s="256"/>
      <c r="O39" s="260">
        <f t="shared" si="2"/>
        <v>0</v>
      </c>
      <c r="P39" s="261">
        <f t="shared" si="3"/>
        <v>0</v>
      </c>
      <c r="Q39" s="236"/>
    </row>
    <row r="40" spans="1:18" x14ac:dyDescent="0.35">
      <c r="A40" s="230"/>
      <c r="B40" s="287" t="s">
        <v>38</v>
      </c>
      <c r="C40" s="256"/>
      <c r="D40" s="255" t="s">
        <v>25</v>
      </c>
      <c r="E40" s="256"/>
      <c r="F40" s="256"/>
      <c r="G40" s="111">
        <v>6.9999999999999999E-4</v>
      </c>
      <c r="H40" s="277">
        <f>+H36</f>
        <v>308.85000000000002</v>
      </c>
      <c r="I40" s="265">
        <f t="shared" si="8"/>
        <v>0.21619500000000003</v>
      </c>
      <c r="J40" s="236"/>
      <c r="K40" s="111">
        <v>6.9999999999999999E-4</v>
      </c>
      <c r="L40" s="277">
        <f>+L36</f>
        <v>308.85000000000002</v>
      </c>
      <c r="M40" s="265">
        <f t="shared" si="9"/>
        <v>0.21619500000000003</v>
      </c>
      <c r="N40" s="256"/>
      <c r="O40" s="260">
        <f t="shared" si="2"/>
        <v>0</v>
      </c>
      <c r="P40" s="261">
        <f t="shared" si="3"/>
        <v>0</v>
      </c>
      <c r="Q40" s="236"/>
    </row>
    <row r="41" spans="1:18" x14ac:dyDescent="0.35">
      <c r="A41" s="230"/>
      <c r="B41" s="287" t="s">
        <v>39</v>
      </c>
      <c r="C41" s="256"/>
      <c r="D41" s="255" t="s">
        <v>25</v>
      </c>
      <c r="E41" s="256"/>
      <c r="F41" s="256"/>
      <c r="G41" s="111">
        <v>4.0000000000000002E-4</v>
      </c>
      <c r="H41" s="277">
        <f>+H36</f>
        <v>308.85000000000002</v>
      </c>
      <c r="I41" s="265">
        <f t="shared" si="8"/>
        <v>0.12354000000000001</v>
      </c>
      <c r="J41" s="236"/>
      <c r="K41" s="111">
        <v>4.0000000000000002E-4</v>
      </c>
      <c r="L41" s="277">
        <f>+L36</f>
        <v>308.85000000000002</v>
      </c>
      <c r="M41" s="265">
        <f t="shared" si="9"/>
        <v>0.12354000000000001</v>
      </c>
      <c r="N41" s="256"/>
      <c r="O41" s="260">
        <f t="shared" si="2"/>
        <v>0</v>
      </c>
      <c r="P41" s="261">
        <f t="shared" si="3"/>
        <v>0</v>
      </c>
      <c r="Q41" s="236"/>
    </row>
    <row r="42" spans="1:18" s="22" customFormat="1" x14ac:dyDescent="0.35">
      <c r="A42" s="20"/>
      <c r="B42" s="72" t="s">
        <v>40</v>
      </c>
      <c r="C42" s="61"/>
      <c r="D42" s="292" t="s">
        <v>18</v>
      </c>
      <c r="E42" s="61"/>
      <c r="F42" s="28"/>
      <c r="G42" s="112">
        <v>0.25</v>
      </c>
      <c r="H42" s="64">
        <v>1</v>
      </c>
      <c r="I42" s="65">
        <f t="shared" si="8"/>
        <v>0.25</v>
      </c>
      <c r="J42" s="293"/>
      <c r="K42" s="112">
        <v>0.25</v>
      </c>
      <c r="L42" s="64">
        <v>1</v>
      </c>
      <c r="M42" s="65">
        <f t="shared" si="9"/>
        <v>0.25</v>
      </c>
      <c r="N42" s="67"/>
      <c r="O42" s="68">
        <f t="shared" si="2"/>
        <v>0</v>
      </c>
      <c r="P42" s="69">
        <f t="shared" si="3"/>
        <v>0</v>
      </c>
      <c r="Q42" s="293"/>
      <c r="R42" s="70"/>
    </row>
    <row r="43" spans="1:18" s="22" customFormat="1" x14ac:dyDescent="0.35">
      <c r="A43" s="20"/>
      <c r="B43" s="72" t="s">
        <v>41</v>
      </c>
      <c r="C43" s="61"/>
      <c r="D43" s="62" t="s">
        <v>25</v>
      </c>
      <c r="E43" s="61"/>
      <c r="F43" s="28"/>
      <c r="G43" s="111">
        <v>7.3999999999999996E-2</v>
      </c>
      <c r="H43" s="95">
        <f>$D$108*$G$18</f>
        <v>189</v>
      </c>
      <c r="I43" s="75">
        <f t="shared" si="8"/>
        <v>13.985999999999999</v>
      </c>
      <c r="J43" s="66"/>
      <c r="K43" s="111">
        <v>7.3999999999999996E-2</v>
      </c>
      <c r="L43" s="95">
        <f>$D$108*$G$18</f>
        <v>189</v>
      </c>
      <c r="M43" s="75">
        <f t="shared" si="9"/>
        <v>13.985999999999999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42</v>
      </c>
      <c r="C44" s="61"/>
      <c r="D44" s="62" t="s">
        <v>25</v>
      </c>
      <c r="E44" s="61"/>
      <c r="F44" s="28"/>
      <c r="G44" s="111">
        <v>0.10199999999999999</v>
      </c>
      <c r="H44" s="95">
        <f>$D$109*$G$18</f>
        <v>54</v>
      </c>
      <c r="I44" s="75">
        <f t="shared" si="8"/>
        <v>5.508</v>
      </c>
      <c r="J44" s="66"/>
      <c r="K44" s="111">
        <v>0.10199999999999999</v>
      </c>
      <c r="L44" s="95">
        <f>$D$109*$G$18</f>
        <v>54</v>
      </c>
      <c r="M44" s="75">
        <f t="shared" si="9"/>
        <v>5.508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43</v>
      </c>
      <c r="C45" s="61"/>
      <c r="D45" s="62" t="s">
        <v>25</v>
      </c>
      <c r="E45" s="61"/>
      <c r="F45" s="28"/>
      <c r="G45" s="111">
        <v>0.151</v>
      </c>
      <c r="H45" s="95">
        <f>$D$110*$G$18</f>
        <v>57</v>
      </c>
      <c r="I45" s="75">
        <f t="shared" si="8"/>
        <v>8.6069999999999993</v>
      </c>
      <c r="J45" s="66"/>
      <c r="K45" s="111">
        <v>0.151</v>
      </c>
      <c r="L45" s="95">
        <f>$D$110*$G$18</f>
        <v>57</v>
      </c>
      <c r="M45" s="75">
        <f t="shared" si="9"/>
        <v>8.6069999999999993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44</v>
      </c>
      <c r="C46" s="61"/>
      <c r="D46" s="62" t="s">
        <v>25</v>
      </c>
      <c r="E46" s="61"/>
      <c r="F46" s="28"/>
      <c r="G46" s="111">
        <v>8.6999999999999994E-2</v>
      </c>
      <c r="H46" s="95">
        <f>IF(AND($N$1=1, $G$18&gt;=600), 600, IF(AND($N$1=1, AND($G$18&lt;600, $G$18&gt;=0)), $G$18, IF(AND($N$1=2, $G$18&gt;=1000), 1000, IF(AND($N$1=2, AND($G$18&lt;1000, $G$18&gt;=0)), $G$18))))</f>
        <v>300</v>
      </c>
      <c r="I46" s="75">
        <f t="shared" si="8"/>
        <v>26.099999999999998</v>
      </c>
      <c r="J46" s="66"/>
      <c r="K46" s="111">
        <v>8.6999999999999994E-2</v>
      </c>
      <c r="L46" s="95">
        <f>IF(AND($N$1=1, $G$18&gt;=600), 600, IF(AND($N$1=1, AND($G$18&lt;600, $G$18&gt;=0)), $G$18, IF(AND($N$1=2, $G$18&gt;=1000), 1000, IF(AND($N$1=2, AND($G$18&lt;1000, $G$18&gt;=0)), $G$18))))</f>
        <v>300</v>
      </c>
      <c r="M46" s="75">
        <f t="shared" si="9"/>
        <v>26.099999999999998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72" t="s">
        <v>45</v>
      </c>
      <c r="C47" s="61"/>
      <c r="D47" s="62" t="s">
        <v>25</v>
      </c>
      <c r="E47" s="61"/>
      <c r="F47" s="28"/>
      <c r="G47" s="111">
        <v>0.10299999999999999</v>
      </c>
      <c r="H47" s="95">
        <f>IF(AND($N$1=1, $G$18&gt;=600), $G$18-600, IF(AND($N$1=1, AND($G$18&lt;600, $G$18&gt;=0)), 0, IF(AND($N$1=2, $G$18&gt;=1000), $G$18-1000, IF(AND($N$1=2, AND($G$18&lt;1000, $G$18&gt;=0)), 0))))</f>
        <v>0</v>
      </c>
      <c r="I47" s="75">
        <f t="shared" si="8"/>
        <v>0</v>
      </c>
      <c r="J47" s="66"/>
      <c r="K47" s="111">
        <v>0.10299999999999999</v>
      </c>
      <c r="L47" s="95">
        <f>IF(AND($N$1=1, $G$18&gt;=600), $G$18-600, IF(AND($N$1=1, AND($G$18&lt;600, $G$18&gt;=0)), 0, IF(AND($N$1=2, $G$18&gt;=1000), $G$18-1000, IF(AND($N$1=2, AND($G$18&lt;1000, $G$18&gt;=0)), 0))))</f>
        <v>0</v>
      </c>
      <c r="M47" s="75">
        <f t="shared" si="9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35">
      <c r="A48" s="20"/>
      <c r="B48" s="72" t="s">
        <v>46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8"/>
        <v>0</v>
      </c>
      <c r="J48" s="66"/>
      <c r="K48" s="111"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2" s="22" customFormat="1" ht="15" thickBot="1" x14ac:dyDescent="0.4">
      <c r="A49" s="20"/>
      <c r="B49" s="72" t="s">
        <v>47</v>
      </c>
      <c r="C49" s="61"/>
      <c r="D49" s="62" t="s">
        <v>25</v>
      </c>
      <c r="E49" s="61"/>
      <c r="F49" s="28"/>
      <c r="G49" s="111">
        <f>G48</f>
        <v>0.1076</v>
      </c>
      <c r="H49" s="95">
        <v>0</v>
      </c>
      <c r="I49" s="75">
        <f t="shared" si="8"/>
        <v>0</v>
      </c>
      <c r="J49" s="66"/>
      <c r="K49" s="111">
        <f>K48</f>
        <v>0.1076</v>
      </c>
      <c r="L49" s="95">
        <v>0</v>
      </c>
      <c r="M49" s="75">
        <f t="shared" si="9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2" ht="15" thickBot="1" x14ac:dyDescent="0.4">
      <c r="A50" s="230"/>
      <c r="B50" s="294"/>
      <c r="C50" s="295"/>
      <c r="D50" s="296"/>
      <c r="E50" s="295"/>
      <c r="F50" s="297"/>
      <c r="G50" s="298"/>
      <c r="H50" s="299"/>
      <c r="I50" s="300"/>
      <c r="J50" s="236"/>
      <c r="K50" s="298"/>
      <c r="L50" s="299"/>
      <c r="M50" s="300"/>
      <c r="N50" s="297"/>
      <c r="O50" s="301"/>
      <c r="P50" s="302"/>
      <c r="Q50" s="236"/>
    </row>
    <row r="51" spans="1:32" x14ac:dyDescent="0.35">
      <c r="A51" s="230"/>
      <c r="B51" s="303" t="s">
        <v>48</v>
      </c>
      <c r="C51" s="254"/>
      <c r="D51" s="304"/>
      <c r="E51" s="254"/>
      <c r="F51" s="305"/>
      <c r="G51" s="306"/>
      <c r="H51" s="306"/>
      <c r="I51" s="307">
        <f>SUM(I39:I45,I38)</f>
        <v>71.760353000000009</v>
      </c>
      <c r="J51" s="236"/>
      <c r="K51" s="306"/>
      <c r="L51" s="306"/>
      <c r="M51" s="307">
        <f>SUM(M39:M45,M38)</f>
        <v>73.597919499999989</v>
      </c>
      <c r="N51" s="308"/>
      <c r="O51" s="309">
        <f>M51-I51</f>
        <v>1.8375664999999799</v>
      </c>
      <c r="P51" s="310">
        <f>IF(OR(I51=0,M51=0),"",(O51/I51))</f>
        <v>2.5606988025825065E-2</v>
      </c>
      <c r="Q51" s="236"/>
    </row>
    <row r="52" spans="1:32" x14ac:dyDescent="0.35">
      <c r="A52" s="230"/>
      <c r="B52" s="303" t="s">
        <v>49</v>
      </c>
      <c r="C52" s="254"/>
      <c r="D52" s="304"/>
      <c r="E52" s="254"/>
      <c r="F52" s="305"/>
      <c r="G52" s="311">
        <v>-0.11700000000000001</v>
      </c>
      <c r="H52" s="312"/>
      <c r="I52" s="260">
        <f>+I51*G52</f>
        <v>-8.3959613010000016</v>
      </c>
      <c r="J52" s="236"/>
      <c r="K52" s="311">
        <v>-0.11700000000000001</v>
      </c>
      <c r="L52" s="312"/>
      <c r="M52" s="260">
        <f>+M51*K52</f>
        <v>-8.6109565815</v>
      </c>
      <c r="N52" s="308"/>
      <c r="O52" s="260">
        <f>M52-I52</f>
        <v>-0.21499528049999839</v>
      </c>
      <c r="P52" s="261">
        <f>IF(OR(I52=0,M52=0),"",(O52/I52))</f>
        <v>2.5606988025825148E-2</v>
      </c>
      <c r="Q52" s="236"/>
    </row>
    <row r="53" spans="1:32" x14ac:dyDescent="0.35">
      <c r="A53" s="230"/>
      <c r="B53" s="494" t="s">
        <v>50</v>
      </c>
      <c r="C53" s="254"/>
      <c r="D53" s="304"/>
      <c r="E53" s="254"/>
      <c r="F53" s="262"/>
      <c r="G53" s="313">
        <v>0.13</v>
      </c>
      <c r="H53" s="262"/>
      <c r="I53" s="260">
        <f>I51*G53</f>
        <v>9.328845890000002</v>
      </c>
      <c r="J53" s="236"/>
      <c r="K53" s="313">
        <v>0.13</v>
      </c>
      <c r="L53" s="262"/>
      <c r="M53" s="260">
        <f>M51*K53</f>
        <v>9.5677295349999998</v>
      </c>
      <c r="N53" s="314"/>
      <c r="O53" s="260">
        <f>M53-I53</f>
        <v>0.23888364499999781</v>
      </c>
      <c r="P53" s="261">
        <f>IF(OR(I53=0,M53=0),"",(O53/I53))</f>
        <v>2.5606988025825107E-2</v>
      </c>
      <c r="Q53" s="236"/>
    </row>
    <row r="54" spans="1:32" ht="15" thickBot="1" x14ac:dyDescent="0.4">
      <c r="A54" s="230"/>
      <c r="B54" s="522" t="s">
        <v>51</v>
      </c>
      <c r="C54" s="522"/>
      <c r="D54" s="522"/>
      <c r="E54" s="315"/>
      <c r="F54" s="316"/>
      <c r="G54" s="316"/>
      <c r="H54" s="316"/>
      <c r="I54" s="317">
        <f>SUM(I51:I53)</f>
        <v>72.693237589000006</v>
      </c>
      <c r="J54" s="236"/>
      <c r="K54" s="316"/>
      <c r="L54" s="316"/>
      <c r="M54" s="317">
        <f>SUM(M51:M53)</f>
        <v>74.554692453499982</v>
      </c>
      <c r="N54" s="318"/>
      <c r="O54" s="319">
        <f>M54-I54</f>
        <v>1.8614548644999758</v>
      </c>
      <c r="P54" s="320">
        <f>IF(OR(I54=0,M54=0),"",(O54/I54))</f>
        <v>2.5606988025825013E-2</v>
      </c>
      <c r="Q54" s="236"/>
    </row>
    <row r="55" spans="1:32" ht="15" thickBot="1" x14ac:dyDescent="0.4">
      <c r="A55" s="321"/>
      <c r="B55" s="322"/>
      <c r="C55" s="323"/>
      <c r="D55" s="324"/>
      <c r="E55" s="323"/>
      <c r="F55" s="325"/>
      <c r="G55" s="326"/>
      <c r="H55" s="327"/>
      <c r="I55" s="328"/>
      <c r="J55" s="236"/>
      <c r="K55" s="326"/>
      <c r="L55" s="327"/>
      <c r="M55" s="328"/>
      <c r="N55" s="325"/>
      <c r="O55" s="329"/>
      <c r="P55" s="330"/>
      <c r="Q55" s="236"/>
    </row>
    <row r="56" spans="1:32" x14ac:dyDescent="0.35">
      <c r="A56" s="230"/>
      <c r="B56" s="230"/>
      <c r="C56" s="230"/>
      <c r="D56" s="231"/>
      <c r="E56" s="230"/>
      <c r="F56" s="230"/>
      <c r="G56" s="230"/>
      <c r="H56" s="230"/>
      <c r="I56" s="246"/>
      <c r="J56" s="236"/>
      <c r="K56" s="230"/>
      <c r="L56" s="230"/>
      <c r="M56" s="246"/>
      <c r="N56" s="230"/>
      <c r="O56" s="230"/>
      <c r="P56" s="230"/>
      <c r="Q56" s="236"/>
    </row>
    <row r="57" spans="1:32" x14ac:dyDescent="0.35">
      <c r="A57" s="230"/>
      <c r="B57" s="244" t="s">
        <v>53</v>
      </c>
      <c r="C57" s="230"/>
      <c r="D57" s="231"/>
      <c r="E57" s="230"/>
      <c r="F57" s="230"/>
      <c r="G57" s="331">
        <f>RESIDENTIAL!G59</f>
        <v>2.9499999999999998E-2</v>
      </c>
      <c r="H57" s="332"/>
      <c r="I57" s="332"/>
      <c r="J57" s="333"/>
      <c r="K57" s="331">
        <f>RESIDENTIAL!K59</f>
        <v>2.9499999999999998E-2</v>
      </c>
      <c r="L57" s="230"/>
      <c r="M57" s="230"/>
      <c r="N57" s="230"/>
      <c r="O57" s="230"/>
      <c r="P57" s="230"/>
      <c r="Q57" s="236"/>
    </row>
    <row r="58" spans="1:32" x14ac:dyDescent="0.35">
      <c r="A58" s="230"/>
      <c r="B58" s="230"/>
      <c r="C58" s="230"/>
      <c r="D58" s="231"/>
      <c r="E58" s="230"/>
      <c r="F58" s="230"/>
      <c r="G58" s="230"/>
      <c r="H58" s="230"/>
      <c r="I58" s="230"/>
      <c r="J58" s="230"/>
    </row>
    <row r="59" spans="1:32" ht="18" x14ac:dyDescent="0.4">
      <c r="A59" s="230"/>
      <c r="B59" s="510" t="s">
        <v>0</v>
      </c>
      <c r="C59" s="510"/>
      <c r="D59" s="510"/>
      <c r="E59" s="510"/>
      <c r="F59" s="510"/>
      <c r="G59" s="510"/>
      <c r="H59" s="510"/>
      <c r="I59" s="510"/>
      <c r="J59" s="510"/>
    </row>
    <row r="60" spans="1:32" ht="18" x14ac:dyDescent="0.4">
      <c r="A60" s="230"/>
      <c r="B60" s="523" t="s">
        <v>1</v>
      </c>
      <c r="C60" s="523"/>
      <c r="D60" s="523"/>
      <c r="E60" s="523"/>
      <c r="F60" s="523"/>
      <c r="G60" s="523"/>
      <c r="H60" s="523"/>
      <c r="I60" s="523"/>
      <c r="J60" s="523"/>
      <c r="N60" s="222">
        <v>2</v>
      </c>
    </row>
    <row r="61" spans="1:32" x14ac:dyDescent="0.35">
      <c r="A61" s="230"/>
      <c r="B61" s="230"/>
      <c r="C61" s="230"/>
      <c r="D61" s="231"/>
      <c r="E61" s="230"/>
      <c r="F61" s="230"/>
      <c r="G61" s="230"/>
      <c r="H61" s="230"/>
    </row>
    <row r="62" spans="1:32" x14ac:dyDescent="0.35">
      <c r="A62" s="230"/>
      <c r="B62" s="230"/>
      <c r="C62" s="230"/>
      <c r="D62" s="231"/>
      <c r="E62" s="230"/>
      <c r="F62" s="230"/>
      <c r="G62" s="230"/>
      <c r="H62" s="230"/>
    </row>
    <row r="63" spans="1:32" ht="15.5" x14ac:dyDescent="0.35">
      <c r="A63" s="230"/>
      <c r="B63" s="232" t="s">
        <v>2</v>
      </c>
      <c r="C63" s="230"/>
      <c r="D63" s="334" t="s">
        <v>54</v>
      </c>
      <c r="E63" s="334"/>
      <c r="F63" s="334"/>
      <c r="G63" s="334"/>
      <c r="H63" s="334"/>
      <c r="I63" s="334"/>
      <c r="J63" s="334"/>
      <c r="K63" s="334"/>
      <c r="L63" s="276"/>
      <c r="M63" s="276"/>
    </row>
    <row r="64" spans="1:32" ht="15.5" x14ac:dyDescent="0.35">
      <c r="A64" s="230"/>
      <c r="B64" s="233"/>
      <c r="C64" s="230"/>
      <c r="D64" s="234"/>
      <c r="E64" s="234"/>
      <c r="F64" s="235"/>
      <c r="G64" s="235"/>
      <c r="H64" s="235"/>
      <c r="I64" s="235"/>
      <c r="J64" s="235"/>
      <c r="K64" s="236"/>
      <c r="L64" s="236"/>
      <c r="M64" s="235"/>
      <c r="N64" s="236"/>
      <c r="O64" s="236"/>
      <c r="P64" s="236"/>
      <c r="Q64" s="236"/>
      <c r="R64" s="236"/>
      <c r="S64" s="236"/>
      <c r="T64" s="235"/>
      <c r="U64" s="236"/>
      <c r="V64" s="236"/>
      <c r="W64" s="236"/>
      <c r="X64" s="236"/>
      <c r="Y64" s="236"/>
      <c r="Z64" s="236"/>
      <c r="AA64" s="235"/>
      <c r="AB64" s="236"/>
      <c r="AC64" s="236"/>
      <c r="AD64" s="236"/>
      <c r="AE64" s="236"/>
      <c r="AF64" s="236"/>
    </row>
    <row r="65" spans="1:32" ht="15.5" x14ac:dyDescent="0.35">
      <c r="A65" s="230"/>
      <c r="B65" s="232" t="s">
        <v>4</v>
      </c>
      <c r="C65" s="230"/>
      <c r="D65" s="237" t="s">
        <v>5</v>
      </c>
      <c r="E65" s="234"/>
      <c r="F65" s="235"/>
      <c r="G65" s="236"/>
      <c r="H65" s="235"/>
      <c r="I65" s="238"/>
      <c r="J65" s="235"/>
      <c r="K65" s="239"/>
      <c r="L65" s="236"/>
      <c r="M65" s="238"/>
      <c r="N65" s="236"/>
      <c r="O65" s="240"/>
      <c r="P65" s="241"/>
      <c r="Q65" s="236"/>
      <c r="R65" s="239"/>
      <c r="S65" s="236"/>
      <c r="T65" s="238"/>
      <c r="U65" s="236"/>
      <c r="V65" s="240"/>
      <c r="W65" s="241"/>
      <c r="X65" s="236"/>
      <c r="Y65" s="239"/>
      <c r="Z65" s="236"/>
      <c r="AA65" s="238"/>
      <c r="AB65" s="236"/>
      <c r="AC65" s="240"/>
      <c r="AD65" s="241"/>
      <c r="AE65" s="236"/>
      <c r="AF65" s="236"/>
    </row>
    <row r="66" spans="1:32" ht="15.5" x14ac:dyDescent="0.35">
      <c r="A66" s="230"/>
      <c r="B66" s="233"/>
      <c r="C66" s="230"/>
      <c r="D66" s="234"/>
      <c r="E66" s="234"/>
      <c r="F66" s="234"/>
      <c r="G66" s="234"/>
      <c r="H66" s="234"/>
      <c r="I66" s="234"/>
      <c r="J66" s="234"/>
    </row>
    <row r="67" spans="1:32" x14ac:dyDescent="0.35">
      <c r="A67" s="230"/>
      <c r="B67" s="242"/>
      <c r="C67" s="230"/>
      <c r="D67" s="243" t="s">
        <v>6</v>
      </c>
      <c r="E67" s="244"/>
      <c r="F67" s="230"/>
      <c r="G67" s="245">
        <v>198</v>
      </c>
      <c r="H67" s="244" t="s">
        <v>7</v>
      </c>
      <c r="I67" s="230"/>
      <c r="J67" s="230"/>
    </row>
    <row r="68" spans="1:32" x14ac:dyDescent="0.35">
      <c r="A68" s="230"/>
      <c r="B68" s="242"/>
      <c r="C68" s="230"/>
      <c r="D68" s="231"/>
      <c r="E68" s="230"/>
      <c r="F68" s="230"/>
      <c r="G68" s="230"/>
      <c r="H68" s="230"/>
      <c r="I68" s="246"/>
      <c r="J68" s="230"/>
    </row>
    <row r="69" spans="1:32" s="22" customFormat="1" x14ac:dyDescent="0.35">
      <c r="A69" s="20"/>
      <c r="B69" s="46"/>
      <c r="C69" s="20"/>
      <c r="D69" s="54"/>
      <c r="E69" s="53"/>
      <c r="F69" s="20"/>
      <c r="G69" s="513" t="s">
        <v>90</v>
      </c>
      <c r="H69" s="514"/>
      <c r="I69" s="515"/>
      <c r="J69" s="40"/>
      <c r="K69" s="513" t="s">
        <v>8</v>
      </c>
      <c r="L69" s="514"/>
      <c r="M69" s="515"/>
      <c r="N69" s="20"/>
      <c r="O69" s="513" t="s">
        <v>9</v>
      </c>
      <c r="P69" s="515"/>
      <c r="Q69" s="40"/>
    </row>
    <row r="70" spans="1:32" x14ac:dyDescent="0.35">
      <c r="A70" s="230"/>
      <c r="B70" s="242"/>
      <c r="C70" s="230"/>
      <c r="D70" s="516" t="s">
        <v>10</v>
      </c>
      <c r="E70" s="243"/>
      <c r="F70" s="230"/>
      <c r="G70" s="248" t="s">
        <v>11</v>
      </c>
      <c r="H70" s="249" t="s">
        <v>12</v>
      </c>
      <c r="I70" s="250" t="s">
        <v>13</v>
      </c>
      <c r="J70" s="236"/>
      <c r="K70" s="248" t="s">
        <v>11</v>
      </c>
      <c r="L70" s="249" t="s">
        <v>12</v>
      </c>
      <c r="M70" s="250" t="s">
        <v>13</v>
      </c>
      <c r="N70" s="230"/>
      <c r="O70" s="518" t="s">
        <v>14</v>
      </c>
      <c r="P70" s="520" t="s">
        <v>15</v>
      </c>
      <c r="Q70" s="236"/>
    </row>
    <row r="71" spans="1:32" x14ac:dyDescent="0.35">
      <c r="A71" s="230"/>
      <c r="B71" s="242"/>
      <c r="C71" s="230"/>
      <c r="D71" s="517"/>
      <c r="E71" s="243"/>
      <c r="F71" s="230"/>
      <c r="G71" s="251" t="s">
        <v>16</v>
      </c>
      <c r="H71" s="252"/>
      <c r="I71" s="252" t="s">
        <v>16</v>
      </c>
      <c r="J71" s="236"/>
      <c r="K71" s="251" t="s">
        <v>16</v>
      </c>
      <c r="L71" s="252"/>
      <c r="M71" s="252" t="s">
        <v>16</v>
      </c>
      <c r="N71" s="230"/>
      <c r="O71" s="519"/>
      <c r="P71" s="521"/>
      <c r="Q71" s="236"/>
    </row>
    <row r="72" spans="1:32" s="22" customFormat="1" x14ac:dyDescent="0.35">
      <c r="A72" s="20"/>
      <c r="B72" s="60" t="s">
        <v>17</v>
      </c>
      <c r="C72" s="61"/>
      <c r="D72" s="62" t="s">
        <v>18</v>
      </c>
      <c r="E72" s="61"/>
      <c r="F72" s="28"/>
      <c r="G72" s="63">
        <v>35.53</v>
      </c>
      <c r="H72" s="64">
        <v>1</v>
      </c>
      <c r="I72" s="65">
        <f t="shared" ref="I72:I76" si="10">H72*G72</f>
        <v>35.53</v>
      </c>
      <c r="J72" s="66"/>
      <c r="K72" s="63">
        <v>37.159999999999997</v>
      </c>
      <c r="L72" s="64">
        <v>1</v>
      </c>
      <c r="M72" s="65">
        <f t="shared" ref="M72:M76" si="11">L72*K72</f>
        <v>37.159999999999997</v>
      </c>
      <c r="N72" s="67"/>
      <c r="O72" s="68">
        <f t="shared" ref="O72:O98" si="12">M72-I72</f>
        <v>1.6299999999999955</v>
      </c>
      <c r="P72" s="69">
        <f t="shared" ref="P72:P98" si="13">IF(OR(I72=0,M72=0),"",(O72/I72))</f>
        <v>4.587672389529962E-2</v>
      </c>
      <c r="Q72" s="66"/>
      <c r="R72" s="70"/>
    </row>
    <row r="73" spans="1:32" x14ac:dyDescent="0.35">
      <c r="A73" s="230"/>
      <c r="B73" s="253" t="s">
        <v>20</v>
      </c>
      <c r="C73" s="254"/>
      <c r="D73" s="255" t="s">
        <v>18</v>
      </c>
      <c r="E73" s="254"/>
      <c r="F73" s="256"/>
      <c r="G73" s="257">
        <v>-0.01</v>
      </c>
      <c r="H73" s="258">
        <v>1</v>
      </c>
      <c r="I73" s="259">
        <f t="shared" si="10"/>
        <v>-0.01</v>
      </c>
      <c r="J73" s="236"/>
      <c r="K73" s="257">
        <v>-0.01</v>
      </c>
      <c r="L73" s="258">
        <v>1</v>
      </c>
      <c r="M73" s="259">
        <f t="shared" si="11"/>
        <v>-0.01</v>
      </c>
      <c r="N73" s="256"/>
      <c r="O73" s="260">
        <f t="shared" si="12"/>
        <v>0</v>
      </c>
      <c r="P73" s="261">
        <f t="shared" si="13"/>
        <v>0</v>
      </c>
      <c r="Q73" s="236"/>
    </row>
    <row r="74" spans="1:32" x14ac:dyDescent="0.35">
      <c r="A74" s="230"/>
      <c r="B74" s="253" t="s">
        <v>21</v>
      </c>
      <c r="C74" s="254"/>
      <c r="D74" s="255" t="s">
        <v>18</v>
      </c>
      <c r="E74" s="254"/>
      <c r="F74" s="256"/>
      <c r="G74" s="257">
        <v>-1.45</v>
      </c>
      <c r="H74" s="262">
        <v>1</v>
      </c>
      <c r="I74" s="259">
        <f t="shared" si="10"/>
        <v>-1.45</v>
      </c>
      <c r="J74" s="236"/>
      <c r="K74" s="257">
        <v>-1.45</v>
      </c>
      <c r="L74" s="262">
        <v>1</v>
      </c>
      <c r="M74" s="259">
        <f t="shared" si="11"/>
        <v>-1.45</v>
      </c>
      <c r="N74" s="256"/>
      <c r="O74" s="260">
        <f t="shared" si="12"/>
        <v>0</v>
      </c>
      <c r="P74" s="261">
        <f t="shared" si="13"/>
        <v>0</v>
      </c>
      <c r="Q74" s="236"/>
    </row>
    <row r="75" spans="1:32" x14ac:dyDescent="0.35">
      <c r="A75" s="230"/>
      <c r="B75" s="253" t="s">
        <v>22</v>
      </c>
      <c r="C75" s="254"/>
      <c r="D75" s="255" t="s">
        <v>18</v>
      </c>
      <c r="E75" s="254"/>
      <c r="F75" s="256"/>
      <c r="G75" s="257">
        <v>-0.21</v>
      </c>
      <c r="H75" s="262">
        <v>1</v>
      </c>
      <c r="I75" s="259">
        <f t="shared" si="10"/>
        <v>-0.21</v>
      </c>
      <c r="J75" s="236"/>
      <c r="K75" s="257">
        <v>-0.21</v>
      </c>
      <c r="L75" s="262">
        <v>1</v>
      </c>
      <c r="M75" s="259">
        <f t="shared" si="11"/>
        <v>-0.21</v>
      </c>
      <c r="N75" s="256"/>
      <c r="O75" s="260">
        <f t="shared" si="12"/>
        <v>0</v>
      </c>
      <c r="P75" s="261">
        <f t="shared" si="13"/>
        <v>0</v>
      </c>
      <c r="Q75" s="236"/>
    </row>
    <row r="76" spans="1:32" x14ac:dyDescent="0.35">
      <c r="A76" s="230"/>
      <c r="B76" s="253" t="s">
        <v>24</v>
      </c>
      <c r="C76" s="254"/>
      <c r="D76" s="255" t="s">
        <v>25</v>
      </c>
      <c r="E76" s="254"/>
      <c r="F76" s="256"/>
      <c r="G76" s="263">
        <f>G27</f>
        <v>0</v>
      </c>
      <c r="H76" s="264">
        <f>+$G$67</f>
        <v>198</v>
      </c>
      <c r="I76" s="265">
        <f t="shared" si="10"/>
        <v>0</v>
      </c>
      <c r="J76" s="236"/>
      <c r="K76" s="263">
        <f>K27</f>
        <v>0</v>
      </c>
      <c r="L76" s="264">
        <f>+$G$67</f>
        <v>198</v>
      </c>
      <c r="M76" s="265">
        <f t="shared" si="11"/>
        <v>0</v>
      </c>
      <c r="N76" s="256"/>
      <c r="O76" s="260">
        <f t="shared" si="12"/>
        <v>0</v>
      </c>
      <c r="P76" s="261" t="str">
        <f t="shared" si="13"/>
        <v/>
      </c>
      <c r="Q76" s="236"/>
    </row>
    <row r="77" spans="1:32" x14ac:dyDescent="0.35">
      <c r="A77" s="230"/>
      <c r="B77" s="253" t="str">
        <f>RESIDENTIAL!B30</f>
        <v>Rate Rider for Disposition of Lost Revenue Adjustment Mechanism (LRAMVA) - effective until December 31, 2024</v>
      </c>
      <c r="C77" s="254"/>
      <c r="D77" s="255" t="s">
        <v>25</v>
      </c>
      <c r="E77" s="254"/>
      <c r="F77" s="256"/>
      <c r="G77" s="263">
        <f>G28</f>
        <v>0</v>
      </c>
      <c r="H77" s="264">
        <f>+$G$67</f>
        <v>198</v>
      </c>
      <c r="I77" s="265"/>
      <c r="J77" s="236"/>
      <c r="K77" s="263">
        <f>K28</f>
        <v>0</v>
      </c>
      <c r="L77" s="264">
        <f>+$G$67</f>
        <v>198</v>
      </c>
      <c r="M77" s="265"/>
      <c r="N77" s="256"/>
      <c r="O77" s="260">
        <f t="shared" si="12"/>
        <v>0</v>
      </c>
      <c r="P77" s="261" t="str">
        <f t="shared" si="13"/>
        <v/>
      </c>
      <c r="Q77" s="236"/>
    </row>
    <row r="78" spans="1:32" s="276" customFormat="1" x14ac:dyDescent="0.35">
      <c r="A78" s="266"/>
      <c r="B78" s="164" t="s">
        <v>27</v>
      </c>
      <c r="C78" s="267"/>
      <c r="D78" s="268"/>
      <c r="E78" s="267"/>
      <c r="F78" s="269"/>
      <c r="G78" s="270"/>
      <c r="H78" s="271"/>
      <c r="I78" s="272">
        <f>SUM(I72:I76)</f>
        <v>33.86</v>
      </c>
      <c r="J78" s="273"/>
      <c r="K78" s="270"/>
      <c r="L78" s="271"/>
      <c r="M78" s="272">
        <f>SUM(M72:M76)</f>
        <v>35.489999999999995</v>
      </c>
      <c r="N78" s="269"/>
      <c r="O78" s="274">
        <f t="shared" si="12"/>
        <v>1.6299999999999955</v>
      </c>
      <c r="P78" s="275">
        <f t="shared" si="13"/>
        <v>4.8139397519196561E-2</v>
      </c>
      <c r="Q78" s="273"/>
    </row>
    <row r="79" spans="1:32" ht="15.75" customHeight="1" x14ac:dyDescent="0.35">
      <c r="A79" s="230"/>
      <c r="B79" s="72" t="s">
        <v>28</v>
      </c>
      <c r="C79" s="256"/>
      <c r="D79" s="255" t="s">
        <v>25</v>
      </c>
      <c r="E79" s="256"/>
      <c r="F79" s="256"/>
      <c r="G79" s="263">
        <f>+$G$30</f>
        <v>9.3670000000000003E-2</v>
      </c>
      <c r="H79" s="277">
        <f>$G$67*(1+G106)-$G$67</f>
        <v>5.8410000000000082</v>
      </c>
      <c r="I79" s="265">
        <f>H79*G79</f>
        <v>0.54712647000000081</v>
      </c>
      <c r="J79" s="236"/>
      <c r="K79" s="263">
        <f>+$K$30</f>
        <v>9.3670000000000003E-2</v>
      </c>
      <c r="L79" s="277">
        <f>$G$67*(1+K106)-$G$67</f>
        <v>5.8410000000000082</v>
      </c>
      <c r="M79" s="265">
        <f>L79*K79</f>
        <v>0.54712647000000081</v>
      </c>
      <c r="N79" s="256"/>
      <c r="O79" s="260">
        <f t="shared" si="12"/>
        <v>0</v>
      </c>
      <c r="P79" s="261">
        <f t="shared" si="13"/>
        <v>0</v>
      </c>
      <c r="Q79" s="236"/>
    </row>
    <row r="80" spans="1:32" s="22" customFormat="1" ht="15.75" customHeight="1" x14ac:dyDescent="0.35">
      <c r="A80" s="20"/>
      <c r="B80" s="92" t="str">
        <f>+RESIDENTIAL!$B$33</f>
        <v>Rate Rider for Disposition of Deferral/Variance Accounts - effective until December 31, 2024</v>
      </c>
      <c r="C80" s="61"/>
      <c r="D80" s="62" t="s">
        <v>25</v>
      </c>
      <c r="E80" s="61"/>
      <c r="F80" s="28"/>
      <c r="G80" s="94">
        <v>3.0300000000000001E-3</v>
      </c>
      <c r="H80" s="77">
        <f>+$G$67</f>
        <v>198</v>
      </c>
      <c r="I80" s="75">
        <f>H80*G80</f>
        <v>0.59994000000000003</v>
      </c>
      <c r="J80" s="66"/>
      <c r="K80" s="94">
        <v>4.7699999999999999E-3</v>
      </c>
      <c r="L80" s="77">
        <f>+$G$67</f>
        <v>198</v>
      </c>
      <c r="M80" s="75">
        <f>L80*K80</f>
        <v>0.94445999999999997</v>
      </c>
      <c r="N80" s="67"/>
      <c r="O80" s="68">
        <f t="shared" si="12"/>
        <v>0.34451999999999994</v>
      </c>
      <c r="P80" s="261">
        <f t="shared" si="13"/>
        <v>0.5742574257425741</v>
      </c>
      <c r="Q80" s="66"/>
      <c r="R80" s="70"/>
    </row>
    <row r="81" spans="1:18" s="22" customFormat="1" ht="15.75" customHeight="1" x14ac:dyDescent="0.35">
      <c r="A81" s="20"/>
      <c r="B81" s="92" t="str">
        <f>+RESIDENTIAL!$B$34</f>
        <v>Rate Rider for Disposition of Capacity Based Recovery Account - Applicable only for Class B Customers - effective until December 31, 2024</v>
      </c>
      <c r="C81" s="61"/>
      <c r="D81" s="62" t="s">
        <v>25</v>
      </c>
      <c r="E81" s="61"/>
      <c r="F81" s="28"/>
      <c r="G81" s="94">
        <v>-1.4999999999999999E-4</v>
      </c>
      <c r="H81" s="77">
        <f>+$G$67</f>
        <v>198</v>
      </c>
      <c r="I81" s="75">
        <f>H81*G81</f>
        <v>-2.9699999999999997E-2</v>
      </c>
      <c r="J81" s="66"/>
      <c r="K81" s="94">
        <v>-1.2999999999999999E-4</v>
      </c>
      <c r="L81" s="77">
        <f>+$G$67</f>
        <v>198</v>
      </c>
      <c r="M81" s="75">
        <f>L81*K81</f>
        <v>-2.5739999999999999E-2</v>
      </c>
      <c r="N81" s="67"/>
      <c r="O81" s="68">
        <f t="shared" si="12"/>
        <v>3.9599999999999982E-3</v>
      </c>
      <c r="P81" s="261">
        <f t="shared" si="13"/>
        <v>-0.13333333333333328</v>
      </c>
      <c r="Q81" s="66"/>
      <c r="R81" s="70"/>
    </row>
    <row r="82" spans="1:18" s="22" customFormat="1" ht="15.75" customHeight="1" x14ac:dyDescent="0.35">
      <c r="A82" s="20"/>
      <c r="B82" s="92" t="str">
        <f>+RESIDENTIAL!$B$35</f>
        <v>Rate Rider for Disposition of Global Adjustment Account - Applicable only for Non-RPP Customers - effective until December 31, 2024</v>
      </c>
      <c r="C82" s="61"/>
      <c r="D82" s="62" t="s">
        <v>25</v>
      </c>
      <c r="E82" s="61"/>
      <c r="F82" s="28"/>
      <c r="G82" s="94">
        <v>-2.5100000000000001E-3</v>
      </c>
      <c r="H82" s="95"/>
      <c r="I82" s="75">
        <f t="shared" ref="I82" si="14">H82*G82</f>
        <v>0</v>
      </c>
      <c r="J82" s="66"/>
      <c r="K82" s="94">
        <v>-1.09E-3</v>
      </c>
      <c r="L82" s="95"/>
      <c r="M82" s="75">
        <f t="shared" ref="M82" si="15">L82*K82</f>
        <v>0</v>
      </c>
      <c r="N82" s="67"/>
      <c r="O82" s="68">
        <f t="shared" si="12"/>
        <v>0</v>
      </c>
      <c r="P82" s="261" t="str">
        <f t="shared" si="13"/>
        <v/>
      </c>
      <c r="Q82" s="66"/>
      <c r="R82" s="70"/>
    </row>
    <row r="83" spans="1:18" ht="15.75" customHeight="1" x14ac:dyDescent="0.35">
      <c r="A83" s="230"/>
      <c r="B83" s="253" t="str">
        <f>B34</f>
        <v>Rate Rider for Smart Metering Entity Charge - effective until December 31, 2027</v>
      </c>
      <c r="C83" s="254"/>
      <c r="D83" s="255" t="s">
        <v>18</v>
      </c>
      <c r="E83" s="254"/>
      <c r="F83" s="256"/>
      <c r="G83" s="278">
        <f>G34</f>
        <v>0.41</v>
      </c>
      <c r="H83" s="258">
        <v>1</v>
      </c>
      <c r="I83" s="259">
        <f>H83*G83</f>
        <v>0.41</v>
      </c>
      <c r="J83" s="236"/>
      <c r="K83" s="278">
        <f>K34</f>
        <v>0.41</v>
      </c>
      <c r="L83" s="258">
        <v>1</v>
      </c>
      <c r="M83" s="259">
        <f>L83*K83</f>
        <v>0.41</v>
      </c>
      <c r="N83" s="256"/>
      <c r="O83" s="260">
        <f t="shared" si="12"/>
        <v>0</v>
      </c>
      <c r="P83" s="261">
        <f t="shared" si="13"/>
        <v>0</v>
      </c>
      <c r="Q83" s="236"/>
    </row>
    <row r="84" spans="1:18" s="276" customFormat="1" x14ac:dyDescent="0.35">
      <c r="A84" s="266"/>
      <c r="B84" s="279" t="s">
        <v>33</v>
      </c>
      <c r="C84" s="280"/>
      <c r="D84" s="281"/>
      <c r="E84" s="280"/>
      <c r="F84" s="269"/>
      <c r="G84" s="282"/>
      <c r="H84" s="283"/>
      <c r="I84" s="284">
        <f>SUM(I79:I83)+I78</f>
        <v>35.387366470000003</v>
      </c>
      <c r="J84" s="273"/>
      <c r="K84" s="282"/>
      <c r="L84" s="283"/>
      <c r="M84" s="284">
        <f>SUM(M79:M83)+M78</f>
        <v>37.365846469999994</v>
      </c>
      <c r="N84" s="269"/>
      <c r="O84" s="274">
        <f t="shared" si="12"/>
        <v>1.9784799999999905</v>
      </c>
      <c r="P84" s="275">
        <f t="shared" si="13"/>
        <v>5.5909218383833871E-2</v>
      </c>
      <c r="Q84" s="273"/>
    </row>
    <row r="85" spans="1:18" x14ac:dyDescent="0.35">
      <c r="A85" s="230"/>
      <c r="B85" s="285" t="s">
        <v>34</v>
      </c>
      <c r="C85" s="256"/>
      <c r="D85" s="255" t="s">
        <v>25</v>
      </c>
      <c r="E85" s="256"/>
      <c r="F85" s="256"/>
      <c r="G85" s="263">
        <f>G36</f>
        <v>1.158E-2</v>
      </c>
      <c r="H85" s="286">
        <f>$G$67*(1+G106)</f>
        <v>203.84100000000001</v>
      </c>
      <c r="I85" s="265">
        <f>H85*G85</f>
        <v>2.3604787800000002</v>
      </c>
      <c r="J85" s="236"/>
      <c r="K85" s="263">
        <f>K36</f>
        <v>1.141E-2</v>
      </c>
      <c r="L85" s="286">
        <f>$G$67*(1+K106)</f>
        <v>203.84100000000001</v>
      </c>
      <c r="M85" s="265">
        <f>L85*K85</f>
        <v>2.32582581</v>
      </c>
      <c r="N85" s="256"/>
      <c r="O85" s="260">
        <f t="shared" si="12"/>
        <v>-3.4652970000000227E-2</v>
      </c>
      <c r="P85" s="261">
        <f t="shared" si="13"/>
        <v>-1.4680483592400786E-2</v>
      </c>
      <c r="Q85" s="236"/>
    </row>
    <row r="86" spans="1:18" x14ac:dyDescent="0.35">
      <c r="A86" s="230"/>
      <c r="B86" s="287" t="s">
        <v>35</v>
      </c>
      <c r="C86" s="256"/>
      <c r="D86" s="255" t="s">
        <v>25</v>
      </c>
      <c r="E86" s="256"/>
      <c r="F86" s="256"/>
      <c r="G86" s="263">
        <f>G37</f>
        <v>7.3299999999999997E-3</v>
      </c>
      <c r="H86" s="277">
        <f>+H85</f>
        <v>203.84100000000001</v>
      </c>
      <c r="I86" s="265">
        <f>H86*G86</f>
        <v>1.4941545300000001</v>
      </c>
      <c r="J86" s="236"/>
      <c r="K86" s="263">
        <f>K37</f>
        <v>7.79E-3</v>
      </c>
      <c r="L86" s="277">
        <f>+L85</f>
        <v>203.84100000000001</v>
      </c>
      <c r="M86" s="265">
        <f>L86*K86</f>
        <v>1.58792139</v>
      </c>
      <c r="N86" s="256"/>
      <c r="O86" s="260">
        <f t="shared" si="12"/>
        <v>9.3766859999999896E-2</v>
      </c>
      <c r="P86" s="261">
        <f t="shared" si="13"/>
        <v>6.2755798090040851E-2</v>
      </c>
      <c r="Q86" s="236"/>
    </row>
    <row r="87" spans="1:18" s="276" customFormat="1" x14ac:dyDescent="0.35">
      <c r="A87" s="266"/>
      <c r="B87" s="279" t="s">
        <v>36</v>
      </c>
      <c r="C87" s="267"/>
      <c r="D87" s="288"/>
      <c r="E87" s="267"/>
      <c r="F87" s="289"/>
      <c r="G87" s="290"/>
      <c r="H87" s="291"/>
      <c r="I87" s="284">
        <f>SUM(I84:I86)</f>
        <v>39.241999780000008</v>
      </c>
      <c r="J87" s="273"/>
      <c r="K87" s="290"/>
      <c r="L87" s="291"/>
      <c r="M87" s="284">
        <f>SUM(M84:M86)</f>
        <v>41.27959366999999</v>
      </c>
      <c r="N87" s="289"/>
      <c r="O87" s="274">
        <f t="shared" si="12"/>
        <v>2.0375938899999824</v>
      </c>
      <c r="P87" s="275">
        <f t="shared" si="13"/>
        <v>5.1923803614067038E-2</v>
      </c>
      <c r="Q87" s="273"/>
    </row>
    <row r="88" spans="1:18" x14ac:dyDescent="0.35">
      <c r="A88" s="230"/>
      <c r="B88" s="287" t="s">
        <v>37</v>
      </c>
      <c r="C88" s="256"/>
      <c r="D88" s="255" t="s">
        <v>25</v>
      </c>
      <c r="E88" s="256"/>
      <c r="F88" s="256"/>
      <c r="G88" s="111">
        <v>4.1000000000000003E-3</v>
      </c>
      <c r="H88" s="277">
        <f>+H85</f>
        <v>203.84100000000001</v>
      </c>
      <c r="I88" s="265">
        <f t="shared" ref="I88:I98" si="16">H88*G88</f>
        <v>0.8357481000000001</v>
      </c>
      <c r="J88" s="236"/>
      <c r="K88" s="111">
        <v>4.1000000000000003E-3</v>
      </c>
      <c r="L88" s="277">
        <f>+L85</f>
        <v>203.84100000000001</v>
      </c>
      <c r="M88" s="265">
        <f t="shared" ref="M88:M98" si="17">L88*K88</f>
        <v>0.8357481000000001</v>
      </c>
      <c r="N88" s="256"/>
      <c r="O88" s="260">
        <f t="shared" si="12"/>
        <v>0</v>
      </c>
      <c r="P88" s="261">
        <f t="shared" si="13"/>
        <v>0</v>
      </c>
      <c r="Q88" s="236"/>
    </row>
    <row r="89" spans="1:18" x14ac:dyDescent="0.35">
      <c r="A89" s="230"/>
      <c r="B89" s="287" t="s">
        <v>38</v>
      </c>
      <c r="C89" s="256"/>
      <c r="D89" s="255" t="s">
        <v>25</v>
      </c>
      <c r="E89" s="256"/>
      <c r="F89" s="256"/>
      <c r="G89" s="111">
        <v>6.9999999999999999E-4</v>
      </c>
      <c r="H89" s="277">
        <f>+H85</f>
        <v>203.84100000000001</v>
      </c>
      <c r="I89" s="265">
        <f t="shared" si="16"/>
        <v>0.1426887</v>
      </c>
      <c r="J89" s="236"/>
      <c r="K89" s="111">
        <v>6.9999999999999999E-4</v>
      </c>
      <c r="L89" s="277">
        <f>+L85</f>
        <v>203.84100000000001</v>
      </c>
      <c r="M89" s="265">
        <f t="shared" si="17"/>
        <v>0.1426887</v>
      </c>
      <c r="N89" s="256"/>
      <c r="O89" s="260">
        <f t="shared" si="12"/>
        <v>0</v>
      </c>
      <c r="P89" s="261">
        <f t="shared" si="13"/>
        <v>0</v>
      </c>
      <c r="Q89" s="236"/>
    </row>
    <row r="90" spans="1:18" x14ac:dyDescent="0.35">
      <c r="A90" s="230"/>
      <c r="B90" s="287" t="s">
        <v>39</v>
      </c>
      <c r="C90" s="256"/>
      <c r="D90" s="255" t="s">
        <v>25</v>
      </c>
      <c r="E90" s="256"/>
      <c r="F90" s="256"/>
      <c r="G90" s="111">
        <v>4.0000000000000002E-4</v>
      </c>
      <c r="H90" s="277">
        <f>+H85</f>
        <v>203.84100000000001</v>
      </c>
      <c r="I90" s="265">
        <f t="shared" si="16"/>
        <v>8.1536400000000009E-2</v>
      </c>
      <c r="J90" s="236"/>
      <c r="K90" s="111">
        <v>4.0000000000000002E-4</v>
      </c>
      <c r="L90" s="277">
        <f>+L85</f>
        <v>203.84100000000001</v>
      </c>
      <c r="M90" s="265">
        <f t="shared" si="17"/>
        <v>8.1536400000000009E-2</v>
      </c>
      <c r="N90" s="256"/>
      <c r="O90" s="260">
        <f t="shared" si="12"/>
        <v>0</v>
      </c>
      <c r="P90" s="261">
        <f t="shared" si="13"/>
        <v>0</v>
      </c>
      <c r="Q90" s="236"/>
    </row>
    <row r="91" spans="1:18" s="22" customFormat="1" x14ac:dyDescent="0.35">
      <c r="A91" s="20"/>
      <c r="B91" s="72" t="s">
        <v>40</v>
      </c>
      <c r="C91" s="61"/>
      <c r="D91" s="292" t="s">
        <v>18</v>
      </c>
      <c r="E91" s="61"/>
      <c r="F91" s="28"/>
      <c r="G91" s="112">
        <v>0.25</v>
      </c>
      <c r="H91" s="64">
        <v>1</v>
      </c>
      <c r="I91" s="65">
        <f t="shared" si="16"/>
        <v>0.25</v>
      </c>
      <c r="J91" s="293"/>
      <c r="K91" s="112">
        <v>0.25</v>
      </c>
      <c r="L91" s="64">
        <v>1</v>
      </c>
      <c r="M91" s="65">
        <f t="shared" si="17"/>
        <v>0.25</v>
      </c>
      <c r="N91" s="67"/>
      <c r="O91" s="68">
        <f t="shared" si="12"/>
        <v>0</v>
      </c>
      <c r="P91" s="69">
        <f t="shared" si="13"/>
        <v>0</v>
      </c>
      <c r="Q91" s="293"/>
      <c r="R91" s="70"/>
    </row>
    <row r="92" spans="1:18" s="22" customFormat="1" x14ac:dyDescent="0.35">
      <c r="A92" s="20"/>
      <c r="B92" s="72" t="s">
        <v>41</v>
      </c>
      <c r="C92" s="61"/>
      <c r="D92" s="62" t="s">
        <v>25</v>
      </c>
      <c r="E92" s="61"/>
      <c r="F92" s="28"/>
      <c r="G92" s="111">
        <v>7.3999999999999996E-2</v>
      </c>
      <c r="H92" s="95">
        <f>$G$67*$D$108</f>
        <v>124.74</v>
      </c>
      <c r="I92" s="75">
        <f t="shared" si="16"/>
        <v>9.2307599999999983</v>
      </c>
      <c r="J92" s="66"/>
      <c r="K92" s="111">
        <v>7.3999999999999996E-2</v>
      </c>
      <c r="L92" s="95">
        <f>$G$67*$D$108</f>
        <v>124.74</v>
      </c>
      <c r="M92" s="75">
        <f t="shared" si="17"/>
        <v>9.2307599999999983</v>
      </c>
      <c r="N92" s="67"/>
      <c r="O92" s="68">
        <f t="shared" si="12"/>
        <v>0</v>
      </c>
      <c r="P92" s="69">
        <f t="shared" si="13"/>
        <v>0</v>
      </c>
      <c r="Q92" s="66"/>
      <c r="R92" s="70"/>
    </row>
    <row r="93" spans="1:18" s="22" customFormat="1" x14ac:dyDescent="0.35">
      <c r="A93" s="20"/>
      <c r="B93" s="72" t="s">
        <v>42</v>
      </c>
      <c r="C93" s="61"/>
      <c r="D93" s="62" t="s">
        <v>25</v>
      </c>
      <c r="E93" s="61"/>
      <c r="F93" s="28"/>
      <c r="G93" s="111">
        <v>0.10199999999999999</v>
      </c>
      <c r="H93" s="95">
        <f>$G$67*$D$109</f>
        <v>35.64</v>
      </c>
      <c r="I93" s="75">
        <f t="shared" si="16"/>
        <v>3.6352799999999998</v>
      </c>
      <c r="J93" s="66"/>
      <c r="K93" s="111">
        <v>0.10199999999999999</v>
      </c>
      <c r="L93" s="95">
        <f>$G$67*$D$109</f>
        <v>35.64</v>
      </c>
      <c r="M93" s="75">
        <f t="shared" si="17"/>
        <v>3.6352799999999998</v>
      </c>
      <c r="N93" s="67"/>
      <c r="O93" s="68">
        <f t="shared" si="12"/>
        <v>0</v>
      </c>
      <c r="P93" s="69">
        <f t="shared" si="13"/>
        <v>0</v>
      </c>
      <c r="Q93" s="66"/>
      <c r="R93" s="70"/>
    </row>
    <row r="94" spans="1:18" s="22" customFormat="1" x14ac:dyDescent="0.35">
      <c r="A94" s="20"/>
      <c r="B94" s="72" t="s">
        <v>43</v>
      </c>
      <c r="C94" s="61"/>
      <c r="D94" s="62" t="s">
        <v>25</v>
      </c>
      <c r="E94" s="61"/>
      <c r="F94" s="28"/>
      <c r="G94" s="111">
        <v>0.151</v>
      </c>
      <c r="H94" s="95">
        <f>$G$67*$D$110</f>
        <v>37.619999999999997</v>
      </c>
      <c r="I94" s="75">
        <f t="shared" si="16"/>
        <v>5.6806199999999993</v>
      </c>
      <c r="J94" s="66"/>
      <c r="K94" s="111">
        <v>0.151</v>
      </c>
      <c r="L94" s="95">
        <f>$G$67*$D$110</f>
        <v>37.619999999999997</v>
      </c>
      <c r="M94" s="75">
        <f t="shared" si="17"/>
        <v>5.6806199999999993</v>
      </c>
      <c r="N94" s="67"/>
      <c r="O94" s="68">
        <f t="shared" si="12"/>
        <v>0</v>
      </c>
      <c r="P94" s="69">
        <f t="shared" si="13"/>
        <v>0</v>
      </c>
      <c r="Q94" s="66"/>
      <c r="R94" s="70"/>
    </row>
    <row r="95" spans="1:18" s="22" customFormat="1" x14ac:dyDescent="0.35">
      <c r="A95" s="20"/>
      <c r="B95" s="72" t="s">
        <v>44</v>
      </c>
      <c r="C95" s="61"/>
      <c r="D95" s="62" t="s">
        <v>25</v>
      </c>
      <c r="E95" s="61"/>
      <c r="F95" s="28"/>
      <c r="G95" s="111">
        <v>8.6999999999999994E-2</v>
      </c>
      <c r="H95" s="95">
        <f>IF(AND($N$1=1, $G$67&gt;=600), 600, IF(AND($N$1=1, AND($G$67&lt;600, $G$67&gt;=0)), $G$67, IF(AND($N$1=2, $G$67&gt;=1000), 1000, IF(AND($N$1=2, AND($G$67&lt;1000, $G$67&gt;=0)), $G$67))))</f>
        <v>198</v>
      </c>
      <c r="I95" s="75">
        <f t="shared" si="16"/>
        <v>17.225999999999999</v>
      </c>
      <c r="J95" s="66"/>
      <c r="K95" s="111">
        <v>8.6999999999999994E-2</v>
      </c>
      <c r="L95" s="95">
        <f>IF(AND($N$1=1, $G$67&gt;=600), 600, IF(AND($N$1=1, AND($G$67&lt;600, $G$67&gt;=0)), $G$67, IF(AND($N$1=2, $G$67&gt;=1000), 1000, IF(AND($N$1=2, AND($G$67&lt;1000, $G$67&gt;=0)), $G$67))))</f>
        <v>198</v>
      </c>
      <c r="M95" s="75">
        <f t="shared" si="17"/>
        <v>17.225999999999999</v>
      </c>
      <c r="N95" s="67"/>
      <c r="O95" s="68">
        <f t="shared" si="12"/>
        <v>0</v>
      </c>
      <c r="P95" s="69">
        <f t="shared" si="13"/>
        <v>0</v>
      </c>
      <c r="Q95" s="66"/>
      <c r="R95" s="70"/>
    </row>
    <row r="96" spans="1:18" s="22" customFormat="1" x14ac:dyDescent="0.35">
      <c r="A96" s="20"/>
      <c r="B96" s="72" t="s">
        <v>45</v>
      </c>
      <c r="C96" s="61"/>
      <c r="D96" s="62" t="s">
        <v>25</v>
      </c>
      <c r="E96" s="61"/>
      <c r="F96" s="28"/>
      <c r="G96" s="111">
        <v>0.10299999999999999</v>
      </c>
      <c r="H96" s="95">
        <f>IF(AND($N$1=1, $G$67&gt;=600), $G$67-600, IF(AND($N$1=1, AND($G$67&lt;600, $G$67&gt;=0)), 0, IF(AND($N$1=2, $G$67&gt;=1000), $G$67-1000, IF(AND($N$1=2, AND($G$67&lt;1000, $G$67&gt;=0)), 0))))</f>
        <v>0</v>
      </c>
      <c r="I96" s="75">
        <f t="shared" si="16"/>
        <v>0</v>
      </c>
      <c r="J96" s="66"/>
      <c r="K96" s="111">
        <v>0.10299999999999999</v>
      </c>
      <c r="L96" s="95">
        <f>IF(AND($N$1=1, $G$67&gt;=600), $G$67-600, IF(AND($N$1=1, AND($G$67&lt;600, $G$67&gt;=0)), 0, IF(AND($N$1=2, $G$67&gt;=1000), $G$67-1000, IF(AND($N$1=2, AND($G$67&lt;1000, $G$67&gt;=0)), 0))))</f>
        <v>0</v>
      </c>
      <c r="M96" s="75">
        <f t="shared" si="17"/>
        <v>0</v>
      </c>
      <c r="N96" s="67"/>
      <c r="O96" s="68">
        <f t="shared" si="12"/>
        <v>0</v>
      </c>
      <c r="P96" s="69" t="str">
        <f t="shared" si="13"/>
        <v/>
      </c>
      <c r="Q96" s="66"/>
      <c r="R96" s="70"/>
    </row>
    <row r="97" spans="1:31" s="22" customFormat="1" x14ac:dyDescent="0.35">
      <c r="A97" s="20"/>
      <c r="B97" s="72" t="s">
        <v>46</v>
      </c>
      <c r="C97" s="61"/>
      <c r="D97" s="62" t="s">
        <v>25</v>
      </c>
      <c r="E97" s="61"/>
      <c r="F97" s="28"/>
      <c r="G97" s="111">
        <v>0.1076</v>
      </c>
      <c r="H97" s="95">
        <f>H48</f>
        <v>0</v>
      </c>
      <c r="I97" s="75">
        <f t="shared" si="16"/>
        <v>0</v>
      </c>
      <c r="J97" s="66"/>
      <c r="K97" s="111">
        <v>0.1076</v>
      </c>
      <c r="L97" s="95">
        <f>H97</f>
        <v>0</v>
      </c>
      <c r="M97" s="75">
        <f t="shared" si="17"/>
        <v>0</v>
      </c>
      <c r="N97" s="67"/>
      <c r="O97" s="68">
        <f t="shared" si="12"/>
        <v>0</v>
      </c>
      <c r="P97" s="69" t="str">
        <f t="shared" si="13"/>
        <v/>
      </c>
      <c r="Q97" s="66"/>
      <c r="R97" s="70"/>
    </row>
    <row r="98" spans="1:31" s="22" customFormat="1" ht="15" thickBot="1" x14ac:dyDescent="0.4">
      <c r="A98" s="20"/>
      <c r="B98" s="72" t="s">
        <v>47</v>
      </c>
      <c r="C98" s="61"/>
      <c r="D98" s="62" t="s">
        <v>25</v>
      </c>
      <c r="E98" s="61"/>
      <c r="F98" s="28"/>
      <c r="G98" s="111">
        <f>G97</f>
        <v>0.1076</v>
      </c>
      <c r="H98" s="95">
        <f>H49</f>
        <v>0</v>
      </c>
      <c r="I98" s="75">
        <f t="shared" si="16"/>
        <v>0</v>
      </c>
      <c r="J98" s="66"/>
      <c r="K98" s="111">
        <f>K97</f>
        <v>0.1076</v>
      </c>
      <c r="L98" s="95">
        <f>H98</f>
        <v>0</v>
      </c>
      <c r="M98" s="75">
        <f t="shared" si="17"/>
        <v>0</v>
      </c>
      <c r="N98" s="67"/>
      <c r="O98" s="68">
        <f t="shared" si="12"/>
        <v>0</v>
      </c>
      <c r="P98" s="69" t="str">
        <f t="shared" si="13"/>
        <v/>
      </c>
      <c r="Q98" s="66"/>
      <c r="R98" s="70"/>
    </row>
    <row r="99" spans="1:31" ht="15" thickBot="1" x14ac:dyDescent="0.4">
      <c r="A99" s="230"/>
      <c r="B99" s="294"/>
      <c r="C99" s="295"/>
      <c r="D99" s="296"/>
      <c r="E99" s="295"/>
      <c r="F99" s="297"/>
      <c r="G99" s="298"/>
      <c r="H99" s="299"/>
      <c r="I99" s="300"/>
      <c r="J99" s="236"/>
      <c r="K99" s="298"/>
      <c r="L99" s="299"/>
      <c r="M99" s="300"/>
      <c r="N99" s="297"/>
      <c r="O99" s="301"/>
      <c r="P99" s="302"/>
      <c r="Q99" s="236"/>
    </row>
    <row r="100" spans="1:31" x14ac:dyDescent="0.35">
      <c r="A100" s="230"/>
      <c r="B100" s="303" t="s">
        <v>48</v>
      </c>
      <c r="C100" s="254"/>
      <c r="D100" s="304"/>
      <c r="E100" s="254"/>
      <c r="F100" s="305"/>
      <c r="G100" s="306"/>
      <c r="H100" s="306"/>
      <c r="I100" s="307">
        <f>SUM(I88:I94,I87)</f>
        <v>59.098632980000005</v>
      </c>
      <c r="J100" s="236"/>
      <c r="K100" s="306"/>
      <c r="L100" s="306"/>
      <c r="M100" s="307">
        <f>SUM(M88:M94,M87)</f>
        <v>61.136226869999987</v>
      </c>
      <c r="N100" s="308"/>
      <c r="O100" s="309">
        <f>M100-I100</f>
        <v>2.0375938899999824</v>
      </c>
      <c r="P100" s="310">
        <f>IF(OR(I100=0,M100=0),"",(O100/I100))</f>
        <v>3.4477851470600666E-2</v>
      </c>
      <c r="Q100" s="236"/>
    </row>
    <row r="101" spans="1:31" x14ac:dyDescent="0.35">
      <c r="A101" s="230"/>
      <c r="B101" s="303" t="s">
        <v>49</v>
      </c>
      <c r="C101" s="254"/>
      <c r="D101" s="304"/>
      <c r="E101" s="254"/>
      <c r="F101" s="305"/>
      <c r="G101" s="311">
        <f>G52</f>
        <v>-0.11700000000000001</v>
      </c>
      <c r="H101" s="312"/>
      <c r="I101" s="260">
        <f>+I100*G101</f>
        <v>-6.914540058660001</v>
      </c>
      <c r="J101" s="236"/>
      <c r="K101" s="311">
        <f>K52</f>
        <v>-0.11700000000000001</v>
      </c>
      <c r="L101" s="312"/>
      <c r="M101" s="260">
        <f>+M100*K101</f>
        <v>-7.1529385437899986</v>
      </c>
      <c r="N101" s="308"/>
      <c r="O101" s="260">
        <f>M101-I101</f>
        <v>-0.23839848512999762</v>
      </c>
      <c r="P101" s="261">
        <f>IF(OR(I101=0,M101=0),"",(O101/I101))</f>
        <v>3.4477851470600618E-2</v>
      </c>
      <c r="Q101" s="236"/>
    </row>
    <row r="102" spans="1:31" x14ac:dyDescent="0.35">
      <c r="A102" s="230"/>
      <c r="B102" s="494" t="s">
        <v>50</v>
      </c>
      <c r="C102" s="254"/>
      <c r="D102" s="304"/>
      <c r="E102" s="254"/>
      <c r="F102" s="262"/>
      <c r="G102" s="313">
        <v>0.13</v>
      </c>
      <c r="H102" s="262"/>
      <c r="I102" s="260">
        <f>I100*G102</f>
        <v>7.6828222874000005</v>
      </c>
      <c r="J102" s="236"/>
      <c r="K102" s="313">
        <v>0.13</v>
      </c>
      <c r="L102" s="262"/>
      <c r="M102" s="260">
        <f>M100*K102</f>
        <v>7.9477094930999987</v>
      </c>
      <c r="N102" s="314"/>
      <c r="O102" s="260">
        <f>M102-I102</f>
        <v>0.26488720569999824</v>
      </c>
      <c r="P102" s="261">
        <f>IF(OR(I102=0,M102=0),"",(O102/I102))</f>
        <v>3.4477851470600736E-2</v>
      </c>
      <c r="Q102" s="236"/>
    </row>
    <row r="103" spans="1:31" ht="15" thickBot="1" x14ac:dyDescent="0.4">
      <c r="A103" s="230"/>
      <c r="B103" s="522" t="s">
        <v>51</v>
      </c>
      <c r="C103" s="522"/>
      <c r="D103" s="522"/>
      <c r="E103" s="315"/>
      <c r="F103" s="316"/>
      <c r="G103" s="316"/>
      <c r="H103" s="316"/>
      <c r="I103" s="317">
        <f>SUM(I100:I102)</f>
        <v>59.866915208740004</v>
      </c>
      <c r="J103" s="236"/>
      <c r="K103" s="316"/>
      <c r="L103" s="316"/>
      <c r="M103" s="317">
        <f>SUM(M100:M102)</f>
        <v>61.930997819309987</v>
      </c>
      <c r="N103" s="318"/>
      <c r="O103" s="319">
        <f>M103-I103</f>
        <v>2.064082610569983</v>
      </c>
      <c r="P103" s="320">
        <f>IF(OR(I103=0,M103=0),"",(O103/I103))</f>
        <v>3.4477851470600687E-2</v>
      </c>
      <c r="Q103" s="236"/>
    </row>
    <row r="104" spans="1:31" ht="15" thickBot="1" x14ac:dyDescent="0.4">
      <c r="A104" s="321"/>
      <c r="B104" s="322"/>
      <c r="C104" s="323"/>
      <c r="D104" s="324"/>
      <c r="E104" s="323"/>
      <c r="F104" s="325"/>
      <c r="G104" s="326"/>
      <c r="H104" s="327"/>
      <c r="I104" s="328"/>
      <c r="J104" s="236"/>
      <c r="K104" s="326"/>
      <c r="L104" s="327"/>
      <c r="M104" s="328"/>
      <c r="N104" s="325"/>
      <c r="O104" s="329"/>
      <c r="P104" s="330"/>
      <c r="Q104" s="236"/>
    </row>
    <row r="105" spans="1:31" x14ac:dyDescent="0.35">
      <c r="A105" s="230"/>
      <c r="B105" s="230"/>
      <c r="C105" s="230"/>
      <c r="D105" s="231"/>
      <c r="E105" s="230"/>
      <c r="F105" s="230"/>
      <c r="G105" s="230"/>
      <c r="H105" s="230"/>
      <c r="I105" s="246"/>
      <c r="J105" s="236"/>
      <c r="K105" s="230"/>
      <c r="L105" s="230"/>
      <c r="M105" s="246"/>
      <c r="N105" s="230"/>
      <c r="O105" s="230"/>
      <c r="P105" s="230"/>
      <c r="Q105" s="236"/>
    </row>
    <row r="106" spans="1:31" x14ac:dyDescent="0.35">
      <c r="A106" s="230"/>
      <c r="B106" s="244" t="s">
        <v>53</v>
      </c>
      <c r="C106" s="230"/>
      <c r="D106" s="231"/>
      <c r="E106" s="230"/>
      <c r="F106" s="230"/>
      <c r="G106" s="331">
        <f>G57</f>
        <v>2.9499999999999998E-2</v>
      </c>
      <c r="H106" s="332"/>
      <c r="I106" s="332"/>
      <c r="J106" s="333"/>
      <c r="K106" s="331">
        <f>K57</f>
        <v>2.9499999999999998E-2</v>
      </c>
      <c r="L106" s="230"/>
      <c r="M106" s="230"/>
      <c r="N106" s="230"/>
      <c r="O106" s="230"/>
      <c r="P106" s="230"/>
      <c r="Q106" s="236"/>
    </row>
    <row r="107" spans="1:31" s="22" customFormat="1" x14ac:dyDescent="0.35">
      <c r="D107" s="21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2" customFormat="1" x14ac:dyDescent="0.35">
      <c r="D108" s="204">
        <v>0.63</v>
      </c>
      <c r="E108" s="205" t="s">
        <v>41</v>
      </c>
      <c r="F108" s="206"/>
      <c r="G108" s="207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</row>
    <row r="109" spans="1:31" s="22" customFormat="1" x14ac:dyDescent="0.35">
      <c r="D109" s="209">
        <v>0.18</v>
      </c>
      <c r="E109" s="210" t="s">
        <v>42</v>
      </c>
      <c r="F109" s="211"/>
      <c r="G109" s="212"/>
      <c r="H109" s="51"/>
      <c r="I109" s="51"/>
      <c r="J109" s="51"/>
      <c r="K109" s="21"/>
      <c r="L109" s="21"/>
      <c r="M109" s="21"/>
      <c r="N109" s="21"/>
      <c r="O109" s="21"/>
      <c r="P109" s="21"/>
      <c r="Q109" s="21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</row>
    <row r="110" spans="1:31" s="22" customFormat="1" x14ac:dyDescent="0.35">
      <c r="D110" s="213">
        <v>0.19</v>
      </c>
      <c r="E110" s="214" t="s">
        <v>43</v>
      </c>
      <c r="F110" s="215"/>
      <c r="G110" s="216"/>
      <c r="H110" s="51"/>
      <c r="I110" s="51"/>
      <c r="J110" s="51"/>
      <c r="K110" s="21"/>
      <c r="L110" s="21"/>
      <c r="M110" s="21"/>
      <c r="N110" s="21"/>
      <c r="O110" s="21"/>
      <c r="P110" s="21"/>
      <c r="Q110" s="21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</row>
    <row r="111" spans="1:31" x14ac:dyDescent="0.35">
      <c r="D111" s="335"/>
      <c r="E111" s="336"/>
      <c r="F111" s="335"/>
      <c r="G111" s="335"/>
      <c r="H111" s="22"/>
      <c r="I111" s="22"/>
      <c r="J111" s="22"/>
      <c r="K111" s="22"/>
      <c r="L111" s="22"/>
    </row>
    <row r="112" spans="1:31" x14ac:dyDescent="0.35">
      <c r="G112" s="22"/>
      <c r="H112" s="22"/>
      <c r="I112" s="22"/>
      <c r="J112" s="208"/>
      <c r="K112" s="208"/>
      <c r="L112" s="208"/>
      <c r="M112" s="208"/>
      <c r="N112" s="208"/>
    </row>
    <row r="113" spans="7:14" x14ac:dyDescent="0.35">
      <c r="G113" s="22"/>
      <c r="H113" s="22"/>
      <c r="I113" s="22"/>
      <c r="J113" s="208"/>
      <c r="K113" s="208"/>
      <c r="L113" s="208"/>
      <c r="M113" s="208"/>
      <c r="N113" s="208"/>
    </row>
    <row r="114" spans="7:14" x14ac:dyDescent="0.35">
      <c r="G114" s="22"/>
      <c r="H114" s="22"/>
      <c r="I114" s="22"/>
      <c r="J114" s="208"/>
      <c r="K114" s="208"/>
      <c r="L114" s="208"/>
      <c r="M114" s="208"/>
      <c r="N114" s="208"/>
    </row>
    <row r="115" spans="7:14" x14ac:dyDescent="0.35">
      <c r="G115" s="22"/>
      <c r="H115" s="22"/>
      <c r="I115" s="22"/>
      <c r="J115" s="208"/>
      <c r="K115" s="208"/>
      <c r="L115" s="208"/>
      <c r="M115" s="208"/>
      <c r="N115" s="208"/>
    </row>
    <row r="116" spans="7:14" x14ac:dyDescent="0.35">
      <c r="G116" s="22"/>
      <c r="H116" s="22"/>
      <c r="I116" s="22"/>
      <c r="J116" s="208"/>
      <c r="K116" s="208"/>
      <c r="L116" s="208"/>
      <c r="M116" s="208"/>
      <c r="N116" s="208"/>
    </row>
    <row r="117" spans="7:14" x14ac:dyDescent="0.35">
      <c r="G117" s="22"/>
      <c r="H117" s="22"/>
      <c r="I117" s="22"/>
      <c r="J117" s="208"/>
      <c r="K117" s="208"/>
      <c r="L117" s="208"/>
      <c r="M117" s="208"/>
      <c r="N117" s="208"/>
    </row>
    <row r="118" spans="7:14" x14ac:dyDescent="0.35">
      <c r="G118" s="22"/>
      <c r="H118" s="22"/>
      <c r="I118" s="22"/>
      <c r="J118" s="208"/>
      <c r="K118" s="208"/>
      <c r="L118" s="208"/>
      <c r="M118" s="208"/>
      <c r="N118" s="208"/>
    </row>
    <row r="119" spans="7:14" x14ac:dyDescent="0.35">
      <c r="G119" s="22"/>
      <c r="H119" s="22"/>
      <c r="I119" s="22"/>
      <c r="J119" s="208"/>
      <c r="K119" s="208"/>
      <c r="L119" s="208"/>
      <c r="M119" s="208"/>
      <c r="N119" s="208"/>
    </row>
    <row r="120" spans="7:14" x14ac:dyDescent="0.35">
      <c r="G120" s="22"/>
      <c r="H120" s="22"/>
      <c r="I120" s="22"/>
      <c r="J120" s="208"/>
      <c r="K120" s="208"/>
      <c r="L120" s="208"/>
      <c r="M120" s="208"/>
      <c r="N120" s="208"/>
    </row>
    <row r="121" spans="7:14" x14ac:dyDescent="0.35">
      <c r="G121" s="22"/>
      <c r="H121" s="22"/>
      <c r="I121" s="22"/>
      <c r="J121" s="208"/>
      <c r="K121" s="208"/>
      <c r="L121" s="208"/>
      <c r="M121" s="208"/>
      <c r="N121" s="208"/>
    </row>
    <row r="122" spans="7:14" x14ac:dyDescent="0.35">
      <c r="G122" s="22"/>
      <c r="H122" s="22"/>
      <c r="I122" s="22"/>
      <c r="J122" s="208"/>
      <c r="K122" s="208"/>
      <c r="L122" s="208"/>
      <c r="M122" s="208"/>
      <c r="N122" s="208"/>
    </row>
    <row r="123" spans="7:14" x14ac:dyDescent="0.35">
      <c r="G123" s="22"/>
      <c r="H123" s="22"/>
      <c r="I123" s="22"/>
      <c r="J123" s="208"/>
      <c r="K123" s="208"/>
      <c r="L123" s="208"/>
      <c r="M123" s="208"/>
      <c r="N123" s="208"/>
    </row>
    <row r="124" spans="7:14" x14ac:dyDescent="0.35">
      <c r="G124" s="22"/>
      <c r="H124" s="22"/>
      <c r="I124" s="22"/>
      <c r="J124" s="208"/>
      <c r="K124" s="208"/>
      <c r="L124" s="208"/>
      <c r="M124" s="208"/>
    </row>
    <row r="125" spans="7:14" x14ac:dyDescent="0.35">
      <c r="G125" s="22"/>
      <c r="H125" s="22"/>
      <c r="I125" s="22"/>
      <c r="J125" s="208"/>
      <c r="K125" s="208"/>
      <c r="L125" s="208"/>
      <c r="M125" s="208"/>
    </row>
    <row r="126" spans="7:14" x14ac:dyDescent="0.35">
      <c r="G126" s="22"/>
      <c r="H126" s="22"/>
      <c r="I126" s="22"/>
      <c r="J126" s="208"/>
      <c r="K126" s="208"/>
      <c r="L126" s="208"/>
      <c r="M126" s="208"/>
    </row>
    <row r="127" spans="7:14" x14ac:dyDescent="0.35">
      <c r="G127" s="22"/>
      <c r="H127" s="22"/>
      <c r="I127" s="22"/>
      <c r="J127" s="208"/>
      <c r="K127" s="208"/>
      <c r="L127" s="208"/>
      <c r="M127" s="208"/>
    </row>
    <row r="128" spans="7:14" x14ac:dyDescent="0.35">
      <c r="G128" s="22"/>
      <c r="H128" s="22"/>
      <c r="I128" s="22"/>
      <c r="J128" s="208"/>
      <c r="K128" s="208"/>
      <c r="L128" s="208"/>
      <c r="M128" s="208"/>
    </row>
    <row r="129" spans="7:13" x14ac:dyDescent="0.35">
      <c r="G129" s="22"/>
      <c r="H129" s="22"/>
      <c r="I129" s="22"/>
      <c r="J129" s="208"/>
      <c r="K129" s="208"/>
      <c r="L129" s="208"/>
      <c r="M129" s="208"/>
    </row>
    <row r="130" spans="7:13" x14ac:dyDescent="0.35">
      <c r="G130" s="22"/>
      <c r="H130" s="22"/>
      <c r="I130" s="22"/>
      <c r="J130" s="208"/>
      <c r="K130" s="208"/>
      <c r="L130" s="208"/>
      <c r="M130" s="208"/>
    </row>
    <row r="131" spans="7:13" x14ac:dyDescent="0.35">
      <c r="G131" s="22"/>
      <c r="H131" s="22"/>
      <c r="I131" s="22"/>
      <c r="J131" s="208"/>
      <c r="K131" s="208"/>
      <c r="L131" s="208"/>
      <c r="M131" s="208"/>
    </row>
    <row r="132" spans="7:13" x14ac:dyDescent="0.35">
      <c r="G132" s="22"/>
      <c r="H132" s="22"/>
      <c r="I132" s="22"/>
      <c r="J132" s="208"/>
      <c r="K132" s="208"/>
      <c r="L132" s="208"/>
      <c r="M132" s="208"/>
    </row>
    <row r="133" spans="7:13" x14ac:dyDescent="0.35">
      <c r="G133" s="22"/>
      <c r="H133" s="22"/>
      <c r="I133" s="22"/>
      <c r="J133" s="208"/>
      <c r="K133" s="208"/>
      <c r="L133" s="208"/>
      <c r="M133" s="208"/>
    </row>
    <row r="134" spans="7:13" x14ac:dyDescent="0.35">
      <c r="G134" s="22"/>
      <c r="H134" s="22"/>
      <c r="I134" s="22"/>
      <c r="J134" s="208"/>
      <c r="K134" s="208"/>
      <c r="L134" s="208"/>
      <c r="M134" s="208"/>
    </row>
    <row r="135" spans="7:13" x14ac:dyDescent="0.35">
      <c r="G135" s="22"/>
      <c r="H135" s="22"/>
      <c r="I135" s="22"/>
      <c r="J135" s="208"/>
      <c r="K135" s="208"/>
      <c r="L135" s="208"/>
      <c r="M135" s="208"/>
    </row>
    <row r="136" spans="7:13" x14ac:dyDescent="0.35">
      <c r="G136" s="22"/>
      <c r="H136" s="22"/>
      <c r="I136" s="22"/>
      <c r="J136" s="208"/>
      <c r="K136" s="208"/>
      <c r="L136" s="208"/>
      <c r="M136" s="208"/>
    </row>
    <row r="137" spans="7:13" x14ac:dyDescent="0.35">
      <c r="G137" s="22"/>
      <c r="H137" s="22"/>
      <c r="I137" s="22"/>
      <c r="J137" s="208"/>
      <c r="K137" s="208"/>
      <c r="L137" s="208"/>
      <c r="M137" s="208"/>
    </row>
    <row r="138" spans="7:13" x14ac:dyDescent="0.35">
      <c r="G138" s="22"/>
      <c r="H138" s="22"/>
      <c r="I138" s="22"/>
      <c r="J138" s="208"/>
      <c r="K138" s="208"/>
      <c r="L138" s="208"/>
      <c r="M138" s="208"/>
    </row>
    <row r="139" spans="7:13" x14ac:dyDescent="0.35">
      <c r="G139" s="22"/>
      <c r="H139" s="22"/>
      <c r="I139" s="22"/>
      <c r="J139" s="208"/>
      <c r="K139" s="208"/>
      <c r="L139" s="208"/>
      <c r="M139" s="208"/>
    </row>
    <row r="140" spans="7:13" x14ac:dyDescent="0.35">
      <c r="G140" s="22"/>
      <c r="H140" s="22"/>
      <c r="I140" s="22"/>
      <c r="J140" s="208"/>
      <c r="K140" s="208"/>
      <c r="L140" s="208"/>
      <c r="M140" s="208"/>
    </row>
    <row r="141" spans="7:13" x14ac:dyDescent="0.35">
      <c r="G141" s="22"/>
      <c r="H141" s="22"/>
      <c r="I141" s="22"/>
      <c r="J141" s="208"/>
      <c r="K141" s="208"/>
      <c r="L141" s="208"/>
      <c r="M141" s="208"/>
    </row>
    <row r="142" spans="7:13" x14ac:dyDescent="0.35">
      <c r="G142" s="22"/>
      <c r="H142" s="22"/>
      <c r="I142" s="22"/>
      <c r="J142" s="208"/>
      <c r="K142" s="208"/>
      <c r="L142" s="208"/>
      <c r="M142" s="208"/>
    </row>
    <row r="143" spans="7:13" x14ac:dyDescent="0.35">
      <c r="G143" s="22"/>
      <c r="H143" s="22"/>
      <c r="I143" s="22"/>
      <c r="J143" s="208"/>
      <c r="K143" s="208"/>
      <c r="L143" s="208"/>
      <c r="M143" s="208"/>
    </row>
    <row r="144" spans="7:13" x14ac:dyDescent="0.35">
      <c r="G144" s="22"/>
      <c r="H144" s="22"/>
      <c r="I144" s="22"/>
      <c r="J144" s="208"/>
      <c r="K144" s="208"/>
      <c r="L144" s="208"/>
      <c r="M144" s="208"/>
    </row>
    <row r="145" spans="7:13" x14ac:dyDescent="0.35">
      <c r="G145" s="22"/>
      <c r="H145" s="22"/>
      <c r="I145" s="22"/>
      <c r="J145" s="208"/>
      <c r="K145" s="208"/>
      <c r="L145" s="208"/>
      <c r="M145" s="208"/>
    </row>
    <row r="146" spans="7:13" x14ac:dyDescent="0.35">
      <c r="G146" s="22"/>
      <c r="H146" s="22"/>
      <c r="I146" s="22"/>
      <c r="J146" s="208"/>
      <c r="K146" s="208"/>
      <c r="L146" s="208"/>
      <c r="M146" s="208"/>
    </row>
    <row r="147" spans="7:13" x14ac:dyDescent="0.35">
      <c r="G147" s="22"/>
      <c r="H147" s="22"/>
      <c r="I147" s="22"/>
      <c r="J147" s="208"/>
      <c r="K147" s="208"/>
      <c r="L147" s="208"/>
      <c r="M147" s="208"/>
    </row>
    <row r="148" spans="7:13" x14ac:dyDescent="0.35">
      <c r="G148" s="22"/>
      <c r="H148" s="22"/>
      <c r="I148" s="22"/>
      <c r="J148" s="208"/>
      <c r="K148" s="208"/>
      <c r="L148" s="208"/>
      <c r="M148" s="208"/>
    </row>
    <row r="149" spans="7:13" x14ac:dyDescent="0.35">
      <c r="G149" s="22"/>
      <c r="H149" s="22"/>
      <c r="I149" s="22"/>
      <c r="J149" s="208"/>
      <c r="K149" s="208"/>
      <c r="L149" s="208"/>
      <c r="M149" s="208"/>
    </row>
    <row r="150" spans="7:13" x14ac:dyDescent="0.35">
      <c r="G150" s="22"/>
      <c r="H150" s="22"/>
      <c r="I150" s="22"/>
      <c r="J150" s="208"/>
      <c r="K150" s="208"/>
      <c r="L150" s="208"/>
      <c r="M150" s="208"/>
    </row>
    <row r="151" spans="7:13" x14ac:dyDescent="0.35">
      <c r="G151" s="22"/>
      <c r="H151" s="22"/>
      <c r="I151" s="22"/>
      <c r="J151" s="208"/>
      <c r="K151" s="208"/>
      <c r="L151" s="208"/>
      <c r="M151" s="208"/>
    </row>
    <row r="152" spans="7:13" x14ac:dyDescent="0.35">
      <c r="G152" s="22"/>
      <c r="H152" s="22"/>
      <c r="I152" s="22"/>
      <c r="J152" s="208"/>
      <c r="K152" s="208"/>
      <c r="L152" s="208"/>
      <c r="M152" s="208"/>
    </row>
    <row r="153" spans="7:13" x14ac:dyDescent="0.35">
      <c r="G153" s="22"/>
      <c r="H153" s="22"/>
      <c r="I153" s="22"/>
      <c r="J153" s="208"/>
      <c r="K153" s="208"/>
      <c r="L153" s="208"/>
      <c r="M153" s="208"/>
    </row>
    <row r="154" spans="7:13" x14ac:dyDescent="0.35">
      <c r="G154" s="22"/>
      <c r="H154" s="22"/>
      <c r="I154" s="22"/>
      <c r="J154" s="208"/>
      <c r="K154" s="208"/>
      <c r="L154" s="208"/>
      <c r="M154" s="208"/>
    </row>
    <row r="155" spans="7:13" x14ac:dyDescent="0.35">
      <c r="G155" s="22"/>
      <c r="H155" s="22"/>
      <c r="I155" s="22"/>
      <c r="J155" s="208"/>
      <c r="K155" s="208"/>
      <c r="L155" s="208"/>
      <c r="M155" s="208"/>
    </row>
    <row r="156" spans="7:13" x14ac:dyDescent="0.35">
      <c r="G156" s="22"/>
      <c r="H156" s="22"/>
      <c r="I156" s="22"/>
      <c r="J156" s="208"/>
      <c r="K156" s="208"/>
      <c r="L156" s="208"/>
      <c r="M156" s="208"/>
    </row>
    <row r="157" spans="7:13" x14ac:dyDescent="0.35">
      <c r="G157" s="22"/>
      <c r="H157" s="22"/>
      <c r="I157" s="22"/>
      <c r="J157" s="208"/>
      <c r="K157" s="208"/>
      <c r="L157" s="208"/>
      <c r="M157" s="208"/>
    </row>
    <row r="158" spans="7:13" x14ac:dyDescent="0.35">
      <c r="G158" s="22"/>
      <c r="H158" s="22"/>
      <c r="I158" s="22"/>
      <c r="J158" s="208"/>
      <c r="K158" s="208"/>
      <c r="L158" s="208"/>
      <c r="M158" s="208"/>
    </row>
    <row r="159" spans="7:13" x14ac:dyDescent="0.35">
      <c r="G159" s="22"/>
      <c r="H159" s="22"/>
      <c r="I159" s="22"/>
      <c r="J159" s="208"/>
      <c r="K159" s="208"/>
      <c r="L159" s="208"/>
      <c r="M159" s="208"/>
    </row>
    <row r="160" spans="7:13" x14ac:dyDescent="0.35">
      <c r="G160" s="22"/>
      <c r="H160" s="22"/>
      <c r="I160" s="22"/>
      <c r="J160" s="208"/>
      <c r="K160" s="208"/>
      <c r="L160" s="208"/>
      <c r="M160" s="208"/>
    </row>
    <row r="161" spans="7:13" x14ac:dyDescent="0.35">
      <c r="G161" s="22"/>
      <c r="H161" s="22"/>
      <c r="I161" s="22"/>
      <c r="J161" s="208"/>
      <c r="K161" s="208"/>
      <c r="L161" s="208"/>
      <c r="M161" s="208"/>
    </row>
    <row r="162" spans="7:13" x14ac:dyDescent="0.35">
      <c r="G162" s="22"/>
      <c r="H162" s="22"/>
      <c r="I162" s="22"/>
      <c r="J162" s="208"/>
      <c r="K162" s="208"/>
      <c r="L162" s="208"/>
      <c r="M162" s="208"/>
    </row>
    <row r="163" spans="7:13" x14ac:dyDescent="0.35">
      <c r="G163" s="22"/>
      <c r="H163" s="22"/>
      <c r="I163" s="22"/>
      <c r="J163" s="208"/>
      <c r="K163" s="208"/>
      <c r="L163" s="208"/>
      <c r="M163" s="208"/>
    </row>
    <row r="164" spans="7:13" x14ac:dyDescent="0.35">
      <c r="G164" s="22"/>
      <c r="H164" s="22"/>
      <c r="I164" s="22"/>
      <c r="J164" s="208"/>
      <c r="K164" s="208"/>
      <c r="L164" s="208"/>
      <c r="M164" s="208"/>
    </row>
    <row r="165" spans="7:13" x14ac:dyDescent="0.35">
      <c r="G165" s="22"/>
      <c r="H165" s="22"/>
      <c r="I165" s="22"/>
      <c r="J165" s="208"/>
      <c r="K165" s="208"/>
      <c r="L165" s="208"/>
      <c r="M165" s="208"/>
    </row>
    <row r="166" spans="7:13" x14ac:dyDescent="0.35">
      <c r="G166" s="22"/>
      <c r="H166" s="22"/>
      <c r="I166" s="22"/>
      <c r="J166" s="208"/>
      <c r="K166" s="208"/>
      <c r="L166" s="208"/>
      <c r="M166" s="208"/>
    </row>
    <row r="167" spans="7:13" x14ac:dyDescent="0.35">
      <c r="G167" s="22"/>
      <c r="H167" s="22"/>
      <c r="I167" s="22"/>
      <c r="J167" s="208"/>
      <c r="K167" s="208"/>
      <c r="L167" s="208"/>
      <c r="M167" s="208"/>
    </row>
    <row r="168" spans="7:13" x14ac:dyDescent="0.35">
      <c r="G168" s="22"/>
      <c r="H168" s="22"/>
      <c r="I168" s="22"/>
      <c r="J168" s="208"/>
      <c r="K168" s="208"/>
      <c r="L168" s="208"/>
      <c r="M168" s="208"/>
    </row>
    <row r="169" spans="7:13" x14ac:dyDescent="0.35">
      <c r="G169" s="22"/>
      <c r="H169" s="22"/>
      <c r="I169" s="22"/>
      <c r="J169" s="208"/>
      <c r="K169" s="208"/>
      <c r="L169" s="208"/>
      <c r="M169" s="208"/>
    </row>
    <row r="170" spans="7:13" x14ac:dyDescent="0.35">
      <c r="G170" s="22"/>
      <c r="H170" s="22"/>
      <c r="I170" s="22"/>
      <c r="J170" s="208"/>
      <c r="K170" s="208"/>
      <c r="L170" s="208"/>
      <c r="M170" s="208"/>
    </row>
    <row r="171" spans="7:13" x14ac:dyDescent="0.35">
      <c r="G171" s="22"/>
      <c r="H171" s="22"/>
      <c r="I171" s="22"/>
      <c r="J171" s="208"/>
      <c r="K171" s="208"/>
      <c r="L171" s="208"/>
      <c r="M171" s="208"/>
    </row>
    <row r="172" spans="7:13" x14ac:dyDescent="0.35">
      <c r="G172" s="22"/>
      <c r="H172" s="22"/>
      <c r="I172" s="22"/>
      <c r="J172" s="208"/>
      <c r="K172" s="208"/>
      <c r="L172" s="208"/>
      <c r="M172" s="208"/>
    </row>
    <row r="173" spans="7:13" x14ac:dyDescent="0.35">
      <c r="G173" s="22"/>
      <c r="H173" s="22"/>
      <c r="I173" s="22"/>
      <c r="J173" s="208"/>
      <c r="K173" s="208"/>
      <c r="L173" s="208"/>
      <c r="M173" s="208"/>
    </row>
    <row r="174" spans="7:13" x14ac:dyDescent="0.35">
      <c r="G174" s="22"/>
      <c r="H174" s="22"/>
      <c r="I174" s="22"/>
      <c r="J174" s="208"/>
      <c r="K174" s="208"/>
      <c r="L174" s="208"/>
      <c r="M174" s="208"/>
    </row>
    <row r="175" spans="7:13" x14ac:dyDescent="0.35">
      <c r="G175" s="22"/>
      <c r="H175" s="22"/>
      <c r="I175" s="22"/>
      <c r="J175" s="208"/>
      <c r="K175" s="208"/>
      <c r="L175" s="208"/>
      <c r="M175" s="208"/>
    </row>
    <row r="176" spans="7:13" x14ac:dyDescent="0.35">
      <c r="G176" s="22"/>
      <c r="H176" s="22"/>
      <c r="I176" s="22"/>
      <c r="J176" s="208"/>
      <c r="K176" s="208"/>
      <c r="L176" s="208"/>
      <c r="M176" s="208"/>
    </row>
    <row r="177" spans="7:13" x14ac:dyDescent="0.35">
      <c r="G177" s="22"/>
      <c r="H177" s="22"/>
      <c r="I177" s="22"/>
      <c r="J177" s="208"/>
      <c r="K177" s="208"/>
      <c r="L177" s="208"/>
      <c r="M177" s="208"/>
    </row>
    <row r="178" spans="7:13" x14ac:dyDescent="0.35">
      <c r="G178" s="22"/>
      <c r="H178" s="22"/>
      <c r="I178" s="22"/>
      <c r="J178" s="208"/>
      <c r="K178" s="208"/>
      <c r="L178" s="208"/>
      <c r="M178" s="208"/>
    </row>
    <row r="179" spans="7:13" x14ac:dyDescent="0.35">
      <c r="G179" s="22"/>
      <c r="H179" s="22"/>
      <c r="I179" s="22"/>
      <c r="J179" s="208"/>
      <c r="K179" s="208"/>
      <c r="L179" s="208"/>
      <c r="M179" s="208"/>
    </row>
    <row r="180" spans="7:13" x14ac:dyDescent="0.35">
      <c r="G180" s="22"/>
      <c r="H180" s="22"/>
      <c r="I180" s="22"/>
      <c r="J180" s="208"/>
      <c r="K180" s="208"/>
      <c r="L180" s="208"/>
      <c r="M180" s="208"/>
    </row>
    <row r="181" spans="7:13" x14ac:dyDescent="0.35">
      <c r="G181" s="22"/>
      <c r="H181" s="22"/>
      <c r="I181" s="22"/>
      <c r="J181" s="208"/>
      <c r="K181" s="208"/>
      <c r="L181" s="208"/>
      <c r="M181" s="208"/>
    </row>
    <row r="182" spans="7:13" x14ac:dyDescent="0.35">
      <c r="G182" s="22"/>
      <c r="H182" s="22"/>
      <c r="I182" s="22"/>
      <c r="J182" s="208"/>
      <c r="K182" s="208"/>
      <c r="L182" s="208"/>
      <c r="M182" s="208"/>
    </row>
    <row r="183" spans="7:13" x14ac:dyDescent="0.35">
      <c r="G183" s="22"/>
      <c r="H183" s="22"/>
      <c r="I183" s="22"/>
      <c r="J183" s="208"/>
      <c r="K183" s="208"/>
      <c r="L183" s="208"/>
      <c r="M183" s="208"/>
    </row>
    <row r="184" spans="7:13" x14ac:dyDescent="0.35">
      <c r="G184" s="22"/>
      <c r="H184" s="22"/>
      <c r="I184" s="22"/>
      <c r="J184" s="208"/>
      <c r="K184" s="208"/>
      <c r="L184" s="208"/>
      <c r="M184" s="208"/>
    </row>
    <row r="185" spans="7:13" x14ac:dyDescent="0.35">
      <c r="G185" s="22"/>
      <c r="H185" s="22"/>
      <c r="I185" s="22"/>
      <c r="J185" s="208"/>
      <c r="K185" s="208"/>
      <c r="L185" s="208"/>
      <c r="M185" s="208"/>
    </row>
    <row r="186" spans="7:13" x14ac:dyDescent="0.35">
      <c r="G186" s="22"/>
      <c r="H186" s="22"/>
      <c r="I186" s="22"/>
      <c r="J186" s="208"/>
      <c r="K186" s="208"/>
      <c r="L186" s="208"/>
      <c r="M186" s="208"/>
    </row>
    <row r="187" spans="7:13" x14ac:dyDescent="0.35">
      <c r="G187" s="22"/>
      <c r="H187" s="22"/>
      <c r="I187" s="22"/>
      <c r="J187" s="208"/>
      <c r="K187" s="208"/>
      <c r="L187" s="208"/>
      <c r="M187" s="208"/>
    </row>
    <row r="188" spans="7:13" x14ac:dyDescent="0.35">
      <c r="G188" s="22"/>
      <c r="H188" s="22"/>
      <c r="I188" s="22"/>
      <c r="J188" s="208"/>
      <c r="K188" s="208"/>
      <c r="L188" s="208"/>
      <c r="M188" s="208"/>
    </row>
    <row r="189" spans="7:13" x14ac:dyDescent="0.35">
      <c r="G189" s="22"/>
      <c r="H189" s="22"/>
      <c r="I189" s="22"/>
      <c r="J189" s="208"/>
      <c r="K189" s="208"/>
      <c r="L189" s="208"/>
      <c r="M189" s="208"/>
    </row>
    <row r="190" spans="7:13" x14ac:dyDescent="0.35">
      <c r="G190" s="22"/>
      <c r="H190" s="22"/>
      <c r="I190" s="22"/>
      <c r="J190" s="208"/>
      <c r="K190" s="208"/>
      <c r="L190" s="208"/>
      <c r="M190" s="208"/>
    </row>
    <row r="191" spans="7:13" x14ac:dyDescent="0.35">
      <c r="G191" s="22"/>
      <c r="H191" s="22"/>
      <c r="I191" s="22"/>
      <c r="J191" s="208"/>
      <c r="K191" s="208"/>
      <c r="L191" s="208"/>
      <c r="M191" s="208"/>
    </row>
    <row r="192" spans="7:13" x14ac:dyDescent="0.35">
      <c r="G192" s="22"/>
      <c r="H192" s="22"/>
      <c r="I192" s="22"/>
      <c r="J192" s="208"/>
      <c r="K192" s="208"/>
      <c r="L192" s="208"/>
      <c r="M192" s="208"/>
    </row>
    <row r="193" spans="7:13" x14ac:dyDescent="0.35">
      <c r="G193" s="22"/>
      <c r="H193" s="22"/>
      <c r="I193" s="22"/>
      <c r="J193" s="208"/>
      <c r="K193" s="208"/>
      <c r="L193" s="208"/>
      <c r="M193" s="208"/>
    </row>
    <row r="194" spans="7:13" x14ac:dyDescent="0.35">
      <c r="G194" s="22"/>
      <c r="H194" s="22"/>
      <c r="I194" s="22"/>
      <c r="J194" s="208"/>
      <c r="K194" s="208"/>
      <c r="L194" s="208"/>
      <c r="M194" s="208"/>
    </row>
    <row r="195" spans="7:13" x14ac:dyDescent="0.35">
      <c r="G195" s="22"/>
      <c r="H195" s="22"/>
      <c r="I195" s="22"/>
      <c r="J195" s="208"/>
      <c r="K195" s="208"/>
      <c r="L195" s="208"/>
      <c r="M195" s="208"/>
    </row>
    <row r="196" spans="7:13" x14ac:dyDescent="0.35">
      <c r="G196" s="22"/>
      <c r="H196" s="22"/>
      <c r="I196" s="22"/>
      <c r="J196" s="208"/>
      <c r="K196" s="208"/>
      <c r="L196" s="208"/>
      <c r="M196" s="208"/>
    </row>
    <row r="197" spans="7:13" x14ac:dyDescent="0.35">
      <c r="G197" s="22"/>
      <c r="H197" s="22"/>
      <c r="I197" s="22"/>
      <c r="J197" s="208"/>
      <c r="K197" s="208"/>
      <c r="L197" s="208"/>
      <c r="M197" s="208"/>
    </row>
    <row r="198" spans="7:13" x14ac:dyDescent="0.35">
      <c r="G198" s="22"/>
      <c r="H198" s="22"/>
      <c r="I198" s="22"/>
      <c r="J198" s="208"/>
      <c r="K198" s="208"/>
      <c r="L198" s="208"/>
      <c r="M198" s="208"/>
    </row>
    <row r="199" spans="7:13" x14ac:dyDescent="0.35">
      <c r="G199" s="22"/>
      <c r="H199" s="22"/>
      <c r="I199" s="22"/>
      <c r="J199" s="208"/>
      <c r="K199" s="208"/>
      <c r="L199" s="208"/>
      <c r="M199" s="208"/>
    </row>
    <row r="200" spans="7:13" x14ac:dyDescent="0.35">
      <c r="G200" s="22"/>
      <c r="H200" s="22"/>
      <c r="I200" s="22"/>
      <c r="J200" s="208"/>
      <c r="K200" s="208"/>
      <c r="L200" s="208"/>
      <c r="M200" s="208"/>
    </row>
    <row r="201" spans="7:13" x14ac:dyDescent="0.35">
      <c r="G201" s="22"/>
      <c r="H201" s="22"/>
      <c r="I201" s="22"/>
      <c r="J201" s="208"/>
      <c r="K201" s="208"/>
      <c r="L201" s="208"/>
      <c r="M201" s="208"/>
    </row>
    <row r="202" spans="7:13" x14ac:dyDescent="0.35">
      <c r="G202" s="22"/>
      <c r="H202" s="22"/>
      <c r="I202" s="22"/>
      <c r="J202" s="208"/>
      <c r="K202" s="208"/>
      <c r="L202" s="208"/>
      <c r="M202" s="208"/>
    </row>
    <row r="203" spans="7:13" x14ac:dyDescent="0.35">
      <c r="G203" s="22"/>
      <c r="H203" s="22"/>
      <c r="I203" s="22"/>
      <c r="J203" s="208"/>
      <c r="K203" s="208"/>
      <c r="L203" s="208"/>
      <c r="M203" s="208"/>
    </row>
    <row r="204" spans="7:13" x14ac:dyDescent="0.35">
      <c r="G204" s="22"/>
      <c r="H204" s="22"/>
      <c r="I204" s="22"/>
      <c r="J204" s="208"/>
      <c r="K204" s="208"/>
      <c r="L204" s="208"/>
      <c r="M204" s="208"/>
    </row>
    <row r="205" spans="7:13" x14ac:dyDescent="0.35">
      <c r="G205" s="22"/>
      <c r="H205" s="22"/>
      <c r="I205" s="22"/>
      <c r="J205" s="208"/>
      <c r="K205" s="208"/>
      <c r="L205" s="208"/>
      <c r="M205" s="208"/>
    </row>
    <row r="206" spans="7:13" x14ac:dyDescent="0.35">
      <c r="G206" s="22"/>
      <c r="H206" s="22"/>
      <c r="I206" s="22"/>
      <c r="J206" s="208"/>
      <c r="K206" s="208"/>
      <c r="L206" s="208"/>
      <c r="M206" s="208"/>
    </row>
    <row r="207" spans="7:13" x14ac:dyDescent="0.35">
      <c r="G207" s="22"/>
      <c r="H207" s="22"/>
      <c r="I207" s="22"/>
      <c r="J207" s="208"/>
      <c r="K207" s="208"/>
      <c r="L207" s="208"/>
      <c r="M207" s="208"/>
    </row>
    <row r="208" spans="7:13" x14ac:dyDescent="0.35">
      <c r="G208" s="22"/>
      <c r="H208" s="22"/>
      <c r="I208" s="22"/>
      <c r="J208" s="208"/>
      <c r="K208" s="208"/>
      <c r="L208" s="208"/>
      <c r="M208" s="208"/>
    </row>
    <row r="209" spans="7:13" x14ac:dyDescent="0.35">
      <c r="G209" s="22"/>
      <c r="H209" s="22"/>
      <c r="I209" s="22"/>
      <c r="J209" s="208"/>
      <c r="K209" s="208"/>
      <c r="L209" s="208"/>
      <c r="M209" s="208"/>
    </row>
    <row r="210" spans="7:13" x14ac:dyDescent="0.35">
      <c r="G210" s="22"/>
      <c r="H210" s="22"/>
      <c r="I210" s="22"/>
      <c r="J210" s="208"/>
      <c r="K210" s="208"/>
      <c r="L210" s="208"/>
      <c r="M210" s="208"/>
    </row>
    <row r="211" spans="7:13" x14ac:dyDescent="0.35">
      <c r="G211" s="22"/>
      <c r="H211" s="22"/>
      <c r="I211" s="22"/>
      <c r="J211" s="208"/>
      <c r="K211" s="208"/>
      <c r="L211" s="208"/>
      <c r="M211" s="208"/>
    </row>
    <row r="212" spans="7:13" x14ac:dyDescent="0.35">
      <c r="G212" s="22"/>
      <c r="H212" s="22"/>
      <c r="I212" s="22"/>
      <c r="J212" s="208"/>
      <c r="K212" s="208"/>
      <c r="L212" s="208"/>
      <c r="M212" s="208"/>
    </row>
    <row r="213" spans="7:13" x14ac:dyDescent="0.35">
      <c r="G213" s="22"/>
      <c r="H213" s="22"/>
      <c r="I213" s="22"/>
      <c r="J213" s="208"/>
      <c r="K213" s="208"/>
      <c r="L213" s="208"/>
      <c r="M213" s="208"/>
    </row>
    <row r="214" spans="7:13" x14ac:dyDescent="0.35">
      <c r="G214" s="22"/>
      <c r="H214" s="22"/>
      <c r="I214" s="22"/>
      <c r="J214" s="208"/>
      <c r="K214" s="208"/>
      <c r="L214" s="208"/>
      <c r="M214" s="208"/>
    </row>
    <row r="215" spans="7:13" x14ac:dyDescent="0.35">
      <c r="G215" s="22"/>
      <c r="H215" s="22"/>
      <c r="I215" s="22"/>
      <c r="J215" s="208"/>
      <c r="K215" s="208"/>
      <c r="L215" s="208"/>
      <c r="M215" s="208"/>
    </row>
    <row r="216" spans="7:13" x14ac:dyDescent="0.35">
      <c r="G216" s="22"/>
      <c r="H216" s="22"/>
      <c r="I216" s="22"/>
      <c r="J216" s="208"/>
      <c r="K216" s="208"/>
      <c r="L216" s="208"/>
      <c r="M216" s="208"/>
    </row>
    <row r="217" spans="7:13" x14ac:dyDescent="0.35">
      <c r="G217" s="22"/>
      <c r="H217" s="22"/>
      <c r="I217" s="22"/>
      <c r="J217" s="208"/>
      <c r="K217" s="208"/>
      <c r="L217" s="208"/>
      <c r="M217" s="208"/>
    </row>
    <row r="218" spans="7:13" x14ac:dyDescent="0.35">
      <c r="G218" s="22"/>
      <c r="H218" s="22"/>
      <c r="I218" s="22"/>
      <c r="J218" s="208"/>
      <c r="K218" s="208"/>
      <c r="L218" s="208"/>
      <c r="M218" s="208"/>
    </row>
    <row r="219" spans="7:13" x14ac:dyDescent="0.35">
      <c r="G219" s="22"/>
      <c r="H219" s="22"/>
      <c r="I219" s="22"/>
      <c r="J219" s="208"/>
      <c r="K219" s="208"/>
      <c r="L219" s="208"/>
      <c r="M219" s="208"/>
    </row>
  </sheetData>
  <mergeCells count="20">
    <mergeCell ref="B103:D103"/>
    <mergeCell ref="B60:J60"/>
    <mergeCell ref="G69:I69"/>
    <mergeCell ref="K69:M69"/>
    <mergeCell ref="O69:P69"/>
    <mergeCell ref="D70:D71"/>
    <mergeCell ref="O70:O71"/>
    <mergeCell ref="P70:P71"/>
    <mergeCell ref="O20:P20"/>
    <mergeCell ref="D21:D22"/>
    <mergeCell ref="O21:O22"/>
    <mergeCell ref="P21:P22"/>
    <mergeCell ref="B54:D54"/>
    <mergeCell ref="B59:J59"/>
    <mergeCell ref="A3:H3"/>
    <mergeCell ref="B10:J10"/>
    <mergeCell ref="B11:J11"/>
    <mergeCell ref="D14:M14"/>
    <mergeCell ref="G20:I20"/>
    <mergeCell ref="K20:M20"/>
  </mergeCells>
  <conditionalFormatting sqref="N113:N123 J174:J219 J112:N112 J113:M17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4:M21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8:J110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8:G110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5" xr:uid="{EDEE7BEC-E3AA-4439-88F4-895404A1512E}">
      <formula1>"TOU, non-TOU"</formula1>
    </dataValidation>
    <dataValidation type="list" allowBlank="1" showInputMessage="1" showErrorMessage="1" sqref="D23 D26 D72 D75" xr:uid="{5F25BB8C-9E30-413F-A004-0CA78A3FE79A}">
      <formula1>"per 30 days, per kWh, per kW, per kVA"</formula1>
    </dataValidation>
    <dataValidation type="list" allowBlank="1" showInputMessage="1" showErrorMessage="1" prompt="Select Charge Unit - monthly, per kWh, per kW" sqref="D50 D55 D99 D104" xr:uid="{479B1762-3505-435C-91E4-80C1218C0AF0}">
      <formula1>"Monthly, per kWh, per kW"</formula1>
    </dataValidation>
    <dataValidation type="list" allowBlank="1" showInputMessage="1" showErrorMessage="1" sqref="E36:E37 E55 E39:E50 E85:E86 E104 E88:E99 E23:E28 E72:E77 E30:E34 E79:E83" xr:uid="{5D17E44D-B81D-42F4-9B75-8A7A2DE3F9F8}">
      <formula1>#REF!</formula1>
    </dataValidation>
    <dataValidation type="list" allowBlank="1" showInputMessage="1" showErrorMessage="1" prompt="Select Charge Unit - per 30 days, per kWh, per kW, per kVA." sqref="D36:D37 D39:D49 D85:D86 D88:D98 D24:D25 D27:D28 D30:D34 D73:D74 D76:D77 D79:D83" xr:uid="{102AF15B-EA81-4F0C-9415-11A6B38A68E9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2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rowBreaks count="1" manualBreakCount="1">
    <brk id="58" max="16" man="1"/>
  </rowBreaks>
  <colBreaks count="1" manualBreakCount="1">
    <brk id="1" min="9" max="10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69850</xdr:rowOff>
                  </from>
                  <to>
                    <xdr:col>16</xdr:col>
                    <xdr:colOff>82550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482600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9</xdr:col>
                    <xdr:colOff>114300</xdr:colOff>
                    <xdr:row>65</xdr:row>
                    <xdr:rowOff>114300</xdr:rowOff>
                  </from>
                  <to>
                    <xdr:col>15</xdr:col>
                    <xdr:colOff>622300</xdr:colOff>
                    <xdr:row>67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65</xdr:row>
                    <xdr:rowOff>184150</xdr:rowOff>
                  </from>
                  <to>
                    <xdr:col>10</xdr:col>
                    <xdr:colOff>482600</xdr:colOff>
                    <xdr:row>67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AF98-5D4C-4BD7-9D90-A36F64FB4CC1}">
  <sheetPr>
    <tabColor rgb="FFFFC000"/>
    <pageSetUpPr fitToPage="1"/>
  </sheetPr>
  <dimension ref="A1:AF258"/>
  <sheetViews>
    <sheetView topLeftCell="A10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2.26953125" style="432" customWidth="1"/>
    <col min="3" max="3" width="1.54296875" style="221" customWidth="1"/>
    <col min="4" max="4" width="13.54296875" style="337" customWidth="1"/>
    <col min="5" max="5" width="1.54296875" style="221" customWidth="1"/>
    <col min="6" max="6" width="1.453125" style="221" customWidth="1"/>
    <col min="7" max="9" width="12.54296875" style="221" customWidth="1"/>
    <col min="10" max="10" width="1.54296875" style="221" customWidth="1"/>
    <col min="11" max="13" width="13" style="221" customWidth="1"/>
    <col min="14" max="14" width="1.54296875" style="221" customWidth="1"/>
    <col min="15" max="16" width="12.90625" style="221" customWidth="1"/>
    <col min="17" max="17" width="4.26953125" style="221" customWidth="1"/>
    <col min="18" max="30" width="14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J1" s="218"/>
      <c r="M1" s="222"/>
      <c r="N1" s="222">
        <v>1</v>
      </c>
      <c r="O1" s="222">
        <v>0</v>
      </c>
      <c r="P1" s="222"/>
      <c r="Q1" s="222"/>
      <c r="R1" s="222"/>
      <c r="S1" s="222"/>
      <c r="T1" s="222">
        <v>1</v>
      </c>
      <c r="U1" s="222"/>
      <c r="V1" s="222"/>
      <c r="W1" s="222"/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</row>
    <row r="5" spans="1:32" ht="15.5" x14ac:dyDescent="0.35">
      <c r="A5" s="218"/>
      <c r="B5" s="338"/>
      <c r="C5" s="226"/>
      <c r="D5" s="227"/>
      <c r="E5" s="226"/>
      <c r="F5" s="218"/>
      <c r="G5" s="218"/>
      <c r="H5" s="218"/>
      <c r="I5" s="218"/>
      <c r="J5" s="218"/>
      <c r="N5" s="7"/>
      <c r="O5" s="7"/>
      <c r="P5" s="7"/>
    </row>
    <row r="6" spans="1:32" x14ac:dyDescent="0.35">
      <c r="A6" s="218"/>
      <c r="B6" s="338"/>
      <c r="C6" s="218"/>
      <c r="D6" s="228"/>
      <c r="E6" s="218"/>
      <c r="F6" s="218"/>
      <c r="G6" s="218"/>
      <c r="H6" s="218"/>
      <c r="I6" s="218"/>
      <c r="J6" s="218"/>
      <c r="N6" s="7"/>
      <c r="O6" s="7"/>
      <c r="P6" s="7"/>
    </row>
    <row r="7" spans="1:32" x14ac:dyDescent="0.35">
      <c r="A7" s="218"/>
      <c r="B7" s="338"/>
      <c r="C7" s="218"/>
      <c r="D7" s="228"/>
      <c r="E7" s="218"/>
      <c r="F7" s="218"/>
      <c r="G7" s="218"/>
      <c r="H7" s="218"/>
      <c r="I7" s="218"/>
      <c r="J7" s="218"/>
      <c r="N7" s="7"/>
      <c r="O7" s="7"/>
      <c r="P7" s="7"/>
      <c r="Q7" s="7"/>
      <c r="R7" s="7"/>
    </row>
    <row r="8" spans="1:32" x14ac:dyDescent="0.35">
      <c r="A8" s="229"/>
      <c r="B8" s="338"/>
      <c r="C8" s="218"/>
      <c r="D8" s="228"/>
      <c r="E8" s="218"/>
      <c r="F8" s="218"/>
      <c r="G8" s="218"/>
      <c r="H8" s="218"/>
      <c r="I8" s="218"/>
      <c r="J8" s="218"/>
      <c r="N8" s="7"/>
      <c r="O8" s="7"/>
      <c r="P8" s="7"/>
      <c r="Q8" s="7"/>
      <c r="R8" s="7"/>
    </row>
    <row r="9" spans="1:32" x14ac:dyDescent="0.35">
      <c r="A9" s="230"/>
      <c r="B9" s="339"/>
      <c r="C9" s="230"/>
      <c r="D9" s="231"/>
      <c r="E9" s="230"/>
      <c r="F9" s="230"/>
      <c r="G9" s="230"/>
      <c r="H9" s="230"/>
      <c r="N9" s="7"/>
      <c r="O9" s="7"/>
      <c r="P9" s="7"/>
      <c r="Q9" s="7"/>
      <c r="R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M10" s="236"/>
      <c r="N10" s="340"/>
      <c r="O10" s="340"/>
      <c r="P10" s="340"/>
      <c r="Q10" s="340"/>
      <c r="R10" s="340"/>
      <c r="S10" s="236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M11" s="236"/>
      <c r="N11" s="340"/>
      <c r="Q11" s="341"/>
      <c r="R11" s="341"/>
      <c r="S11" s="236"/>
    </row>
    <row r="12" spans="1:32" x14ac:dyDescent="0.35">
      <c r="A12" s="230"/>
      <c r="B12" s="339"/>
      <c r="C12" s="230"/>
      <c r="D12" s="231"/>
      <c r="E12" s="230"/>
      <c r="F12" s="230"/>
      <c r="G12" s="230"/>
      <c r="H12" s="230"/>
      <c r="M12" s="236"/>
      <c r="N12" s="342"/>
      <c r="Q12" s="341"/>
      <c r="R12" s="341"/>
      <c r="S12" s="236"/>
    </row>
    <row r="13" spans="1:32" x14ac:dyDescent="0.35">
      <c r="A13" s="230"/>
      <c r="B13" s="339"/>
      <c r="C13" s="230"/>
      <c r="D13" s="231"/>
      <c r="E13" s="230"/>
      <c r="F13" s="230"/>
      <c r="G13" s="230"/>
      <c r="H13" s="230"/>
      <c r="M13" s="236"/>
      <c r="N13" s="342"/>
      <c r="Q13" s="341"/>
      <c r="R13" s="341"/>
      <c r="S13" s="236"/>
    </row>
    <row r="14" spans="1:32" ht="15.5" x14ac:dyDescent="0.35">
      <c r="A14" s="230"/>
      <c r="B14" s="343" t="s">
        <v>2</v>
      </c>
      <c r="C14" s="230"/>
      <c r="D14" s="512" t="s">
        <v>55</v>
      </c>
      <c r="E14" s="512"/>
      <c r="F14" s="512"/>
      <c r="G14" s="512"/>
      <c r="H14" s="512"/>
      <c r="I14" s="512"/>
      <c r="J14" s="512"/>
      <c r="K14" s="512"/>
      <c r="L14" s="512"/>
      <c r="M14" s="236"/>
      <c r="N14" s="236"/>
      <c r="O14" s="344"/>
      <c r="P14" s="344"/>
      <c r="Q14" s="344"/>
      <c r="R14" s="344"/>
      <c r="S14" s="236"/>
    </row>
    <row r="15" spans="1:32" ht="15.5" x14ac:dyDescent="0.35">
      <c r="A15" s="230"/>
      <c r="B15" s="345"/>
      <c r="C15" s="230"/>
      <c r="D15" s="234"/>
      <c r="E15" s="234"/>
      <c r="F15" s="235"/>
      <c r="G15" s="235"/>
      <c r="H15" s="235"/>
      <c r="I15" s="235"/>
      <c r="J15" s="235"/>
      <c r="K15" s="236"/>
      <c r="L15" s="236"/>
      <c r="M15" s="235"/>
      <c r="N15" s="236"/>
      <c r="O15" s="236"/>
      <c r="P15" s="236"/>
      <c r="Q15" s="236"/>
      <c r="R15" s="236"/>
      <c r="S15" s="236"/>
      <c r="T15" s="235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343" t="s">
        <v>4</v>
      </c>
      <c r="C16" s="230"/>
      <c r="D16" s="237" t="s">
        <v>5</v>
      </c>
      <c r="E16" s="234"/>
      <c r="F16" s="235"/>
      <c r="G16" s="236"/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8" ht="15.5" x14ac:dyDescent="0.35">
      <c r="A17" s="230"/>
      <c r="B17" s="345"/>
      <c r="C17" s="230"/>
      <c r="D17" s="234"/>
      <c r="E17" s="234"/>
      <c r="F17" s="234"/>
      <c r="G17" s="234"/>
      <c r="H17" s="234"/>
      <c r="I17" s="234"/>
      <c r="J17" s="234"/>
    </row>
    <row r="18" spans="1:18" x14ac:dyDescent="0.35">
      <c r="A18" s="230"/>
      <c r="B18" s="345"/>
      <c r="C18" s="230"/>
      <c r="D18" s="243" t="s">
        <v>6</v>
      </c>
      <c r="E18" s="244"/>
      <c r="F18" s="230"/>
      <c r="G18" s="245">
        <v>2000</v>
      </c>
      <c r="H18" s="244" t="s">
        <v>7</v>
      </c>
      <c r="I18" s="230"/>
      <c r="J18" s="230"/>
    </row>
    <row r="19" spans="1:18" x14ac:dyDescent="0.35">
      <c r="A19" s="230"/>
      <c r="B19" s="345"/>
      <c r="C19" s="230"/>
      <c r="D19" s="231"/>
      <c r="E19" s="230"/>
      <c r="F19" s="230"/>
      <c r="G19" s="230"/>
      <c r="H19" s="230"/>
      <c r="I19" s="230"/>
      <c r="J19" s="230"/>
    </row>
    <row r="20" spans="1:18" s="22" customFormat="1" x14ac:dyDescent="0.35">
      <c r="A20" s="20"/>
      <c r="B20" s="3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0"/>
      <c r="B21" s="347"/>
      <c r="C21" s="230"/>
      <c r="D21" s="516" t="s">
        <v>10</v>
      </c>
      <c r="E21" s="243"/>
      <c r="F21" s="230"/>
      <c r="G21" s="248" t="s">
        <v>11</v>
      </c>
      <c r="H21" s="249" t="s">
        <v>12</v>
      </c>
      <c r="I21" s="250" t="s">
        <v>13</v>
      </c>
      <c r="J21" s="236"/>
      <c r="K21" s="248" t="s">
        <v>11</v>
      </c>
      <c r="L21" s="249" t="s">
        <v>12</v>
      </c>
      <c r="M21" s="250" t="s">
        <v>13</v>
      </c>
      <c r="N21" s="230"/>
      <c r="O21" s="518" t="s">
        <v>14</v>
      </c>
      <c r="P21" s="520" t="s">
        <v>15</v>
      </c>
      <c r="Q21" s="236"/>
    </row>
    <row r="22" spans="1:18" x14ac:dyDescent="0.35">
      <c r="A22" s="230"/>
      <c r="B22" s="347"/>
      <c r="C22" s="230"/>
      <c r="D22" s="517"/>
      <c r="E22" s="243"/>
      <c r="F22" s="230"/>
      <c r="G22" s="251" t="s">
        <v>16</v>
      </c>
      <c r="H22" s="252"/>
      <c r="I22" s="252" t="s">
        <v>16</v>
      </c>
      <c r="J22" s="236"/>
      <c r="K22" s="251" t="s">
        <v>16</v>
      </c>
      <c r="L22" s="252"/>
      <c r="M22" s="252" t="s">
        <v>16</v>
      </c>
      <c r="N22" s="230"/>
      <c r="O22" s="519"/>
      <c r="P22" s="521"/>
      <c r="Q22" s="236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2" si="2">M23-I23</f>
        <v>1.9200000000000017</v>
      </c>
      <c r="P23" s="69">
        <f t="shared" ref="P23:P52" si="3">IF(OR(I23=0,M23=0),"",(O23/I23))</f>
        <v>4.5955002393489749E-2</v>
      </c>
      <c r="Q23" s="66"/>
      <c r="R23" s="70"/>
    </row>
    <row r="24" spans="1:18" x14ac:dyDescent="0.35">
      <c r="A24" s="230"/>
      <c r="B24" s="253" t="s">
        <v>19</v>
      </c>
      <c r="C24" s="254"/>
      <c r="D24" s="255" t="s">
        <v>18</v>
      </c>
      <c r="E24" s="254"/>
      <c r="F24" s="256"/>
      <c r="G24" s="257">
        <v>-0.13</v>
      </c>
      <c r="H24" s="348">
        <v>1</v>
      </c>
      <c r="I24" s="259">
        <f t="shared" si="0"/>
        <v>-0.13</v>
      </c>
      <c r="J24" s="236"/>
      <c r="K24" s="257">
        <v>-0.13</v>
      </c>
      <c r="L24" s="348">
        <v>1</v>
      </c>
      <c r="M24" s="259">
        <f t="shared" si="1"/>
        <v>-0.13</v>
      </c>
      <c r="N24" s="256"/>
      <c r="O24" s="260">
        <f t="shared" si="2"/>
        <v>0</v>
      </c>
      <c r="P24" s="261">
        <f t="shared" si="3"/>
        <v>0</v>
      </c>
      <c r="Q24" s="236"/>
    </row>
    <row r="25" spans="1:18" x14ac:dyDescent="0.35">
      <c r="A25" s="230"/>
      <c r="B25" s="253" t="s">
        <v>20</v>
      </c>
      <c r="C25" s="254"/>
      <c r="D25" s="255" t="s">
        <v>25</v>
      </c>
      <c r="E25" s="254"/>
      <c r="F25" s="256"/>
      <c r="G25" s="349">
        <v>-2.0000000000000002E-5</v>
      </c>
      <c r="H25" s="348">
        <f t="shared" ref="H25:H30" si="4">$G$18</f>
        <v>2000</v>
      </c>
      <c r="I25" s="259">
        <f t="shared" si="0"/>
        <v>-0.04</v>
      </c>
      <c r="J25" s="236"/>
      <c r="K25" s="349">
        <v>-2.0000000000000002E-5</v>
      </c>
      <c r="L25" s="348">
        <f t="shared" ref="L25:L30" si="5">$G$18</f>
        <v>2000</v>
      </c>
      <c r="M25" s="259">
        <f t="shared" si="1"/>
        <v>-0.04</v>
      </c>
      <c r="N25" s="256"/>
      <c r="O25" s="260">
        <f t="shared" si="2"/>
        <v>0</v>
      </c>
      <c r="P25" s="261">
        <f t="shared" si="3"/>
        <v>0</v>
      </c>
      <c r="Q25" s="236"/>
    </row>
    <row r="26" spans="1:18" x14ac:dyDescent="0.35">
      <c r="A26" s="230"/>
      <c r="B26" s="253" t="s">
        <v>21</v>
      </c>
      <c r="C26" s="254"/>
      <c r="D26" s="255" t="s">
        <v>25</v>
      </c>
      <c r="E26" s="254"/>
      <c r="F26" s="256"/>
      <c r="G26" s="349">
        <v>-2.5200000000000001E-3</v>
      </c>
      <c r="H26" s="348">
        <f t="shared" si="4"/>
        <v>2000</v>
      </c>
      <c r="I26" s="259">
        <f t="shared" si="0"/>
        <v>-5.04</v>
      </c>
      <c r="J26" s="236"/>
      <c r="K26" s="349">
        <v>-2.5200000000000001E-3</v>
      </c>
      <c r="L26" s="348">
        <f t="shared" si="5"/>
        <v>2000</v>
      </c>
      <c r="M26" s="259">
        <f t="shared" si="1"/>
        <v>-5.04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22</v>
      </c>
      <c r="C27" s="254"/>
      <c r="D27" s="255" t="s">
        <v>25</v>
      </c>
      <c r="E27" s="254"/>
      <c r="F27" s="256"/>
      <c r="G27" s="349">
        <v>-3.6000000000000002E-4</v>
      </c>
      <c r="H27" s="348">
        <f t="shared" si="4"/>
        <v>2000</v>
      </c>
      <c r="I27" s="259">
        <f t="shared" si="0"/>
        <v>-0.72000000000000008</v>
      </c>
      <c r="J27" s="236"/>
      <c r="K27" s="349">
        <v>-3.6000000000000002E-4</v>
      </c>
      <c r="L27" s="348">
        <f t="shared" si="5"/>
        <v>2000</v>
      </c>
      <c r="M27" s="259">
        <f t="shared" si="1"/>
        <v>-0.72000000000000008</v>
      </c>
      <c r="N27" s="256"/>
      <c r="O27" s="260">
        <f t="shared" si="2"/>
        <v>0</v>
      </c>
      <c r="P27" s="261">
        <f t="shared" si="3"/>
        <v>0</v>
      </c>
      <c r="Q27" s="236"/>
    </row>
    <row r="28" spans="1:18" x14ac:dyDescent="0.35">
      <c r="A28" s="230"/>
      <c r="B28" s="253" t="s">
        <v>23</v>
      </c>
      <c r="C28" s="254"/>
      <c r="D28" s="255" t="s">
        <v>25</v>
      </c>
      <c r="E28" s="254"/>
      <c r="F28" s="256"/>
      <c r="G28" s="349">
        <v>-6.0000000000000002E-5</v>
      </c>
      <c r="H28" s="348">
        <f t="shared" si="4"/>
        <v>2000</v>
      </c>
      <c r="I28" s="259">
        <f t="shared" si="0"/>
        <v>-0.12000000000000001</v>
      </c>
      <c r="J28" s="236"/>
      <c r="K28" s="349">
        <v>-6.0000000000000002E-5</v>
      </c>
      <c r="L28" s="348">
        <f t="shared" si="5"/>
        <v>2000</v>
      </c>
      <c r="M28" s="259">
        <f t="shared" si="1"/>
        <v>-0.12000000000000001</v>
      </c>
      <c r="N28" s="256"/>
      <c r="O28" s="260">
        <f t="shared" si="2"/>
        <v>0</v>
      </c>
      <c r="P28" s="261">
        <f t="shared" si="3"/>
        <v>0</v>
      </c>
      <c r="Q28" s="236"/>
    </row>
    <row r="29" spans="1:18" x14ac:dyDescent="0.35">
      <c r="A29" s="230"/>
      <c r="B29" s="253" t="s">
        <v>24</v>
      </c>
      <c r="C29" s="254"/>
      <c r="D29" s="255" t="s">
        <v>25</v>
      </c>
      <c r="E29" s="254"/>
      <c r="F29" s="256"/>
      <c r="G29" s="263">
        <v>3.8640000000000001E-2</v>
      </c>
      <c r="H29" s="348">
        <f t="shared" si="4"/>
        <v>2000</v>
      </c>
      <c r="I29" s="265">
        <f>H29*G29</f>
        <v>77.28</v>
      </c>
      <c r="J29" s="236"/>
      <c r="K29" s="263">
        <v>4.0419999999999998E-2</v>
      </c>
      <c r="L29" s="348">
        <f t="shared" si="5"/>
        <v>2000</v>
      </c>
      <c r="M29" s="265">
        <f>L29*K29</f>
        <v>80.839999999999989</v>
      </c>
      <c r="N29" s="256"/>
      <c r="O29" s="260">
        <f t="shared" si="2"/>
        <v>3.5599999999999881</v>
      </c>
      <c r="P29" s="261">
        <f t="shared" si="3"/>
        <v>4.606625258799156E-2</v>
      </c>
      <c r="Q29" s="236"/>
    </row>
    <row r="30" spans="1:18" x14ac:dyDescent="0.35">
      <c r="A30" s="230"/>
      <c r="B30" s="253" t="str">
        <f>RESIDENTIAL!B30</f>
        <v>Rate Rider for Disposition of Lost Revenue Adjustment Mechanism (LRAMVA) - effective until December 31, 2024</v>
      </c>
      <c r="C30" s="254"/>
      <c r="D30" s="255" t="s">
        <v>25</v>
      </c>
      <c r="E30" s="254"/>
      <c r="F30" s="256"/>
      <c r="G30" s="263">
        <v>0</v>
      </c>
      <c r="H30" s="348">
        <f t="shared" si="4"/>
        <v>2000</v>
      </c>
      <c r="I30" s="265">
        <f>H30*G30</f>
        <v>0</v>
      </c>
      <c r="J30" s="236"/>
      <c r="K30" s="263">
        <v>0</v>
      </c>
      <c r="L30" s="348">
        <f t="shared" si="5"/>
        <v>2000</v>
      </c>
      <c r="M30" s="265">
        <f>L30*K30</f>
        <v>0</v>
      </c>
      <c r="N30" s="256"/>
      <c r="O30" s="260">
        <f t="shared" si="2"/>
        <v>0</v>
      </c>
      <c r="P30" s="261" t="str">
        <f t="shared" si="3"/>
        <v/>
      </c>
      <c r="Q30" s="236"/>
    </row>
    <row r="31" spans="1:18" s="22" customFormat="1" x14ac:dyDescent="0.35">
      <c r="A31" s="20"/>
      <c r="B31" s="350" t="s">
        <v>27</v>
      </c>
      <c r="C31" s="351"/>
      <c r="D31" s="352"/>
      <c r="E31" s="351"/>
      <c r="F31" s="353"/>
      <c r="G31" s="354"/>
      <c r="H31" s="355"/>
      <c r="I31" s="356">
        <f>SUM(I23:I29)</f>
        <v>113.01</v>
      </c>
      <c r="J31" s="66"/>
      <c r="K31" s="354"/>
      <c r="L31" s="355"/>
      <c r="M31" s="356">
        <f>SUM(M23:M29)</f>
        <v>118.49</v>
      </c>
      <c r="N31" s="357"/>
      <c r="O31" s="358">
        <f t="shared" si="2"/>
        <v>5.4799999999999898</v>
      </c>
      <c r="P31" s="359">
        <f t="shared" si="3"/>
        <v>4.8491283957171838E-2</v>
      </c>
      <c r="Q31" s="66"/>
      <c r="R31" s="70"/>
    </row>
    <row r="32" spans="1:18" s="22" customFormat="1" x14ac:dyDescent="0.35">
      <c r="A32" s="20"/>
      <c r="B32" s="72" t="s">
        <v>28</v>
      </c>
      <c r="C32" s="61"/>
      <c r="D32" s="62" t="s">
        <v>25</v>
      </c>
      <c r="E32" s="61"/>
      <c r="F32" s="28"/>
      <c r="G32" s="93">
        <f>RESIDENTIAL!G32</f>
        <v>9.3670000000000003E-2</v>
      </c>
      <c r="H32" s="77">
        <f>$G$18*(1+G65)-$G$18</f>
        <v>59</v>
      </c>
      <c r="I32" s="75">
        <f>H32*G32</f>
        <v>5.5265300000000002</v>
      </c>
      <c r="J32" s="66"/>
      <c r="K32" s="93">
        <f>RESIDENTIAL!K32</f>
        <v>9.3670000000000003E-2</v>
      </c>
      <c r="L32" s="77">
        <f>$G$18*(1+K65)-$G$18</f>
        <v>59</v>
      </c>
      <c r="M32" s="75">
        <f>L32*K32</f>
        <v>5.5265300000000002</v>
      </c>
      <c r="N32" s="67"/>
      <c r="O32" s="68">
        <f t="shared" si="2"/>
        <v>0</v>
      </c>
      <c r="P32" s="69">
        <f t="shared" si="3"/>
        <v>0</v>
      </c>
      <c r="Q32" s="66"/>
      <c r="R32" s="70"/>
    </row>
    <row r="33" spans="1:18" s="22" customFormat="1" x14ac:dyDescent="0.35">
      <c r="A33" s="20"/>
      <c r="B33" s="72" t="str">
        <f>+RESIDENTIAL!$B$33</f>
        <v>Rate Rider for Disposition of Deferral/Variance Accounts - effective until December 31, 2024</v>
      </c>
      <c r="C33" s="61"/>
      <c r="D33" s="62" t="s">
        <v>25</v>
      </c>
      <c r="E33" s="61"/>
      <c r="F33" s="28"/>
      <c r="G33" s="94">
        <v>3.29E-3</v>
      </c>
      <c r="H33" s="95">
        <f t="shared" ref="H33:H35" si="6">$G$18</f>
        <v>2000</v>
      </c>
      <c r="I33" s="75">
        <f>H33*G33</f>
        <v>6.58</v>
      </c>
      <c r="J33" s="66"/>
      <c r="K33" s="94">
        <v>2.4199999999999998E-3</v>
      </c>
      <c r="L33" s="95">
        <f t="shared" ref="L33:L35" si="7">$G$18</f>
        <v>2000</v>
      </c>
      <c r="M33" s="75">
        <f>L33*K33</f>
        <v>4.84</v>
      </c>
      <c r="N33" s="67"/>
      <c r="O33" s="68">
        <f t="shared" si="2"/>
        <v>-1.7400000000000002</v>
      </c>
      <c r="P33" s="69">
        <f t="shared" si="3"/>
        <v>-0.26443768996960487</v>
      </c>
      <c r="Q33" s="66"/>
      <c r="R33" s="70"/>
    </row>
    <row r="34" spans="1:18" s="22" customFormat="1" ht="16" customHeight="1" x14ac:dyDescent="0.35">
      <c r="A34" s="20"/>
      <c r="B34" s="92" t="s">
        <v>56</v>
      </c>
      <c r="C34" s="61"/>
      <c r="D34" s="62" t="s">
        <v>25</v>
      </c>
      <c r="E34" s="61"/>
      <c r="F34" s="28"/>
      <c r="G34" s="94">
        <v>0</v>
      </c>
      <c r="H34" s="95">
        <f t="shared" si="6"/>
        <v>2000</v>
      </c>
      <c r="I34" s="75">
        <f>H34*G34</f>
        <v>0</v>
      </c>
      <c r="J34" s="66"/>
      <c r="K34" s="94">
        <v>3.0799999999999998E-3</v>
      </c>
      <c r="L34" s="95">
        <f t="shared" si="7"/>
        <v>2000</v>
      </c>
      <c r="M34" s="75">
        <f>L34*K34</f>
        <v>6.1599999999999993</v>
      </c>
      <c r="N34" s="67"/>
      <c r="O34" s="68">
        <f t="shared" si="2"/>
        <v>6.1599999999999993</v>
      </c>
      <c r="P34" s="69" t="str">
        <f t="shared" si="3"/>
        <v/>
      </c>
      <c r="Q34" s="66"/>
      <c r="R34" s="70"/>
    </row>
    <row r="35" spans="1:18" s="22" customFormat="1" x14ac:dyDescent="0.35">
      <c r="A35" s="20"/>
      <c r="B35" s="72" t="str">
        <f>+RESIDENTIAL!$B$34</f>
        <v>Rate Rider for Disposition of Capacity Based Recovery Account - Applicable only for Class B Customers - effective until December 31, 2024</v>
      </c>
      <c r="C35" s="61"/>
      <c r="D35" s="62" t="s">
        <v>25</v>
      </c>
      <c r="E35" s="61"/>
      <c r="F35" s="28"/>
      <c r="G35" s="94">
        <v>-1.4999999999999999E-4</v>
      </c>
      <c r="H35" s="95">
        <f t="shared" si="6"/>
        <v>2000</v>
      </c>
      <c r="I35" s="75">
        <f>H35*G35</f>
        <v>-0.3</v>
      </c>
      <c r="J35" s="66"/>
      <c r="K35" s="94">
        <v>-1.2999999999999999E-4</v>
      </c>
      <c r="L35" s="95">
        <f t="shared" si="7"/>
        <v>2000</v>
      </c>
      <c r="M35" s="75">
        <f>L35*K35</f>
        <v>-0.25999999999999995</v>
      </c>
      <c r="N35" s="67"/>
      <c r="O35" s="68">
        <f t="shared" si="2"/>
        <v>4.0000000000000036E-2</v>
      </c>
      <c r="P35" s="69">
        <f t="shared" si="3"/>
        <v>-0.13333333333333347</v>
      </c>
      <c r="Q35" s="66"/>
      <c r="R35" s="70"/>
    </row>
    <row r="36" spans="1:18" s="22" customFormat="1" x14ac:dyDescent="0.35">
      <c r="A36" s="20"/>
      <c r="B36" s="72" t="str">
        <f>+RESIDENTIAL!$B$35</f>
        <v>Rate Rider for Disposition of Global Adjustment Account - Applicable only for Non-RPP Customers - effective until December 31, 2024</v>
      </c>
      <c r="C36" s="61"/>
      <c r="D36" s="62" t="s">
        <v>25</v>
      </c>
      <c r="E36" s="61"/>
      <c r="F36" s="28"/>
      <c r="G36" s="94">
        <v>-2.5100000000000001E-3</v>
      </c>
      <c r="H36" s="95"/>
      <c r="I36" s="75">
        <f t="shared" ref="I36" si="8">H36*G36</f>
        <v>0</v>
      </c>
      <c r="J36" s="66"/>
      <c r="K36" s="94">
        <v>-1.09E-3</v>
      </c>
      <c r="L36" s="95"/>
      <c r="M36" s="75">
        <f t="shared" ref="M36" si="9">L36*K36</f>
        <v>0</v>
      </c>
      <c r="N36" s="67"/>
      <c r="O36" s="68">
        <f t="shared" si="2"/>
        <v>0</v>
      </c>
      <c r="P36" s="69" t="str">
        <f t="shared" si="3"/>
        <v/>
      </c>
      <c r="Q36" s="66"/>
      <c r="R36" s="70"/>
    </row>
    <row r="37" spans="1:18" s="22" customFormat="1" x14ac:dyDescent="0.35">
      <c r="A37" s="20"/>
      <c r="B37" s="72" t="str">
        <f>CSMUR!B34</f>
        <v>Rate Rider for Smart Metering Entity Charge - effective until December 31, 2027</v>
      </c>
      <c r="C37" s="61"/>
      <c r="D37" s="62" t="s">
        <v>18</v>
      </c>
      <c r="E37" s="61"/>
      <c r="F37" s="28"/>
      <c r="G37" s="97">
        <f>RESIDENTIAL!G36</f>
        <v>0.41</v>
      </c>
      <c r="H37" s="64">
        <v>1</v>
      </c>
      <c r="I37" s="75">
        <f>H37*G37</f>
        <v>0.41</v>
      </c>
      <c r="J37" s="66"/>
      <c r="K37" s="97">
        <f>RESIDENTIAL!K36</f>
        <v>0.41</v>
      </c>
      <c r="L37" s="64">
        <v>1</v>
      </c>
      <c r="M37" s="75">
        <f>L37*K37</f>
        <v>0.41</v>
      </c>
      <c r="N37" s="67"/>
      <c r="O37" s="68">
        <f t="shared" si="2"/>
        <v>0</v>
      </c>
      <c r="P37" s="69">
        <f t="shared" si="3"/>
        <v>0</v>
      </c>
      <c r="Q37" s="66"/>
      <c r="R37" s="70"/>
    </row>
    <row r="38" spans="1:18" s="22" customFormat="1" x14ac:dyDescent="0.35">
      <c r="A38" s="20"/>
      <c r="B38" s="360" t="s">
        <v>33</v>
      </c>
      <c r="C38" s="361"/>
      <c r="D38" s="362"/>
      <c r="E38" s="361"/>
      <c r="F38" s="353"/>
      <c r="G38" s="363"/>
      <c r="H38" s="364"/>
      <c r="I38" s="365">
        <f>SUM(I32:I37)+I31</f>
        <v>125.22653</v>
      </c>
      <c r="J38" s="66"/>
      <c r="K38" s="363"/>
      <c r="L38" s="364"/>
      <c r="M38" s="365">
        <f>SUM(M32:M37)+M31</f>
        <v>135.16652999999999</v>
      </c>
      <c r="N38" s="357"/>
      <c r="O38" s="358">
        <f t="shared" si="2"/>
        <v>9.9399999999999977</v>
      </c>
      <c r="P38" s="359">
        <f t="shared" si="3"/>
        <v>7.9376151363453079E-2</v>
      </c>
      <c r="Q38" s="66"/>
      <c r="R38" s="70"/>
    </row>
    <row r="39" spans="1:18" s="22" customFormat="1" x14ac:dyDescent="0.35">
      <c r="A39" s="20"/>
      <c r="B39" s="104" t="s">
        <v>34</v>
      </c>
      <c r="C39" s="28"/>
      <c r="D39" s="62" t="s">
        <v>25</v>
      </c>
      <c r="E39" s="28"/>
      <c r="F39" s="28"/>
      <c r="G39" s="76">
        <v>1.1270000000000001E-2</v>
      </c>
      <c r="H39" s="105">
        <f>$G$18*(1+G65)</f>
        <v>2059</v>
      </c>
      <c r="I39" s="65">
        <f>H39*G39</f>
        <v>23.204930000000001</v>
      </c>
      <c r="J39" s="66"/>
      <c r="K39" s="76">
        <v>1.111E-2</v>
      </c>
      <c r="L39" s="105">
        <f>$G$18*(1+K65)</f>
        <v>2059</v>
      </c>
      <c r="M39" s="65">
        <f>L39*K39</f>
        <v>22.875489999999999</v>
      </c>
      <c r="N39" s="67"/>
      <c r="O39" s="68">
        <f t="shared" si="2"/>
        <v>-0.32944000000000173</v>
      </c>
      <c r="P39" s="69">
        <f t="shared" si="3"/>
        <v>-1.4196983141082593E-2</v>
      </c>
      <c r="Q39" s="66"/>
      <c r="R39" s="70"/>
    </row>
    <row r="40" spans="1:18" s="22" customFormat="1" x14ac:dyDescent="0.35">
      <c r="A40" s="20"/>
      <c r="B40" s="104" t="s">
        <v>35</v>
      </c>
      <c r="C40" s="28"/>
      <c r="D40" s="62" t="s">
        <v>25</v>
      </c>
      <c r="E40" s="28"/>
      <c r="F40" s="28"/>
      <c r="G40" s="76">
        <v>6.5599999999999999E-3</v>
      </c>
      <c r="H40" s="106">
        <f>H39</f>
        <v>2059</v>
      </c>
      <c r="I40" s="65">
        <f>H40*G40</f>
        <v>13.50704</v>
      </c>
      <c r="J40" s="66"/>
      <c r="K40" s="76">
        <v>6.9699999999999996E-3</v>
      </c>
      <c r="L40" s="106">
        <f>L39</f>
        <v>2059</v>
      </c>
      <c r="M40" s="65">
        <f>L40*K40</f>
        <v>14.351229999999999</v>
      </c>
      <c r="N40" s="67"/>
      <c r="O40" s="68">
        <f t="shared" si="2"/>
        <v>0.84418999999999933</v>
      </c>
      <c r="P40" s="69">
        <f t="shared" si="3"/>
        <v>6.2499999999999951E-2</v>
      </c>
      <c r="Q40" s="66"/>
      <c r="R40" s="70"/>
    </row>
    <row r="41" spans="1:18" s="22" customFormat="1" x14ac:dyDescent="0.35">
      <c r="A41" s="20"/>
      <c r="B41" s="360" t="s">
        <v>36</v>
      </c>
      <c r="C41" s="351"/>
      <c r="D41" s="362"/>
      <c r="E41" s="351"/>
      <c r="F41" s="366"/>
      <c r="G41" s="367"/>
      <c r="H41" s="368"/>
      <c r="I41" s="365">
        <f>SUM(I38:I40)</f>
        <v>161.93849999999998</v>
      </c>
      <c r="J41" s="66"/>
      <c r="K41" s="367"/>
      <c r="L41" s="368"/>
      <c r="M41" s="365">
        <f>SUM(M38:M40)</f>
        <v>172.39324999999997</v>
      </c>
      <c r="N41" s="369"/>
      <c r="O41" s="358">
        <f t="shared" si="2"/>
        <v>10.45474999999999</v>
      </c>
      <c r="P41" s="359">
        <f t="shared" si="3"/>
        <v>6.4560002717080817E-2</v>
      </c>
      <c r="Q41" s="66"/>
      <c r="R41" s="70"/>
    </row>
    <row r="42" spans="1:18" s="22" customFormat="1" x14ac:dyDescent="0.35">
      <c r="A42" s="20"/>
      <c r="B42" s="72" t="s">
        <v>57</v>
      </c>
      <c r="C42" s="61"/>
      <c r="D42" s="62" t="s">
        <v>25</v>
      </c>
      <c r="E42" s="61"/>
      <c r="F42" s="28"/>
      <c r="G42" s="111">
        <v>4.1000000000000003E-3</v>
      </c>
      <c r="H42" s="95">
        <f>H39</f>
        <v>2059</v>
      </c>
      <c r="I42" s="75">
        <f t="shared" ref="I42:I52" si="10">H42*G42</f>
        <v>8.4419000000000004</v>
      </c>
      <c r="J42" s="66"/>
      <c r="K42" s="111">
        <v>4.1000000000000003E-3</v>
      </c>
      <c r="L42" s="95">
        <f>L39</f>
        <v>2059</v>
      </c>
      <c r="M42" s="75">
        <f t="shared" ref="M42:M52" si="11">L42*K42</f>
        <v>8.4419000000000004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58</v>
      </c>
      <c r="C43" s="61"/>
      <c r="D43" s="62" t="s">
        <v>25</v>
      </c>
      <c r="E43" s="61"/>
      <c r="F43" s="28"/>
      <c r="G43" s="111">
        <v>6.9999999999999999E-4</v>
      </c>
      <c r="H43" s="95">
        <f>H39</f>
        <v>2059</v>
      </c>
      <c r="I43" s="75">
        <f t="shared" si="10"/>
        <v>1.4413</v>
      </c>
      <c r="J43" s="66"/>
      <c r="K43" s="111">
        <v>6.9999999999999999E-4</v>
      </c>
      <c r="L43" s="95">
        <f>L39</f>
        <v>2059</v>
      </c>
      <c r="M43" s="75">
        <f t="shared" si="11"/>
        <v>1.4413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39</v>
      </c>
      <c r="C44" s="61"/>
      <c r="D44" s="62" t="s">
        <v>25</v>
      </c>
      <c r="E44" s="61"/>
      <c r="F44" s="28"/>
      <c r="G44" s="111">
        <v>4.0000000000000002E-4</v>
      </c>
      <c r="H44" s="95">
        <f>+H39</f>
        <v>2059</v>
      </c>
      <c r="I44" s="75">
        <f t="shared" si="10"/>
        <v>0.8236</v>
      </c>
      <c r="J44" s="66"/>
      <c r="K44" s="111">
        <v>4.0000000000000002E-4</v>
      </c>
      <c r="L44" s="95">
        <f>+L39</f>
        <v>2059</v>
      </c>
      <c r="M44" s="75">
        <f t="shared" si="11"/>
        <v>0.8236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59</v>
      </c>
      <c r="C45" s="61"/>
      <c r="D45" s="62" t="s">
        <v>18</v>
      </c>
      <c r="E45" s="61"/>
      <c r="F45" s="28"/>
      <c r="G45" s="112">
        <v>0.25</v>
      </c>
      <c r="H45" s="64">
        <v>1</v>
      </c>
      <c r="I45" s="65">
        <f t="shared" si="10"/>
        <v>0.25</v>
      </c>
      <c r="J45" s="66"/>
      <c r="K45" s="112">
        <v>0.25</v>
      </c>
      <c r="L45" s="64">
        <v>1</v>
      </c>
      <c r="M45" s="65">
        <f t="shared" si="11"/>
        <v>0.25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41</v>
      </c>
      <c r="C46" s="61"/>
      <c r="D46" s="62" t="s">
        <v>25</v>
      </c>
      <c r="E46" s="61"/>
      <c r="F46" s="28"/>
      <c r="G46" s="111">
        <v>7.3999999999999996E-2</v>
      </c>
      <c r="H46" s="95">
        <f>$G$18*$D$124</f>
        <v>1260</v>
      </c>
      <c r="I46" s="75">
        <f t="shared" si="10"/>
        <v>93.24</v>
      </c>
      <c r="J46" s="66"/>
      <c r="K46" s="111">
        <v>7.3999999999999996E-2</v>
      </c>
      <c r="L46" s="95">
        <f>$G$18*$D$124</f>
        <v>1260</v>
      </c>
      <c r="M46" s="75">
        <f t="shared" si="11"/>
        <v>93.24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72" t="s">
        <v>42</v>
      </c>
      <c r="C47" s="61"/>
      <c r="D47" s="62" t="s">
        <v>25</v>
      </c>
      <c r="E47" s="61"/>
      <c r="F47" s="28"/>
      <c r="G47" s="111">
        <v>0.10199999999999999</v>
      </c>
      <c r="H47" s="95">
        <f>$G$18*$D$125</f>
        <v>360</v>
      </c>
      <c r="I47" s="75">
        <f t="shared" si="10"/>
        <v>36.72</v>
      </c>
      <c r="J47" s="66"/>
      <c r="K47" s="111">
        <v>0.10199999999999999</v>
      </c>
      <c r="L47" s="95">
        <f>$G$18*$D$125</f>
        <v>360</v>
      </c>
      <c r="M47" s="75">
        <f t="shared" si="11"/>
        <v>36.72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72" t="s">
        <v>43</v>
      </c>
      <c r="C48" s="61"/>
      <c r="D48" s="62" t="s">
        <v>25</v>
      </c>
      <c r="E48" s="61"/>
      <c r="F48" s="28"/>
      <c r="G48" s="111">
        <v>0.151</v>
      </c>
      <c r="H48" s="95">
        <f>$G$18*$D$126</f>
        <v>380</v>
      </c>
      <c r="I48" s="75">
        <f t="shared" si="10"/>
        <v>57.379999999999995</v>
      </c>
      <c r="J48" s="66"/>
      <c r="K48" s="111">
        <v>0.151</v>
      </c>
      <c r="L48" s="95">
        <f>$G$18*$D$126</f>
        <v>380</v>
      </c>
      <c r="M48" s="75">
        <f t="shared" si="11"/>
        <v>57.379999999999995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72" t="s">
        <v>44</v>
      </c>
      <c r="C49" s="61"/>
      <c r="D49" s="62" t="s">
        <v>25</v>
      </c>
      <c r="E49" s="61"/>
      <c r="F49" s="28"/>
      <c r="G49" s="111">
        <v>8.6999999999999994E-2</v>
      </c>
      <c r="H49" s="95">
        <f>IF(AND($T$1=1, $G$18&gt;=600), 600, IF(AND($T$1=1, AND($G$18&lt;600, $G$18&gt;=0)), $G$18, IF(AND($T$1=2, $G$18&gt;=1000), 1000, IF(AND($T$1=2, AND($G$18&lt;1000, $G$18&gt;=0)), $G$18))))</f>
        <v>600</v>
      </c>
      <c r="I49" s="75">
        <f t="shared" si="10"/>
        <v>52.199999999999996</v>
      </c>
      <c r="J49" s="66"/>
      <c r="K49" s="111">
        <v>8.6999999999999994E-2</v>
      </c>
      <c r="L49" s="95">
        <f>H49</f>
        <v>600</v>
      </c>
      <c r="M49" s="75">
        <f t="shared" si="11"/>
        <v>52.199999999999996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35">
      <c r="A50" s="20"/>
      <c r="B50" s="72" t="s">
        <v>45</v>
      </c>
      <c r="C50" s="61"/>
      <c r="D50" s="62" t="s">
        <v>25</v>
      </c>
      <c r="E50" s="61"/>
      <c r="F50" s="28"/>
      <c r="G50" s="111">
        <v>0.10299999999999999</v>
      </c>
      <c r="H50" s="95">
        <f>IF(AND($T$1=1, $G$18&gt;=600), $G$18-600, IF(AND($T$1=1, AND($G$18&lt;600, $G$18&gt;=0)), 0, IF(AND($T$1=2, $G$18&gt;=1000), $G$18-1000, IF(AND($T$1=2, AND($G$18&lt;1000, $G$18&gt;=0)), 0))))</f>
        <v>1400</v>
      </c>
      <c r="I50" s="75">
        <f t="shared" si="10"/>
        <v>144.19999999999999</v>
      </c>
      <c r="J50" s="66"/>
      <c r="K50" s="111">
        <v>0.10299999999999999</v>
      </c>
      <c r="L50" s="95">
        <f>H50</f>
        <v>1400</v>
      </c>
      <c r="M50" s="75">
        <f t="shared" si="11"/>
        <v>144.19999999999999</v>
      </c>
      <c r="N50" s="67"/>
      <c r="O50" s="68">
        <f t="shared" si="2"/>
        <v>0</v>
      </c>
      <c r="P50" s="69">
        <f t="shared" si="3"/>
        <v>0</v>
      </c>
      <c r="Q50" s="66"/>
      <c r="R50" s="70"/>
    </row>
    <row r="51" spans="1:18" s="22" customFormat="1" x14ac:dyDescent="0.35">
      <c r="A51" s="20"/>
      <c r="B51" s="72" t="s">
        <v>46</v>
      </c>
      <c r="C51" s="61"/>
      <c r="D51" s="62" t="s">
        <v>25</v>
      </c>
      <c r="E51" s="61"/>
      <c r="F51" s="28"/>
      <c r="G51" s="111">
        <v>0.1076</v>
      </c>
      <c r="H51" s="95"/>
      <c r="I51" s="75">
        <f t="shared" si="10"/>
        <v>0</v>
      </c>
      <c r="J51" s="66"/>
      <c r="K51" s="111">
        <v>0.1076</v>
      </c>
      <c r="L51" s="95"/>
      <c r="M51" s="75">
        <f t="shared" si="11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s="22" customFormat="1" ht="15" thickBot="1" x14ac:dyDescent="0.4">
      <c r="A52" s="20"/>
      <c r="B52" s="72" t="s">
        <v>47</v>
      </c>
      <c r="C52" s="61"/>
      <c r="D52" s="62" t="s">
        <v>25</v>
      </c>
      <c r="E52" s="61"/>
      <c r="F52" s="28"/>
      <c r="G52" s="111">
        <f>G51</f>
        <v>0.1076</v>
      </c>
      <c r="H52" s="95"/>
      <c r="I52" s="75">
        <f t="shared" si="10"/>
        <v>0</v>
      </c>
      <c r="J52" s="66"/>
      <c r="K52" s="111">
        <f>K51</f>
        <v>0.1076</v>
      </c>
      <c r="L52" s="95"/>
      <c r="M52" s="75">
        <f t="shared" si="11"/>
        <v>0</v>
      </c>
      <c r="N52" s="67"/>
      <c r="O52" s="68">
        <f t="shared" si="2"/>
        <v>0</v>
      </c>
      <c r="P52" s="69" t="str">
        <f t="shared" si="3"/>
        <v/>
      </c>
      <c r="Q52" s="66"/>
      <c r="R52" s="70"/>
    </row>
    <row r="53" spans="1:18" ht="15" thickBot="1" x14ac:dyDescent="0.4">
      <c r="A53" s="230"/>
      <c r="B53" s="370"/>
      <c r="C53" s="295"/>
      <c r="D53" s="296"/>
      <c r="E53" s="295"/>
      <c r="F53" s="297"/>
      <c r="G53" s="298"/>
      <c r="H53" s="299"/>
      <c r="I53" s="300"/>
      <c r="J53" s="236"/>
      <c r="K53" s="298"/>
      <c r="L53" s="299"/>
      <c r="M53" s="300"/>
      <c r="N53" s="297"/>
      <c r="O53" s="301"/>
      <c r="P53" s="302"/>
      <c r="Q53" s="236"/>
    </row>
    <row r="54" spans="1:18" x14ac:dyDescent="0.35">
      <c r="A54" s="230"/>
      <c r="B54" s="303" t="s">
        <v>48</v>
      </c>
      <c r="C54" s="254"/>
      <c r="D54" s="304"/>
      <c r="E54" s="254"/>
      <c r="F54" s="305"/>
      <c r="G54" s="306"/>
      <c r="H54" s="306"/>
      <c r="I54" s="307">
        <f>SUM(I42:I48,I41)</f>
        <v>360.23529999999994</v>
      </c>
      <c r="J54" s="236"/>
      <c r="K54" s="306"/>
      <c r="L54" s="306"/>
      <c r="M54" s="307">
        <f>SUM(M42:M48,M41)</f>
        <v>370.69004999999993</v>
      </c>
      <c r="N54" s="308"/>
      <c r="O54" s="309">
        <f>M54-I54</f>
        <v>10.45474999999999</v>
      </c>
      <c r="P54" s="310">
        <f>IF(OR(I54=0,M54=0),"",(O54/I54))</f>
        <v>2.9022003118517235E-2</v>
      </c>
      <c r="Q54" s="236"/>
    </row>
    <row r="55" spans="1:18" x14ac:dyDescent="0.35">
      <c r="A55" s="230"/>
      <c r="B55" s="303" t="s">
        <v>49</v>
      </c>
      <c r="C55" s="254"/>
      <c r="D55" s="304"/>
      <c r="E55" s="254"/>
      <c r="F55" s="305"/>
      <c r="G55" s="134">
        <v>-0.11700000000000001</v>
      </c>
      <c r="H55" s="312"/>
      <c r="I55" s="260">
        <f>+I54*G55</f>
        <v>-42.147530099999997</v>
      </c>
      <c r="J55" s="236"/>
      <c r="K55" s="134">
        <v>-0.11700000000000001</v>
      </c>
      <c r="L55" s="312"/>
      <c r="M55" s="260">
        <f>+M54*K55</f>
        <v>-43.370735849999996</v>
      </c>
      <c r="N55" s="308"/>
      <c r="O55" s="260">
        <f>M55-I55</f>
        <v>-1.2232057499999982</v>
      </c>
      <c r="P55" s="261">
        <f>IF(OR(I55=0,M55=0),"",(O55/I55))</f>
        <v>2.9022003118517218E-2</v>
      </c>
      <c r="Q55" s="236"/>
    </row>
    <row r="56" spans="1:18" x14ac:dyDescent="0.35">
      <c r="A56" s="230"/>
      <c r="B56" s="254" t="s">
        <v>50</v>
      </c>
      <c r="C56" s="254"/>
      <c r="D56" s="304"/>
      <c r="E56" s="254"/>
      <c r="F56" s="262"/>
      <c r="G56" s="313">
        <v>0.13</v>
      </c>
      <c r="H56" s="262"/>
      <c r="I56" s="260">
        <f>I54*G56</f>
        <v>46.830588999999996</v>
      </c>
      <c r="J56" s="236"/>
      <c r="K56" s="313">
        <v>0.13</v>
      </c>
      <c r="L56" s="262"/>
      <c r="M56" s="260">
        <f>M54*K56</f>
        <v>48.189706499999993</v>
      </c>
      <c r="N56" s="314"/>
      <c r="O56" s="260">
        <f>M56-I56</f>
        <v>1.3591174999999964</v>
      </c>
      <c r="P56" s="261">
        <f>IF(OR(I56=0,M56=0),"",(O56/I56))</f>
        <v>2.9022003118517183E-2</v>
      </c>
      <c r="Q56" s="236"/>
    </row>
    <row r="57" spans="1:18" ht="15" thickBot="1" x14ac:dyDescent="0.4">
      <c r="A57" s="230"/>
      <c r="B57" s="522" t="s">
        <v>51</v>
      </c>
      <c r="C57" s="522"/>
      <c r="D57" s="522"/>
      <c r="E57" s="315"/>
      <c r="F57" s="316"/>
      <c r="G57" s="316"/>
      <c r="H57" s="316"/>
      <c r="I57" s="317">
        <f>SUM(I54:I56)</f>
        <v>364.91835889999993</v>
      </c>
      <c r="J57" s="236"/>
      <c r="K57" s="316"/>
      <c r="L57" s="316"/>
      <c r="M57" s="317">
        <f>SUM(M54:M56)</f>
        <v>375.50902064999991</v>
      </c>
      <c r="N57" s="318"/>
      <c r="O57" s="371">
        <f>M57-I57</f>
        <v>10.590661749999981</v>
      </c>
      <c r="P57" s="372">
        <f>IF(OR(I57=0,M57=0),"",(O57/I57))</f>
        <v>2.9022003118517211E-2</v>
      </c>
      <c r="Q57" s="236"/>
    </row>
    <row r="58" spans="1:18" ht="15" thickBot="1" x14ac:dyDescent="0.4">
      <c r="A58" s="321"/>
      <c r="B58" s="373"/>
      <c r="C58" s="374"/>
      <c r="D58" s="375"/>
      <c r="E58" s="374"/>
      <c r="F58" s="376"/>
      <c r="G58" s="298"/>
      <c r="H58" s="377"/>
      <c r="I58" s="378"/>
      <c r="J58" s="236"/>
      <c r="K58" s="298"/>
      <c r="L58" s="377"/>
      <c r="M58" s="378"/>
      <c r="N58" s="376"/>
      <c r="O58" s="379"/>
      <c r="P58" s="302"/>
      <c r="Q58" s="236"/>
    </row>
    <row r="59" spans="1:18" x14ac:dyDescent="0.35">
      <c r="A59" s="321"/>
      <c r="B59" s="380" t="s">
        <v>60</v>
      </c>
      <c r="C59" s="381"/>
      <c r="D59" s="382"/>
      <c r="E59" s="381"/>
      <c r="F59" s="383"/>
      <c r="G59" s="384"/>
      <c r="H59" s="384"/>
      <c r="I59" s="385">
        <f>SUM(I49:I50,I41,I42:I45)</f>
        <v>369.29529999999994</v>
      </c>
      <c r="J59" s="236"/>
      <c r="K59" s="384"/>
      <c r="L59" s="384"/>
      <c r="M59" s="385">
        <f>SUM(M49:M50,M41,M42:M45)</f>
        <v>379.75004999999993</v>
      </c>
      <c r="N59" s="386"/>
      <c r="O59" s="309">
        <f>M59-I59</f>
        <v>10.45474999999999</v>
      </c>
      <c r="P59" s="310">
        <f>IF(OR(I59=0,M59=0),"",(O59/I59))</f>
        <v>2.8310000154348001E-2</v>
      </c>
    </row>
    <row r="60" spans="1:18" x14ac:dyDescent="0.35">
      <c r="A60" s="321"/>
      <c r="B60" s="303" t="s">
        <v>49</v>
      </c>
      <c r="C60" s="254"/>
      <c r="D60" s="304"/>
      <c r="E60" s="254"/>
      <c r="F60" s="305"/>
      <c r="G60" s="134">
        <v>-0.11700000000000001</v>
      </c>
      <c r="H60" s="312"/>
      <c r="I60" s="260">
        <f>+I59*G60</f>
        <v>-43.207550099999999</v>
      </c>
      <c r="J60" s="236"/>
      <c r="K60" s="134">
        <v>-0.11700000000000001</v>
      </c>
      <c r="L60" s="312"/>
      <c r="M60" s="260">
        <f>+M59*K60</f>
        <v>-44.430755849999997</v>
      </c>
      <c r="N60" s="308"/>
      <c r="O60" s="260">
        <f>M60-I60</f>
        <v>-1.2232057499999982</v>
      </c>
      <c r="P60" s="261">
        <f>IF(OR(I60=0,M60=0),"",(O60/I60))</f>
        <v>2.8310000154347984E-2</v>
      </c>
    </row>
    <row r="61" spans="1:18" x14ac:dyDescent="0.35">
      <c r="A61" s="321"/>
      <c r="B61" s="381" t="s">
        <v>50</v>
      </c>
      <c r="C61" s="381"/>
      <c r="D61" s="382"/>
      <c r="E61" s="381"/>
      <c r="F61" s="387"/>
      <c r="G61" s="388">
        <v>0.13</v>
      </c>
      <c r="H61" s="389"/>
      <c r="I61" s="390">
        <f>I59*G61</f>
        <v>48.008388999999994</v>
      </c>
      <c r="J61" s="236"/>
      <c r="K61" s="388">
        <v>0.13</v>
      </c>
      <c r="L61" s="389"/>
      <c r="M61" s="390">
        <f>M59*K61</f>
        <v>49.36750649999999</v>
      </c>
      <c r="N61" s="391"/>
      <c r="O61" s="260">
        <f>M61-I61</f>
        <v>1.3591174999999964</v>
      </c>
      <c r="P61" s="261">
        <f>IF(OR(I61=0,M61=0),"",(O61/I61))</f>
        <v>2.8310000154347953E-2</v>
      </c>
    </row>
    <row r="62" spans="1:18" ht="15" thickBot="1" x14ac:dyDescent="0.4">
      <c r="A62" s="321"/>
      <c r="B62" s="524" t="s">
        <v>61</v>
      </c>
      <c r="C62" s="524"/>
      <c r="D62" s="524"/>
      <c r="E62" s="392"/>
      <c r="F62" s="316"/>
      <c r="G62" s="316"/>
      <c r="H62" s="316"/>
      <c r="I62" s="393">
        <f>SUM(I59:I61)</f>
        <v>374.09613889999991</v>
      </c>
      <c r="J62" s="236"/>
      <c r="K62" s="316"/>
      <c r="L62" s="316"/>
      <c r="M62" s="393">
        <f>SUM(M59:M61)</f>
        <v>384.6868006499999</v>
      </c>
      <c r="N62" s="318"/>
      <c r="O62" s="371">
        <f>M62-I62</f>
        <v>10.590661749999981</v>
      </c>
      <c r="P62" s="372">
        <f>IF(OR(I62=0,M62=0),"",(O62/I62))</f>
        <v>2.8310000154347981E-2</v>
      </c>
    </row>
    <row r="63" spans="1:18" ht="15" thickBot="1" x14ac:dyDescent="0.4">
      <c r="A63" s="321"/>
      <c r="B63" s="373"/>
      <c r="C63" s="374"/>
      <c r="D63" s="375"/>
      <c r="E63" s="374"/>
      <c r="F63" s="394"/>
      <c r="G63" s="395"/>
      <c r="H63" s="396"/>
      <c r="I63" s="397"/>
      <c r="J63" s="236"/>
      <c r="K63" s="395"/>
      <c r="L63" s="396"/>
      <c r="M63" s="397"/>
      <c r="N63" s="376"/>
      <c r="O63" s="379"/>
      <c r="P63" s="398"/>
    </row>
    <row r="64" spans="1:18" x14ac:dyDescent="0.35">
      <c r="A64" s="230"/>
      <c r="B64" s="339"/>
      <c r="C64" s="230"/>
      <c r="D64" s="231"/>
      <c r="E64" s="230"/>
      <c r="F64" s="230"/>
      <c r="G64" s="230"/>
      <c r="H64" s="230"/>
      <c r="I64" s="246"/>
      <c r="J64" s="236"/>
      <c r="K64" s="230"/>
      <c r="L64" s="230"/>
      <c r="M64" s="246"/>
      <c r="N64" s="230"/>
      <c r="O64" s="230"/>
      <c r="P64" s="230"/>
    </row>
    <row r="65" spans="1:32" x14ac:dyDescent="0.35">
      <c r="A65" s="230"/>
      <c r="B65" s="343" t="s">
        <v>53</v>
      </c>
      <c r="C65" s="230"/>
      <c r="D65" s="231"/>
      <c r="E65" s="230"/>
      <c r="F65" s="230"/>
      <c r="G65" s="159">
        <v>2.9499999999999998E-2</v>
      </c>
      <c r="H65" s="230"/>
      <c r="I65" s="230"/>
      <c r="J65" s="236"/>
      <c r="K65" s="159">
        <v>2.9499999999999998E-2</v>
      </c>
      <c r="L65" s="230"/>
      <c r="M65" s="230"/>
      <c r="N65" s="230"/>
      <c r="O65" s="230"/>
      <c r="P65" s="230"/>
      <c r="Q65" s="236"/>
    </row>
    <row r="66" spans="1:32" x14ac:dyDescent="0.35">
      <c r="A66" s="230"/>
      <c r="B66" s="339"/>
      <c r="C66" s="230"/>
      <c r="D66" s="231"/>
      <c r="E66" s="230"/>
      <c r="F66" s="230"/>
      <c r="G66" s="230"/>
      <c r="H66" s="230"/>
      <c r="I66" s="230"/>
      <c r="J66" s="230"/>
    </row>
    <row r="67" spans="1:32" ht="18" x14ac:dyDescent="0.4">
      <c r="A67" s="230"/>
      <c r="B67" s="510" t="s">
        <v>0</v>
      </c>
      <c r="C67" s="510"/>
      <c r="D67" s="510"/>
      <c r="E67" s="510"/>
      <c r="F67" s="510"/>
      <c r="G67" s="510"/>
      <c r="H67" s="510"/>
      <c r="I67" s="510"/>
      <c r="J67" s="510"/>
    </row>
    <row r="68" spans="1:32" ht="18" x14ac:dyDescent="0.4">
      <c r="A68" s="230"/>
      <c r="B68" s="510" t="s">
        <v>1</v>
      </c>
      <c r="C68" s="510"/>
      <c r="D68" s="510"/>
      <c r="E68" s="510"/>
      <c r="F68" s="510"/>
      <c r="G68" s="510"/>
      <c r="H68" s="510"/>
      <c r="I68" s="510"/>
      <c r="J68" s="510"/>
    </row>
    <row r="69" spans="1:32" x14ac:dyDescent="0.35">
      <c r="A69" s="230"/>
      <c r="B69" s="339"/>
      <c r="C69" s="230"/>
      <c r="D69" s="231"/>
      <c r="E69" s="230"/>
      <c r="F69" s="230"/>
      <c r="G69" s="230"/>
      <c r="H69" s="230"/>
    </row>
    <row r="70" spans="1:32" x14ac:dyDescent="0.35">
      <c r="A70" s="230"/>
      <c r="B70" s="339"/>
      <c r="C70" s="230"/>
      <c r="D70" s="231"/>
      <c r="E70" s="230"/>
      <c r="F70" s="230"/>
      <c r="G70" s="230"/>
      <c r="H70" s="230"/>
    </row>
    <row r="71" spans="1:32" ht="15.5" x14ac:dyDescent="0.35">
      <c r="A71" s="230"/>
      <c r="B71" s="343" t="s">
        <v>2</v>
      </c>
      <c r="C71" s="230"/>
      <c r="D71" s="399" t="s">
        <v>55</v>
      </c>
      <c r="E71" s="334"/>
      <c r="F71" s="334"/>
      <c r="G71" s="334"/>
      <c r="H71" s="334"/>
      <c r="I71" s="334"/>
      <c r="J71" s="334"/>
      <c r="K71" s="276"/>
      <c r="L71" s="276"/>
      <c r="M71" s="276"/>
    </row>
    <row r="72" spans="1:32" ht="15.5" x14ac:dyDescent="0.35">
      <c r="A72" s="230"/>
      <c r="B72" s="345"/>
      <c r="C72" s="230"/>
      <c r="D72" s="234"/>
      <c r="E72" s="234"/>
      <c r="F72" s="235"/>
      <c r="G72" s="235"/>
      <c r="H72" s="235"/>
      <c r="I72" s="235"/>
      <c r="J72" s="235"/>
      <c r="K72" s="236"/>
      <c r="L72" s="236"/>
      <c r="M72" s="235"/>
      <c r="N72" s="236"/>
      <c r="O72" s="236"/>
      <c r="P72" s="236"/>
      <c r="Q72" s="236"/>
      <c r="R72" s="236"/>
      <c r="S72" s="236"/>
      <c r="T72" s="235"/>
      <c r="U72" s="236"/>
      <c r="V72" s="236"/>
      <c r="W72" s="236"/>
      <c r="X72" s="236"/>
      <c r="Y72" s="236"/>
      <c r="Z72" s="236"/>
      <c r="AA72" s="235"/>
      <c r="AB72" s="236"/>
      <c r="AC72" s="236"/>
      <c r="AD72" s="236"/>
      <c r="AE72" s="236"/>
      <c r="AF72" s="236"/>
    </row>
    <row r="73" spans="1:32" ht="15.5" x14ac:dyDescent="0.35">
      <c r="A73" s="230"/>
      <c r="B73" s="343" t="s">
        <v>4</v>
      </c>
      <c r="C73" s="230"/>
      <c r="D73" s="237" t="s">
        <v>5</v>
      </c>
      <c r="E73" s="234"/>
      <c r="F73" s="235"/>
      <c r="G73" s="236"/>
      <c r="H73" s="235"/>
      <c r="I73" s="238"/>
      <c r="J73" s="235"/>
      <c r="K73" s="239"/>
      <c r="L73" s="236"/>
      <c r="M73" s="238"/>
      <c r="N73" s="236"/>
      <c r="O73" s="240"/>
      <c r="P73" s="241"/>
      <c r="Q73" s="236"/>
      <c r="R73" s="239"/>
      <c r="S73" s="236"/>
      <c r="T73" s="238"/>
      <c r="U73" s="236"/>
      <c r="V73" s="240"/>
      <c r="W73" s="241"/>
      <c r="X73" s="236"/>
      <c r="Y73" s="239"/>
      <c r="Z73" s="236"/>
      <c r="AA73" s="238"/>
      <c r="AB73" s="236"/>
      <c r="AC73" s="240"/>
      <c r="AD73" s="241"/>
      <c r="AE73" s="236"/>
      <c r="AF73" s="236"/>
    </row>
    <row r="74" spans="1:32" ht="15.5" x14ac:dyDescent="0.35">
      <c r="A74" s="230"/>
      <c r="B74" s="345"/>
      <c r="C74" s="230"/>
      <c r="D74" s="234"/>
      <c r="E74" s="234"/>
      <c r="F74" s="234"/>
      <c r="G74" s="234"/>
      <c r="H74" s="234"/>
      <c r="I74" s="234"/>
      <c r="J74" s="234"/>
    </row>
    <row r="75" spans="1:32" x14ac:dyDescent="0.35">
      <c r="A75" s="230"/>
      <c r="B75" s="345"/>
      <c r="C75" s="230"/>
      <c r="D75" s="243" t="s">
        <v>6</v>
      </c>
      <c r="E75" s="244"/>
      <c r="F75" s="230"/>
      <c r="G75" s="245">
        <v>2800</v>
      </c>
      <c r="H75" s="244" t="s">
        <v>7</v>
      </c>
      <c r="I75" s="230"/>
      <c r="J75" s="230"/>
    </row>
    <row r="76" spans="1:32" x14ac:dyDescent="0.35">
      <c r="A76" s="230"/>
      <c r="B76" s="345"/>
      <c r="C76" s="230"/>
      <c r="D76" s="231"/>
      <c r="E76" s="230"/>
      <c r="F76" s="230"/>
      <c r="G76" s="230"/>
      <c r="H76" s="230"/>
      <c r="I76" s="230"/>
      <c r="J76" s="230"/>
    </row>
    <row r="77" spans="1:32" s="22" customFormat="1" x14ac:dyDescent="0.35">
      <c r="A77" s="20"/>
      <c r="B77" s="400"/>
      <c r="C77" s="20"/>
      <c r="D77" s="54"/>
      <c r="E77" s="53"/>
      <c r="F77" s="20"/>
      <c r="G77" s="513" t="s">
        <v>90</v>
      </c>
      <c r="H77" s="514"/>
      <c r="I77" s="515"/>
      <c r="J77" s="40"/>
      <c r="K77" s="513" t="s">
        <v>8</v>
      </c>
      <c r="L77" s="514"/>
      <c r="M77" s="515"/>
      <c r="N77" s="20"/>
      <c r="O77" s="513" t="s">
        <v>9</v>
      </c>
      <c r="P77" s="515"/>
      <c r="Q77" s="40"/>
    </row>
    <row r="78" spans="1:32" x14ac:dyDescent="0.35">
      <c r="A78" s="230"/>
      <c r="B78" s="401"/>
      <c r="C78" s="230"/>
      <c r="D78" s="525" t="s">
        <v>10</v>
      </c>
      <c r="E78" s="402"/>
      <c r="F78" s="230"/>
      <c r="G78" s="403" t="s">
        <v>11</v>
      </c>
      <c r="H78" s="404" t="s">
        <v>12</v>
      </c>
      <c r="I78" s="405" t="s">
        <v>13</v>
      </c>
      <c r="J78" s="236"/>
      <c r="K78" s="403" t="s">
        <v>11</v>
      </c>
      <c r="L78" s="404" t="s">
        <v>12</v>
      </c>
      <c r="M78" s="405" t="s">
        <v>13</v>
      </c>
      <c r="N78" s="230"/>
      <c r="O78" s="526" t="s">
        <v>14</v>
      </c>
      <c r="P78" s="527" t="s">
        <v>15</v>
      </c>
      <c r="Q78" s="236"/>
    </row>
    <row r="79" spans="1:32" x14ac:dyDescent="0.35">
      <c r="A79" s="230"/>
      <c r="B79" s="401"/>
      <c r="C79" s="230"/>
      <c r="D79" s="517"/>
      <c r="E79" s="402"/>
      <c r="F79" s="230"/>
      <c r="G79" s="406" t="s">
        <v>16</v>
      </c>
      <c r="H79" s="407"/>
      <c r="I79" s="407" t="s">
        <v>16</v>
      </c>
      <c r="J79" s="236"/>
      <c r="K79" s="406" t="s">
        <v>16</v>
      </c>
      <c r="L79" s="407"/>
      <c r="M79" s="407" t="s">
        <v>16</v>
      </c>
      <c r="N79" s="230"/>
      <c r="O79" s="519"/>
      <c r="P79" s="521"/>
      <c r="Q79" s="236"/>
    </row>
    <row r="80" spans="1:32" s="22" customFormat="1" x14ac:dyDescent="0.35">
      <c r="A80" s="20"/>
      <c r="B80" s="60" t="s">
        <v>17</v>
      </c>
      <c r="C80" s="61"/>
      <c r="D80" s="62" t="s">
        <v>18</v>
      </c>
      <c r="E80" s="61"/>
      <c r="F80" s="28"/>
      <c r="G80" s="63">
        <v>41.78</v>
      </c>
      <c r="H80" s="64">
        <v>1</v>
      </c>
      <c r="I80" s="65">
        <f t="shared" ref="I80:I85" si="12">H80*G80</f>
        <v>41.78</v>
      </c>
      <c r="J80" s="66"/>
      <c r="K80" s="63">
        <v>43.7</v>
      </c>
      <c r="L80" s="64">
        <v>1</v>
      </c>
      <c r="M80" s="65">
        <f t="shared" ref="M80:M85" si="13">L80*K80</f>
        <v>43.7</v>
      </c>
      <c r="N80" s="67"/>
      <c r="O80" s="68">
        <f t="shared" ref="O80:O109" si="14">M80-I80</f>
        <v>1.9200000000000017</v>
      </c>
      <c r="P80" s="69">
        <f t="shared" ref="P80:P109" si="15">IF(OR(I80=0,M80=0),"",(O80/I80))</f>
        <v>4.5955002393489749E-2</v>
      </c>
      <c r="Q80" s="66"/>
      <c r="R80" s="70"/>
    </row>
    <row r="81" spans="1:18" x14ac:dyDescent="0.35">
      <c r="A81" s="230"/>
      <c r="B81" s="253" t="s">
        <v>19</v>
      </c>
      <c r="C81" s="254"/>
      <c r="D81" s="255" t="s">
        <v>18</v>
      </c>
      <c r="E81" s="254"/>
      <c r="F81" s="256"/>
      <c r="G81" s="257">
        <v>-0.13</v>
      </c>
      <c r="H81" s="348">
        <v>1</v>
      </c>
      <c r="I81" s="259">
        <f t="shared" si="12"/>
        <v>-0.13</v>
      </c>
      <c r="J81" s="236"/>
      <c r="K81" s="257">
        <v>-0.13</v>
      </c>
      <c r="L81" s="348">
        <v>1</v>
      </c>
      <c r="M81" s="259">
        <f t="shared" si="13"/>
        <v>-0.13</v>
      </c>
      <c r="N81" s="256"/>
      <c r="O81" s="260">
        <f t="shared" si="14"/>
        <v>0</v>
      </c>
      <c r="P81" s="261">
        <f t="shared" si="15"/>
        <v>0</v>
      </c>
      <c r="Q81" s="236"/>
    </row>
    <row r="82" spans="1:18" x14ac:dyDescent="0.35">
      <c r="A82" s="230"/>
      <c r="B82" s="253" t="s">
        <v>20</v>
      </c>
      <c r="C82" s="254"/>
      <c r="D82" s="255" t="s">
        <v>25</v>
      </c>
      <c r="E82" s="254"/>
      <c r="F82" s="256"/>
      <c r="G82" s="349">
        <v>-2.0000000000000002E-5</v>
      </c>
      <c r="H82" s="348">
        <f t="shared" ref="H82:H85" si="16">$G$75</f>
        <v>2800</v>
      </c>
      <c r="I82" s="259">
        <f t="shared" si="12"/>
        <v>-5.6000000000000001E-2</v>
      </c>
      <c r="J82" s="236"/>
      <c r="K82" s="349">
        <v>-2.0000000000000002E-5</v>
      </c>
      <c r="L82" s="348">
        <f t="shared" ref="L82:L85" si="17">$G$75</f>
        <v>2800</v>
      </c>
      <c r="M82" s="259">
        <f t="shared" si="13"/>
        <v>-5.6000000000000001E-2</v>
      </c>
      <c r="N82" s="256"/>
      <c r="O82" s="260">
        <f t="shared" si="14"/>
        <v>0</v>
      </c>
      <c r="P82" s="261">
        <f t="shared" si="15"/>
        <v>0</v>
      </c>
      <c r="Q82" s="236"/>
    </row>
    <row r="83" spans="1:18" x14ac:dyDescent="0.35">
      <c r="A83" s="230"/>
      <c r="B83" s="253" t="s">
        <v>21</v>
      </c>
      <c r="C83" s="254"/>
      <c r="D83" s="255" t="s">
        <v>25</v>
      </c>
      <c r="E83" s="254"/>
      <c r="F83" s="256"/>
      <c r="G83" s="349">
        <v>-2.5200000000000001E-3</v>
      </c>
      <c r="H83" s="348">
        <f t="shared" si="16"/>
        <v>2800</v>
      </c>
      <c r="I83" s="259">
        <f t="shared" si="12"/>
        <v>-7.056</v>
      </c>
      <c r="J83" s="236"/>
      <c r="K83" s="349">
        <v>-2.5200000000000001E-3</v>
      </c>
      <c r="L83" s="348">
        <f t="shared" si="17"/>
        <v>2800</v>
      </c>
      <c r="M83" s="259">
        <f t="shared" si="13"/>
        <v>-7.056</v>
      </c>
      <c r="N83" s="256"/>
      <c r="O83" s="260">
        <f t="shared" si="14"/>
        <v>0</v>
      </c>
      <c r="P83" s="261">
        <f t="shared" si="15"/>
        <v>0</v>
      </c>
      <c r="Q83" s="236"/>
    </row>
    <row r="84" spans="1:18" x14ac:dyDescent="0.35">
      <c r="A84" s="230"/>
      <c r="B84" s="253" t="s">
        <v>22</v>
      </c>
      <c r="C84" s="254"/>
      <c r="D84" s="255" t="s">
        <v>25</v>
      </c>
      <c r="E84" s="254"/>
      <c r="F84" s="256"/>
      <c r="G84" s="349">
        <v>-3.6000000000000002E-4</v>
      </c>
      <c r="H84" s="348">
        <f>G18</f>
        <v>2000</v>
      </c>
      <c r="I84" s="259">
        <f t="shared" si="12"/>
        <v>-0.72000000000000008</v>
      </c>
      <c r="J84" s="236"/>
      <c r="K84" s="349">
        <v>-3.6000000000000002E-4</v>
      </c>
      <c r="L84" s="348">
        <f>G18</f>
        <v>2000</v>
      </c>
      <c r="M84" s="259">
        <f t="shared" si="13"/>
        <v>-0.72000000000000008</v>
      </c>
      <c r="N84" s="256"/>
      <c r="O84" s="260">
        <f t="shared" si="14"/>
        <v>0</v>
      </c>
      <c r="P84" s="261">
        <f t="shared" si="15"/>
        <v>0</v>
      </c>
      <c r="Q84" s="236"/>
    </row>
    <row r="85" spans="1:18" x14ac:dyDescent="0.35">
      <c r="A85" s="230"/>
      <c r="B85" s="253" t="s">
        <v>23</v>
      </c>
      <c r="C85" s="254"/>
      <c r="D85" s="255" t="s">
        <v>25</v>
      </c>
      <c r="E85" s="254"/>
      <c r="F85" s="256"/>
      <c r="G85" s="349">
        <v>-6.0000000000000002E-5</v>
      </c>
      <c r="H85" s="348">
        <f t="shared" si="16"/>
        <v>2800</v>
      </c>
      <c r="I85" s="259">
        <f t="shared" si="12"/>
        <v>-0.16800000000000001</v>
      </c>
      <c r="J85" s="236"/>
      <c r="K85" s="349">
        <v>-6.0000000000000002E-5</v>
      </c>
      <c r="L85" s="348">
        <f t="shared" si="17"/>
        <v>2800</v>
      </c>
      <c r="M85" s="259">
        <f t="shared" si="13"/>
        <v>-0.16800000000000001</v>
      </c>
      <c r="N85" s="256"/>
      <c r="O85" s="260">
        <f t="shared" si="14"/>
        <v>0</v>
      </c>
      <c r="P85" s="261">
        <f t="shared" si="15"/>
        <v>0</v>
      </c>
      <c r="Q85" s="236"/>
    </row>
    <row r="86" spans="1:18" x14ac:dyDescent="0.35">
      <c r="A86" s="230"/>
      <c r="B86" s="253" t="s">
        <v>24</v>
      </c>
      <c r="C86" s="254"/>
      <c r="D86" s="255" t="s">
        <v>25</v>
      </c>
      <c r="E86" s="254"/>
      <c r="F86" s="256"/>
      <c r="G86" s="263">
        <v>3.8640000000000001E-2</v>
      </c>
      <c r="H86" s="348">
        <f>+$G$75</f>
        <v>2800</v>
      </c>
      <c r="I86" s="265">
        <f>H86*G86</f>
        <v>108.19200000000001</v>
      </c>
      <c r="J86" s="236"/>
      <c r="K86" s="263">
        <v>4.0419999999999998E-2</v>
      </c>
      <c r="L86" s="348">
        <f>+$G$75</f>
        <v>2800</v>
      </c>
      <c r="M86" s="265">
        <f>L86*K86</f>
        <v>113.17599999999999</v>
      </c>
      <c r="N86" s="256"/>
      <c r="O86" s="260">
        <f t="shared" si="14"/>
        <v>4.9839999999999804</v>
      </c>
      <c r="P86" s="261">
        <f t="shared" si="15"/>
        <v>4.6066252587991532E-2</v>
      </c>
      <c r="Q86" s="236"/>
    </row>
    <row r="87" spans="1:18" x14ac:dyDescent="0.35">
      <c r="A87" s="230"/>
      <c r="B87" s="253" t="str">
        <f>B30</f>
        <v>Rate Rider for Disposition of Lost Revenue Adjustment Mechanism (LRAMVA) - effective until December 31, 2024</v>
      </c>
      <c r="C87" s="254"/>
      <c r="D87" s="255" t="s">
        <v>25</v>
      </c>
      <c r="E87" s="254"/>
      <c r="F87" s="256"/>
      <c r="G87" s="263">
        <f>G30</f>
        <v>0</v>
      </c>
      <c r="H87" s="348">
        <f>+$G$75</f>
        <v>2800</v>
      </c>
      <c r="I87" s="265">
        <f>H87*G87</f>
        <v>0</v>
      </c>
      <c r="J87" s="236"/>
      <c r="K87" s="263">
        <f>K30</f>
        <v>0</v>
      </c>
      <c r="L87" s="348">
        <f>+$G$75</f>
        <v>2800</v>
      </c>
      <c r="M87" s="265">
        <f>L87*K87</f>
        <v>0</v>
      </c>
      <c r="N87" s="256"/>
      <c r="O87" s="260">
        <f t="shared" si="14"/>
        <v>0</v>
      </c>
      <c r="P87" s="261" t="str">
        <f t="shared" si="15"/>
        <v/>
      </c>
      <c r="Q87" s="236"/>
    </row>
    <row r="88" spans="1:18" x14ac:dyDescent="0.35">
      <c r="A88" s="230"/>
      <c r="B88" s="350" t="s">
        <v>27</v>
      </c>
      <c r="C88" s="408"/>
      <c r="D88" s="409"/>
      <c r="E88" s="408"/>
      <c r="F88" s="410"/>
      <c r="G88" s="411"/>
      <c r="H88" s="412"/>
      <c r="I88" s="413">
        <f>SUM(I80:I86)</f>
        <v>141.84200000000001</v>
      </c>
      <c r="J88" s="236"/>
      <c r="K88" s="411"/>
      <c r="L88" s="412"/>
      <c r="M88" s="413">
        <f>SUM(M80:M86)</f>
        <v>148.74599999999998</v>
      </c>
      <c r="N88" s="410"/>
      <c r="O88" s="414">
        <f t="shared" si="14"/>
        <v>6.9039999999999679</v>
      </c>
      <c r="P88" s="415">
        <f t="shared" si="15"/>
        <v>4.8673876566884051E-2</v>
      </c>
      <c r="Q88" s="236"/>
    </row>
    <row r="89" spans="1:18" x14ac:dyDescent="0.35">
      <c r="A89" s="230"/>
      <c r="B89" s="72" t="s">
        <v>28</v>
      </c>
      <c r="C89" s="256"/>
      <c r="D89" s="255" t="s">
        <v>25</v>
      </c>
      <c r="E89" s="256"/>
      <c r="F89" s="256"/>
      <c r="G89" s="263">
        <f>RESIDENTIAL!$G$32</f>
        <v>9.3670000000000003E-2</v>
      </c>
      <c r="H89" s="277">
        <f>$G$75*(1+G122)-$G$75</f>
        <v>82.600000000000364</v>
      </c>
      <c r="I89" s="265">
        <f>H89*G89</f>
        <v>7.7371420000000342</v>
      </c>
      <c r="J89" s="236"/>
      <c r="K89" s="263">
        <f>RESIDENTIAL!$K$32</f>
        <v>9.3670000000000003E-2</v>
      </c>
      <c r="L89" s="277">
        <f>$G$75*(1+K122)-$G$75</f>
        <v>82.600000000000364</v>
      </c>
      <c r="M89" s="265">
        <f>L89*K89</f>
        <v>7.7371420000000342</v>
      </c>
      <c r="N89" s="256"/>
      <c r="O89" s="260">
        <f t="shared" si="14"/>
        <v>0</v>
      </c>
      <c r="P89" s="261">
        <f t="shared" si="15"/>
        <v>0</v>
      </c>
      <c r="Q89" s="236"/>
    </row>
    <row r="90" spans="1:18" s="22" customFormat="1" x14ac:dyDescent="0.35">
      <c r="A90" s="20"/>
      <c r="B90" s="92" t="str">
        <f>+RESIDENTIAL!$B$33</f>
        <v>Rate Rider for Disposition of Deferral/Variance Accounts - effective until December 31, 2024</v>
      </c>
      <c r="C90" s="61"/>
      <c r="D90" s="62" t="s">
        <v>25</v>
      </c>
      <c r="E90" s="61"/>
      <c r="F90" s="28"/>
      <c r="G90" s="94">
        <v>3.29E-3</v>
      </c>
      <c r="H90" s="77">
        <f>+$G$75</f>
        <v>2800</v>
      </c>
      <c r="I90" s="75">
        <f>H90*G90</f>
        <v>9.2119999999999997</v>
      </c>
      <c r="J90" s="66"/>
      <c r="K90" s="94">
        <v>2.4199999999999998E-3</v>
      </c>
      <c r="L90" s="77">
        <f>+$G$75</f>
        <v>2800</v>
      </c>
      <c r="M90" s="75">
        <f>L90*K90</f>
        <v>6.7759999999999998</v>
      </c>
      <c r="N90" s="67"/>
      <c r="O90" s="68">
        <f t="shared" si="14"/>
        <v>-2.4359999999999999</v>
      </c>
      <c r="P90" s="261">
        <f t="shared" si="15"/>
        <v>-0.26443768996960487</v>
      </c>
      <c r="Q90" s="66"/>
      <c r="R90" s="70"/>
    </row>
    <row r="91" spans="1:18" s="22" customFormat="1" x14ac:dyDescent="0.35">
      <c r="A91" s="20"/>
      <c r="B91" s="92" t="s">
        <v>56</v>
      </c>
      <c r="C91" s="61"/>
      <c r="D91" s="62" t="s">
        <v>25</v>
      </c>
      <c r="E91" s="61"/>
      <c r="F91" s="28"/>
      <c r="G91" s="94">
        <v>0</v>
      </c>
      <c r="H91" s="77">
        <f>+$G$75</f>
        <v>2800</v>
      </c>
      <c r="I91" s="75">
        <f>H91*G91</f>
        <v>0</v>
      </c>
      <c r="J91" s="66"/>
      <c r="K91" s="94">
        <v>3.0799999999999998E-3</v>
      </c>
      <c r="L91" s="77">
        <f>+$G$75</f>
        <v>2800</v>
      </c>
      <c r="M91" s="75">
        <f>L91*K91</f>
        <v>8.6239999999999988</v>
      </c>
      <c r="N91" s="67"/>
      <c r="O91" s="68">
        <f t="shared" si="14"/>
        <v>8.6239999999999988</v>
      </c>
      <c r="P91" s="261" t="str">
        <f t="shared" si="15"/>
        <v/>
      </c>
      <c r="Q91" s="66"/>
      <c r="R91" s="70"/>
    </row>
    <row r="92" spans="1:18" s="22" customFormat="1" ht="15.75" customHeight="1" x14ac:dyDescent="0.35">
      <c r="A92" s="20"/>
      <c r="B92" s="92" t="str">
        <f>+RESIDENTIAL!$B$34</f>
        <v>Rate Rider for Disposition of Capacity Based Recovery Account - Applicable only for Class B Customers - effective until December 31, 2024</v>
      </c>
      <c r="C92" s="61"/>
      <c r="D92" s="62" t="s">
        <v>25</v>
      </c>
      <c r="E92" s="61"/>
      <c r="F92" s="28"/>
      <c r="G92" s="94">
        <v>-1.4999999999999999E-4</v>
      </c>
      <c r="H92" s="77">
        <f>+$G$75</f>
        <v>2800</v>
      </c>
      <c r="I92" s="75">
        <f>H92*G92</f>
        <v>-0.42</v>
      </c>
      <c r="J92" s="66"/>
      <c r="K92" s="94">
        <v>-1.2999999999999999E-4</v>
      </c>
      <c r="L92" s="77">
        <f>+$G$75</f>
        <v>2800</v>
      </c>
      <c r="M92" s="75">
        <f>L92*K92</f>
        <v>-0.36399999999999999</v>
      </c>
      <c r="N92" s="67"/>
      <c r="O92" s="68">
        <f t="shared" si="14"/>
        <v>5.5999999999999994E-2</v>
      </c>
      <c r="P92" s="261">
        <f t="shared" si="15"/>
        <v>-0.13333333333333333</v>
      </c>
      <c r="Q92" s="66"/>
      <c r="R92" s="70"/>
    </row>
    <row r="93" spans="1:18" s="22" customFormat="1" ht="14.25" customHeight="1" x14ac:dyDescent="0.35">
      <c r="A93" s="20"/>
      <c r="B93" s="92" t="str">
        <f>+RESIDENTIAL!$B$35</f>
        <v>Rate Rider for Disposition of Global Adjustment Account - Applicable only for Non-RPP Customers - effective until December 31, 2024</v>
      </c>
      <c r="C93" s="61"/>
      <c r="D93" s="62" t="s">
        <v>25</v>
      </c>
      <c r="E93" s="61"/>
      <c r="F93" s="28"/>
      <c r="G93" s="94">
        <v>-2.5100000000000001E-3</v>
      </c>
      <c r="H93" s="95"/>
      <c r="I93" s="75">
        <f t="shared" ref="I93" si="18">H93*G93</f>
        <v>0</v>
      </c>
      <c r="J93" s="66"/>
      <c r="K93" s="94">
        <v>-1.09E-3</v>
      </c>
      <c r="L93" s="95"/>
      <c r="M93" s="75">
        <f t="shared" ref="M93" si="19">L93*K93</f>
        <v>0</v>
      </c>
      <c r="N93" s="67"/>
      <c r="O93" s="68">
        <f t="shared" si="14"/>
        <v>0</v>
      </c>
      <c r="P93" s="261" t="str">
        <f t="shared" si="15"/>
        <v/>
      </c>
      <c r="Q93" s="66"/>
      <c r="R93" s="70"/>
    </row>
    <row r="94" spans="1:18" x14ac:dyDescent="0.35">
      <c r="A94" s="230"/>
      <c r="B94" s="253" t="str">
        <f>B37</f>
        <v>Rate Rider for Smart Metering Entity Charge - effective until December 31, 2027</v>
      </c>
      <c r="C94" s="254"/>
      <c r="D94" s="255" t="s">
        <v>18</v>
      </c>
      <c r="E94" s="254"/>
      <c r="F94" s="256"/>
      <c r="G94" s="416">
        <f>G37</f>
        <v>0.41</v>
      </c>
      <c r="H94" s="258">
        <v>1</v>
      </c>
      <c r="I94" s="259">
        <f>H94*G94</f>
        <v>0.41</v>
      </c>
      <c r="J94" s="236"/>
      <c r="K94" s="416">
        <f>K37</f>
        <v>0.41</v>
      </c>
      <c r="L94" s="258">
        <v>1</v>
      </c>
      <c r="M94" s="259">
        <f>L94*K94</f>
        <v>0.41</v>
      </c>
      <c r="N94" s="256"/>
      <c r="O94" s="260">
        <f t="shared" si="14"/>
        <v>0</v>
      </c>
      <c r="P94" s="69">
        <f t="shared" si="15"/>
        <v>0</v>
      </c>
      <c r="Q94" s="236"/>
    </row>
    <row r="95" spans="1:18" x14ac:dyDescent="0.35">
      <c r="A95" s="230"/>
      <c r="B95" s="417" t="s">
        <v>33</v>
      </c>
      <c r="C95" s="418"/>
      <c r="D95" s="419"/>
      <c r="E95" s="418"/>
      <c r="F95" s="410"/>
      <c r="G95" s="420"/>
      <c r="H95" s="421"/>
      <c r="I95" s="422">
        <f>SUM(I89:I94)+I88</f>
        <v>158.78114200000005</v>
      </c>
      <c r="J95" s="236"/>
      <c r="K95" s="420"/>
      <c r="L95" s="421"/>
      <c r="M95" s="422">
        <f>SUM(M89:M94)+M88</f>
        <v>171.92914200000001</v>
      </c>
      <c r="N95" s="410"/>
      <c r="O95" s="414">
        <f t="shared" si="14"/>
        <v>13.147999999999968</v>
      </c>
      <c r="P95" s="415">
        <f t="shared" si="15"/>
        <v>8.2805803223155838E-2</v>
      </c>
      <c r="Q95" s="236"/>
    </row>
    <row r="96" spans="1:18" x14ac:dyDescent="0.35">
      <c r="A96" s="230"/>
      <c r="B96" s="285" t="s">
        <v>34</v>
      </c>
      <c r="C96" s="256"/>
      <c r="D96" s="255" t="s">
        <v>25</v>
      </c>
      <c r="E96" s="256"/>
      <c r="F96" s="256"/>
      <c r="G96" s="76">
        <v>1.1270000000000001E-2</v>
      </c>
      <c r="H96" s="348">
        <f>$G$75*(1+G122)</f>
        <v>2882.6000000000004</v>
      </c>
      <c r="I96" s="265">
        <f>H96*G96</f>
        <v>32.486902000000008</v>
      </c>
      <c r="J96" s="236"/>
      <c r="K96" s="76">
        <v>1.111E-2</v>
      </c>
      <c r="L96" s="348">
        <f>$G$75*(1+K122)</f>
        <v>2882.6000000000004</v>
      </c>
      <c r="M96" s="265">
        <f>L96*K96</f>
        <v>32.025686000000007</v>
      </c>
      <c r="N96" s="256"/>
      <c r="O96" s="260">
        <f t="shared" si="14"/>
        <v>-0.46121600000000029</v>
      </c>
      <c r="P96" s="261">
        <f t="shared" si="15"/>
        <v>-1.4196983141082526E-2</v>
      </c>
      <c r="Q96" s="236"/>
    </row>
    <row r="97" spans="1:18" x14ac:dyDescent="0.35">
      <c r="A97" s="230"/>
      <c r="B97" s="287" t="s">
        <v>35</v>
      </c>
      <c r="C97" s="256"/>
      <c r="D97" s="255" t="s">
        <v>25</v>
      </c>
      <c r="E97" s="256"/>
      <c r="F97" s="256"/>
      <c r="G97" s="76">
        <v>6.5599999999999999E-3</v>
      </c>
      <c r="H97" s="348">
        <f>H96</f>
        <v>2882.6000000000004</v>
      </c>
      <c r="I97" s="265">
        <f>H97*G97</f>
        <v>18.909856000000001</v>
      </c>
      <c r="J97" s="236"/>
      <c r="K97" s="76">
        <v>6.9699999999999996E-3</v>
      </c>
      <c r="L97" s="348">
        <f>L96</f>
        <v>2882.6000000000004</v>
      </c>
      <c r="M97" s="265">
        <f>L97*K97</f>
        <v>20.091722000000001</v>
      </c>
      <c r="N97" s="256"/>
      <c r="O97" s="260">
        <f t="shared" si="14"/>
        <v>1.1818659999999994</v>
      </c>
      <c r="P97" s="261">
        <f t="shared" si="15"/>
        <v>6.2499999999999965E-2</v>
      </c>
      <c r="Q97" s="236"/>
    </row>
    <row r="98" spans="1:18" x14ac:dyDescent="0.35">
      <c r="A98" s="230"/>
      <c r="B98" s="417" t="s">
        <v>36</v>
      </c>
      <c r="C98" s="408"/>
      <c r="D98" s="423"/>
      <c r="E98" s="408"/>
      <c r="F98" s="424"/>
      <c r="G98" s="425"/>
      <c r="H98" s="426"/>
      <c r="I98" s="422">
        <f>SUM(I95:I97)</f>
        <v>210.17790000000005</v>
      </c>
      <c r="J98" s="236"/>
      <c r="K98" s="425"/>
      <c r="L98" s="426"/>
      <c r="M98" s="422">
        <f>SUM(M95:M97)</f>
        <v>224.04655000000002</v>
      </c>
      <c r="N98" s="424"/>
      <c r="O98" s="414">
        <f t="shared" si="14"/>
        <v>13.868649999999974</v>
      </c>
      <c r="P98" s="415">
        <f t="shared" si="15"/>
        <v>6.5985291507813001E-2</v>
      </c>
      <c r="Q98" s="236"/>
    </row>
    <row r="99" spans="1:18" x14ac:dyDescent="0.35">
      <c r="A99" s="230"/>
      <c r="B99" s="427" t="s">
        <v>57</v>
      </c>
      <c r="C99" s="254"/>
      <c r="D99" s="255" t="s">
        <v>25</v>
      </c>
      <c r="E99" s="254"/>
      <c r="F99" s="256"/>
      <c r="G99" s="111">
        <v>4.1000000000000003E-3</v>
      </c>
      <c r="H99" s="348">
        <f>H96</f>
        <v>2882.6000000000004</v>
      </c>
      <c r="I99" s="265">
        <f t="shared" ref="I99:I109" si="20">H99*G99</f>
        <v>11.818660000000003</v>
      </c>
      <c r="J99" s="236"/>
      <c r="K99" s="111">
        <v>4.1000000000000003E-3</v>
      </c>
      <c r="L99" s="348">
        <f>L96</f>
        <v>2882.6000000000004</v>
      </c>
      <c r="M99" s="265">
        <f t="shared" ref="M99:M109" si="21">L99*K99</f>
        <v>11.818660000000003</v>
      </c>
      <c r="N99" s="256"/>
      <c r="O99" s="260">
        <f t="shared" si="14"/>
        <v>0</v>
      </c>
      <c r="P99" s="261">
        <f t="shared" si="15"/>
        <v>0</v>
      </c>
      <c r="Q99" s="236"/>
    </row>
    <row r="100" spans="1:18" x14ac:dyDescent="0.35">
      <c r="A100" s="230"/>
      <c r="B100" s="427" t="s">
        <v>58</v>
      </c>
      <c r="C100" s="254"/>
      <c r="D100" s="255" t="s">
        <v>25</v>
      </c>
      <c r="E100" s="254"/>
      <c r="F100" s="256"/>
      <c r="G100" s="111">
        <v>6.9999999999999999E-4</v>
      </c>
      <c r="H100" s="348">
        <f>H96</f>
        <v>2882.6000000000004</v>
      </c>
      <c r="I100" s="265">
        <f t="shared" si="20"/>
        <v>2.0178200000000004</v>
      </c>
      <c r="J100" s="236"/>
      <c r="K100" s="111">
        <v>6.9999999999999999E-4</v>
      </c>
      <c r="L100" s="348">
        <f>L96</f>
        <v>2882.6000000000004</v>
      </c>
      <c r="M100" s="265">
        <f t="shared" si="21"/>
        <v>2.0178200000000004</v>
      </c>
      <c r="N100" s="256"/>
      <c r="O100" s="260">
        <f t="shared" si="14"/>
        <v>0</v>
      </c>
      <c r="P100" s="261">
        <f t="shared" si="15"/>
        <v>0</v>
      </c>
      <c r="Q100" s="236"/>
    </row>
    <row r="101" spans="1:18" x14ac:dyDescent="0.35">
      <c r="A101" s="230"/>
      <c r="B101" s="427" t="s">
        <v>39</v>
      </c>
      <c r="C101" s="254"/>
      <c r="D101" s="255" t="s">
        <v>25</v>
      </c>
      <c r="E101" s="254"/>
      <c r="F101" s="256"/>
      <c r="G101" s="111">
        <v>4.0000000000000002E-4</v>
      </c>
      <c r="H101" s="348">
        <f>+H96</f>
        <v>2882.6000000000004</v>
      </c>
      <c r="I101" s="265">
        <f t="shared" si="20"/>
        <v>1.1530400000000003</v>
      </c>
      <c r="J101" s="236"/>
      <c r="K101" s="111">
        <v>4.0000000000000002E-4</v>
      </c>
      <c r="L101" s="348">
        <f>+L96</f>
        <v>2882.6000000000004</v>
      </c>
      <c r="M101" s="265">
        <f t="shared" si="21"/>
        <v>1.1530400000000003</v>
      </c>
      <c r="N101" s="256"/>
      <c r="O101" s="260">
        <f t="shared" si="14"/>
        <v>0</v>
      </c>
      <c r="P101" s="261">
        <f t="shared" si="15"/>
        <v>0</v>
      </c>
      <c r="Q101" s="236"/>
    </row>
    <row r="102" spans="1:18" x14ac:dyDescent="0.35">
      <c r="A102" s="230"/>
      <c r="B102" s="253" t="s">
        <v>59</v>
      </c>
      <c r="C102" s="254"/>
      <c r="D102" s="255" t="s">
        <v>18</v>
      </c>
      <c r="E102" s="254"/>
      <c r="F102" s="256"/>
      <c r="G102" s="112">
        <v>0.25</v>
      </c>
      <c r="H102" s="348">
        <v>1</v>
      </c>
      <c r="I102" s="265">
        <f t="shared" si="20"/>
        <v>0.25</v>
      </c>
      <c r="J102" s="236"/>
      <c r="K102" s="112">
        <v>0.25</v>
      </c>
      <c r="L102" s="348">
        <v>1</v>
      </c>
      <c r="M102" s="265">
        <f t="shared" si="21"/>
        <v>0.25</v>
      </c>
      <c r="N102" s="256"/>
      <c r="O102" s="260">
        <f t="shared" si="14"/>
        <v>0</v>
      </c>
      <c r="P102" s="261">
        <f t="shared" si="15"/>
        <v>0</v>
      </c>
      <c r="Q102" s="236"/>
    </row>
    <row r="103" spans="1:18" s="22" customFormat="1" x14ac:dyDescent="0.35">
      <c r="A103" s="20"/>
      <c r="B103" s="72" t="s">
        <v>41</v>
      </c>
      <c r="C103" s="61"/>
      <c r="D103" s="62" t="s">
        <v>25</v>
      </c>
      <c r="E103" s="61"/>
      <c r="F103" s="28"/>
      <c r="G103" s="111">
        <v>7.3999999999999996E-2</v>
      </c>
      <c r="H103" s="95">
        <f>$G$75*$D$124</f>
        <v>1764</v>
      </c>
      <c r="I103" s="75">
        <f t="shared" si="20"/>
        <v>130.536</v>
      </c>
      <c r="J103" s="66"/>
      <c r="K103" s="111">
        <v>7.3999999999999996E-2</v>
      </c>
      <c r="L103" s="95">
        <f>$G$75*$D$124</f>
        <v>1764</v>
      </c>
      <c r="M103" s="75">
        <f t="shared" si="21"/>
        <v>130.536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35">
      <c r="A104" s="20"/>
      <c r="B104" s="72" t="s">
        <v>42</v>
      </c>
      <c r="C104" s="61"/>
      <c r="D104" s="62" t="s">
        <v>25</v>
      </c>
      <c r="E104" s="61"/>
      <c r="F104" s="28"/>
      <c r="G104" s="111">
        <v>0.10199999999999999</v>
      </c>
      <c r="H104" s="95">
        <f>$G$75*$D$125</f>
        <v>504</v>
      </c>
      <c r="I104" s="75">
        <f t="shared" si="20"/>
        <v>51.407999999999994</v>
      </c>
      <c r="J104" s="66"/>
      <c r="K104" s="111">
        <v>0.10199999999999999</v>
      </c>
      <c r="L104" s="95">
        <f>$G$75*$D$125</f>
        <v>504</v>
      </c>
      <c r="M104" s="75">
        <f t="shared" si="21"/>
        <v>51.407999999999994</v>
      </c>
      <c r="N104" s="67"/>
      <c r="O104" s="68">
        <f t="shared" si="14"/>
        <v>0</v>
      </c>
      <c r="P104" s="69">
        <f t="shared" si="15"/>
        <v>0</v>
      </c>
      <c r="Q104" s="66"/>
      <c r="R104" s="70"/>
    </row>
    <row r="105" spans="1:18" s="22" customFormat="1" x14ac:dyDescent="0.35">
      <c r="A105" s="20"/>
      <c r="B105" s="72" t="s">
        <v>43</v>
      </c>
      <c r="C105" s="61"/>
      <c r="D105" s="62" t="s">
        <v>25</v>
      </c>
      <c r="E105" s="61"/>
      <c r="F105" s="28"/>
      <c r="G105" s="111">
        <v>0.151</v>
      </c>
      <c r="H105" s="95">
        <f>$G$75*$D$126</f>
        <v>532</v>
      </c>
      <c r="I105" s="75">
        <f t="shared" si="20"/>
        <v>80.331999999999994</v>
      </c>
      <c r="J105" s="66"/>
      <c r="K105" s="111">
        <v>0.151</v>
      </c>
      <c r="L105" s="95">
        <f>$G$75*$D$126</f>
        <v>532</v>
      </c>
      <c r="M105" s="75">
        <f t="shared" si="21"/>
        <v>80.331999999999994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s="22" customFormat="1" x14ac:dyDescent="0.35">
      <c r="A106" s="20"/>
      <c r="B106" s="72" t="s">
        <v>44</v>
      </c>
      <c r="C106" s="61"/>
      <c r="D106" s="62" t="s">
        <v>25</v>
      </c>
      <c r="E106" s="61"/>
      <c r="F106" s="28"/>
      <c r="G106" s="111">
        <v>8.6999999999999994E-2</v>
      </c>
      <c r="H106" s="95">
        <f>IF(AND($N$1=1, $G$75&gt;=600), 600, IF(AND($N$1=1, AND($G$75&lt;600, $G$75&gt;=0)), $G$75, IF(AND($N$1=2, $G$75&gt;=1000), 1000, IF(AND($N$1=2, AND($G$75&lt;1000, $G$75&gt;=0)), $G$75))))</f>
        <v>600</v>
      </c>
      <c r="I106" s="75">
        <f t="shared" si="20"/>
        <v>52.199999999999996</v>
      </c>
      <c r="J106" s="66"/>
      <c r="K106" s="111">
        <v>8.6999999999999994E-2</v>
      </c>
      <c r="L106" s="95">
        <f>IF(AND($N$1=1, $G$75&gt;=600), 600, IF(AND($N$1=1, AND($G$75&lt;600, $G$75&gt;=0)), $G$75, IF(AND($N$1=2, $G$75&gt;=1000), 1000, IF(AND($N$1=2, AND($G$75&lt;1000, $G$75&gt;=0)), $G$75))))</f>
        <v>600</v>
      </c>
      <c r="M106" s="75">
        <f t="shared" si="21"/>
        <v>52.199999999999996</v>
      </c>
      <c r="N106" s="67"/>
      <c r="O106" s="68">
        <f t="shared" si="14"/>
        <v>0</v>
      </c>
      <c r="P106" s="69">
        <f t="shared" si="15"/>
        <v>0</v>
      </c>
      <c r="Q106" s="66"/>
      <c r="R106" s="70"/>
    </row>
    <row r="107" spans="1:18" s="22" customFormat="1" x14ac:dyDescent="0.35">
      <c r="A107" s="20"/>
      <c r="B107" s="72" t="s">
        <v>45</v>
      </c>
      <c r="C107" s="61"/>
      <c r="D107" s="62" t="s">
        <v>25</v>
      </c>
      <c r="E107" s="61"/>
      <c r="F107" s="28"/>
      <c r="G107" s="111">
        <v>0.10299999999999999</v>
      </c>
      <c r="H107" s="95">
        <f>IF(AND($N$1=1, $G$75&gt;=600), $G$75-600, IF(AND($N$1=1, AND($G$75&lt;600, $G$75&gt;=0)), 0, IF(AND($N$1=2, $G$75&gt;=1000), $G$75-1000, IF(AND($N$1=2, AND($G$75&lt;1000, $G$75&gt;=0)), 0))))</f>
        <v>2200</v>
      </c>
      <c r="I107" s="75">
        <f t="shared" si="20"/>
        <v>226.6</v>
      </c>
      <c r="J107" s="66"/>
      <c r="K107" s="111">
        <v>0.10299999999999999</v>
      </c>
      <c r="L107" s="95">
        <f>IF(AND($N$1=1, $G$75&gt;=600), $G$75-600, IF(AND($N$1=1, AND($G$75&lt;600, $G$75&gt;=0)), 0, IF(AND($N$1=2, $G$75&gt;=1000), $G$75-1000, IF(AND($N$1=2, AND($G$75&lt;1000, $G$75&gt;=0)), 0))))</f>
        <v>2200</v>
      </c>
      <c r="M107" s="75">
        <f t="shared" si="21"/>
        <v>226.6</v>
      </c>
      <c r="N107" s="67"/>
      <c r="O107" s="68">
        <f t="shared" si="14"/>
        <v>0</v>
      </c>
      <c r="P107" s="69">
        <f t="shared" si="15"/>
        <v>0</v>
      </c>
      <c r="Q107" s="66"/>
      <c r="R107" s="70"/>
    </row>
    <row r="108" spans="1:18" s="22" customFormat="1" x14ac:dyDescent="0.35">
      <c r="A108" s="20"/>
      <c r="B108" s="72" t="s">
        <v>46</v>
      </c>
      <c r="C108" s="61"/>
      <c r="D108" s="62" t="s">
        <v>25</v>
      </c>
      <c r="E108" s="61"/>
      <c r="F108" s="28"/>
      <c r="G108" s="111">
        <v>0.1076</v>
      </c>
      <c r="H108" s="95"/>
      <c r="I108" s="75">
        <f t="shared" si="20"/>
        <v>0</v>
      </c>
      <c r="J108" s="66"/>
      <c r="K108" s="111">
        <v>0.1076</v>
      </c>
      <c r="L108" s="95"/>
      <c r="M108" s="75">
        <f t="shared" si="21"/>
        <v>0</v>
      </c>
      <c r="N108" s="67"/>
      <c r="O108" s="68">
        <f t="shared" si="14"/>
        <v>0</v>
      </c>
      <c r="P108" s="69" t="str">
        <f t="shared" si="15"/>
        <v/>
      </c>
      <c r="Q108" s="66"/>
      <c r="R108" s="70"/>
    </row>
    <row r="109" spans="1:18" s="22" customFormat="1" ht="15" thickBot="1" x14ac:dyDescent="0.4">
      <c r="A109" s="20"/>
      <c r="B109" s="72" t="s">
        <v>47</v>
      </c>
      <c r="C109" s="61"/>
      <c r="D109" s="62" t="s">
        <v>25</v>
      </c>
      <c r="E109" s="61"/>
      <c r="F109" s="28"/>
      <c r="G109" s="111">
        <f>G108</f>
        <v>0.1076</v>
      </c>
      <c r="H109" s="95"/>
      <c r="I109" s="75">
        <f t="shared" si="20"/>
        <v>0</v>
      </c>
      <c r="J109" s="66"/>
      <c r="K109" s="111">
        <f>K108</f>
        <v>0.1076</v>
      </c>
      <c r="L109" s="95"/>
      <c r="M109" s="75">
        <f t="shared" si="21"/>
        <v>0</v>
      </c>
      <c r="N109" s="67"/>
      <c r="O109" s="68">
        <f t="shared" si="14"/>
        <v>0</v>
      </c>
      <c r="P109" s="69" t="str">
        <f t="shared" si="15"/>
        <v/>
      </c>
      <c r="Q109" s="66"/>
      <c r="R109" s="70"/>
    </row>
    <row r="110" spans="1:18" ht="15" thickBot="1" x14ac:dyDescent="0.4">
      <c r="A110" s="230"/>
      <c r="B110" s="370"/>
      <c r="C110" s="295"/>
      <c r="D110" s="296"/>
      <c r="E110" s="295"/>
      <c r="F110" s="297"/>
      <c r="G110" s="298"/>
      <c r="H110" s="299"/>
      <c r="I110" s="300"/>
      <c r="J110" s="236"/>
      <c r="K110" s="298"/>
      <c r="L110" s="299"/>
      <c r="M110" s="300"/>
      <c r="N110" s="297"/>
      <c r="O110" s="301"/>
      <c r="P110" s="302"/>
      <c r="Q110" s="236"/>
    </row>
    <row r="111" spans="1:18" x14ac:dyDescent="0.35">
      <c r="A111" s="230"/>
      <c r="B111" s="303" t="s">
        <v>48</v>
      </c>
      <c r="C111" s="254"/>
      <c r="D111" s="304"/>
      <c r="E111" s="254"/>
      <c r="F111" s="305"/>
      <c r="G111" s="306"/>
      <c r="H111" s="306"/>
      <c r="I111" s="307">
        <f>SUM(I99:I105,I98)</f>
        <v>487.69342000000006</v>
      </c>
      <c r="J111" s="236"/>
      <c r="K111" s="306"/>
      <c r="L111" s="306"/>
      <c r="M111" s="307">
        <f>SUM(M99:M105,M98)</f>
        <v>501.56207000000001</v>
      </c>
      <c r="N111" s="308"/>
      <c r="O111" s="309">
        <f>M111-I111</f>
        <v>13.868649999999946</v>
      </c>
      <c r="P111" s="310">
        <f>IF(OR(I111=0,M111=0),"",(O111/I111))</f>
        <v>2.8437230094266894E-2</v>
      </c>
      <c r="Q111" s="236"/>
    </row>
    <row r="112" spans="1:18" x14ac:dyDescent="0.35">
      <c r="A112" s="230"/>
      <c r="B112" s="303" t="s">
        <v>49</v>
      </c>
      <c r="C112" s="254"/>
      <c r="D112" s="304"/>
      <c r="E112" s="254"/>
      <c r="F112" s="305"/>
      <c r="G112" s="134">
        <v>-0.11700000000000001</v>
      </c>
      <c r="H112" s="312"/>
      <c r="I112" s="260">
        <f>+I111*G112</f>
        <v>-57.060130140000012</v>
      </c>
      <c r="J112" s="236"/>
      <c r="K112" s="134">
        <v>-0.11700000000000001</v>
      </c>
      <c r="L112" s="312"/>
      <c r="M112" s="260">
        <f>+M111*K112</f>
        <v>-58.682762190000005</v>
      </c>
      <c r="N112" s="308"/>
      <c r="O112" s="260">
        <f>M112-I112</f>
        <v>-1.6226320499999929</v>
      </c>
      <c r="P112" s="261">
        <f>IF(OR(I112=0,M112=0),"",(O112/I112))</f>
        <v>2.8437230094266876E-2</v>
      </c>
      <c r="Q112" s="236"/>
    </row>
    <row r="113" spans="1:31" x14ac:dyDescent="0.35">
      <c r="A113" s="230"/>
      <c r="B113" s="254" t="s">
        <v>50</v>
      </c>
      <c r="C113" s="254"/>
      <c r="D113" s="304"/>
      <c r="E113" s="254"/>
      <c r="F113" s="262"/>
      <c r="G113" s="313">
        <v>0.13</v>
      </c>
      <c r="H113" s="262"/>
      <c r="I113" s="260">
        <f>I111*G113</f>
        <v>63.400144600000012</v>
      </c>
      <c r="J113" s="236"/>
      <c r="K113" s="313">
        <v>0.13</v>
      </c>
      <c r="L113" s="262"/>
      <c r="M113" s="260">
        <f>M111*K113</f>
        <v>65.203069100000008</v>
      </c>
      <c r="N113" s="314"/>
      <c r="O113" s="260">
        <f>M113-I113</f>
        <v>1.802924499999996</v>
      </c>
      <c r="P113" s="261">
        <f>IF(OR(I113=0,M113=0),"",(O113/I113))</f>
        <v>2.8437230094266942E-2</v>
      </c>
      <c r="Q113" s="236"/>
    </row>
    <row r="114" spans="1:31" ht="15" thickBot="1" x14ac:dyDescent="0.4">
      <c r="A114" s="230"/>
      <c r="B114" s="522" t="s">
        <v>51</v>
      </c>
      <c r="C114" s="522"/>
      <c r="D114" s="522"/>
      <c r="E114" s="315"/>
      <c r="F114" s="316"/>
      <c r="G114" s="316"/>
      <c r="H114" s="316"/>
      <c r="I114" s="317">
        <f>SUM(I111:I113)</f>
        <v>494.03343446000008</v>
      </c>
      <c r="J114" s="236"/>
      <c r="K114" s="316"/>
      <c r="L114" s="316"/>
      <c r="M114" s="317">
        <f>SUM(M111:M113)</f>
        <v>508.08237690999999</v>
      </c>
      <c r="N114" s="318"/>
      <c r="O114" s="371">
        <f>M114-I114</f>
        <v>14.048942449999913</v>
      </c>
      <c r="P114" s="372">
        <f>IF(OR(I114=0,M114=0),"",(O114/I114))</f>
        <v>2.8437230094266828E-2</v>
      </c>
      <c r="Q114" s="236"/>
    </row>
    <row r="115" spans="1:31" ht="15" thickBot="1" x14ac:dyDescent="0.4">
      <c r="A115" s="321"/>
      <c r="B115" s="373"/>
      <c r="C115" s="374"/>
      <c r="D115" s="375"/>
      <c r="E115" s="374"/>
      <c r="F115" s="376"/>
      <c r="G115" s="298"/>
      <c r="H115" s="377"/>
      <c r="I115" s="378"/>
      <c r="J115" s="236"/>
      <c r="K115" s="298"/>
      <c r="L115" s="377"/>
      <c r="M115" s="378"/>
      <c r="N115" s="376"/>
      <c r="O115" s="379"/>
      <c r="P115" s="302"/>
      <c r="Q115" s="236"/>
    </row>
    <row r="116" spans="1:31" x14ac:dyDescent="0.35">
      <c r="A116" s="321"/>
      <c r="B116" s="381" t="s">
        <v>60</v>
      </c>
      <c r="C116" s="381"/>
      <c r="D116" s="382"/>
      <c r="E116" s="381"/>
      <c r="F116" s="387"/>
      <c r="G116" s="389"/>
      <c r="H116" s="389"/>
      <c r="I116" s="428">
        <f>SUM(I106:I107,I98,I99:I102)</f>
        <v>504.21742000000012</v>
      </c>
      <c r="J116" s="236"/>
      <c r="K116" s="389"/>
      <c r="L116" s="389"/>
      <c r="M116" s="428">
        <f>SUM(M106:M107,M98,M99:M102)</f>
        <v>518.08607000000006</v>
      </c>
      <c r="N116" s="391"/>
      <c r="O116" s="260">
        <f>M116-I116</f>
        <v>13.868649999999946</v>
      </c>
      <c r="P116" s="261">
        <f>IF(OR(I116=0,M116=0),"",(O116/I116))</f>
        <v>2.7505297218806804E-2</v>
      </c>
    </row>
    <row r="117" spans="1:31" x14ac:dyDescent="0.35">
      <c r="A117" s="321"/>
      <c r="B117" s="254" t="s">
        <v>49</v>
      </c>
      <c r="C117" s="254"/>
      <c r="D117" s="304"/>
      <c r="E117" s="254"/>
      <c r="F117" s="262"/>
      <c r="G117" s="134">
        <v>-0.11700000000000001</v>
      </c>
      <c r="H117" s="312"/>
      <c r="I117" s="260">
        <f>+I116*G117</f>
        <v>-58.993438140000016</v>
      </c>
      <c r="J117" s="236"/>
      <c r="K117" s="134">
        <v>-0.11700000000000001</v>
      </c>
      <c r="L117" s="312"/>
      <c r="M117" s="260">
        <f>+M116*K117</f>
        <v>-60.616070190000009</v>
      </c>
      <c r="N117" s="314"/>
      <c r="O117" s="260">
        <f>M117-I117</f>
        <v>-1.6226320499999929</v>
      </c>
      <c r="P117" s="261">
        <f>IF(OR(I117=0,M117=0),"",(O117/I117))</f>
        <v>2.750529721880679E-2</v>
      </c>
    </row>
    <row r="118" spans="1:31" x14ac:dyDescent="0.35">
      <c r="A118" s="321"/>
      <c r="B118" s="381" t="s">
        <v>50</v>
      </c>
      <c r="C118" s="381"/>
      <c r="D118" s="382"/>
      <c r="E118" s="381"/>
      <c r="F118" s="387"/>
      <c r="G118" s="388">
        <v>0.13</v>
      </c>
      <c r="H118" s="389"/>
      <c r="I118" s="390">
        <f>I116*G118</f>
        <v>65.548264600000024</v>
      </c>
      <c r="J118" s="236"/>
      <c r="K118" s="388">
        <v>0.13</v>
      </c>
      <c r="L118" s="389"/>
      <c r="M118" s="390">
        <f>M116*K118</f>
        <v>67.351189100000013</v>
      </c>
      <c r="N118" s="391"/>
      <c r="O118" s="260">
        <f>M118-I118</f>
        <v>1.8029244999999889</v>
      </c>
      <c r="P118" s="261">
        <f>IF(OR(I118=0,M118=0),"",(O118/I118))</f>
        <v>2.7505297218806738E-2</v>
      </c>
    </row>
    <row r="119" spans="1:31" ht="15" thickBot="1" x14ac:dyDescent="0.4">
      <c r="A119" s="321"/>
      <c r="B119" s="528" t="s">
        <v>61</v>
      </c>
      <c r="C119" s="528"/>
      <c r="D119" s="528"/>
      <c r="E119" s="381"/>
      <c r="F119" s="429"/>
      <c r="G119" s="429"/>
      <c r="H119" s="429"/>
      <c r="I119" s="430">
        <f>SUM(I116:I118)</f>
        <v>510.77224646000013</v>
      </c>
      <c r="J119" s="236"/>
      <c r="K119" s="429"/>
      <c r="L119" s="429"/>
      <c r="M119" s="430">
        <f>SUM(M116:M118)</f>
        <v>524.82118891000005</v>
      </c>
      <c r="N119" s="431"/>
      <c r="O119" s="260">
        <f>M119-I119</f>
        <v>14.048942449999913</v>
      </c>
      <c r="P119" s="261">
        <f>IF(OR(I119=0,M119=0),"",(O119/I119))</f>
        <v>2.7505297218806742E-2</v>
      </c>
    </row>
    <row r="120" spans="1:31" ht="15" thickBot="1" x14ac:dyDescent="0.4">
      <c r="A120" s="321"/>
      <c r="B120" s="373"/>
      <c r="C120" s="374"/>
      <c r="D120" s="375"/>
      <c r="E120" s="374"/>
      <c r="F120" s="394"/>
      <c r="G120" s="395"/>
      <c r="H120" s="396"/>
      <c r="I120" s="397"/>
      <c r="J120" s="236"/>
      <c r="K120" s="395"/>
      <c r="L120" s="396"/>
      <c r="M120" s="397"/>
      <c r="N120" s="376"/>
      <c r="O120" s="379"/>
      <c r="P120" s="302"/>
    </row>
    <row r="121" spans="1:31" x14ac:dyDescent="0.35">
      <c r="A121" s="230"/>
      <c r="B121" s="339"/>
      <c r="C121" s="230"/>
      <c r="D121" s="231"/>
      <c r="E121" s="230"/>
      <c r="F121" s="230"/>
      <c r="G121" s="230"/>
      <c r="H121" s="230"/>
      <c r="I121" s="246"/>
      <c r="J121" s="236"/>
      <c r="K121" s="230"/>
      <c r="L121" s="230"/>
      <c r="M121" s="246"/>
      <c r="N121" s="230"/>
      <c r="O121" s="230"/>
      <c r="P121" s="230"/>
    </row>
    <row r="122" spans="1:31" x14ac:dyDescent="0.35">
      <c r="A122" s="230"/>
      <c r="B122" s="343" t="s">
        <v>53</v>
      </c>
      <c r="C122" s="230"/>
      <c r="D122" s="231"/>
      <c r="E122" s="230"/>
      <c r="F122" s="230"/>
      <c r="G122" s="159">
        <v>2.9499999999999998E-2</v>
      </c>
      <c r="H122" s="230"/>
      <c r="I122" s="230"/>
      <c r="J122" s="236"/>
      <c r="K122" s="159">
        <v>2.9499999999999998E-2</v>
      </c>
      <c r="L122" s="230"/>
      <c r="M122" s="230"/>
      <c r="N122" s="230"/>
      <c r="O122" s="230"/>
      <c r="P122" s="230"/>
      <c r="Q122" s="236"/>
    </row>
    <row r="123" spans="1:31" s="22" customFormat="1" x14ac:dyDescent="0.35">
      <c r="D123" s="21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s="22" customFormat="1" x14ac:dyDescent="0.35">
      <c r="D124" s="204">
        <v>0.63</v>
      </c>
      <c r="E124" s="205" t="s">
        <v>41</v>
      </c>
      <c r="F124" s="206"/>
      <c r="G124" s="207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</row>
    <row r="125" spans="1:31" s="22" customFormat="1" x14ac:dyDescent="0.35">
      <c r="D125" s="209">
        <v>0.18</v>
      </c>
      <c r="E125" s="210" t="s">
        <v>42</v>
      </c>
      <c r="F125" s="211"/>
      <c r="G125" s="212"/>
      <c r="H125" s="51"/>
      <c r="I125" s="51"/>
      <c r="J125" s="51"/>
      <c r="K125" s="21"/>
      <c r="L125" s="21"/>
      <c r="M125" s="21"/>
      <c r="N125" s="21"/>
      <c r="O125" s="21"/>
      <c r="P125" s="21"/>
      <c r="Q125" s="21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</row>
    <row r="126" spans="1:31" s="22" customFormat="1" x14ac:dyDescent="0.35">
      <c r="D126" s="213">
        <v>0.19</v>
      </c>
      <c r="E126" s="214" t="s">
        <v>43</v>
      </c>
      <c r="F126" s="215"/>
      <c r="G126" s="216"/>
      <c r="H126" s="51"/>
      <c r="I126" s="51"/>
      <c r="J126" s="51"/>
      <c r="K126" s="21"/>
      <c r="L126" s="21"/>
      <c r="M126" s="21"/>
      <c r="N126" s="21"/>
      <c r="O126" s="21"/>
      <c r="P126" s="21"/>
      <c r="Q126" s="21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</row>
    <row r="127" spans="1:31" x14ac:dyDescent="0.35">
      <c r="G127" s="22"/>
      <c r="H127" s="22"/>
      <c r="I127" s="22"/>
      <c r="J127" s="208"/>
      <c r="K127" s="208"/>
      <c r="L127" s="208"/>
      <c r="M127" s="208"/>
    </row>
    <row r="128" spans="1:31" x14ac:dyDescent="0.35">
      <c r="G128" s="22"/>
      <c r="H128" s="22"/>
      <c r="I128" s="22"/>
      <c r="J128" s="208"/>
      <c r="K128" s="208"/>
      <c r="L128" s="208"/>
      <c r="M128" s="208"/>
    </row>
    <row r="129" spans="7:13" x14ac:dyDescent="0.35">
      <c r="G129" s="22"/>
      <c r="H129" s="22"/>
      <c r="I129" s="22"/>
      <c r="J129" s="208"/>
      <c r="K129" s="208"/>
      <c r="L129" s="208"/>
      <c r="M129" s="208"/>
    </row>
    <row r="130" spans="7:13" x14ac:dyDescent="0.35">
      <c r="G130" s="22"/>
      <c r="H130" s="22"/>
      <c r="I130" s="22"/>
      <c r="J130" s="208"/>
      <c r="K130" s="208"/>
      <c r="L130" s="208"/>
      <c r="M130" s="208"/>
    </row>
    <row r="131" spans="7:13" x14ac:dyDescent="0.35">
      <c r="G131" s="22"/>
      <c r="H131" s="22"/>
      <c r="I131" s="22"/>
      <c r="J131" s="208"/>
      <c r="K131" s="208"/>
      <c r="L131" s="208"/>
      <c r="M131" s="208"/>
    </row>
    <row r="132" spans="7:13" x14ac:dyDescent="0.35">
      <c r="G132" s="22"/>
      <c r="H132" s="22"/>
      <c r="I132" s="22"/>
      <c r="J132" s="208"/>
      <c r="K132" s="208"/>
      <c r="L132" s="208"/>
      <c r="M132" s="208"/>
    </row>
    <row r="133" spans="7:13" x14ac:dyDescent="0.35">
      <c r="G133" s="22"/>
      <c r="H133" s="22"/>
      <c r="I133" s="22"/>
      <c r="J133" s="208"/>
      <c r="K133" s="208"/>
      <c r="L133" s="208"/>
      <c r="M133" s="208"/>
    </row>
    <row r="134" spans="7:13" x14ac:dyDescent="0.35">
      <c r="G134" s="22"/>
      <c r="H134" s="22"/>
      <c r="I134" s="22"/>
      <c r="J134" s="208"/>
      <c r="K134" s="208"/>
      <c r="L134" s="208"/>
      <c r="M134" s="208"/>
    </row>
    <row r="135" spans="7:13" x14ac:dyDescent="0.35">
      <c r="G135" s="22"/>
      <c r="H135" s="22"/>
      <c r="I135" s="22"/>
      <c r="J135" s="208"/>
      <c r="K135" s="208"/>
      <c r="L135" s="208"/>
      <c r="M135" s="208"/>
    </row>
    <row r="136" spans="7:13" x14ac:dyDescent="0.35">
      <c r="G136" s="22"/>
      <c r="H136" s="22"/>
      <c r="I136" s="22"/>
      <c r="J136" s="208"/>
      <c r="K136" s="208"/>
      <c r="L136" s="208"/>
      <c r="M136" s="208"/>
    </row>
    <row r="137" spans="7:13" x14ac:dyDescent="0.35">
      <c r="G137" s="22"/>
      <c r="H137" s="22"/>
      <c r="I137" s="22"/>
      <c r="J137" s="208"/>
      <c r="K137" s="208"/>
      <c r="L137" s="208"/>
      <c r="M137" s="208"/>
    </row>
    <row r="138" spans="7:13" x14ac:dyDescent="0.35">
      <c r="G138" s="22"/>
      <c r="H138" s="22"/>
      <c r="I138" s="22"/>
      <c r="J138" s="208"/>
      <c r="K138" s="208"/>
      <c r="L138" s="208"/>
      <c r="M138" s="208"/>
    </row>
    <row r="139" spans="7:13" x14ac:dyDescent="0.35">
      <c r="G139" s="22"/>
      <c r="H139" s="22"/>
      <c r="I139" s="22"/>
      <c r="J139" s="208"/>
      <c r="K139" s="208"/>
      <c r="L139" s="208"/>
      <c r="M139" s="208"/>
    </row>
    <row r="140" spans="7:13" x14ac:dyDescent="0.35">
      <c r="G140" s="22"/>
      <c r="H140" s="22"/>
      <c r="I140" s="22"/>
      <c r="J140" s="208"/>
      <c r="K140" s="208"/>
      <c r="L140" s="208"/>
      <c r="M140" s="208"/>
    </row>
    <row r="141" spans="7:13" x14ac:dyDescent="0.35">
      <c r="G141" s="22"/>
      <c r="H141" s="22"/>
      <c r="I141" s="22"/>
      <c r="J141" s="208"/>
      <c r="K141" s="208"/>
      <c r="L141" s="208"/>
      <c r="M141" s="208"/>
    </row>
    <row r="142" spans="7:13" x14ac:dyDescent="0.35">
      <c r="G142" s="22"/>
      <c r="H142" s="22"/>
      <c r="I142" s="22"/>
      <c r="J142" s="208"/>
      <c r="K142" s="208"/>
      <c r="L142" s="208"/>
      <c r="M142" s="208"/>
    </row>
    <row r="143" spans="7:13" x14ac:dyDescent="0.35">
      <c r="G143" s="22"/>
      <c r="H143" s="22"/>
      <c r="I143" s="22"/>
      <c r="J143" s="208"/>
      <c r="K143" s="208"/>
      <c r="L143" s="208"/>
      <c r="M143" s="208"/>
    </row>
    <row r="144" spans="7:13" x14ac:dyDescent="0.35">
      <c r="G144" s="22"/>
      <c r="H144" s="22"/>
      <c r="I144" s="22"/>
      <c r="J144" s="208"/>
      <c r="K144" s="208"/>
      <c r="L144" s="208"/>
      <c r="M144" s="208"/>
    </row>
    <row r="145" spans="7:13" x14ac:dyDescent="0.35">
      <c r="G145" s="22"/>
      <c r="H145" s="22"/>
      <c r="I145" s="22"/>
      <c r="J145" s="208"/>
      <c r="K145" s="208"/>
      <c r="L145" s="208"/>
      <c r="M145" s="208"/>
    </row>
    <row r="146" spans="7:13" x14ac:dyDescent="0.35">
      <c r="G146" s="22"/>
      <c r="H146" s="22"/>
      <c r="I146" s="22"/>
      <c r="J146" s="208"/>
      <c r="K146" s="208"/>
      <c r="L146" s="208"/>
      <c r="M146" s="208"/>
    </row>
    <row r="147" spans="7:13" x14ac:dyDescent="0.35">
      <c r="G147" s="22"/>
      <c r="H147" s="22"/>
      <c r="I147" s="22"/>
      <c r="J147" s="208"/>
      <c r="K147" s="208"/>
      <c r="L147" s="208"/>
      <c r="M147" s="208"/>
    </row>
    <row r="148" spans="7:13" x14ac:dyDescent="0.35">
      <c r="G148" s="22"/>
      <c r="H148" s="22"/>
      <c r="I148" s="22"/>
      <c r="J148" s="208"/>
      <c r="K148" s="208"/>
      <c r="L148" s="208"/>
      <c r="M148" s="208"/>
    </row>
    <row r="149" spans="7:13" x14ac:dyDescent="0.35">
      <c r="G149" s="22"/>
      <c r="H149" s="22"/>
      <c r="I149" s="22"/>
      <c r="J149" s="208"/>
      <c r="K149" s="208"/>
      <c r="L149" s="208"/>
      <c r="M149" s="208"/>
    </row>
    <row r="150" spans="7:13" x14ac:dyDescent="0.35">
      <c r="G150" s="22"/>
      <c r="H150" s="22"/>
      <c r="I150" s="22"/>
      <c r="J150" s="208"/>
      <c r="K150" s="208"/>
      <c r="L150" s="208"/>
      <c r="M150" s="208"/>
    </row>
    <row r="151" spans="7:13" x14ac:dyDescent="0.35">
      <c r="G151" s="22"/>
      <c r="H151" s="22"/>
      <c r="I151" s="22"/>
      <c r="J151" s="208"/>
      <c r="K151" s="208"/>
      <c r="L151" s="208"/>
      <c r="M151" s="208"/>
    </row>
    <row r="152" spans="7:13" x14ac:dyDescent="0.35">
      <c r="G152" s="22"/>
      <c r="H152" s="22"/>
      <c r="I152" s="22"/>
      <c r="J152" s="208"/>
      <c r="K152" s="208"/>
      <c r="L152" s="208"/>
      <c r="M152" s="208"/>
    </row>
    <row r="153" spans="7:13" x14ac:dyDescent="0.35">
      <c r="G153" s="22"/>
      <c r="H153" s="22"/>
      <c r="I153" s="22"/>
      <c r="J153" s="208"/>
      <c r="K153" s="208"/>
      <c r="L153" s="208"/>
      <c r="M153" s="208"/>
    </row>
    <row r="154" spans="7:13" x14ac:dyDescent="0.35">
      <c r="G154" s="22"/>
      <c r="H154" s="22"/>
      <c r="I154" s="22"/>
      <c r="J154" s="208"/>
      <c r="K154" s="208"/>
      <c r="L154" s="208"/>
      <c r="M154" s="208"/>
    </row>
    <row r="155" spans="7:13" x14ac:dyDescent="0.35">
      <c r="G155" s="22"/>
      <c r="H155" s="22"/>
      <c r="I155" s="22"/>
      <c r="J155" s="208"/>
      <c r="K155" s="208"/>
      <c r="L155" s="208"/>
      <c r="M155" s="208"/>
    </row>
    <row r="156" spans="7:13" x14ac:dyDescent="0.35">
      <c r="G156" s="22"/>
      <c r="H156" s="22"/>
      <c r="I156" s="22"/>
      <c r="J156" s="208"/>
      <c r="K156" s="208"/>
      <c r="L156" s="208"/>
      <c r="M156" s="208"/>
    </row>
    <row r="157" spans="7:13" x14ac:dyDescent="0.35">
      <c r="G157" s="22"/>
      <c r="H157" s="22"/>
      <c r="I157" s="22"/>
      <c r="J157" s="208"/>
      <c r="K157" s="208"/>
      <c r="L157" s="208"/>
      <c r="M157" s="208"/>
    </row>
    <row r="158" spans="7:13" x14ac:dyDescent="0.35">
      <c r="G158" s="22"/>
      <c r="H158" s="22"/>
      <c r="I158" s="22"/>
      <c r="J158" s="208"/>
      <c r="K158" s="208"/>
      <c r="L158" s="208"/>
      <c r="M158" s="208"/>
    </row>
    <row r="159" spans="7:13" x14ac:dyDescent="0.35">
      <c r="G159" s="22"/>
      <c r="H159" s="22"/>
      <c r="I159" s="22"/>
      <c r="J159" s="208"/>
      <c r="K159" s="208"/>
      <c r="L159" s="208"/>
      <c r="M159" s="208"/>
    </row>
    <row r="160" spans="7:13" x14ac:dyDescent="0.35">
      <c r="G160" s="22"/>
      <c r="H160" s="22"/>
      <c r="I160" s="22"/>
      <c r="J160" s="208"/>
      <c r="K160" s="208"/>
      <c r="L160" s="208"/>
      <c r="M160" s="208"/>
    </row>
    <row r="161" spans="7:13" x14ac:dyDescent="0.35">
      <c r="G161" s="22"/>
      <c r="H161" s="22"/>
      <c r="I161" s="22"/>
      <c r="J161" s="208"/>
      <c r="K161" s="208"/>
      <c r="L161" s="208"/>
      <c r="M161" s="208"/>
    </row>
    <row r="162" spans="7:13" x14ac:dyDescent="0.35">
      <c r="G162" s="22"/>
      <c r="H162" s="22"/>
      <c r="I162" s="22"/>
      <c r="J162" s="208"/>
      <c r="K162" s="208"/>
      <c r="L162" s="208"/>
      <c r="M162" s="208"/>
    </row>
    <row r="163" spans="7:13" x14ac:dyDescent="0.35">
      <c r="G163" s="22"/>
      <c r="H163" s="22"/>
      <c r="I163" s="22"/>
      <c r="J163" s="208"/>
      <c r="K163" s="208"/>
      <c r="L163" s="208"/>
      <c r="M163" s="208"/>
    </row>
    <row r="164" spans="7:13" x14ac:dyDescent="0.35">
      <c r="G164" s="22"/>
      <c r="H164" s="22"/>
      <c r="I164" s="22"/>
      <c r="J164" s="208"/>
      <c r="K164" s="208"/>
      <c r="L164" s="208"/>
      <c r="M164" s="208"/>
    </row>
    <row r="165" spans="7:13" x14ac:dyDescent="0.35">
      <c r="G165" s="22"/>
      <c r="H165" s="22"/>
      <c r="I165" s="22"/>
      <c r="J165" s="208"/>
      <c r="K165" s="208"/>
      <c r="L165" s="208"/>
      <c r="M165" s="208"/>
    </row>
    <row r="166" spans="7:13" x14ac:dyDescent="0.35">
      <c r="G166" s="22"/>
      <c r="H166" s="22"/>
      <c r="I166" s="22"/>
      <c r="J166" s="208"/>
      <c r="K166" s="208"/>
      <c r="L166" s="208"/>
      <c r="M166" s="208"/>
    </row>
    <row r="167" spans="7:13" x14ac:dyDescent="0.35">
      <c r="G167" s="22"/>
      <c r="H167" s="22"/>
      <c r="I167" s="22"/>
      <c r="J167" s="208"/>
      <c r="K167" s="208"/>
      <c r="L167" s="208"/>
      <c r="M167" s="208"/>
    </row>
    <row r="168" spans="7:13" x14ac:dyDescent="0.35">
      <c r="G168" s="22"/>
      <c r="H168" s="22"/>
      <c r="I168" s="22"/>
      <c r="J168" s="208"/>
      <c r="K168" s="208"/>
      <c r="L168" s="208"/>
      <c r="M168" s="208"/>
    </row>
    <row r="169" spans="7:13" x14ac:dyDescent="0.35">
      <c r="G169" s="22"/>
      <c r="H169" s="22"/>
      <c r="I169" s="22"/>
      <c r="J169" s="208"/>
      <c r="K169" s="208"/>
      <c r="L169" s="208"/>
      <c r="M169" s="208"/>
    </row>
    <row r="170" spans="7:13" x14ac:dyDescent="0.35">
      <c r="G170" s="22"/>
      <c r="H170" s="22"/>
      <c r="I170" s="22"/>
      <c r="J170" s="208"/>
      <c r="K170" s="208"/>
      <c r="L170" s="208"/>
      <c r="M170" s="208"/>
    </row>
    <row r="171" spans="7:13" x14ac:dyDescent="0.35">
      <c r="G171" s="22"/>
      <c r="H171" s="22"/>
      <c r="I171" s="22"/>
      <c r="J171" s="208"/>
      <c r="K171" s="208"/>
      <c r="L171" s="208"/>
      <c r="M171" s="208"/>
    </row>
    <row r="172" spans="7:13" x14ac:dyDescent="0.35">
      <c r="G172" s="22"/>
      <c r="H172" s="22"/>
      <c r="I172" s="22"/>
      <c r="J172" s="208"/>
      <c r="K172" s="208"/>
      <c r="L172" s="208"/>
      <c r="M172" s="208"/>
    </row>
    <row r="173" spans="7:13" x14ac:dyDescent="0.35">
      <c r="G173" s="22"/>
      <c r="H173" s="22"/>
      <c r="I173" s="22"/>
      <c r="J173" s="208"/>
      <c r="K173" s="208"/>
      <c r="L173" s="208"/>
      <c r="M173" s="208"/>
    </row>
    <row r="174" spans="7:13" x14ac:dyDescent="0.35">
      <c r="G174" s="22"/>
      <c r="H174" s="22"/>
      <c r="I174" s="22"/>
      <c r="J174" s="208"/>
      <c r="K174" s="208"/>
      <c r="L174" s="208"/>
      <c r="M174" s="208"/>
    </row>
    <row r="175" spans="7:13" x14ac:dyDescent="0.35">
      <c r="G175" s="22"/>
      <c r="H175" s="22"/>
      <c r="I175" s="22"/>
      <c r="J175" s="208"/>
      <c r="K175" s="208"/>
      <c r="L175" s="208"/>
      <c r="M175" s="208"/>
    </row>
    <row r="176" spans="7:13" x14ac:dyDescent="0.35">
      <c r="G176" s="22"/>
      <c r="H176" s="22"/>
      <c r="I176" s="22"/>
      <c r="J176" s="208"/>
      <c r="K176" s="208"/>
      <c r="L176" s="208"/>
      <c r="M176" s="208"/>
    </row>
    <row r="177" spans="7:13" x14ac:dyDescent="0.35">
      <c r="G177" s="22"/>
      <c r="H177" s="22"/>
      <c r="I177" s="22"/>
      <c r="J177" s="208"/>
      <c r="K177" s="208"/>
      <c r="L177" s="208"/>
      <c r="M177" s="208"/>
    </row>
    <row r="178" spans="7:13" x14ac:dyDescent="0.35">
      <c r="G178" s="22"/>
      <c r="H178" s="22"/>
      <c r="I178" s="22"/>
      <c r="J178" s="208"/>
      <c r="K178" s="208"/>
      <c r="L178" s="208"/>
      <c r="M178" s="208"/>
    </row>
    <row r="179" spans="7:13" x14ac:dyDescent="0.35">
      <c r="G179" s="22"/>
      <c r="H179" s="22"/>
      <c r="I179" s="22"/>
      <c r="J179" s="208"/>
      <c r="K179" s="208"/>
      <c r="L179" s="208"/>
      <c r="M179" s="208"/>
    </row>
    <row r="180" spans="7:13" x14ac:dyDescent="0.35">
      <c r="G180" s="22"/>
      <c r="H180" s="22"/>
      <c r="I180" s="22"/>
      <c r="J180" s="208"/>
      <c r="K180" s="208"/>
      <c r="L180" s="208"/>
      <c r="M180" s="208"/>
    </row>
    <row r="181" spans="7:13" x14ac:dyDescent="0.35">
      <c r="G181" s="22"/>
      <c r="H181" s="22"/>
      <c r="I181" s="22"/>
      <c r="J181" s="208"/>
      <c r="K181" s="208"/>
      <c r="L181" s="208"/>
      <c r="M181" s="208"/>
    </row>
    <row r="182" spans="7:13" x14ac:dyDescent="0.35">
      <c r="G182" s="22"/>
      <c r="H182" s="22"/>
      <c r="I182" s="22"/>
      <c r="J182" s="208"/>
      <c r="K182" s="208"/>
      <c r="L182" s="208"/>
      <c r="M182" s="208"/>
    </row>
    <row r="183" spans="7:13" x14ac:dyDescent="0.35">
      <c r="G183" s="22"/>
      <c r="H183" s="22"/>
      <c r="I183" s="22"/>
      <c r="J183" s="208"/>
      <c r="K183" s="208"/>
      <c r="L183" s="208"/>
      <c r="M183" s="208"/>
    </row>
    <row r="184" spans="7:13" x14ac:dyDescent="0.35">
      <c r="G184" s="22"/>
      <c r="H184" s="22"/>
      <c r="I184" s="22"/>
      <c r="J184" s="208"/>
      <c r="K184" s="208"/>
      <c r="L184" s="208"/>
      <c r="M184" s="208"/>
    </row>
    <row r="185" spans="7:13" x14ac:dyDescent="0.35">
      <c r="G185" s="22"/>
      <c r="H185" s="22"/>
      <c r="I185" s="22"/>
      <c r="J185" s="208"/>
      <c r="K185" s="208"/>
      <c r="L185" s="208"/>
      <c r="M185" s="208"/>
    </row>
    <row r="186" spans="7:13" x14ac:dyDescent="0.35">
      <c r="G186" s="22"/>
      <c r="H186" s="22"/>
      <c r="I186" s="22"/>
      <c r="J186" s="208"/>
      <c r="K186" s="208"/>
      <c r="L186" s="208"/>
      <c r="M186" s="208"/>
    </row>
    <row r="187" spans="7:13" x14ac:dyDescent="0.35">
      <c r="G187" s="22"/>
      <c r="H187" s="22"/>
      <c r="I187" s="22"/>
      <c r="J187" s="208"/>
      <c r="K187" s="208"/>
      <c r="L187" s="208"/>
      <c r="M187" s="208"/>
    </row>
    <row r="188" spans="7:13" x14ac:dyDescent="0.35">
      <c r="G188" s="22"/>
      <c r="H188" s="22"/>
      <c r="I188" s="22"/>
      <c r="J188" s="208"/>
      <c r="K188" s="208"/>
      <c r="L188" s="208"/>
      <c r="M188" s="208"/>
    </row>
    <row r="189" spans="7:13" x14ac:dyDescent="0.35">
      <c r="G189" s="22"/>
      <c r="H189" s="22"/>
      <c r="I189" s="22"/>
      <c r="J189" s="208"/>
      <c r="K189" s="208"/>
      <c r="L189" s="208"/>
      <c r="M189" s="208"/>
    </row>
    <row r="190" spans="7:13" x14ac:dyDescent="0.35">
      <c r="G190" s="22"/>
      <c r="H190" s="22"/>
      <c r="I190" s="22"/>
      <c r="J190" s="208"/>
      <c r="K190" s="208"/>
      <c r="L190" s="208"/>
      <c r="M190" s="208"/>
    </row>
    <row r="191" spans="7:13" x14ac:dyDescent="0.35">
      <c r="G191" s="22"/>
      <c r="H191" s="22"/>
      <c r="I191" s="22"/>
      <c r="J191" s="208"/>
      <c r="K191" s="208"/>
      <c r="L191" s="208"/>
      <c r="M191" s="208"/>
    </row>
    <row r="192" spans="7:13" x14ac:dyDescent="0.35">
      <c r="G192" s="22"/>
      <c r="H192" s="22"/>
      <c r="I192" s="22"/>
      <c r="J192" s="208"/>
      <c r="K192" s="208"/>
      <c r="L192" s="208"/>
      <c r="M192" s="208"/>
    </row>
    <row r="193" spans="7:13" x14ac:dyDescent="0.35">
      <c r="G193" s="22"/>
      <c r="H193" s="22"/>
      <c r="I193" s="22"/>
      <c r="J193" s="208"/>
      <c r="K193" s="208"/>
      <c r="L193" s="208"/>
      <c r="M193" s="208"/>
    </row>
    <row r="194" spans="7:13" x14ac:dyDescent="0.35">
      <c r="G194" s="22"/>
      <c r="H194" s="22"/>
      <c r="I194" s="22"/>
      <c r="J194" s="208"/>
      <c r="K194" s="208"/>
      <c r="L194" s="208"/>
      <c r="M194" s="208"/>
    </row>
    <row r="195" spans="7:13" x14ac:dyDescent="0.35">
      <c r="G195" s="22"/>
      <c r="H195" s="22"/>
      <c r="I195" s="22"/>
      <c r="J195" s="208"/>
      <c r="K195" s="208"/>
      <c r="L195" s="208"/>
      <c r="M195" s="208"/>
    </row>
    <row r="196" spans="7:13" x14ac:dyDescent="0.35">
      <c r="G196" s="22"/>
      <c r="H196" s="22"/>
      <c r="I196" s="22"/>
      <c r="J196" s="208"/>
      <c r="K196" s="208"/>
      <c r="L196" s="208"/>
      <c r="M196" s="208"/>
    </row>
    <row r="197" spans="7:13" x14ac:dyDescent="0.35">
      <c r="G197" s="22"/>
      <c r="H197" s="22"/>
      <c r="I197" s="22"/>
      <c r="J197" s="208"/>
      <c r="K197" s="208"/>
      <c r="L197" s="208"/>
      <c r="M197" s="208"/>
    </row>
    <row r="198" spans="7:13" x14ac:dyDescent="0.35">
      <c r="G198" s="22"/>
      <c r="H198" s="22"/>
      <c r="I198" s="22"/>
      <c r="J198" s="208"/>
      <c r="K198" s="208"/>
      <c r="L198" s="208"/>
      <c r="M198" s="208"/>
    </row>
    <row r="199" spans="7:13" x14ac:dyDescent="0.35">
      <c r="G199" s="22"/>
      <c r="H199" s="22"/>
      <c r="I199" s="22"/>
      <c r="J199" s="208"/>
      <c r="K199" s="208"/>
      <c r="L199" s="208"/>
      <c r="M199" s="208"/>
    </row>
    <row r="200" spans="7:13" x14ac:dyDescent="0.35">
      <c r="G200" s="22"/>
      <c r="H200" s="22"/>
      <c r="I200" s="22"/>
      <c r="J200" s="208"/>
      <c r="K200" s="208"/>
      <c r="L200" s="208"/>
      <c r="M200" s="208"/>
    </row>
    <row r="201" spans="7:13" x14ac:dyDescent="0.35">
      <c r="G201" s="22"/>
      <c r="H201" s="22"/>
      <c r="I201" s="22"/>
      <c r="J201" s="208"/>
      <c r="K201" s="208"/>
      <c r="L201" s="208"/>
      <c r="M201" s="208"/>
    </row>
    <row r="202" spans="7:13" x14ac:dyDescent="0.35">
      <c r="G202" s="22"/>
      <c r="H202" s="22"/>
      <c r="I202" s="22"/>
      <c r="J202" s="208"/>
      <c r="K202" s="208"/>
      <c r="L202" s="208"/>
      <c r="M202" s="208"/>
    </row>
    <row r="203" spans="7:13" x14ac:dyDescent="0.35">
      <c r="G203" s="22"/>
      <c r="H203" s="22"/>
      <c r="I203" s="22"/>
      <c r="J203" s="208"/>
      <c r="K203" s="208"/>
      <c r="L203" s="208"/>
      <c r="M203" s="208"/>
    </row>
    <row r="204" spans="7:13" x14ac:dyDescent="0.35">
      <c r="G204" s="22"/>
      <c r="H204" s="22"/>
      <c r="I204" s="22"/>
      <c r="J204" s="208"/>
      <c r="K204" s="208"/>
      <c r="L204" s="208"/>
      <c r="M204" s="208"/>
    </row>
    <row r="205" spans="7:13" x14ac:dyDescent="0.35">
      <c r="G205" s="22"/>
      <c r="H205" s="22"/>
      <c r="I205" s="22"/>
      <c r="J205" s="208"/>
      <c r="K205" s="208"/>
      <c r="L205" s="208"/>
      <c r="M205" s="208"/>
    </row>
    <row r="206" spans="7:13" x14ac:dyDescent="0.35">
      <c r="G206" s="22"/>
      <c r="H206" s="22"/>
      <c r="I206" s="22"/>
      <c r="J206" s="208"/>
      <c r="K206" s="208"/>
      <c r="L206" s="208"/>
      <c r="M206" s="208"/>
    </row>
    <row r="207" spans="7:13" x14ac:dyDescent="0.35">
      <c r="G207" s="22"/>
      <c r="H207" s="22"/>
      <c r="I207" s="22"/>
      <c r="J207" s="208"/>
      <c r="K207" s="208"/>
      <c r="L207" s="208"/>
      <c r="M207" s="208"/>
    </row>
    <row r="208" spans="7:13" x14ac:dyDescent="0.35">
      <c r="G208" s="22"/>
      <c r="H208" s="22"/>
      <c r="I208" s="22"/>
      <c r="J208" s="208"/>
      <c r="K208" s="208"/>
      <c r="L208" s="208"/>
      <c r="M208" s="208"/>
    </row>
    <row r="209" spans="7:13" x14ac:dyDescent="0.35">
      <c r="G209" s="22"/>
      <c r="H209" s="22"/>
      <c r="I209" s="22"/>
      <c r="J209" s="208"/>
      <c r="K209" s="208"/>
      <c r="L209" s="208"/>
      <c r="M209" s="208"/>
    </row>
    <row r="210" spans="7:13" x14ac:dyDescent="0.35">
      <c r="G210" s="22"/>
      <c r="H210" s="22"/>
      <c r="I210" s="22"/>
      <c r="J210" s="208"/>
      <c r="K210" s="208"/>
      <c r="L210" s="208"/>
      <c r="M210" s="208"/>
    </row>
    <row r="211" spans="7:13" x14ac:dyDescent="0.35">
      <c r="G211" s="22"/>
      <c r="H211" s="22"/>
      <c r="I211" s="22"/>
      <c r="J211" s="208"/>
      <c r="K211" s="208"/>
      <c r="L211" s="208"/>
      <c r="M211" s="208"/>
    </row>
    <row r="212" spans="7:13" x14ac:dyDescent="0.35">
      <c r="G212" s="22"/>
      <c r="H212" s="22"/>
      <c r="I212" s="22"/>
      <c r="J212" s="208"/>
      <c r="K212" s="208"/>
      <c r="L212" s="208"/>
      <c r="M212" s="208"/>
    </row>
    <row r="213" spans="7:13" x14ac:dyDescent="0.35">
      <c r="G213" s="22"/>
      <c r="H213" s="22"/>
      <c r="I213" s="22"/>
      <c r="J213" s="208"/>
      <c r="K213" s="208"/>
      <c r="L213" s="208"/>
      <c r="M213" s="208"/>
    </row>
    <row r="214" spans="7:13" x14ac:dyDescent="0.35">
      <c r="G214" s="22"/>
      <c r="H214" s="22"/>
      <c r="I214" s="22"/>
      <c r="J214" s="208"/>
      <c r="K214" s="208"/>
      <c r="L214" s="208"/>
      <c r="M214" s="208"/>
    </row>
    <row r="215" spans="7:13" x14ac:dyDescent="0.35">
      <c r="G215" s="22"/>
      <c r="H215" s="22"/>
      <c r="I215" s="22"/>
      <c r="J215" s="208"/>
      <c r="K215" s="208"/>
      <c r="L215" s="208"/>
      <c r="M215" s="208"/>
    </row>
    <row r="216" spans="7:13" x14ac:dyDescent="0.35">
      <c r="G216" s="22"/>
      <c r="H216" s="22"/>
      <c r="I216" s="22"/>
      <c r="J216" s="208"/>
      <c r="K216" s="208"/>
      <c r="L216" s="208"/>
      <c r="M216" s="208"/>
    </row>
    <row r="217" spans="7:13" x14ac:dyDescent="0.35">
      <c r="G217" s="22"/>
      <c r="H217" s="22"/>
      <c r="I217" s="22"/>
      <c r="J217" s="208"/>
      <c r="K217" s="208"/>
      <c r="L217" s="208"/>
      <c r="M217" s="208"/>
    </row>
    <row r="218" spans="7:13" x14ac:dyDescent="0.35">
      <c r="G218" s="22"/>
      <c r="H218" s="22"/>
      <c r="I218" s="22"/>
      <c r="J218" s="208"/>
      <c r="K218" s="208"/>
      <c r="L218" s="208"/>
      <c r="M218" s="208"/>
    </row>
    <row r="219" spans="7:13" x14ac:dyDescent="0.35">
      <c r="G219" s="22"/>
      <c r="H219" s="22"/>
      <c r="I219" s="22"/>
      <c r="J219" s="208"/>
      <c r="K219" s="208"/>
      <c r="L219" s="208"/>
      <c r="M219" s="208"/>
    </row>
    <row r="220" spans="7:13" x14ac:dyDescent="0.35">
      <c r="G220" s="22"/>
      <c r="H220" s="22"/>
      <c r="I220" s="22"/>
      <c r="J220" s="208"/>
      <c r="K220" s="208"/>
      <c r="L220" s="208"/>
      <c r="M220" s="208"/>
    </row>
    <row r="221" spans="7:13" x14ac:dyDescent="0.35">
      <c r="G221" s="22"/>
      <c r="H221" s="22"/>
      <c r="I221" s="22"/>
      <c r="J221" s="208"/>
      <c r="K221" s="208"/>
      <c r="L221" s="208"/>
      <c r="M221" s="208"/>
    </row>
    <row r="222" spans="7:13" x14ac:dyDescent="0.35">
      <c r="G222" s="22"/>
      <c r="H222" s="22"/>
      <c r="I222" s="22"/>
      <c r="J222" s="208"/>
      <c r="K222" s="208"/>
      <c r="L222" s="208"/>
      <c r="M222" s="208"/>
    </row>
    <row r="223" spans="7:13" x14ac:dyDescent="0.35">
      <c r="G223" s="22"/>
      <c r="H223" s="22"/>
      <c r="I223" s="22"/>
      <c r="J223" s="208"/>
      <c r="K223" s="208"/>
      <c r="L223" s="208"/>
      <c r="M223" s="208"/>
    </row>
    <row r="224" spans="7:13" x14ac:dyDescent="0.35">
      <c r="G224" s="22"/>
      <c r="H224" s="22"/>
      <c r="I224" s="22"/>
      <c r="J224" s="208"/>
      <c r="K224" s="208"/>
      <c r="L224" s="208"/>
      <c r="M224" s="208"/>
    </row>
    <row r="225" spans="7:13" x14ac:dyDescent="0.35">
      <c r="G225" s="22"/>
      <c r="H225" s="22"/>
      <c r="I225" s="22"/>
      <c r="J225" s="208"/>
      <c r="K225" s="208"/>
      <c r="L225" s="208"/>
      <c r="M225" s="208"/>
    </row>
    <row r="226" spans="7:13" x14ac:dyDescent="0.35">
      <c r="G226" s="22"/>
      <c r="H226" s="22"/>
      <c r="I226" s="22"/>
      <c r="J226" s="208"/>
      <c r="K226" s="208"/>
      <c r="L226" s="208"/>
      <c r="M226" s="208"/>
    </row>
    <row r="227" spans="7:13" x14ac:dyDescent="0.35">
      <c r="G227" s="22"/>
      <c r="H227" s="22"/>
      <c r="I227" s="22"/>
      <c r="J227" s="208"/>
      <c r="K227" s="208"/>
      <c r="L227" s="208"/>
      <c r="M227" s="208"/>
    </row>
    <row r="228" spans="7:13" x14ac:dyDescent="0.35">
      <c r="G228" s="22"/>
      <c r="H228" s="22"/>
      <c r="I228" s="22"/>
      <c r="J228" s="208"/>
      <c r="K228" s="208"/>
      <c r="L228" s="208"/>
      <c r="M228" s="208"/>
    </row>
    <row r="229" spans="7:13" x14ac:dyDescent="0.35">
      <c r="G229" s="22"/>
      <c r="H229" s="22"/>
      <c r="I229" s="22"/>
      <c r="J229" s="208"/>
      <c r="K229" s="208"/>
      <c r="L229" s="208"/>
      <c r="M229" s="208"/>
    </row>
    <row r="230" spans="7:13" x14ac:dyDescent="0.35">
      <c r="G230" s="22"/>
      <c r="H230" s="22"/>
      <c r="I230" s="22"/>
      <c r="J230" s="208"/>
      <c r="K230" s="208"/>
      <c r="L230" s="208"/>
      <c r="M230" s="208"/>
    </row>
    <row r="231" spans="7:13" x14ac:dyDescent="0.35">
      <c r="G231" s="22"/>
      <c r="H231" s="22"/>
      <c r="I231" s="22"/>
      <c r="J231" s="208"/>
      <c r="K231" s="208"/>
      <c r="L231" s="208"/>
      <c r="M231" s="208"/>
    </row>
    <row r="232" spans="7:13" x14ac:dyDescent="0.35">
      <c r="G232" s="22"/>
      <c r="H232" s="22"/>
      <c r="I232" s="22"/>
      <c r="J232" s="208"/>
      <c r="K232" s="208"/>
      <c r="L232" s="208"/>
      <c r="M232" s="208"/>
    </row>
    <row r="233" spans="7:13" x14ac:dyDescent="0.35">
      <c r="G233" s="22"/>
      <c r="H233" s="22"/>
      <c r="I233" s="22"/>
      <c r="J233" s="208"/>
      <c r="K233" s="208"/>
      <c r="L233" s="208"/>
      <c r="M233" s="208"/>
    </row>
    <row r="234" spans="7:13" x14ac:dyDescent="0.35">
      <c r="G234" s="22"/>
      <c r="H234" s="22"/>
      <c r="I234" s="22"/>
      <c r="J234" s="208"/>
      <c r="K234" s="208"/>
      <c r="L234" s="208"/>
      <c r="M234" s="208"/>
    </row>
    <row r="235" spans="7:13" x14ac:dyDescent="0.35">
      <c r="G235" s="22"/>
      <c r="H235" s="22"/>
      <c r="I235" s="22"/>
      <c r="J235" s="208"/>
      <c r="K235" s="208"/>
      <c r="L235" s="208"/>
      <c r="M235" s="208"/>
    </row>
    <row r="236" spans="7:13" x14ac:dyDescent="0.35">
      <c r="G236" s="22"/>
      <c r="H236" s="22"/>
      <c r="I236" s="22"/>
      <c r="J236" s="208"/>
      <c r="K236" s="208"/>
      <c r="L236" s="208"/>
      <c r="M236" s="208"/>
    </row>
    <row r="237" spans="7:13" x14ac:dyDescent="0.35">
      <c r="G237" s="22"/>
      <c r="H237" s="22"/>
      <c r="I237" s="22"/>
      <c r="J237" s="208"/>
      <c r="K237" s="208"/>
      <c r="L237" s="208"/>
      <c r="M237" s="208"/>
    </row>
    <row r="238" spans="7:13" x14ac:dyDescent="0.35">
      <c r="G238" s="22"/>
      <c r="H238" s="22"/>
      <c r="I238" s="22"/>
      <c r="J238" s="208"/>
      <c r="K238" s="208"/>
      <c r="L238" s="208"/>
      <c r="M238" s="208"/>
    </row>
    <row r="239" spans="7:13" x14ac:dyDescent="0.35">
      <c r="G239" s="22"/>
      <c r="H239" s="22"/>
      <c r="I239" s="22"/>
      <c r="J239" s="208"/>
      <c r="K239" s="208"/>
      <c r="L239" s="208"/>
      <c r="M239" s="208"/>
    </row>
    <row r="240" spans="7:13" x14ac:dyDescent="0.35">
      <c r="G240" s="22"/>
      <c r="H240" s="22"/>
      <c r="I240" s="22"/>
      <c r="J240" s="208"/>
      <c r="K240" s="208"/>
      <c r="L240" s="208"/>
      <c r="M240" s="208"/>
    </row>
    <row r="241" spans="7:13" x14ac:dyDescent="0.35">
      <c r="G241" s="22"/>
      <c r="H241" s="22"/>
      <c r="I241" s="22"/>
      <c r="J241" s="208"/>
      <c r="K241" s="208"/>
      <c r="L241" s="208"/>
      <c r="M241" s="208"/>
    </row>
    <row r="242" spans="7:13" x14ac:dyDescent="0.35">
      <c r="G242" s="22"/>
      <c r="H242" s="22"/>
      <c r="I242" s="22"/>
      <c r="J242" s="208"/>
      <c r="K242" s="208"/>
      <c r="L242" s="208"/>
      <c r="M242" s="208"/>
    </row>
    <row r="243" spans="7:13" x14ac:dyDescent="0.35">
      <c r="G243" s="22"/>
      <c r="H243" s="22"/>
      <c r="I243" s="22"/>
      <c r="J243" s="208"/>
      <c r="K243" s="208"/>
      <c r="L243" s="208"/>
      <c r="M243" s="208"/>
    </row>
    <row r="244" spans="7:13" x14ac:dyDescent="0.35">
      <c r="G244" s="22"/>
      <c r="H244" s="22"/>
      <c r="I244" s="22"/>
      <c r="J244" s="208"/>
      <c r="K244" s="208"/>
      <c r="L244" s="208"/>
      <c r="M244" s="208"/>
    </row>
    <row r="245" spans="7:13" x14ac:dyDescent="0.35">
      <c r="G245" s="22"/>
      <c r="H245" s="22"/>
      <c r="I245" s="22"/>
      <c r="J245" s="208"/>
      <c r="K245" s="208"/>
      <c r="L245" s="208"/>
      <c r="M245" s="208"/>
    </row>
    <row r="246" spans="7:13" x14ac:dyDescent="0.35">
      <c r="G246" s="22"/>
      <c r="H246" s="22"/>
      <c r="I246" s="22"/>
      <c r="J246" s="208"/>
      <c r="K246" s="208"/>
      <c r="L246" s="208"/>
      <c r="M246" s="208"/>
    </row>
    <row r="247" spans="7:13" x14ac:dyDescent="0.35">
      <c r="G247" s="22"/>
      <c r="H247" s="22"/>
      <c r="I247" s="22"/>
      <c r="J247" s="208"/>
      <c r="K247" s="208"/>
      <c r="L247" s="208"/>
      <c r="M247" s="208"/>
    </row>
    <row r="248" spans="7:13" x14ac:dyDescent="0.35">
      <c r="G248" s="22"/>
      <c r="H248" s="22"/>
      <c r="I248" s="22"/>
      <c r="J248" s="208"/>
      <c r="K248" s="208"/>
      <c r="L248" s="208"/>
      <c r="M248" s="208"/>
    </row>
    <row r="249" spans="7:13" x14ac:dyDescent="0.35">
      <c r="G249" s="22"/>
      <c r="H249" s="22"/>
      <c r="I249" s="22"/>
      <c r="J249" s="208"/>
      <c r="K249" s="208"/>
      <c r="L249" s="208"/>
      <c r="M249" s="208"/>
    </row>
    <row r="250" spans="7:13" x14ac:dyDescent="0.35">
      <c r="G250" s="22"/>
      <c r="H250" s="22"/>
      <c r="I250" s="22"/>
      <c r="J250" s="208"/>
      <c r="K250" s="208"/>
      <c r="L250" s="208"/>
      <c r="M250" s="208"/>
    </row>
    <row r="251" spans="7:13" x14ac:dyDescent="0.35">
      <c r="G251" s="22"/>
      <c r="H251" s="22"/>
      <c r="I251" s="22"/>
      <c r="J251" s="208"/>
      <c r="K251" s="208"/>
      <c r="L251" s="208"/>
      <c r="M251" s="208"/>
    </row>
    <row r="252" spans="7:13" x14ac:dyDescent="0.35">
      <c r="G252" s="22"/>
      <c r="H252" s="22"/>
      <c r="I252" s="22"/>
      <c r="J252" s="208"/>
      <c r="K252" s="208"/>
      <c r="L252" s="208"/>
      <c r="M252" s="208"/>
    </row>
    <row r="253" spans="7:13" x14ac:dyDescent="0.35">
      <c r="G253" s="22"/>
      <c r="H253" s="22"/>
      <c r="I253" s="22"/>
      <c r="J253" s="208"/>
      <c r="K253" s="208"/>
      <c r="L253" s="208"/>
      <c r="M253" s="208"/>
    </row>
    <row r="254" spans="7:13" x14ac:dyDescent="0.35">
      <c r="G254" s="22"/>
      <c r="H254" s="22"/>
      <c r="I254" s="22"/>
      <c r="J254" s="208"/>
      <c r="K254" s="208"/>
      <c r="L254" s="208"/>
      <c r="M254" s="208"/>
    </row>
    <row r="255" spans="7:13" x14ac:dyDescent="0.35">
      <c r="G255" s="22"/>
      <c r="H255" s="22"/>
      <c r="I255" s="22"/>
      <c r="J255" s="208"/>
      <c r="K255" s="208"/>
      <c r="L255" s="208"/>
      <c r="M255" s="208"/>
    </row>
    <row r="256" spans="7:13" x14ac:dyDescent="0.35">
      <c r="G256" s="22"/>
      <c r="H256" s="22"/>
      <c r="I256" s="22"/>
      <c r="J256" s="208"/>
      <c r="K256" s="208"/>
      <c r="L256" s="208"/>
      <c r="M256" s="208"/>
    </row>
    <row r="257" spans="7:13" x14ac:dyDescent="0.35">
      <c r="G257" s="22"/>
      <c r="H257" s="22"/>
      <c r="I257" s="22"/>
      <c r="J257" s="208"/>
      <c r="K257" s="208"/>
      <c r="L257" s="208"/>
      <c r="M257" s="208"/>
    </row>
    <row r="258" spans="7:13" x14ac:dyDescent="0.35">
      <c r="G258" s="22"/>
      <c r="H258" s="22"/>
      <c r="I258" s="22"/>
      <c r="J258" s="208"/>
      <c r="K258" s="208"/>
      <c r="L258" s="208"/>
      <c r="M258" s="208"/>
    </row>
  </sheetData>
  <mergeCells count="22">
    <mergeCell ref="B114:D114"/>
    <mergeCell ref="B119:D119"/>
    <mergeCell ref="B67:J67"/>
    <mergeCell ref="B68:J68"/>
    <mergeCell ref="G77:I77"/>
    <mergeCell ref="K77:M77"/>
    <mergeCell ref="O77:P77"/>
    <mergeCell ref="D78:D79"/>
    <mergeCell ref="O78:O79"/>
    <mergeCell ref="P78:P79"/>
    <mergeCell ref="O20:P20"/>
    <mergeCell ref="D21:D22"/>
    <mergeCell ref="O21:O22"/>
    <mergeCell ref="P21:P22"/>
    <mergeCell ref="B57:D57"/>
    <mergeCell ref="B62:D62"/>
    <mergeCell ref="A3:H3"/>
    <mergeCell ref="B10:J10"/>
    <mergeCell ref="B11:J11"/>
    <mergeCell ref="D14:L14"/>
    <mergeCell ref="G20:I20"/>
    <mergeCell ref="K20:M20"/>
  </mergeCells>
  <conditionalFormatting sqref="K201:M257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8:J258 J127:M127 K128:M196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7:M200 K258:M258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4:J126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4:G126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80 D27 D84" xr:uid="{E70E4DA9-22A3-4199-88B8-85960557B7FA}">
      <formula1>"per 30 days, per kWh, per kW, per kVA"</formula1>
    </dataValidation>
    <dataValidation type="list" allowBlank="1" showInputMessage="1" showErrorMessage="1" sqref="D16 D73" xr:uid="{3F720710-1B43-4C85-BF74-BC545725490C}">
      <formula1>"TOU, non-TOU"</formula1>
    </dataValidation>
    <dataValidation type="list" allowBlank="1" showInputMessage="1" showErrorMessage="1" prompt="Select Charge Unit - per 30 days, per kWh, per kW, per kVA." sqref="D39:D40 D42:D52 D96:D97 D99:D109 D24:D26 D28:D30 D85:D87 D81:D83 D32:D37 D89:D94" xr:uid="{1AD1B665-798C-45D9-BFCB-D044BFB3C050}">
      <formula1>"per 30 days, per kWh, per kW, per kVA"</formula1>
    </dataValidation>
    <dataValidation type="list" allowBlank="1" showInputMessage="1" showErrorMessage="1" sqref="E39:E40 E96:E97 E23:E30 E32:E37 E80:E87 E89:E94 E58 E63 E42:E53 E115 E120 E99:E110" xr:uid="{C21C9F80-48B9-44DD-BBEF-89445AFC0728}">
      <formula1>#REF!</formula1>
    </dataValidation>
    <dataValidation type="list" allowBlank="1" showInputMessage="1" showErrorMessage="1" prompt="Select Charge Unit - monthly, per kWh, per kW" sqref="D58 D53 D63 D115 D110 D120" xr:uid="{987BDA91-B912-4D8D-AFEC-CD1C5FAB8382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0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rowBreaks count="1" manualBreakCount="1">
    <brk id="66" max="16" man="1"/>
  </rowBreaks>
  <colBreaks count="1" manualBreakCount="1">
    <brk id="1" min="9" max="12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107950</xdr:rowOff>
                  </from>
                  <to>
                    <xdr:col>15</xdr:col>
                    <xdr:colOff>831850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349250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374650</xdr:colOff>
                    <xdr:row>73</xdr:row>
                    <xdr:rowOff>114300</xdr:rowOff>
                  </from>
                  <to>
                    <xdr:col>15</xdr:col>
                    <xdr:colOff>679450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412750</xdr:colOff>
                    <xdr:row>73</xdr:row>
                    <xdr:rowOff>184150</xdr:rowOff>
                  </from>
                  <to>
                    <xdr:col>10</xdr:col>
                    <xdr:colOff>298450</xdr:colOff>
                    <xdr:row>75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70E8-9C24-467E-90A8-C30BC6647DB3}">
  <sheetPr>
    <tabColor rgb="FFFFC000"/>
    <pageSetUpPr fitToPage="1"/>
  </sheetPr>
  <dimension ref="A1:AF250"/>
  <sheetViews>
    <sheetView topLeftCell="A10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3.54296875" style="221" customWidth="1"/>
    <col min="3" max="3" width="1.54296875" style="221" customWidth="1"/>
    <col min="4" max="4" width="13.453125" style="337" bestFit="1" customWidth="1"/>
    <col min="5" max="5" width="1.54296875" style="221" customWidth="1"/>
    <col min="6" max="6" width="1.453125" style="221" customWidth="1"/>
    <col min="7" max="9" width="12" style="221" customWidth="1"/>
    <col min="10" max="10" width="1.453125" style="221" customWidth="1"/>
    <col min="11" max="13" width="12" style="221" customWidth="1"/>
    <col min="14" max="14" width="1.453125" style="221" customWidth="1"/>
    <col min="15" max="16" width="12" style="221" customWidth="1"/>
    <col min="17" max="17" width="5.36328125" style="221" customWidth="1"/>
    <col min="18" max="30" width="12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433"/>
      <c r="J1" s="433"/>
      <c r="K1" s="222"/>
      <c r="L1" s="222"/>
      <c r="M1" s="222"/>
      <c r="N1" s="222">
        <v>1</v>
      </c>
      <c r="O1" s="222">
        <v>0</v>
      </c>
      <c r="P1" s="222"/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J5" s="218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J6" s="218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J7" s="218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J8" s="218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M9" s="222"/>
      <c r="N9" s="434"/>
      <c r="O9" s="434"/>
      <c r="P9" s="434"/>
      <c r="Q9" s="434"/>
      <c r="R9" s="434"/>
      <c r="S9" s="236"/>
      <c r="T9" s="236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M10" s="222"/>
      <c r="N10" s="434"/>
      <c r="O10" s="434"/>
      <c r="P10" s="434"/>
      <c r="Q10" s="434"/>
      <c r="R10" s="434"/>
      <c r="S10" s="236"/>
      <c r="T10" s="236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M11" s="222"/>
      <c r="N11" s="434"/>
      <c r="O11" s="435">
        <v>0.64</v>
      </c>
      <c r="P11" s="436" t="s">
        <v>41</v>
      </c>
      <c r="Q11" s="435"/>
      <c r="R11" s="435"/>
      <c r="S11" s="236"/>
      <c r="T11" s="236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M12" s="222"/>
      <c r="N12" s="434"/>
      <c r="O12" s="435">
        <v>0.18</v>
      </c>
      <c r="P12" s="436" t="s">
        <v>42</v>
      </c>
      <c r="Q12" s="435"/>
      <c r="R12" s="435"/>
      <c r="S12" s="236"/>
      <c r="T12" s="236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M13" s="222"/>
      <c r="N13" s="434"/>
      <c r="O13" s="435">
        <v>0.18</v>
      </c>
      <c r="P13" s="437" t="s">
        <v>43</v>
      </c>
      <c r="Q13" s="435"/>
      <c r="R13" s="435"/>
      <c r="S13" s="236"/>
      <c r="T13" s="236"/>
    </row>
    <row r="14" spans="1:32" ht="15.5" x14ac:dyDescent="0.35">
      <c r="A14" s="230"/>
      <c r="B14" s="232" t="s">
        <v>2</v>
      </c>
      <c r="C14" s="230"/>
      <c r="D14" s="512" t="s">
        <v>62</v>
      </c>
      <c r="E14" s="512"/>
      <c r="F14" s="512"/>
      <c r="G14" s="512"/>
      <c r="H14" s="512"/>
      <c r="I14" s="512"/>
      <c r="J14" s="512"/>
      <c r="M14" s="222"/>
      <c r="N14" s="434"/>
      <c r="O14" s="434"/>
      <c r="P14" s="434"/>
      <c r="Q14" s="434"/>
      <c r="R14" s="434"/>
      <c r="S14" s="236"/>
      <c r="T14" s="236"/>
    </row>
    <row r="15" spans="1:32" ht="15.5" x14ac:dyDescent="0.35">
      <c r="A15" s="230"/>
      <c r="B15" s="233"/>
      <c r="C15" s="230"/>
      <c r="D15" s="234"/>
      <c r="E15" s="234"/>
      <c r="F15" s="235"/>
      <c r="G15" s="235"/>
      <c r="H15" s="235"/>
      <c r="I15" s="235"/>
      <c r="J15" s="235"/>
      <c r="K15" s="236"/>
      <c r="L15" s="236"/>
      <c r="M15" s="235"/>
      <c r="N15" s="236"/>
      <c r="O15" s="236"/>
      <c r="P15" s="236"/>
      <c r="Q15" s="236"/>
      <c r="R15" s="236"/>
      <c r="S15" s="236"/>
      <c r="T15" s="235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232" t="s">
        <v>4</v>
      </c>
      <c r="C16" s="230"/>
      <c r="D16" s="237" t="s">
        <v>63</v>
      </c>
      <c r="E16" s="234"/>
      <c r="F16" s="235"/>
      <c r="G16" s="438" t="s">
        <v>64</v>
      </c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8" ht="15.5" x14ac:dyDescent="0.35">
      <c r="A17" s="230"/>
      <c r="B17" s="233"/>
      <c r="C17" s="230"/>
      <c r="D17" s="234"/>
      <c r="E17" s="234"/>
      <c r="F17" s="234"/>
      <c r="G17" s="439">
        <v>180</v>
      </c>
      <c r="H17" s="440" t="s">
        <v>65</v>
      </c>
      <c r="I17" s="234"/>
      <c r="J17" s="234"/>
    </row>
    <row r="18" spans="1:18" x14ac:dyDescent="0.35">
      <c r="A18" s="230"/>
      <c r="B18" s="242"/>
      <c r="C18" s="230"/>
      <c r="D18" s="243"/>
      <c r="E18" s="244"/>
      <c r="F18" s="230"/>
      <c r="G18" s="439">
        <v>200</v>
      </c>
      <c r="H18" s="244" t="s">
        <v>66</v>
      </c>
      <c r="I18" s="230"/>
      <c r="J18" s="230"/>
    </row>
    <row r="19" spans="1:18" x14ac:dyDescent="0.35">
      <c r="A19" s="230"/>
      <c r="B19" s="441"/>
      <c r="C19" s="230"/>
      <c r="D19" s="243" t="s">
        <v>6</v>
      </c>
      <c r="E19" s="230"/>
      <c r="F19" s="230"/>
      <c r="G19" s="442">
        <v>79000</v>
      </c>
      <c r="H19" s="440" t="s">
        <v>7</v>
      </c>
      <c r="I19" s="246"/>
      <c r="J19" s="230"/>
      <c r="M19" s="443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0"/>
      <c r="B21" s="247"/>
      <c r="C21" s="230"/>
      <c r="D21" s="516" t="s">
        <v>10</v>
      </c>
      <c r="E21" s="243"/>
      <c r="F21" s="230"/>
      <c r="G21" s="248" t="s">
        <v>11</v>
      </c>
      <c r="H21" s="249" t="s">
        <v>12</v>
      </c>
      <c r="I21" s="250" t="s">
        <v>13</v>
      </c>
      <c r="J21" s="236"/>
      <c r="K21" s="248" t="s">
        <v>11</v>
      </c>
      <c r="L21" s="249" t="s">
        <v>12</v>
      </c>
      <c r="M21" s="250" t="s">
        <v>13</v>
      </c>
      <c r="N21" s="230"/>
      <c r="O21" s="518" t="s">
        <v>14</v>
      </c>
      <c r="P21" s="520" t="s">
        <v>15</v>
      </c>
      <c r="Q21" s="236"/>
    </row>
    <row r="22" spans="1:18" x14ac:dyDescent="0.35">
      <c r="A22" s="230"/>
      <c r="B22" s="247"/>
      <c r="C22" s="230"/>
      <c r="D22" s="517"/>
      <c r="E22" s="243"/>
      <c r="F22" s="230"/>
      <c r="G22" s="251" t="s">
        <v>16</v>
      </c>
      <c r="H22" s="252"/>
      <c r="I22" s="252" t="s">
        <v>16</v>
      </c>
      <c r="J22" s="236"/>
      <c r="K22" s="251" t="s">
        <v>16</v>
      </c>
      <c r="L22" s="252"/>
      <c r="M22" s="252" t="s">
        <v>16</v>
      </c>
      <c r="N22" s="230"/>
      <c r="O22" s="519"/>
      <c r="P22" s="521"/>
      <c r="Q22" s="236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2" si="2">M23-I23</f>
        <v>2.5499999999999972</v>
      </c>
      <c r="P23" s="69">
        <f t="shared" ref="P23:P52" si="3">IF(OR(I23=0,M23=0),"",(O23/I23))</f>
        <v>4.5929394812680061E-2</v>
      </c>
      <c r="Q23" s="66"/>
      <c r="R23" s="70"/>
    </row>
    <row r="24" spans="1:18" x14ac:dyDescent="0.35">
      <c r="A24" s="230"/>
      <c r="B24" s="253" t="s">
        <v>19</v>
      </c>
      <c r="C24" s="254"/>
      <c r="D24" s="255" t="s">
        <v>18</v>
      </c>
      <c r="E24" s="254"/>
      <c r="F24" s="256"/>
      <c r="G24" s="257">
        <v>-0.47</v>
      </c>
      <c r="H24" s="348">
        <v>1</v>
      </c>
      <c r="I24" s="259">
        <f t="shared" si="0"/>
        <v>-0.47</v>
      </c>
      <c r="J24" s="236"/>
      <c r="K24" s="257">
        <v>-0.47</v>
      </c>
      <c r="L24" s="348">
        <v>1</v>
      </c>
      <c r="M24" s="259">
        <f t="shared" si="1"/>
        <v>-0.47</v>
      </c>
      <c r="N24" s="256"/>
      <c r="O24" s="260">
        <f t="shared" si="2"/>
        <v>0</v>
      </c>
      <c r="P24" s="261">
        <f t="shared" si="3"/>
        <v>0</v>
      </c>
      <c r="Q24" s="236"/>
    </row>
    <row r="25" spans="1:18" x14ac:dyDescent="0.35">
      <c r="A25" s="230"/>
      <c r="B25" s="253" t="s">
        <v>20</v>
      </c>
      <c r="C25" s="254"/>
      <c r="D25" s="255" t="s">
        <v>67</v>
      </c>
      <c r="E25" s="254"/>
      <c r="F25" s="256"/>
      <c r="G25" s="444">
        <v>-1.2999999999999999E-3</v>
      </c>
      <c r="H25" s="348">
        <f t="shared" ref="H25:H31" si="4">$G$18</f>
        <v>200</v>
      </c>
      <c r="I25" s="259">
        <f t="shared" si="0"/>
        <v>-0.26</v>
      </c>
      <c r="J25" s="236"/>
      <c r="K25" s="444">
        <v>-1.2999999999999999E-3</v>
      </c>
      <c r="L25" s="348">
        <f t="shared" ref="L25:L31" si="5">$G$18</f>
        <v>200</v>
      </c>
      <c r="M25" s="259">
        <f t="shared" si="1"/>
        <v>-0.26</v>
      </c>
      <c r="N25" s="256"/>
      <c r="O25" s="260">
        <f t="shared" si="2"/>
        <v>0</v>
      </c>
      <c r="P25" s="261">
        <f t="shared" si="3"/>
        <v>0</v>
      </c>
      <c r="Q25" s="236"/>
    </row>
    <row r="26" spans="1:18" x14ac:dyDescent="0.35">
      <c r="A26" s="230"/>
      <c r="B26" s="253" t="s">
        <v>21</v>
      </c>
      <c r="C26" s="254"/>
      <c r="D26" s="255" t="s">
        <v>67</v>
      </c>
      <c r="E26" s="254"/>
      <c r="F26" s="256"/>
      <c r="G26" s="444">
        <v>-0.43790000000000001</v>
      </c>
      <c r="H26" s="348">
        <f t="shared" si="4"/>
        <v>200</v>
      </c>
      <c r="I26" s="259">
        <f t="shared" si="0"/>
        <v>-87.58</v>
      </c>
      <c r="J26" s="236"/>
      <c r="K26" s="444">
        <v>-0.43790000000000001</v>
      </c>
      <c r="L26" s="348">
        <f t="shared" si="5"/>
        <v>200</v>
      </c>
      <c r="M26" s="259">
        <f t="shared" si="1"/>
        <v>-87.58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22</v>
      </c>
      <c r="C27" s="254"/>
      <c r="D27" s="255" t="s">
        <v>67</v>
      </c>
      <c r="E27" s="254"/>
      <c r="F27" s="256"/>
      <c r="G27" s="444">
        <v>-6.2100000000000002E-2</v>
      </c>
      <c r="H27" s="348">
        <f t="shared" si="4"/>
        <v>200</v>
      </c>
      <c r="I27" s="259">
        <f t="shared" si="0"/>
        <v>-12.42</v>
      </c>
      <c r="J27" s="236"/>
      <c r="K27" s="444">
        <v>-6.2100000000000002E-2</v>
      </c>
      <c r="L27" s="348">
        <f t="shared" si="5"/>
        <v>200</v>
      </c>
      <c r="M27" s="259">
        <f t="shared" si="1"/>
        <v>-12.42</v>
      </c>
      <c r="N27" s="256"/>
      <c r="O27" s="260">
        <f t="shared" si="2"/>
        <v>0</v>
      </c>
      <c r="P27" s="261">
        <f t="shared" si="3"/>
        <v>0</v>
      </c>
      <c r="Q27" s="236"/>
    </row>
    <row r="28" spans="1:18" x14ac:dyDescent="0.35">
      <c r="A28" s="230"/>
      <c r="B28" s="253" t="s">
        <v>68</v>
      </c>
      <c r="C28" s="254"/>
      <c r="D28" s="255" t="s">
        <v>67</v>
      </c>
      <c r="E28" s="254"/>
      <c r="F28" s="256"/>
      <c r="G28" s="444">
        <v>-6.9900000000000004E-2</v>
      </c>
      <c r="H28" s="348">
        <f t="shared" si="4"/>
        <v>200</v>
      </c>
      <c r="I28" s="259">
        <f t="shared" si="0"/>
        <v>-13.98</v>
      </c>
      <c r="J28" s="236"/>
      <c r="K28" s="444">
        <v>-6.9900000000000004E-2</v>
      </c>
      <c r="L28" s="348">
        <f t="shared" si="5"/>
        <v>200</v>
      </c>
      <c r="M28" s="259">
        <f t="shared" si="1"/>
        <v>-13.98</v>
      </c>
      <c r="N28" s="256"/>
      <c r="O28" s="260">
        <f t="shared" si="2"/>
        <v>0</v>
      </c>
      <c r="P28" s="261">
        <f t="shared" si="3"/>
        <v>0</v>
      </c>
      <c r="Q28" s="236"/>
    </row>
    <row r="29" spans="1:18" x14ac:dyDescent="0.35">
      <c r="A29" s="230"/>
      <c r="B29" s="253" t="s">
        <v>23</v>
      </c>
      <c r="C29" s="254"/>
      <c r="D29" s="255" t="s">
        <v>67</v>
      </c>
      <c r="E29" s="254"/>
      <c r="F29" s="256"/>
      <c r="G29" s="444">
        <v>-5.0000000000000001E-4</v>
      </c>
      <c r="H29" s="348">
        <f t="shared" si="4"/>
        <v>200</v>
      </c>
      <c r="I29" s="259">
        <f t="shared" si="0"/>
        <v>-0.1</v>
      </c>
      <c r="J29" s="236"/>
      <c r="K29" s="444">
        <v>-5.0000000000000001E-4</v>
      </c>
      <c r="L29" s="348">
        <f t="shared" si="5"/>
        <v>200</v>
      </c>
      <c r="M29" s="259">
        <f t="shared" si="1"/>
        <v>-0.1</v>
      </c>
      <c r="N29" s="256"/>
      <c r="O29" s="260">
        <f t="shared" si="2"/>
        <v>0</v>
      </c>
      <c r="P29" s="261">
        <f t="shared" si="3"/>
        <v>0</v>
      </c>
      <c r="Q29" s="236"/>
    </row>
    <row r="30" spans="1:18" x14ac:dyDescent="0.35">
      <c r="A30" s="230"/>
      <c r="B30" s="253" t="s">
        <v>24</v>
      </c>
      <c r="C30" s="254"/>
      <c r="D30" s="255" t="s">
        <v>67</v>
      </c>
      <c r="E30" s="254"/>
      <c r="F30" s="256"/>
      <c r="G30" s="111">
        <v>8.9153000000000002</v>
      </c>
      <c r="H30" s="348">
        <f t="shared" si="4"/>
        <v>200</v>
      </c>
      <c r="I30" s="265">
        <f>H30*G30</f>
        <v>1783.06</v>
      </c>
      <c r="J30" s="236"/>
      <c r="K30" s="111">
        <v>9.3254000000000001</v>
      </c>
      <c r="L30" s="348">
        <f t="shared" si="5"/>
        <v>200</v>
      </c>
      <c r="M30" s="265">
        <f>L30*K30</f>
        <v>1865.08</v>
      </c>
      <c r="N30" s="256"/>
      <c r="O30" s="260">
        <f t="shared" si="2"/>
        <v>82.019999999999982</v>
      </c>
      <c r="P30" s="261">
        <f t="shared" si="3"/>
        <v>4.5999573766446436E-2</v>
      </c>
      <c r="Q30" s="236"/>
    </row>
    <row r="31" spans="1:18" x14ac:dyDescent="0.35">
      <c r="A31" s="230"/>
      <c r="B31" s="253" t="str">
        <f>RESIDENTIAL!B30</f>
        <v>Rate Rider for Disposition of Lost Revenue Adjustment Mechanism (LRAMVA) - effective until December 31, 2024</v>
      </c>
      <c r="C31" s="254"/>
      <c r="D31" s="255" t="s">
        <v>67</v>
      </c>
      <c r="E31" s="254"/>
      <c r="F31" s="256"/>
      <c r="G31" s="111">
        <v>0</v>
      </c>
      <c r="H31" s="348">
        <f t="shared" si="4"/>
        <v>200</v>
      </c>
      <c r="I31" s="265">
        <f>H31*G31</f>
        <v>0</v>
      </c>
      <c r="J31" s="236"/>
      <c r="K31" s="111">
        <v>0</v>
      </c>
      <c r="L31" s="348">
        <f t="shared" si="5"/>
        <v>200</v>
      </c>
      <c r="M31" s="265">
        <f>L31*K31</f>
        <v>0</v>
      </c>
      <c r="N31" s="256"/>
      <c r="O31" s="260">
        <f t="shared" si="2"/>
        <v>0</v>
      </c>
      <c r="P31" s="261" t="str">
        <f t="shared" si="3"/>
        <v/>
      </c>
      <c r="Q31" s="236"/>
    </row>
    <row r="32" spans="1:18" x14ac:dyDescent="0.35">
      <c r="A32" s="230"/>
      <c r="B32" s="350" t="s">
        <v>27</v>
      </c>
      <c r="C32" s="408"/>
      <c r="D32" s="409"/>
      <c r="E32" s="408"/>
      <c r="F32" s="410"/>
      <c r="G32" s="411"/>
      <c r="H32" s="412"/>
      <c r="I32" s="413">
        <f>SUM(I23:I30)</f>
        <v>1723.77</v>
      </c>
      <c r="J32" s="236"/>
      <c r="K32" s="411"/>
      <c r="L32" s="412"/>
      <c r="M32" s="413">
        <f>SUM(M23:M30)</f>
        <v>1808.34</v>
      </c>
      <c r="N32" s="410"/>
      <c r="O32" s="414">
        <f t="shared" si="2"/>
        <v>84.569999999999936</v>
      </c>
      <c r="P32" s="415">
        <f t="shared" si="3"/>
        <v>4.9061069632259487E-2</v>
      </c>
      <c r="Q32" s="236"/>
    </row>
    <row r="33" spans="1:18" ht="15.75" customHeight="1" x14ac:dyDescent="0.35">
      <c r="A33" s="230"/>
      <c r="B33" s="72" t="s">
        <v>28</v>
      </c>
      <c r="C33" s="256"/>
      <c r="D33" s="255" t="s">
        <v>25</v>
      </c>
      <c r="E33" s="256"/>
      <c r="F33" s="256"/>
      <c r="G33" s="263">
        <f>$G$52</f>
        <v>0.1076</v>
      </c>
      <c r="H33" s="445">
        <f>$G$19*(1+G65)-$G$19</f>
        <v>2330.5</v>
      </c>
      <c r="I33" s="265">
        <f>H33*G33</f>
        <v>250.76179999999999</v>
      </c>
      <c r="J33" s="236"/>
      <c r="K33" s="263">
        <f>$K$52</f>
        <v>0.1076</v>
      </c>
      <c r="L33" s="445">
        <f>$G$19*(1+K65)-$G$19</f>
        <v>2330.5</v>
      </c>
      <c r="M33" s="265">
        <f>L33*K33</f>
        <v>250.76179999999999</v>
      </c>
      <c r="N33" s="256"/>
      <c r="O33" s="260">
        <f t="shared" si="2"/>
        <v>0</v>
      </c>
      <c r="P33" s="261">
        <f t="shared" si="3"/>
        <v>0</v>
      </c>
      <c r="Q33" s="236"/>
    </row>
    <row r="34" spans="1:18" s="22" customFormat="1" ht="15.75" customHeight="1" x14ac:dyDescent="0.35">
      <c r="A34" s="20"/>
      <c r="B34" s="92" t="str">
        <f>+RESIDENTIAL!$B$33</f>
        <v>Rate Rider for Disposition of Deferral/Variance Accounts - effective until December 31, 2024</v>
      </c>
      <c r="C34" s="61"/>
      <c r="D34" s="62" t="s">
        <v>67</v>
      </c>
      <c r="E34" s="61"/>
      <c r="F34" s="28"/>
      <c r="G34" s="446">
        <v>0.89959999999999996</v>
      </c>
      <c r="H34" s="77">
        <f t="shared" ref="H34:H36" si="6">$G$18</f>
        <v>200</v>
      </c>
      <c r="I34" s="75">
        <f>H34*G34</f>
        <v>179.92</v>
      </c>
      <c r="J34" s="66"/>
      <c r="K34" s="446">
        <v>0.95</v>
      </c>
      <c r="L34" s="77">
        <f t="shared" ref="L34:L36" si="7">$G$18</f>
        <v>200</v>
      </c>
      <c r="M34" s="75">
        <f>L34*K34</f>
        <v>190</v>
      </c>
      <c r="N34" s="67"/>
      <c r="O34" s="68">
        <f t="shared" si="2"/>
        <v>10.080000000000013</v>
      </c>
      <c r="P34" s="261">
        <f t="shared" si="3"/>
        <v>5.6024899955535869E-2</v>
      </c>
      <c r="Q34" s="66"/>
      <c r="R34" s="70"/>
    </row>
    <row r="35" spans="1:18" s="22" customFormat="1" ht="15.75" customHeight="1" x14ac:dyDescent="0.35">
      <c r="A35" s="20"/>
      <c r="B35" s="92" t="s">
        <v>56</v>
      </c>
      <c r="C35" s="61"/>
      <c r="D35" s="62" t="s">
        <v>67</v>
      </c>
      <c r="E35" s="61"/>
      <c r="F35" s="28"/>
      <c r="G35" s="446">
        <v>0.3679</v>
      </c>
      <c r="H35" s="77">
        <f t="shared" si="6"/>
        <v>200</v>
      </c>
      <c r="I35" s="75">
        <f>H35*G35</f>
        <v>73.58</v>
      </c>
      <c r="J35" s="66"/>
      <c r="K35" s="446">
        <v>1.2428999999999999</v>
      </c>
      <c r="L35" s="77">
        <f t="shared" si="7"/>
        <v>200</v>
      </c>
      <c r="M35" s="75">
        <f>L35*K35</f>
        <v>248.57999999999998</v>
      </c>
      <c r="N35" s="67"/>
      <c r="O35" s="68">
        <f t="shared" si="2"/>
        <v>175</v>
      </c>
      <c r="P35" s="261">
        <f t="shared" si="3"/>
        <v>2.3783636857841803</v>
      </c>
      <c r="Q35" s="66"/>
      <c r="R35" s="70"/>
    </row>
    <row r="36" spans="1:18" s="22" customFormat="1" ht="15.75" customHeight="1" x14ac:dyDescent="0.35">
      <c r="A36" s="20"/>
      <c r="B36" s="92" t="str">
        <f>+RESIDENTIAL!$B$34</f>
        <v>Rate Rider for Disposition of Capacity Based Recovery Account - Applicable only for Class B Customers - effective until December 31, 2024</v>
      </c>
      <c r="C36" s="61"/>
      <c r="D36" s="62" t="s">
        <v>67</v>
      </c>
      <c r="E36" s="61"/>
      <c r="F36" s="28"/>
      <c r="G36" s="446">
        <v>-5.7799999999999997E-2</v>
      </c>
      <c r="H36" s="77">
        <f t="shared" si="6"/>
        <v>200</v>
      </c>
      <c r="I36" s="75">
        <f>H36*G36</f>
        <v>-11.559999999999999</v>
      </c>
      <c r="J36" s="66"/>
      <c r="K36" s="446">
        <v>-4.6100000000000002E-2</v>
      </c>
      <c r="L36" s="77">
        <f t="shared" si="7"/>
        <v>200</v>
      </c>
      <c r="M36" s="75">
        <f>L36*K36</f>
        <v>-9.2200000000000006</v>
      </c>
      <c r="N36" s="67"/>
      <c r="O36" s="68">
        <f t="shared" si="2"/>
        <v>2.3399999999999981</v>
      </c>
      <c r="P36" s="261">
        <f t="shared" si="3"/>
        <v>-0.20242214532871958</v>
      </c>
      <c r="Q36" s="66"/>
      <c r="R36" s="70"/>
    </row>
    <row r="37" spans="1:18" s="22" customFormat="1" ht="15.75" customHeight="1" x14ac:dyDescent="0.35">
      <c r="A37" s="20"/>
      <c r="B37" s="92" t="str">
        <f>+RESIDENTIAL!$B$35</f>
        <v>Rate Rider for Disposition of Global Adjustment Account - Applicable only for Non-RPP Customers - effective until December 31, 2024</v>
      </c>
      <c r="C37" s="61"/>
      <c r="D37" s="62" t="s">
        <v>25</v>
      </c>
      <c r="E37" s="61"/>
      <c r="F37" s="28"/>
      <c r="G37" s="94">
        <v>-2.5100000000000001E-3</v>
      </c>
      <c r="H37" s="77">
        <f>+$G$19</f>
        <v>79000</v>
      </c>
      <c r="I37" s="75">
        <f t="shared" ref="I37" si="8">H37*G37</f>
        <v>-198.29</v>
      </c>
      <c r="J37" s="66"/>
      <c r="K37" s="94">
        <v>-1.09E-3</v>
      </c>
      <c r="L37" s="77">
        <f>+$G$19</f>
        <v>79000</v>
      </c>
      <c r="M37" s="75">
        <f t="shared" ref="M37" si="9">L37*K37</f>
        <v>-86.11</v>
      </c>
      <c r="N37" s="67"/>
      <c r="O37" s="68">
        <f t="shared" si="2"/>
        <v>112.17999999999999</v>
      </c>
      <c r="P37" s="261">
        <f t="shared" si="3"/>
        <v>-0.56573705179282863</v>
      </c>
      <c r="Q37" s="66"/>
      <c r="R37" s="70"/>
    </row>
    <row r="38" spans="1:18" x14ac:dyDescent="0.35">
      <c r="A38" s="230"/>
      <c r="B38" s="417" t="s">
        <v>33</v>
      </c>
      <c r="C38" s="418"/>
      <c r="D38" s="419"/>
      <c r="E38" s="418"/>
      <c r="F38" s="410"/>
      <c r="G38" s="420"/>
      <c r="H38" s="421"/>
      <c r="I38" s="422">
        <f>SUM(I33:I37)+I32</f>
        <v>2018.1817999999998</v>
      </c>
      <c r="J38" s="236"/>
      <c r="K38" s="420"/>
      <c r="L38" s="421"/>
      <c r="M38" s="422">
        <f>SUM(M33:M37)+M32</f>
        <v>2402.3517999999999</v>
      </c>
      <c r="N38" s="410"/>
      <c r="O38" s="414">
        <f t="shared" si="2"/>
        <v>384.17000000000007</v>
      </c>
      <c r="P38" s="415">
        <f t="shared" si="3"/>
        <v>0.19035450621941002</v>
      </c>
      <c r="Q38" s="236"/>
    </row>
    <row r="39" spans="1:18" x14ac:dyDescent="0.35">
      <c r="A39" s="230"/>
      <c r="B39" s="285" t="s">
        <v>34</v>
      </c>
      <c r="C39" s="256"/>
      <c r="D39" s="255" t="s">
        <v>69</v>
      </c>
      <c r="E39" s="256"/>
      <c r="F39" s="256"/>
      <c r="G39" s="111">
        <v>3.8111999999999999</v>
      </c>
      <c r="H39" s="286">
        <f>+$G$17</f>
        <v>180</v>
      </c>
      <c r="I39" s="265">
        <f>H39*G39</f>
        <v>686.01599999999996</v>
      </c>
      <c r="J39" s="236"/>
      <c r="K39" s="111">
        <v>3.7566999999999999</v>
      </c>
      <c r="L39" s="286">
        <f>+$G$17</f>
        <v>180</v>
      </c>
      <c r="M39" s="265">
        <f>L39*K39</f>
        <v>676.20600000000002</v>
      </c>
      <c r="N39" s="256"/>
      <c r="O39" s="260">
        <f t="shared" si="2"/>
        <v>-9.8099999999999454</v>
      </c>
      <c r="P39" s="261">
        <f t="shared" si="3"/>
        <v>-1.4299958018471793E-2</v>
      </c>
      <c r="Q39" s="236"/>
    </row>
    <row r="40" spans="1:18" x14ac:dyDescent="0.35">
      <c r="A40" s="230"/>
      <c r="B40" s="287" t="s">
        <v>35</v>
      </c>
      <c r="C40" s="256"/>
      <c r="D40" s="255" t="s">
        <v>69</v>
      </c>
      <c r="E40" s="256"/>
      <c r="F40" s="256"/>
      <c r="G40" s="111">
        <v>2.3700999999999999</v>
      </c>
      <c r="H40" s="286">
        <f>+$G$17</f>
        <v>180</v>
      </c>
      <c r="I40" s="265">
        <f>H40*G40</f>
        <v>426.61799999999999</v>
      </c>
      <c r="J40" s="236"/>
      <c r="K40" s="111">
        <v>2.5198999999999998</v>
      </c>
      <c r="L40" s="286">
        <f>+$G$17</f>
        <v>180</v>
      </c>
      <c r="M40" s="265">
        <f>L40*K40</f>
        <v>453.58199999999999</v>
      </c>
      <c r="N40" s="256"/>
      <c r="O40" s="260">
        <f t="shared" si="2"/>
        <v>26.963999999999999</v>
      </c>
      <c r="P40" s="261">
        <f t="shared" si="3"/>
        <v>6.3204084215855869E-2</v>
      </c>
      <c r="Q40" s="236"/>
    </row>
    <row r="41" spans="1:18" x14ac:dyDescent="0.35">
      <c r="A41" s="230"/>
      <c r="B41" s="417" t="s">
        <v>36</v>
      </c>
      <c r="C41" s="408"/>
      <c r="D41" s="423"/>
      <c r="E41" s="408"/>
      <c r="F41" s="424"/>
      <c r="G41" s="425"/>
      <c r="H41" s="447"/>
      <c r="I41" s="422">
        <f>SUM(I38:I40)</f>
        <v>3130.8157999999999</v>
      </c>
      <c r="J41" s="236"/>
      <c r="K41" s="425"/>
      <c r="L41" s="447"/>
      <c r="M41" s="422">
        <f>SUM(M38:M40)</f>
        <v>3532.1397999999999</v>
      </c>
      <c r="N41" s="424"/>
      <c r="O41" s="414">
        <f t="shared" si="2"/>
        <v>401.32400000000007</v>
      </c>
      <c r="P41" s="415">
        <f t="shared" si="3"/>
        <v>0.1281851203127313</v>
      </c>
      <c r="Q41" s="236"/>
    </row>
    <row r="42" spans="1:18" x14ac:dyDescent="0.35">
      <c r="A42" s="230"/>
      <c r="B42" s="253" t="s">
        <v>57</v>
      </c>
      <c r="C42" s="254"/>
      <c r="D42" s="255" t="s">
        <v>25</v>
      </c>
      <c r="E42" s="254"/>
      <c r="F42" s="256"/>
      <c r="G42" s="111">
        <v>4.1000000000000003E-3</v>
      </c>
      <c r="H42" s="348">
        <f>+$G$19*(1+G65)</f>
        <v>81330.5</v>
      </c>
      <c r="I42" s="259">
        <f t="shared" ref="I42:I52" si="10">H42*G42</f>
        <v>333.45505000000003</v>
      </c>
      <c r="J42" s="236"/>
      <c r="K42" s="111">
        <v>4.1000000000000003E-3</v>
      </c>
      <c r="L42" s="348">
        <f>+$G$19*(1+K65)</f>
        <v>81330.5</v>
      </c>
      <c r="M42" s="259">
        <f t="shared" ref="M42:M52" si="11">L42*K42</f>
        <v>333.45505000000003</v>
      </c>
      <c r="N42" s="256"/>
      <c r="O42" s="260">
        <f t="shared" si="2"/>
        <v>0</v>
      </c>
      <c r="P42" s="261">
        <f t="shared" si="3"/>
        <v>0</v>
      </c>
      <c r="Q42" s="236"/>
    </row>
    <row r="43" spans="1:18" x14ac:dyDescent="0.35">
      <c r="A43" s="230"/>
      <c r="B43" s="253" t="s">
        <v>58</v>
      </c>
      <c r="C43" s="254"/>
      <c r="D43" s="255" t="s">
        <v>25</v>
      </c>
      <c r="E43" s="254"/>
      <c r="F43" s="256"/>
      <c r="G43" s="111">
        <v>6.9999999999999999E-4</v>
      </c>
      <c r="H43" s="348">
        <f>+H42</f>
        <v>81330.5</v>
      </c>
      <c r="I43" s="259">
        <f t="shared" si="10"/>
        <v>56.931350000000002</v>
      </c>
      <c r="J43" s="236"/>
      <c r="K43" s="111">
        <v>6.9999999999999999E-4</v>
      </c>
      <c r="L43" s="348">
        <f>+L42</f>
        <v>81330.5</v>
      </c>
      <c r="M43" s="259">
        <f t="shared" si="11"/>
        <v>56.931350000000002</v>
      </c>
      <c r="N43" s="256"/>
      <c r="O43" s="260">
        <f t="shared" si="2"/>
        <v>0</v>
      </c>
      <c r="P43" s="261">
        <f t="shared" si="3"/>
        <v>0</v>
      </c>
      <c r="Q43" s="236"/>
    </row>
    <row r="44" spans="1:18" x14ac:dyDescent="0.35">
      <c r="A44" s="230"/>
      <c r="B44" s="254" t="s">
        <v>39</v>
      </c>
      <c r="C44" s="254"/>
      <c r="D44" s="255" t="s">
        <v>25</v>
      </c>
      <c r="E44" s="254"/>
      <c r="F44" s="256"/>
      <c r="G44" s="111">
        <v>4.0000000000000002E-4</v>
      </c>
      <c r="H44" s="348">
        <f>+H42</f>
        <v>81330.5</v>
      </c>
      <c r="I44" s="259">
        <f t="shared" si="10"/>
        <v>32.532200000000003</v>
      </c>
      <c r="J44" s="236"/>
      <c r="K44" s="111">
        <v>4.0000000000000002E-4</v>
      </c>
      <c r="L44" s="348">
        <f>+L42</f>
        <v>81330.5</v>
      </c>
      <c r="M44" s="259">
        <f t="shared" si="11"/>
        <v>32.532200000000003</v>
      </c>
      <c r="N44" s="256"/>
      <c r="O44" s="260">
        <f t="shared" si="2"/>
        <v>0</v>
      </c>
      <c r="P44" s="261">
        <f t="shared" si="3"/>
        <v>0</v>
      </c>
      <c r="Q44" s="236"/>
    </row>
    <row r="45" spans="1:18" x14ac:dyDescent="0.35">
      <c r="A45" s="230"/>
      <c r="B45" s="254" t="s">
        <v>59</v>
      </c>
      <c r="C45" s="254"/>
      <c r="D45" s="255" t="s">
        <v>18</v>
      </c>
      <c r="E45" s="254"/>
      <c r="F45" s="256"/>
      <c r="G45" s="112">
        <v>0.25</v>
      </c>
      <c r="H45" s="258">
        <v>1</v>
      </c>
      <c r="I45" s="265">
        <f t="shared" si="10"/>
        <v>0.25</v>
      </c>
      <c r="J45" s="236"/>
      <c r="K45" s="112">
        <v>0.25</v>
      </c>
      <c r="L45" s="258">
        <v>1</v>
      </c>
      <c r="M45" s="265">
        <f t="shared" si="11"/>
        <v>0.25</v>
      </c>
      <c r="N45" s="256"/>
      <c r="O45" s="260">
        <f t="shared" si="2"/>
        <v>0</v>
      </c>
      <c r="P45" s="261">
        <f t="shared" si="3"/>
        <v>0</v>
      </c>
      <c r="Q45" s="236"/>
    </row>
    <row r="46" spans="1:18" s="22" customFormat="1" x14ac:dyDescent="0.35">
      <c r="A46" s="20"/>
      <c r="B46" s="61" t="s">
        <v>41</v>
      </c>
      <c r="C46" s="61"/>
      <c r="D46" s="62" t="s">
        <v>25</v>
      </c>
      <c r="E46" s="61"/>
      <c r="F46" s="28"/>
      <c r="G46" s="111">
        <v>7.3999999999999996E-2</v>
      </c>
      <c r="H46" s="95">
        <f>$D$68*$G$19</f>
        <v>49770</v>
      </c>
      <c r="I46" s="75">
        <f t="shared" si="10"/>
        <v>3682.98</v>
      </c>
      <c r="J46" s="66"/>
      <c r="K46" s="111">
        <v>7.3999999999999996E-2</v>
      </c>
      <c r="L46" s="95">
        <f>$D$68*$G$19</f>
        <v>49770</v>
      </c>
      <c r="M46" s="265">
        <f t="shared" si="11"/>
        <v>3682.98</v>
      </c>
      <c r="N46" s="67"/>
      <c r="O46" s="260">
        <f t="shared" si="2"/>
        <v>0</v>
      </c>
      <c r="P46" s="261">
        <f t="shared" si="3"/>
        <v>0</v>
      </c>
      <c r="Q46" s="66"/>
      <c r="R46" s="70"/>
    </row>
    <row r="47" spans="1:18" s="22" customFormat="1" x14ac:dyDescent="0.35">
      <c r="A47" s="20"/>
      <c r="B47" s="61" t="s">
        <v>42</v>
      </c>
      <c r="C47" s="61"/>
      <c r="D47" s="62" t="s">
        <v>25</v>
      </c>
      <c r="E47" s="61"/>
      <c r="F47" s="28"/>
      <c r="G47" s="111">
        <v>0.10199999999999999</v>
      </c>
      <c r="H47" s="95">
        <f>$D$69*$G$19</f>
        <v>14220</v>
      </c>
      <c r="I47" s="75">
        <f t="shared" si="10"/>
        <v>1450.4399999999998</v>
      </c>
      <c r="J47" s="66"/>
      <c r="K47" s="111">
        <v>0.10199999999999999</v>
      </c>
      <c r="L47" s="95">
        <f>$D$69*$G$19</f>
        <v>14220</v>
      </c>
      <c r="M47" s="265">
        <f t="shared" si="11"/>
        <v>1450.4399999999998</v>
      </c>
      <c r="N47" s="67"/>
      <c r="O47" s="260">
        <f t="shared" si="2"/>
        <v>0</v>
      </c>
      <c r="P47" s="261">
        <f t="shared" si="3"/>
        <v>0</v>
      </c>
      <c r="Q47" s="66"/>
      <c r="R47" s="70"/>
    </row>
    <row r="48" spans="1:18" s="22" customFormat="1" x14ac:dyDescent="0.35">
      <c r="A48" s="20"/>
      <c r="B48" s="61" t="s">
        <v>43</v>
      </c>
      <c r="C48" s="61"/>
      <c r="D48" s="62" t="s">
        <v>25</v>
      </c>
      <c r="E48" s="61"/>
      <c r="F48" s="28"/>
      <c r="G48" s="111">
        <v>0.151</v>
      </c>
      <c r="H48" s="95">
        <f>$D$70*$G$19</f>
        <v>15010</v>
      </c>
      <c r="I48" s="75">
        <f t="shared" si="10"/>
        <v>2266.5099999999998</v>
      </c>
      <c r="J48" s="66"/>
      <c r="K48" s="111">
        <v>0.151</v>
      </c>
      <c r="L48" s="95">
        <f>$D$70*$G$19</f>
        <v>15010</v>
      </c>
      <c r="M48" s="265">
        <f t="shared" si="11"/>
        <v>2266.5099999999998</v>
      </c>
      <c r="N48" s="67"/>
      <c r="O48" s="260">
        <f t="shared" si="2"/>
        <v>0</v>
      </c>
      <c r="P48" s="261">
        <f t="shared" si="3"/>
        <v>0</v>
      </c>
      <c r="Q48" s="66"/>
      <c r="R48" s="70"/>
    </row>
    <row r="49" spans="1:18" s="22" customFormat="1" x14ac:dyDescent="0.35">
      <c r="A49" s="20"/>
      <c r="B49" s="61" t="s">
        <v>44</v>
      </c>
      <c r="C49" s="61"/>
      <c r="D49" s="62" t="s">
        <v>25</v>
      </c>
      <c r="E49" s="61"/>
      <c r="F49" s="28"/>
      <c r="G49" s="111">
        <v>8.6999999999999994E-2</v>
      </c>
      <c r="H49" s="95">
        <f>IF(AND($N$1=1, $G$19&gt;=750), 750, IF(AND($N$1=1, AND($G$19&lt;750, $G$19&gt;=0)), $G$19, IF(AND($N$1=2, $G$19&gt;=750), 750, IF(AND($N$1=2, AND($G$19&lt;750, $G$19&gt;=0)), $G$19))))</f>
        <v>750</v>
      </c>
      <c r="I49" s="75">
        <f t="shared" si="10"/>
        <v>65.25</v>
      </c>
      <c r="J49" s="66"/>
      <c r="K49" s="111">
        <v>8.6999999999999994E-2</v>
      </c>
      <c r="L49" s="95">
        <f>IF(AND($N$1=1, $G$19&gt;=750), 750, IF(AND($N$1=1, AND($G$19&lt;750, $G$19&gt;=0)), $G$19, IF(AND($N$1=2, $G$19&gt;=750), 750, IF(AND($N$1=2, AND($G$19&lt;750, $G$19&gt;=0)), $G$19))))</f>
        <v>750</v>
      </c>
      <c r="M49" s="75">
        <f t="shared" si="11"/>
        <v>65.25</v>
      </c>
      <c r="N49" s="67"/>
      <c r="O49" s="260">
        <f t="shared" si="2"/>
        <v>0</v>
      </c>
      <c r="P49" s="261">
        <f t="shared" si="3"/>
        <v>0</v>
      </c>
      <c r="Q49" s="66"/>
      <c r="R49" s="70"/>
    </row>
    <row r="50" spans="1:18" s="22" customFormat="1" x14ac:dyDescent="0.35">
      <c r="A50" s="20"/>
      <c r="B50" s="61" t="s">
        <v>45</v>
      </c>
      <c r="C50" s="61"/>
      <c r="D50" s="62" t="s">
        <v>25</v>
      </c>
      <c r="E50" s="61"/>
      <c r="F50" s="28"/>
      <c r="G50" s="111">
        <v>0.10299999999999999</v>
      </c>
      <c r="H50" s="95">
        <f>IF(AND($N$1=1, $G$19&gt;=750), $G$19-750, IF(AND($N$1=1, AND($G$19&lt;750, $G$19&gt;=0)), 0, IF(AND($N$1=2, $G$19&gt;=750), $G$19-750, IF(AND($N$1=2, AND($G$19&lt;750, $G$19&gt;=0)), 0))))</f>
        <v>78250</v>
      </c>
      <c r="I50" s="75">
        <f t="shared" si="10"/>
        <v>8059.75</v>
      </c>
      <c r="J50" s="66"/>
      <c r="K50" s="111">
        <v>0.10299999999999999</v>
      </c>
      <c r="L50" s="95">
        <f>IF(AND($N$1=1, $G$19&gt;=750), $G$19-750, IF(AND($N$1=1, AND($G$19&lt;750, $G$19&gt;=0)), 0, IF(AND($N$1=2, $G$19&gt;=750), $G$19-750, IF(AND($N$1=2, AND($G$19&lt;750, $G$19&gt;=0)), 0))))</f>
        <v>78250</v>
      </c>
      <c r="M50" s="75">
        <f t="shared" si="11"/>
        <v>8059.75</v>
      </c>
      <c r="N50" s="67"/>
      <c r="O50" s="260">
        <f t="shared" si="2"/>
        <v>0</v>
      </c>
      <c r="P50" s="261">
        <f t="shared" si="3"/>
        <v>0</v>
      </c>
      <c r="Q50" s="66"/>
      <c r="R50" s="70"/>
    </row>
    <row r="51" spans="1:18" s="22" customFormat="1" x14ac:dyDescent="0.35">
      <c r="A51" s="20"/>
      <c r="B51" s="61" t="s">
        <v>46</v>
      </c>
      <c r="C51" s="61"/>
      <c r="D51" s="62" t="s">
        <v>25</v>
      </c>
      <c r="E51" s="61"/>
      <c r="F51" s="28"/>
      <c r="G51" s="111">
        <v>0.1076</v>
      </c>
      <c r="H51" s="95">
        <v>0</v>
      </c>
      <c r="I51" s="75">
        <f t="shared" si="10"/>
        <v>0</v>
      </c>
      <c r="J51" s="66"/>
      <c r="K51" s="111">
        <v>0.1076</v>
      </c>
      <c r="L51" s="95">
        <v>0</v>
      </c>
      <c r="M51" s="75">
        <f t="shared" si="11"/>
        <v>0</v>
      </c>
      <c r="N51" s="67"/>
      <c r="O51" s="260">
        <f t="shared" si="2"/>
        <v>0</v>
      </c>
      <c r="P51" s="261" t="str">
        <f t="shared" si="3"/>
        <v/>
      </c>
      <c r="Q51" s="66"/>
      <c r="R51" s="70"/>
    </row>
    <row r="52" spans="1:18" s="22" customFormat="1" ht="15" thickBot="1" x14ac:dyDescent="0.4">
      <c r="A52" s="20"/>
      <c r="B52" s="61" t="s">
        <v>47</v>
      </c>
      <c r="C52" s="61"/>
      <c r="D52" s="62" t="s">
        <v>25</v>
      </c>
      <c r="E52" s="61"/>
      <c r="F52" s="28"/>
      <c r="G52" s="111">
        <f>G51</f>
        <v>0.1076</v>
      </c>
      <c r="H52" s="95">
        <f>+$G$19</f>
        <v>79000</v>
      </c>
      <c r="I52" s="75">
        <f t="shared" si="10"/>
        <v>8500.4</v>
      </c>
      <c r="J52" s="66"/>
      <c r="K52" s="111">
        <f>K51</f>
        <v>0.1076</v>
      </c>
      <c r="L52" s="95">
        <f>+$G$19</f>
        <v>79000</v>
      </c>
      <c r="M52" s="75">
        <f t="shared" si="11"/>
        <v>8500.4</v>
      </c>
      <c r="N52" s="67"/>
      <c r="O52" s="260">
        <f t="shared" si="2"/>
        <v>0</v>
      </c>
      <c r="P52" s="261">
        <f t="shared" si="3"/>
        <v>0</v>
      </c>
      <c r="Q52" s="66"/>
      <c r="R52" s="70"/>
    </row>
    <row r="53" spans="1:18" ht="15" thickBot="1" x14ac:dyDescent="0.4">
      <c r="A53" s="230"/>
      <c r="B53" s="294"/>
      <c r="C53" s="295"/>
      <c r="D53" s="296"/>
      <c r="E53" s="295"/>
      <c r="F53" s="297"/>
      <c r="G53" s="298"/>
      <c r="H53" s="299"/>
      <c r="I53" s="300"/>
      <c r="J53" s="236"/>
      <c r="K53" s="298"/>
      <c r="L53" s="299"/>
      <c r="M53" s="300"/>
      <c r="N53" s="297"/>
      <c r="O53" s="301"/>
      <c r="P53" s="302"/>
      <c r="Q53" s="236"/>
    </row>
    <row r="54" spans="1:18" s="449" customFormat="1" x14ac:dyDescent="0.35">
      <c r="A54" s="332"/>
      <c r="B54" s="303" t="s">
        <v>70</v>
      </c>
      <c r="C54" s="303"/>
      <c r="D54" s="448"/>
      <c r="E54" s="303"/>
      <c r="F54" s="305"/>
      <c r="G54" s="306"/>
      <c r="H54" s="306"/>
      <c r="I54" s="307">
        <f>SUM(I41:I45,I52)</f>
        <v>12054.384399999999</v>
      </c>
      <c r="J54" s="333"/>
      <c r="K54" s="306"/>
      <c r="L54" s="306"/>
      <c r="M54" s="307">
        <f>SUM(M41:M45,M52)</f>
        <v>12455.7084</v>
      </c>
      <c r="N54" s="308"/>
      <c r="O54" s="309">
        <f>M54-I54</f>
        <v>401.32400000000052</v>
      </c>
      <c r="P54" s="310">
        <f>IF(OR(I54=0,M54=0),"",(O54/I54))</f>
        <v>3.3292782665865585E-2</v>
      </c>
      <c r="Q54" s="333"/>
    </row>
    <row r="55" spans="1:18" s="449" customFormat="1" x14ac:dyDescent="0.35">
      <c r="A55" s="332"/>
      <c r="B55" s="303" t="s">
        <v>49</v>
      </c>
      <c r="C55" s="303"/>
      <c r="D55" s="448"/>
      <c r="E55" s="303"/>
      <c r="F55" s="305"/>
      <c r="G55" s="134">
        <v>-0.11700000000000001</v>
      </c>
      <c r="H55" s="450"/>
      <c r="I55" s="309"/>
      <c r="J55" s="333"/>
      <c r="K55" s="134">
        <v>-0.11700000000000001</v>
      </c>
      <c r="L55" s="450"/>
      <c r="M55" s="309"/>
      <c r="N55" s="308"/>
      <c r="O55" s="309">
        <f>M55-I55</f>
        <v>0</v>
      </c>
      <c r="P55" s="310" t="str">
        <f>IF(OR(I55=0,M55=0),"",(O55/I55))</f>
        <v/>
      </c>
      <c r="Q55" s="333"/>
    </row>
    <row r="56" spans="1:18" s="449" customFormat="1" x14ac:dyDescent="0.35">
      <c r="A56" s="332"/>
      <c r="B56" s="303" t="s">
        <v>50</v>
      </c>
      <c r="C56" s="303"/>
      <c r="D56" s="448"/>
      <c r="E56" s="303"/>
      <c r="F56" s="305"/>
      <c r="G56" s="451">
        <v>0.13</v>
      </c>
      <c r="H56" s="305"/>
      <c r="I56" s="309">
        <f>I54*G56</f>
        <v>1567.069972</v>
      </c>
      <c r="J56" s="333"/>
      <c r="K56" s="451">
        <v>0.13</v>
      </c>
      <c r="L56" s="305"/>
      <c r="M56" s="309">
        <f>M54*K56</f>
        <v>1619.242092</v>
      </c>
      <c r="N56" s="308"/>
      <c r="O56" s="309">
        <f>M56-I56</f>
        <v>52.17211999999995</v>
      </c>
      <c r="P56" s="310">
        <f>IF(OR(I56=0,M56=0),"",(O56/I56))</f>
        <v>3.3292782665865508E-2</v>
      </c>
      <c r="Q56" s="333"/>
    </row>
    <row r="57" spans="1:18" ht="15" thickBot="1" x14ac:dyDescent="0.4">
      <c r="A57" s="230"/>
      <c r="B57" s="522" t="s">
        <v>71</v>
      </c>
      <c r="C57" s="522"/>
      <c r="D57" s="522"/>
      <c r="E57" s="315"/>
      <c r="F57" s="316"/>
      <c r="G57" s="316"/>
      <c r="H57" s="316"/>
      <c r="I57" s="317">
        <f>SUM(I54:I56)</f>
        <v>13621.454371999998</v>
      </c>
      <c r="J57" s="236"/>
      <c r="K57" s="316"/>
      <c r="L57" s="316"/>
      <c r="M57" s="317">
        <f>SUM(M54:M56)</f>
        <v>14074.950492</v>
      </c>
      <c r="N57" s="318"/>
      <c r="O57" s="371">
        <f>M57-I57</f>
        <v>453.49612000000161</v>
      </c>
      <c r="P57" s="372">
        <f>IF(OR(I57=0,M57=0),"",(O57/I57))</f>
        <v>3.3292782665865661E-2</v>
      </c>
      <c r="Q57" s="236"/>
    </row>
    <row r="58" spans="1:18" ht="15" thickBot="1" x14ac:dyDescent="0.4">
      <c r="A58" s="321"/>
      <c r="B58" s="452"/>
      <c r="C58" s="374"/>
      <c r="D58" s="375"/>
      <c r="E58" s="374"/>
      <c r="F58" s="376"/>
      <c r="G58" s="298"/>
      <c r="H58" s="377"/>
      <c r="I58" s="378"/>
      <c r="J58" s="236"/>
      <c r="K58" s="298"/>
      <c r="L58" s="377"/>
      <c r="M58" s="378"/>
      <c r="N58" s="376"/>
      <c r="O58" s="379"/>
      <c r="P58" s="302"/>
      <c r="Q58" s="236"/>
    </row>
    <row r="59" spans="1:18" x14ac:dyDescent="0.35">
      <c r="A59" s="321"/>
      <c r="B59" s="381" t="s">
        <v>60</v>
      </c>
      <c r="C59" s="381"/>
      <c r="D59" s="382"/>
      <c r="E59" s="381"/>
      <c r="F59" s="387"/>
      <c r="G59" s="389"/>
      <c r="H59" s="389"/>
      <c r="I59" s="428">
        <f>SUM(I49:I50,I41,I42:I45)</f>
        <v>11678.984400000001</v>
      </c>
      <c r="J59" s="236"/>
      <c r="K59" s="389"/>
      <c r="L59" s="389"/>
      <c r="M59" s="428">
        <f>SUM(M49:M50,M41,M42:M45)</f>
        <v>12080.308400000002</v>
      </c>
      <c r="N59" s="391"/>
      <c r="O59" s="260">
        <f>M59-I59</f>
        <v>401.32400000000052</v>
      </c>
      <c r="P59" s="261">
        <f>IF(OR(I59=0,M59=0),"",(O59/I59))</f>
        <v>3.4362919433302823E-2</v>
      </c>
    </row>
    <row r="60" spans="1:18" x14ac:dyDescent="0.35">
      <c r="A60" s="321"/>
      <c r="B60" s="254" t="s">
        <v>49</v>
      </c>
      <c r="C60" s="254"/>
      <c r="D60" s="304"/>
      <c r="E60" s="254"/>
      <c r="F60" s="262"/>
      <c r="G60" s="134">
        <v>-0.11700000000000001</v>
      </c>
      <c r="H60" s="312"/>
      <c r="I60" s="260"/>
      <c r="J60" s="236"/>
      <c r="K60" s="134">
        <v>-0.11700000000000001</v>
      </c>
      <c r="L60" s="312"/>
      <c r="M60" s="260"/>
      <c r="N60" s="314"/>
      <c r="O60" s="260">
        <f>M60-I60</f>
        <v>0</v>
      </c>
      <c r="P60" s="261" t="str">
        <f>IF(OR(I60=0,M60=0),"",(O60/I60))</f>
        <v/>
      </c>
    </row>
    <row r="61" spans="1:18" x14ac:dyDescent="0.35">
      <c r="A61" s="321"/>
      <c r="B61" s="496" t="s">
        <v>50</v>
      </c>
      <c r="C61" s="381"/>
      <c r="D61" s="382"/>
      <c r="E61" s="381"/>
      <c r="F61" s="387"/>
      <c r="G61" s="388">
        <v>0.13</v>
      </c>
      <c r="H61" s="389"/>
      <c r="I61" s="390">
        <f>I59*G61</f>
        <v>1518.2679720000001</v>
      </c>
      <c r="J61" s="236"/>
      <c r="K61" s="388">
        <v>0.13</v>
      </c>
      <c r="L61" s="389"/>
      <c r="M61" s="390">
        <f>M59*K61</f>
        <v>1570.4400920000003</v>
      </c>
      <c r="N61" s="391"/>
      <c r="O61" s="260">
        <f>M61-I61</f>
        <v>52.172120000000177</v>
      </c>
      <c r="P61" s="261">
        <f>IF(OR(I61=0,M61=0),"",(O61/I61))</f>
        <v>3.4362919433302892E-2</v>
      </c>
    </row>
    <row r="62" spans="1:18" ht="15" thickBot="1" x14ac:dyDescent="0.4">
      <c r="A62" s="321"/>
      <c r="B62" s="529" t="s">
        <v>72</v>
      </c>
      <c r="C62" s="529"/>
      <c r="D62" s="529"/>
      <c r="E62" s="254"/>
      <c r="F62" s="429"/>
      <c r="G62" s="429"/>
      <c r="H62" s="429"/>
      <c r="I62" s="430">
        <f>SUM(I59:I61)</f>
        <v>13197.252372000001</v>
      </c>
      <c r="J62" s="236"/>
      <c r="K62" s="429"/>
      <c r="L62" s="429"/>
      <c r="M62" s="430">
        <f>SUM(M59:M61)</f>
        <v>13650.748492000002</v>
      </c>
      <c r="N62" s="431"/>
      <c r="O62" s="260">
        <f>M62-I62</f>
        <v>453.49612000000161</v>
      </c>
      <c r="P62" s="261">
        <f>IF(OR(I62=0,M62=0),"",(O62/I62))</f>
        <v>3.4362919433302899E-2</v>
      </c>
    </row>
    <row r="63" spans="1:18" ht="15" thickBot="1" x14ac:dyDescent="0.4">
      <c r="A63" s="321"/>
      <c r="B63" s="322"/>
      <c r="C63" s="323"/>
      <c r="D63" s="324"/>
      <c r="E63" s="323"/>
      <c r="F63" s="453"/>
      <c r="G63" s="454"/>
      <c r="H63" s="455"/>
      <c r="I63" s="456"/>
      <c r="J63" s="236"/>
      <c r="K63" s="454"/>
      <c r="L63" s="455"/>
      <c r="M63" s="456"/>
      <c r="N63" s="325"/>
      <c r="O63" s="329"/>
      <c r="P63" s="457"/>
    </row>
    <row r="64" spans="1:18" x14ac:dyDescent="0.35">
      <c r="A64" s="230"/>
      <c r="B64" s="230"/>
      <c r="C64" s="230"/>
      <c r="D64" s="231"/>
      <c r="E64" s="230"/>
      <c r="F64" s="230"/>
      <c r="G64" s="230"/>
      <c r="H64" s="230"/>
      <c r="I64" s="246"/>
      <c r="J64" s="236"/>
      <c r="K64" s="230"/>
      <c r="L64" s="230"/>
      <c r="M64" s="246"/>
      <c r="N64" s="230"/>
      <c r="O64" s="230"/>
      <c r="P64" s="230"/>
    </row>
    <row r="65" spans="1:31" x14ac:dyDescent="0.35">
      <c r="A65" s="230"/>
      <c r="B65" s="244" t="s">
        <v>53</v>
      </c>
      <c r="C65" s="230"/>
      <c r="D65" s="231"/>
      <c r="E65" s="230"/>
      <c r="F65" s="230"/>
      <c r="G65" s="159">
        <v>2.9499999999999998E-2</v>
      </c>
      <c r="H65" s="230"/>
      <c r="I65" s="230"/>
      <c r="J65" s="236"/>
      <c r="K65" s="159">
        <v>2.9499999999999998E-2</v>
      </c>
      <c r="L65" s="230"/>
      <c r="M65" s="230"/>
      <c r="N65" s="230"/>
      <c r="O65" s="230"/>
      <c r="P65" s="230"/>
      <c r="Q65" s="236"/>
    </row>
    <row r="66" spans="1:31" x14ac:dyDescent="0.35">
      <c r="A66" s="230"/>
      <c r="B66" s="230"/>
      <c r="C66" s="230"/>
      <c r="D66" s="231"/>
      <c r="E66" s="230"/>
      <c r="F66" s="230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</row>
    <row r="67" spans="1:31" s="22" customFormat="1" x14ac:dyDescent="0.35">
      <c r="D67" s="21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s="22" customFormat="1" x14ac:dyDescent="0.35">
      <c r="D68" s="204">
        <v>0.63</v>
      </c>
      <c r="E68" s="205" t="s">
        <v>41</v>
      </c>
      <c r="F68" s="206"/>
      <c r="G68" s="207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</row>
    <row r="69" spans="1:31" s="22" customFormat="1" x14ac:dyDescent="0.35">
      <c r="D69" s="209">
        <v>0.18</v>
      </c>
      <c r="E69" s="210" t="s">
        <v>42</v>
      </c>
      <c r="F69" s="211"/>
      <c r="G69" s="212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</row>
    <row r="70" spans="1:31" s="22" customFormat="1" x14ac:dyDescent="0.35">
      <c r="D70" s="213">
        <v>0.19</v>
      </c>
      <c r="E70" s="214" t="s">
        <v>43</v>
      </c>
      <c r="F70" s="215"/>
      <c r="G70" s="216"/>
      <c r="H70" s="51"/>
      <c r="I70" s="51"/>
      <c r="J70" s="51"/>
      <c r="K70" s="21"/>
      <c r="L70" s="21"/>
      <c r="M70" s="21"/>
      <c r="N70" s="21"/>
      <c r="O70" s="21"/>
      <c r="P70" s="21"/>
      <c r="Q70" s="21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</row>
    <row r="71" spans="1:31" x14ac:dyDescent="0.35">
      <c r="A71" s="230"/>
      <c r="B71" s="230"/>
      <c r="C71" s="230"/>
      <c r="D71" s="231"/>
      <c r="E71" s="230"/>
      <c r="F71" s="230"/>
      <c r="G71" s="22"/>
      <c r="H71" s="22"/>
      <c r="I71" s="22"/>
      <c r="J71" s="208"/>
      <c r="K71" s="208"/>
      <c r="L71" s="208"/>
      <c r="M71" s="208"/>
    </row>
    <row r="72" spans="1:31" x14ac:dyDescent="0.35">
      <c r="A72" s="230"/>
      <c r="B72" s="230"/>
      <c r="C72" s="230"/>
      <c r="D72" s="231"/>
      <c r="E72" s="230"/>
      <c r="F72" s="230"/>
      <c r="G72" s="22"/>
      <c r="H72" s="22"/>
      <c r="I72" s="22"/>
      <c r="J72" s="208"/>
      <c r="K72" s="208"/>
      <c r="L72" s="208"/>
      <c r="M72" s="208"/>
    </row>
    <row r="73" spans="1:31" x14ac:dyDescent="0.35">
      <c r="A73" s="230"/>
      <c r="B73" s="230"/>
      <c r="C73" s="230"/>
      <c r="D73" s="231"/>
      <c r="E73" s="230"/>
      <c r="F73" s="230"/>
      <c r="G73" s="22"/>
      <c r="H73" s="22"/>
      <c r="I73" s="22"/>
      <c r="J73" s="208"/>
      <c r="K73" s="208"/>
      <c r="L73" s="208"/>
      <c r="M73" s="208"/>
    </row>
    <row r="74" spans="1:31" x14ac:dyDescent="0.35">
      <c r="A74" s="230"/>
      <c r="B74" s="230"/>
      <c r="C74" s="230"/>
      <c r="D74" s="231"/>
      <c r="E74" s="230"/>
      <c r="F74" s="230"/>
      <c r="G74" s="22"/>
      <c r="H74" s="22"/>
      <c r="I74" s="22"/>
      <c r="J74" s="208"/>
      <c r="K74" s="208"/>
      <c r="L74" s="208"/>
      <c r="M74" s="208"/>
    </row>
    <row r="75" spans="1:31" x14ac:dyDescent="0.35">
      <c r="A75" s="230"/>
      <c r="B75" s="230"/>
      <c r="C75" s="230"/>
      <c r="D75" s="231"/>
      <c r="E75" s="230"/>
      <c r="F75" s="230"/>
      <c r="G75" s="22"/>
      <c r="H75" s="22"/>
      <c r="I75" s="22"/>
      <c r="J75" s="208"/>
      <c r="K75" s="208"/>
      <c r="L75" s="208"/>
      <c r="M75" s="208"/>
    </row>
    <row r="76" spans="1:31" x14ac:dyDescent="0.35">
      <c r="A76" s="230"/>
      <c r="B76" s="458"/>
      <c r="C76" s="230"/>
      <c r="D76" s="231"/>
      <c r="E76" s="230"/>
      <c r="F76" s="230"/>
      <c r="G76" s="22"/>
      <c r="H76" s="22"/>
      <c r="I76" s="22"/>
      <c r="J76" s="208"/>
      <c r="K76" s="208"/>
      <c r="L76" s="208"/>
      <c r="M76" s="208"/>
    </row>
    <row r="77" spans="1:31" x14ac:dyDescent="0.35">
      <c r="A77" s="230"/>
      <c r="B77" s="458"/>
      <c r="C77" s="230"/>
      <c r="D77" s="231"/>
      <c r="E77" s="230"/>
      <c r="F77" s="230"/>
      <c r="G77" s="22"/>
      <c r="H77" s="22"/>
      <c r="I77" s="22"/>
      <c r="J77" s="208"/>
      <c r="K77" s="208"/>
      <c r="L77" s="208"/>
      <c r="M77" s="208"/>
    </row>
    <row r="78" spans="1:31" x14ac:dyDescent="0.35">
      <c r="A78" s="230"/>
      <c r="B78" s="458"/>
      <c r="C78" s="230"/>
      <c r="D78" s="231"/>
      <c r="E78" s="230"/>
      <c r="F78" s="230"/>
      <c r="G78" s="22"/>
      <c r="H78" s="22"/>
      <c r="I78" s="22"/>
      <c r="J78" s="208"/>
      <c r="K78" s="208"/>
      <c r="L78" s="208"/>
      <c r="M78" s="208"/>
    </row>
    <row r="79" spans="1:31" x14ac:dyDescent="0.35">
      <c r="A79" s="230"/>
      <c r="B79" s="458"/>
      <c r="C79" s="230"/>
      <c r="D79" s="231"/>
      <c r="E79" s="230"/>
      <c r="F79" s="230"/>
      <c r="G79" s="22"/>
      <c r="H79" s="22"/>
      <c r="I79" s="22"/>
      <c r="J79" s="208"/>
      <c r="K79" s="208"/>
      <c r="L79" s="208"/>
      <c r="M79" s="208"/>
    </row>
    <row r="80" spans="1:31" x14ac:dyDescent="0.35">
      <c r="A80" s="230"/>
      <c r="B80" s="458"/>
      <c r="C80" s="230"/>
      <c r="D80" s="231"/>
      <c r="E80" s="230"/>
      <c r="F80" s="230"/>
      <c r="G80" s="22"/>
      <c r="H80" s="22"/>
      <c r="I80" s="22"/>
      <c r="J80" s="208"/>
      <c r="K80" s="208"/>
      <c r="L80" s="208"/>
      <c r="M80" s="208"/>
    </row>
    <row r="81" spans="1:13" x14ac:dyDescent="0.35">
      <c r="A81" s="230"/>
      <c r="B81" s="458"/>
      <c r="C81" s="230"/>
      <c r="D81" s="231"/>
      <c r="E81" s="230"/>
      <c r="F81" s="230"/>
      <c r="G81" s="22"/>
      <c r="H81" s="22"/>
      <c r="I81" s="22"/>
      <c r="J81" s="208"/>
      <c r="K81" s="208"/>
      <c r="L81" s="208"/>
      <c r="M81" s="208"/>
    </row>
    <row r="82" spans="1:13" x14ac:dyDescent="0.35">
      <c r="A82" s="230"/>
      <c r="B82" s="458"/>
      <c r="C82" s="230"/>
      <c r="D82" s="231"/>
      <c r="E82" s="230"/>
      <c r="F82" s="230"/>
      <c r="G82" s="22"/>
      <c r="H82" s="22"/>
      <c r="I82" s="22"/>
      <c r="J82" s="208"/>
      <c r="K82" s="208"/>
      <c r="L82" s="208"/>
      <c r="M82" s="208"/>
    </row>
    <row r="83" spans="1:13" x14ac:dyDescent="0.35">
      <c r="A83" s="230"/>
      <c r="B83" s="458"/>
      <c r="C83" s="230"/>
      <c r="D83" s="231"/>
      <c r="E83" s="230"/>
      <c r="F83" s="230"/>
      <c r="G83" s="22"/>
      <c r="H83" s="22"/>
      <c r="I83" s="22"/>
      <c r="J83" s="208"/>
      <c r="K83" s="208"/>
      <c r="L83" s="208"/>
      <c r="M83" s="208"/>
    </row>
    <row r="84" spans="1:13" x14ac:dyDescent="0.35">
      <c r="A84" s="230"/>
      <c r="B84" s="458"/>
      <c r="C84" s="230"/>
      <c r="D84" s="231"/>
      <c r="E84" s="230"/>
      <c r="F84" s="230"/>
      <c r="G84" s="22"/>
      <c r="H84" s="22"/>
      <c r="I84" s="22"/>
      <c r="J84" s="208"/>
      <c r="K84" s="208"/>
      <c r="L84" s="208"/>
      <c r="M84" s="208"/>
    </row>
    <row r="85" spans="1:13" x14ac:dyDescent="0.35">
      <c r="A85" s="230"/>
      <c r="B85" s="458"/>
      <c r="C85" s="230"/>
      <c r="D85" s="231"/>
      <c r="E85" s="230"/>
      <c r="F85" s="230"/>
      <c r="G85" s="22"/>
      <c r="H85" s="22"/>
      <c r="I85" s="22"/>
      <c r="J85" s="208"/>
      <c r="K85" s="208"/>
      <c r="L85" s="208"/>
      <c r="M85" s="208"/>
    </row>
    <row r="86" spans="1:13" x14ac:dyDescent="0.35">
      <c r="A86" s="230"/>
      <c r="B86" s="458"/>
      <c r="C86" s="230"/>
      <c r="D86" s="231"/>
      <c r="E86" s="230"/>
      <c r="F86" s="230"/>
      <c r="G86" s="22"/>
      <c r="H86" s="22"/>
      <c r="I86" s="22"/>
      <c r="J86" s="208"/>
      <c r="K86" s="208"/>
      <c r="L86" s="208"/>
      <c r="M86" s="208"/>
    </row>
    <row r="87" spans="1:13" x14ac:dyDescent="0.35">
      <c r="A87" s="230"/>
      <c r="B87" s="458"/>
      <c r="C87" s="230"/>
      <c r="D87" s="231"/>
      <c r="E87" s="230"/>
      <c r="F87" s="230"/>
      <c r="G87" s="22"/>
      <c r="H87" s="22"/>
      <c r="I87" s="22"/>
      <c r="J87" s="208"/>
      <c r="K87" s="208"/>
      <c r="L87" s="208"/>
      <c r="M87" s="208"/>
    </row>
    <row r="88" spans="1:13" x14ac:dyDescent="0.35">
      <c r="A88" s="230"/>
      <c r="B88" s="458"/>
      <c r="C88" s="230"/>
      <c r="D88" s="231"/>
      <c r="E88" s="230"/>
      <c r="F88" s="230"/>
      <c r="G88" s="22"/>
      <c r="H88" s="22"/>
      <c r="I88" s="22"/>
      <c r="J88" s="208"/>
      <c r="K88" s="208"/>
      <c r="L88" s="208"/>
      <c r="M88" s="208"/>
    </row>
    <row r="89" spans="1:13" x14ac:dyDescent="0.35">
      <c r="A89" s="230"/>
      <c r="B89" s="458"/>
      <c r="C89" s="230"/>
      <c r="D89" s="231"/>
      <c r="E89" s="230"/>
      <c r="F89" s="230"/>
      <c r="G89" s="22"/>
      <c r="H89" s="22"/>
      <c r="I89" s="22"/>
      <c r="J89" s="208"/>
      <c r="K89" s="208"/>
      <c r="L89" s="208"/>
      <c r="M89" s="208"/>
    </row>
    <row r="90" spans="1:13" x14ac:dyDescent="0.35">
      <c r="A90" s="230"/>
      <c r="B90" s="458"/>
      <c r="C90" s="230"/>
      <c r="D90" s="231"/>
      <c r="E90" s="230"/>
      <c r="F90" s="230"/>
      <c r="G90" s="22"/>
      <c r="H90" s="22"/>
      <c r="I90" s="22"/>
      <c r="J90" s="208"/>
      <c r="K90" s="208"/>
      <c r="L90" s="208"/>
      <c r="M90" s="208"/>
    </row>
    <row r="91" spans="1:13" x14ac:dyDescent="0.35">
      <c r="A91" s="230"/>
      <c r="B91" s="458"/>
      <c r="C91" s="230"/>
      <c r="D91" s="231"/>
      <c r="E91" s="230"/>
      <c r="F91" s="230"/>
      <c r="G91" s="22"/>
      <c r="H91" s="22"/>
      <c r="I91" s="22"/>
      <c r="J91" s="208"/>
      <c r="K91" s="208"/>
      <c r="L91" s="208"/>
      <c r="M91" s="208"/>
    </row>
    <row r="92" spans="1:13" x14ac:dyDescent="0.35">
      <c r="A92" s="230"/>
      <c r="B92" s="458"/>
      <c r="C92" s="230"/>
      <c r="D92" s="231"/>
      <c r="E92" s="230"/>
      <c r="F92" s="230"/>
      <c r="G92" s="22"/>
      <c r="H92" s="22"/>
      <c r="I92" s="22"/>
      <c r="J92" s="208"/>
      <c r="K92" s="208"/>
      <c r="L92" s="208"/>
      <c r="M92" s="208"/>
    </row>
    <row r="93" spans="1:13" x14ac:dyDescent="0.35">
      <c r="A93" s="230"/>
      <c r="B93" s="458"/>
      <c r="C93" s="230"/>
      <c r="D93" s="231"/>
      <c r="E93" s="230"/>
      <c r="F93" s="230"/>
      <c r="G93" s="22"/>
      <c r="H93" s="22"/>
      <c r="I93" s="22"/>
      <c r="J93" s="208"/>
      <c r="K93" s="208"/>
      <c r="L93" s="208"/>
      <c r="M93" s="208"/>
    </row>
    <row r="94" spans="1:13" x14ac:dyDescent="0.35">
      <c r="A94" s="230"/>
      <c r="B94" s="458"/>
      <c r="C94" s="230"/>
      <c r="D94" s="231"/>
      <c r="E94" s="230"/>
      <c r="F94" s="230"/>
      <c r="G94" s="22"/>
      <c r="H94" s="22"/>
      <c r="I94" s="22"/>
      <c r="J94" s="208"/>
      <c r="K94" s="208"/>
      <c r="L94" s="208"/>
      <c r="M94" s="208"/>
    </row>
    <row r="95" spans="1:13" x14ac:dyDescent="0.35">
      <c r="A95" s="230"/>
      <c r="B95" s="230"/>
      <c r="C95" s="230"/>
      <c r="D95" s="231"/>
      <c r="E95" s="230"/>
      <c r="F95" s="230"/>
      <c r="G95" s="22"/>
      <c r="H95" s="22"/>
      <c r="I95" s="22"/>
      <c r="J95" s="208"/>
      <c r="K95" s="208"/>
      <c r="L95" s="208"/>
      <c r="M95" s="208"/>
    </row>
    <row r="96" spans="1:13" x14ac:dyDescent="0.35">
      <c r="A96" s="230"/>
      <c r="B96" s="230"/>
      <c r="C96" s="230"/>
      <c r="D96" s="231"/>
      <c r="E96" s="230"/>
      <c r="F96" s="230"/>
      <c r="G96" s="22"/>
      <c r="H96" s="22"/>
      <c r="I96" s="22"/>
      <c r="J96" s="208"/>
      <c r="K96" s="208"/>
      <c r="L96" s="208"/>
      <c r="M96" s="208"/>
    </row>
    <row r="97" spans="1:13" x14ac:dyDescent="0.35">
      <c r="A97" s="230"/>
      <c r="B97" s="230"/>
      <c r="C97" s="230"/>
      <c r="D97" s="231"/>
      <c r="E97" s="230"/>
      <c r="F97" s="230"/>
      <c r="G97" s="22"/>
      <c r="H97" s="22"/>
      <c r="I97" s="22"/>
      <c r="J97" s="208"/>
      <c r="K97" s="208"/>
      <c r="L97" s="208"/>
      <c r="M97" s="208"/>
    </row>
    <row r="98" spans="1:13" x14ac:dyDescent="0.35">
      <c r="A98" s="230"/>
      <c r="B98" s="230"/>
      <c r="C98" s="230"/>
      <c r="D98" s="231"/>
      <c r="E98" s="230"/>
      <c r="F98" s="230"/>
      <c r="G98" s="22"/>
      <c r="H98" s="22"/>
      <c r="I98" s="22"/>
      <c r="J98" s="208"/>
      <c r="K98" s="208"/>
      <c r="L98" s="208"/>
      <c r="M98" s="208"/>
    </row>
    <row r="99" spans="1:13" x14ac:dyDescent="0.35">
      <c r="A99" s="230"/>
      <c r="B99" s="230"/>
      <c r="C99" s="230"/>
      <c r="D99" s="231"/>
      <c r="E99" s="230"/>
      <c r="F99" s="230"/>
      <c r="G99" s="22"/>
      <c r="H99" s="22"/>
      <c r="I99" s="22"/>
      <c r="J99" s="208"/>
      <c r="K99" s="208"/>
      <c r="L99" s="208"/>
      <c r="M99" s="208"/>
    </row>
    <row r="100" spans="1:13" x14ac:dyDescent="0.35">
      <c r="A100" s="230"/>
      <c r="B100" s="230"/>
      <c r="C100" s="230"/>
      <c r="D100" s="231"/>
      <c r="E100" s="230"/>
      <c r="F100" s="230"/>
      <c r="G100" s="22"/>
      <c r="H100" s="22"/>
      <c r="I100" s="22"/>
      <c r="J100" s="208"/>
      <c r="K100" s="208"/>
      <c r="L100" s="208"/>
      <c r="M100" s="208"/>
    </row>
    <row r="101" spans="1:13" x14ac:dyDescent="0.35">
      <c r="A101" s="230"/>
      <c r="B101" s="230"/>
      <c r="C101" s="230"/>
      <c r="D101" s="231"/>
      <c r="E101" s="230"/>
      <c r="F101" s="230"/>
      <c r="G101" s="22"/>
      <c r="H101" s="22"/>
      <c r="I101" s="22"/>
      <c r="J101" s="208"/>
      <c r="K101" s="208"/>
      <c r="L101" s="208"/>
      <c r="M101" s="208"/>
    </row>
    <row r="102" spans="1:13" x14ac:dyDescent="0.35">
      <c r="A102" s="230"/>
      <c r="B102" s="230"/>
      <c r="C102" s="230"/>
      <c r="D102" s="231"/>
      <c r="E102" s="230"/>
      <c r="F102" s="230"/>
      <c r="G102" s="22"/>
      <c r="H102" s="22"/>
      <c r="I102" s="22"/>
      <c r="J102" s="208"/>
      <c r="K102" s="208"/>
      <c r="L102" s="208"/>
      <c r="M102" s="208"/>
    </row>
    <row r="103" spans="1:13" x14ac:dyDescent="0.35">
      <c r="A103" s="230"/>
      <c r="B103" s="230"/>
      <c r="C103" s="230"/>
      <c r="D103" s="231"/>
      <c r="E103" s="230"/>
      <c r="F103" s="230"/>
      <c r="G103" s="22"/>
      <c r="H103" s="22"/>
      <c r="I103" s="22"/>
      <c r="J103" s="208"/>
      <c r="K103" s="208"/>
      <c r="L103" s="208"/>
      <c r="M103" s="208"/>
    </row>
    <row r="104" spans="1:13" x14ac:dyDescent="0.35">
      <c r="A104" s="230"/>
      <c r="B104" s="230"/>
      <c r="C104" s="230"/>
      <c r="D104" s="231"/>
      <c r="E104" s="230"/>
      <c r="F104" s="230"/>
      <c r="G104" s="22"/>
      <c r="H104" s="22"/>
      <c r="I104" s="22"/>
      <c r="J104" s="208"/>
      <c r="K104" s="208"/>
      <c r="L104" s="208"/>
      <c r="M104" s="208"/>
    </row>
    <row r="105" spans="1:13" x14ac:dyDescent="0.35">
      <c r="A105" s="230"/>
      <c r="B105" s="230"/>
      <c r="C105" s="230"/>
      <c r="D105" s="231"/>
      <c r="E105" s="230"/>
      <c r="F105" s="230"/>
      <c r="G105" s="22"/>
      <c r="H105" s="22"/>
      <c r="I105" s="22"/>
      <c r="J105" s="208"/>
      <c r="K105" s="208"/>
      <c r="L105" s="208"/>
      <c r="M105" s="208"/>
    </row>
    <row r="106" spans="1:13" x14ac:dyDescent="0.35">
      <c r="A106" s="230"/>
      <c r="B106" s="230"/>
      <c r="C106" s="230"/>
      <c r="D106" s="231"/>
      <c r="E106" s="230"/>
      <c r="F106" s="230"/>
      <c r="G106" s="22"/>
      <c r="H106" s="22"/>
      <c r="I106" s="22"/>
      <c r="J106" s="208"/>
      <c r="K106" s="208"/>
      <c r="L106" s="208"/>
      <c r="M106" s="208"/>
    </row>
    <row r="107" spans="1:13" x14ac:dyDescent="0.35">
      <c r="A107" s="230"/>
      <c r="B107" s="230"/>
      <c r="C107" s="230"/>
      <c r="D107" s="231"/>
      <c r="E107" s="230"/>
      <c r="F107" s="230"/>
      <c r="G107" s="22"/>
      <c r="H107" s="22"/>
      <c r="I107" s="22"/>
      <c r="J107" s="208"/>
      <c r="K107" s="208"/>
      <c r="L107" s="208"/>
      <c r="M107" s="208"/>
    </row>
    <row r="108" spans="1:13" x14ac:dyDescent="0.35">
      <c r="A108" s="230"/>
      <c r="B108" s="230"/>
      <c r="C108" s="230"/>
      <c r="D108" s="231"/>
      <c r="E108" s="230"/>
      <c r="F108" s="230"/>
      <c r="G108" s="22"/>
      <c r="H108" s="22"/>
      <c r="I108" s="22"/>
      <c r="J108" s="208"/>
      <c r="K108" s="208"/>
      <c r="L108" s="208"/>
      <c r="M108" s="208"/>
    </row>
    <row r="109" spans="1:13" x14ac:dyDescent="0.35">
      <c r="A109" s="230"/>
      <c r="B109" s="230"/>
      <c r="C109" s="230"/>
      <c r="D109" s="231"/>
      <c r="E109" s="230"/>
      <c r="F109" s="230"/>
      <c r="G109" s="22"/>
      <c r="H109" s="22"/>
      <c r="I109" s="22"/>
      <c r="J109" s="208"/>
      <c r="K109" s="208"/>
      <c r="L109" s="208"/>
      <c r="M109" s="208"/>
    </row>
    <row r="110" spans="1:13" x14ac:dyDescent="0.35">
      <c r="A110" s="230"/>
      <c r="B110" s="230"/>
      <c r="C110" s="230"/>
      <c r="D110" s="231"/>
      <c r="E110" s="230"/>
      <c r="F110" s="230"/>
      <c r="G110" s="22"/>
      <c r="H110" s="22"/>
      <c r="I110" s="22"/>
      <c r="J110" s="208"/>
      <c r="K110" s="208"/>
      <c r="L110" s="208"/>
      <c r="M110" s="208"/>
    </row>
    <row r="111" spans="1:13" x14ac:dyDescent="0.35">
      <c r="A111" s="230"/>
      <c r="B111" s="230"/>
      <c r="C111" s="230"/>
      <c r="D111" s="231"/>
      <c r="E111" s="230"/>
      <c r="F111" s="230"/>
      <c r="G111" s="22"/>
      <c r="H111" s="22"/>
      <c r="I111" s="22"/>
      <c r="J111" s="208"/>
      <c r="K111" s="208"/>
      <c r="L111" s="208"/>
      <c r="M111" s="208"/>
    </row>
    <row r="112" spans="1:13" x14ac:dyDescent="0.35">
      <c r="A112" s="230"/>
      <c r="B112" s="230"/>
      <c r="C112" s="230"/>
      <c r="D112" s="231"/>
      <c r="E112" s="230"/>
      <c r="F112" s="230"/>
      <c r="G112" s="22"/>
      <c r="H112" s="22"/>
      <c r="I112" s="22"/>
      <c r="J112" s="208"/>
      <c r="K112" s="208"/>
      <c r="L112" s="208"/>
      <c r="M112" s="208"/>
    </row>
    <row r="113" spans="1:13" x14ac:dyDescent="0.35">
      <c r="A113" s="230"/>
      <c r="B113" s="230"/>
      <c r="C113" s="230"/>
      <c r="D113" s="231"/>
      <c r="E113" s="230"/>
      <c r="F113" s="230"/>
      <c r="G113" s="22"/>
      <c r="H113" s="22"/>
      <c r="I113" s="22"/>
      <c r="J113" s="208"/>
      <c r="K113" s="208"/>
      <c r="L113" s="208"/>
      <c r="M113" s="208"/>
    </row>
    <row r="114" spans="1:13" x14ac:dyDescent="0.35">
      <c r="A114" s="230"/>
      <c r="B114" s="230"/>
      <c r="C114" s="230"/>
      <c r="D114" s="231"/>
      <c r="E114" s="230"/>
      <c r="F114" s="230"/>
      <c r="G114" s="22"/>
      <c r="H114" s="22"/>
      <c r="I114" s="22"/>
      <c r="J114" s="208"/>
      <c r="K114" s="208"/>
      <c r="L114" s="208"/>
      <c r="M114" s="208"/>
    </row>
    <row r="115" spans="1:13" x14ac:dyDescent="0.35">
      <c r="A115" s="230"/>
      <c r="B115" s="230"/>
      <c r="C115" s="230"/>
      <c r="D115" s="231"/>
      <c r="E115" s="230"/>
      <c r="F115" s="230"/>
      <c r="G115" s="22"/>
      <c r="H115" s="22"/>
      <c r="I115" s="22"/>
      <c r="J115" s="208"/>
      <c r="K115" s="208"/>
      <c r="L115" s="208"/>
      <c r="M115" s="208"/>
    </row>
    <row r="116" spans="1:13" x14ac:dyDescent="0.35">
      <c r="A116" s="230"/>
      <c r="B116" s="230"/>
      <c r="C116" s="230"/>
      <c r="D116" s="231"/>
      <c r="E116" s="230"/>
      <c r="F116" s="230"/>
      <c r="G116" s="22"/>
      <c r="H116" s="22"/>
      <c r="I116" s="22"/>
      <c r="J116" s="208"/>
      <c r="K116" s="208"/>
      <c r="L116" s="208"/>
      <c r="M116" s="208"/>
    </row>
    <row r="117" spans="1:13" x14ac:dyDescent="0.35">
      <c r="A117" s="230"/>
      <c r="B117" s="230"/>
      <c r="C117" s="230"/>
      <c r="D117" s="231"/>
      <c r="E117" s="230"/>
      <c r="F117" s="230"/>
      <c r="G117" s="22"/>
      <c r="H117" s="22"/>
      <c r="I117" s="22"/>
      <c r="J117" s="208"/>
      <c r="K117" s="208"/>
      <c r="L117" s="208"/>
      <c r="M117" s="208"/>
    </row>
    <row r="118" spans="1:13" x14ac:dyDescent="0.35">
      <c r="A118" s="230"/>
      <c r="B118" s="230"/>
      <c r="C118" s="230"/>
      <c r="D118" s="231"/>
      <c r="E118" s="230"/>
      <c r="F118" s="230"/>
      <c r="G118" s="22"/>
      <c r="H118" s="22"/>
      <c r="I118" s="22"/>
      <c r="J118" s="208"/>
      <c r="K118" s="208"/>
      <c r="L118" s="208"/>
      <c r="M118" s="208"/>
    </row>
    <row r="119" spans="1:13" x14ac:dyDescent="0.35">
      <c r="A119" s="230"/>
      <c r="B119" s="230"/>
      <c r="C119" s="230"/>
      <c r="D119" s="231"/>
      <c r="E119" s="230"/>
      <c r="F119" s="230"/>
      <c r="G119" s="22"/>
      <c r="H119" s="22"/>
      <c r="I119" s="22"/>
      <c r="J119" s="208"/>
      <c r="K119" s="208"/>
      <c r="L119" s="208"/>
      <c r="M119" s="208"/>
    </row>
    <row r="120" spans="1:13" x14ac:dyDescent="0.35">
      <c r="A120" s="230"/>
      <c r="B120" s="230"/>
      <c r="C120" s="230"/>
      <c r="D120" s="231"/>
      <c r="E120" s="230"/>
      <c r="F120" s="230"/>
      <c r="G120" s="22"/>
      <c r="H120" s="22"/>
      <c r="I120" s="22"/>
      <c r="J120" s="208"/>
      <c r="K120" s="208"/>
      <c r="L120" s="208"/>
      <c r="M120" s="208"/>
    </row>
    <row r="121" spans="1:13" x14ac:dyDescent="0.35">
      <c r="A121" s="230"/>
      <c r="B121" s="230"/>
      <c r="C121" s="230"/>
      <c r="D121" s="231"/>
      <c r="E121" s="230"/>
      <c r="F121" s="230"/>
      <c r="G121" s="22"/>
      <c r="H121" s="22"/>
      <c r="I121" s="22"/>
      <c r="J121" s="208"/>
      <c r="K121" s="208"/>
      <c r="L121" s="208"/>
      <c r="M121" s="208"/>
    </row>
    <row r="122" spans="1:13" x14ac:dyDescent="0.35">
      <c r="A122" s="230"/>
      <c r="B122" s="230"/>
      <c r="C122" s="230"/>
      <c r="D122" s="231"/>
      <c r="E122" s="230"/>
      <c r="F122" s="230"/>
      <c r="G122" s="22"/>
      <c r="H122" s="22"/>
      <c r="I122" s="22"/>
      <c r="J122" s="208"/>
      <c r="K122" s="208"/>
      <c r="L122" s="208"/>
      <c r="M122" s="208"/>
    </row>
    <row r="123" spans="1:13" x14ac:dyDescent="0.35">
      <c r="A123" s="230"/>
      <c r="B123" s="230"/>
      <c r="C123" s="230"/>
      <c r="D123" s="231"/>
      <c r="E123" s="230"/>
      <c r="F123" s="230"/>
      <c r="G123" s="22"/>
      <c r="H123" s="22"/>
      <c r="I123" s="22"/>
      <c r="J123" s="208"/>
      <c r="K123" s="208"/>
      <c r="L123" s="208"/>
      <c r="M123" s="208"/>
    </row>
    <row r="124" spans="1:13" x14ac:dyDescent="0.35">
      <c r="A124" s="230"/>
      <c r="B124" s="230"/>
      <c r="C124" s="230"/>
      <c r="D124" s="231"/>
      <c r="E124" s="230"/>
      <c r="F124" s="230"/>
      <c r="G124" s="22"/>
      <c r="H124" s="22"/>
      <c r="I124" s="22"/>
      <c r="J124" s="208"/>
      <c r="K124" s="208"/>
      <c r="L124" s="208"/>
      <c r="M124" s="208"/>
    </row>
    <row r="125" spans="1:13" x14ac:dyDescent="0.35">
      <c r="A125" s="230"/>
      <c r="B125" s="230"/>
      <c r="C125" s="230"/>
      <c r="D125" s="231"/>
      <c r="E125" s="230"/>
      <c r="F125" s="230"/>
      <c r="G125" s="22"/>
      <c r="H125" s="22"/>
      <c r="I125" s="22"/>
      <c r="J125" s="208"/>
      <c r="K125" s="208"/>
      <c r="L125" s="208"/>
      <c r="M125" s="208"/>
    </row>
    <row r="126" spans="1:13" x14ac:dyDescent="0.35">
      <c r="A126" s="230"/>
      <c r="B126" s="230"/>
      <c r="C126" s="230"/>
      <c r="D126" s="231"/>
      <c r="E126" s="230"/>
      <c r="F126" s="230"/>
      <c r="G126" s="22"/>
      <c r="H126" s="22"/>
      <c r="I126" s="22"/>
      <c r="J126" s="208"/>
      <c r="K126" s="208"/>
      <c r="L126" s="208"/>
      <c r="M126" s="208"/>
    </row>
    <row r="127" spans="1:13" x14ac:dyDescent="0.35">
      <c r="A127" s="230"/>
      <c r="B127" s="230"/>
      <c r="C127" s="230"/>
      <c r="D127" s="231"/>
      <c r="E127" s="230"/>
      <c r="F127" s="230"/>
      <c r="G127" s="22"/>
      <c r="H127" s="22"/>
      <c r="I127" s="22"/>
      <c r="J127" s="208"/>
      <c r="K127" s="208"/>
      <c r="L127" s="208"/>
      <c r="M127" s="208"/>
    </row>
    <row r="128" spans="1:13" x14ac:dyDescent="0.35">
      <c r="A128" s="230"/>
      <c r="B128" s="230"/>
      <c r="C128" s="230"/>
      <c r="D128" s="231"/>
      <c r="E128" s="230"/>
      <c r="F128" s="230"/>
      <c r="G128" s="22"/>
      <c r="H128" s="22"/>
      <c r="I128" s="22"/>
      <c r="J128" s="208"/>
      <c r="K128" s="208"/>
      <c r="L128" s="208"/>
      <c r="M128" s="208"/>
    </row>
    <row r="129" spans="1:10" x14ac:dyDescent="0.35">
      <c r="A129" s="230"/>
      <c r="B129" s="230"/>
      <c r="C129" s="230"/>
      <c r="D129" s="231"/>
      <c r="E129" s="230"/>
      <c r="F129" s="230"/>
      <c r="G129" s="230"/>
      <c r="H129" s="230"/>
      <c r="I129" s="230"/>
      <c r="J129" s="230"/>
    </row>
    <row r="130" spans="1:10" x14ac:dyDescent="0.35">
      <c r="A130" s="230"/>
      <c r="B130" s="230"/>
      <c r="C130" s="230"/>
      <c r="D130" s="231"/>
      <c r="E130" s="230"/>
      <c r="F130" s="230"/>
      <c r="G130" s="230"/>
      <c r="H130" s="230"/>
      <c r="I130" s="230"/>
      <c r="J130" s="230"/>
    </row>
    <row r="131" spans="1:10" x14ac:dyDescent="0.35">
      <c r="A131" s="230"/>
      <c r="B131" s="230"/>
      <c r="C131" s="230"/>
      <c r="D131" s="231"/>
      <c r="E131" s="230"/>
      <c r="F131" s="230"/>
      <c r="G131" s="230"/>
      <c r="H131" s="230"/>
      <c r="I131" s="230"/>
      <c r="J131" s="230"/>
    </row>
    <row r="132" spans="1:10" x14ac:dyDescent="0.35">
      <c r="A132" s="230"/>
      <c r="B132" s="230"/>
      <c r="C132" s="230"/>
      <c r="D132" s="231"/>
      <c r="E132" s="230"/>
      <c r="F132" s="230"/>
      <c r="G132" s="230"/>
      <c r="H132" s="230"/>
      <c r="I132" s="230"/>
      <c r="J132" s="230"/>
    </row>
    <row r="133" spans="1:10" x14ac:dyDescent="0.35">
      <c r="A133" s="230"/>
      <c r="B133" s="230"/>
      <c r="C133" s="230"/>
      <c r="D133" s="231"/>
      <c r="E133" s="230"/>
      <c r="F133" s="230"/>
      <c r="G133" s="230"/>
      <c r="H133" s="230"/>
      <c r="I133" s="230"/>
      <c r="J133" s="230"/>
    </row>
    <row r="134" spans="1:10" x14ac:dyDescent="0.35">
      <c r="A134" s="230"/>
      <c r="B134" s="230"/>
      <c r="C134" s="230"/>
      <c r="D134" s="231"/>
      <c r="E134" s="230"/>
      <c r="F134" s="230"/>
      <c r="G134" s="230"/>
      <c r="H134" s="230"/>
      <c r="I134" s="230"/>
      <c r="J134" s="230"/>
    </row>
    <row r="135" spans="1:10" x14ac:dyDescent="0.35">
      <c r="A135" s="230"/>
      <c r="B135" s="230"/>
      <c r="C135" s="230"/>
      <c r="D135" s="231"/>
      <c r="E135" s="230"/>
      <c r="F135" s="230"/>
      <c r="G135" s="230"/>
      <c r="H135" s="230"/>
      <c r="I135" s="230"/>
      <c r="J135" s="230"/>
    </row>
    <row r="136" spans="1:10" x14ac:dyDescent="0.35">
      <c r="A136" s="230"/>
      <c r="B136" s="230"/>
      <c r="C136" s="230"/>
      <c r="D136" s="231"/>
      <c r="E136" s="230"/>
      <c r="F136" s="230"/>
      <c r="G136" s="230"/>
      <c r="H136" s="230"/>
      <c r="I136" s="230"/>
      <c r="J136" s="230"/>
    </row>
    <row r="137" spans="1:10" x14ac:dyDescent="0.35">
      <c r="A137" s="230"/>
      <c r="B137" s="230"/>
      <c r="C137" s="230"/>
      <c r="D137" s="231"/>
      <c r="E137" s="230"/>
      <c r="F137" s="230"/>
      <c r="G137" s="230"/>
      <c r="H137" s="230"/>
      <c r="I137" s="230"/>
      <c r="J137" s="230"/>
    </row>
    <row r="138" spans="1:10" x14ac:dyDescent="0.35">
      <c r="A138" s="230"/>
      <c r="B138" s="230"/>
      <c r="C138" s="230"/>
      <c r="D138" s="231"/>
      <c r="E138" s="230"/>
      <c r="F138" s="230"/>
      <c r="G138" s="230"/>
      <c r="H138" s="230"/>
      <c r="I138" s="230"/>
      <c r="J138" s="230"/>
    </row>
    <row r="139" spans="1:10" x14ac:dyDescent="0.35">
      <c r="A139" s="230"/>
      <c r="B139" s="230"/>
      <c r="C139" s="230"/>
      <c r="D139" s="231"/>
      <c r="E139" s="230"/>
      <c r="F139" s="230"/>
      <c r="G139" s="230"/>
      <c r="H139" s="230"/>
      <c r="I139" s="230"/>
      <c r="J139" s="230"/>
    </row>
    <row r="140" spans="1:10" x14ac:dyDescent="0.35">
      <c r="A140" s="230"/>
      <c r="B140" s="230"/>
      <c r="C140" s="230"/>
      <c r="D140" s="231"/>
      <c r="E140" s="230"/>
      <c r="F140" s="230"/>
      <c r="G140" s="230"/>
      <c r="H140" s="230"/>
      <c r="I140" s="230"/>
      <c r="J140" s="230"/>
    </row>
    <row r="141" spans="1:10" x14ac:dyDescent="0.35">
      <c r="A141" s="230"/>
      <c r="B141" s="230"/>
      <c r="C141" s="230"/>
      <c r="D141" s="231"/>
      <c r="E141" s="230"/>
      <c r="F141" s="230"/>
      <c r="G141" s="230"/>
      <c r="H141" s="230"/>
      <c r="I141" s="230"/>
      <c r="J141" s="230"/>
    </row>
    <row r="142" spans="1:10" x14ac:dyDescent="0.35">
      <c r="A142" s="230"/>
      <c r="B142" s="230"/>
      <c r="C142" s="230"/>
      <c r="D142" s="231"/>
      <c r="E142" s="230"/>
      <c r="F142" s="230"/>
      <c r="G142" s="230"/>
      <c r="H142" s="230"/>
      <c r="I142" s="230"/>
      <c r="J142" s="230"/>
    </row>
    <row r="143" spans="1:10" x14ac:dyDescent="0.35">
      <c r="A143" s="230"/>
      <c r="B143" s="230"/>
      <c r="C143" s="230"/>
      <c r="D143" s="231"/>
      <c r="E143" s="230"/>
      <c r="F143" s="230"/>
      <c r="G143" s="230"/>
      <c r="H143" s="230"/>
      <c r="I143" s="230"/>
      <c r="J143" s="230"/>
    </row>
    <row r="144" spans="1:10" x14ac:dyDescent="0.35">
      <c r="A144" s="230"/>
      <c r="B144" s="230"/>
      <c r="C144" s="230"/>
      <c r="D144" s="231"/>
      <c r="E144" s="230"/>
      <c r="F144" s="230"/>
      <c r="G144" s="230"/>
      <c r="H144" s="230"/>
      <c r="I144" s="230"/>
      <c r="J144" s="230"/>
    </row>
    <row r="145" spans="1:10" x14ac:dyDescent="0.35">
      <c r="A145" s="230"/>
      <c r="B145" s="230"/>
      <c r="C145" s="230"/>
      <c r="D145" s="231"/>
      <c r="E145" s="230"/>
      <c r="F145" s="230"/>
      <c r="G145" s="230"/>
      <c r="H145" s="230"/>
      <c r="I145" s="230"/>
      <c r="J145" s="230"/>
    </row>
    <row r="146" spans="1:10" x14ac:dyDescent="0.35">
      <c r="A146" s="230"/>
      <c r="B146" s="230"/>
      <c r="C146" s="230"/>
      <c r="D146" s="231"/>
      <c r="E146" s="230"/>
      <c r="F146" s="230"/>
      <c r="G146" s="230"/>
      <c r="H146" s="230"/>
      <c r="I146" s="230"/>
      <c r="J146" s="230"/>
    </row>
    <row r="147" spans="1:10" x14ac:dyDescent="0.35">
      <c r="A147" s="230"/>
      <c r="B147" s="230"/>
      <c r="C147" s="230"/>
      <c r="D147" s="231"/>
      <c r="E147" s="230"/>
      <c r="F147" s="230"/>
      <c r="G147" s="230"/>
      <c r="H147" s="230"/>
      <c r="I147" s="230"/>
      <c r="J147" s="230"/>
    </row>
    <row r="148" spans="1:10" x14ac:dyDescent="0.35">
      <c r="A148" s="230"/>
      <c r="B148" s="230"/>
      <c r="C148" s="230"/>
      <c r="D148" s="231"/>
      <c r="E148" s="230"/>
      <c r="F148" s="230"/>
      <c r="G148" s="230"/>
      <c r="H148" s="230"/>
      <c r="I148" s="230"/>
      <c r="J148" s="230"/>
    </row>
    <row r="149" spans="1:10" x14ac:dyDescent="0.35">
      <c r="A149" s="230"/>
      <c r="B149" s="230"/>
      <c r="C149" s="230"/>
      <c r="D149" s="231"/>
      <c r="E149" s="230"/>
      <c r="F149" s="230"/>
      <c r="G149" s="230"/>
      <c r="H149" s="230"/>
      <c r="I149" s="230"/>
      <c r="J149" s="230"/>
    </row>
    <row r="150" spans="1:10" x14ac:dyDescent="0.35">
      <c r="A150" s="230"/>
      <c r="B150" s="230"/>
      <c r="C150" s="230"/>
      <c r="D150" s="231"/>
      <c r="E150" s="230"/>
      <c r="F150" s="230"/>
      <c r="G150" s="230"/>
      <c r="H150" s="230"/>
      <c r="I150" s="230"/>
      <c r="J150" s="230"/>
    </row>
    <row r="151" spans="1:10" x14ac:dyDescent="0.35">
      <c r="A151" s="230"/>
      <c r="B151" s="230"/>
      <c r="C151" s="230"/>
      <c r="D151" s="231"/>
      <c r="E151" s="230"/>
      <c r="F151" s="230"/>
      <c r="G151" s="230"/>
      <c r="H151" s="230"/>
      <c r="I151" s="230"/>
      <c r="J151" s="230"/>
    </row>
    <row r="152" spans="1:10" x14ac:dyDescent="0.35">
      <c r="A152" s="230"/>
      <c r="B152" s="230"/>
      <c r="C152" s="230"/>
      <c r="D152" s="231"/>
      <c r="E152" s="230"/>
      <c r="F152" s="230"/>
      <c r="G152" s="230"/>
      <c r="H152" s="230"/>
      <c r="I152" s="230"/>
      <c r="J152" s="230"/>
    </row>
    <row r="153" spans="1:10" x14ac:dyDescent="0.35">
      <c r="A153" s="230"/>
      <c r="B153" s="230"/>
      <c r="C153" s="230"/>
      <c r="D153" s="231"/>
      <c r="E153" s="230"/>
      <c r="F153" s="230"/>
      <c r="G153" s="230"/>
      <c r="H153" s="230"/>
      <c r="I153" s="230"/>
      <c r="J153" s="230"/>
    </row>
    <row r="154" spans="1:10" x14ac:dyDescent="0.35">
      <c r="A154" s="230"/>
      <c r="B154" s="230"/>
      <c r="C154" s="230"/>
      <c r="D154" s="231"/>
      <c r="E154" s="230"/>
      <c r="F154" s="230"/>
      <c r="G154" s="230"/>
      <c r="H154" s="230"/>
      <c r="I154" s="230"/>
      <c r="J154" s="230"/>
    </row>
    <row r="155" spans="1:10" x14ac:dyDescent="0.35">
      <c r="A155" s="230"/>
      <c r="B155" s="230"/>
      <c r="C155" s="230"/>
      <c r="D155" s="231"/>
      <c r="E155" s="230"/>
      <c r="F155" s="230"/>
      <c r="G155" s="230"/>
      <c r="H155" s="230"/>
      <c r="I155" s="230"/>
      <c r="J155" s="230"/>
    </row>
    <row r="156" spans="1:10" x14ac:dyDescent="0.35">
      <c r="A156" s="230"/>
      <c r="B156" s="230"/>
      <c r="C156" s="230"/>
      <c r="D156" s="231"/>
      <c r="E156" s="230"/>
      <c r="F156" s="230"/>
      <c r="G156" s="230"/>
      <c r="H156" s="230"/>
      <c r="I156" s="230"/>
      <c r="J156" s="230"/>
    </row>
    <row r="157" spans="1:10" x14ac:dyDescent="0.35">
      <c r="A157" s="230"/>
      <c r="B157" s="230"/>
      <c r="C157" s="230"/>
      <c r="D157" s="231"/>
      <c r="E157" s="230"/>
      <c r="F157" s="230"/>
      <c r="G157" s="230"/>
      <c r="H157" s="230"/>
      <c r="I157" s="230"/>
      <c r="J157" s="230"/>
    </row>
    <row r="158" spans="1:10" x14ac:dyDescent="0.35">
      <c r="A158" s="230"/>
      <c r="B158" s="230"/>
      <c r="C158" s="230"/>
      <c r="D158" s="231"/>
      <c r="E158" s="230"/>
      <c r="F158" s="230"/>
      <c r="G158" s="230"/>
      <c r="H158" s="230"/>
      <c r="I158" s="230"/>
      <c r="J158" s="230"/>
    </row>
    <row r="159" spans="1:10" x14ac:dyDescent="0.35">
      <c r="A159" s="230"/>
      <c r="B159" s="230"/>
      <c r="C159" s="230"/>
      <c r="D159" s="231"/>
      <c r="E159" s="230"/>
      <c r="F159" s="230"/>
      <c r="G159" s="230"/>
      <c r="H159" s="230"/>
      <c r="I159" s="230"/>
      <c r="J159" s="230"/>
    </row>
    <row r="160" spans="1:10" x14ac:dyDescent="0.35">
      <c r="A160" s="230"/>
      <c r="B160" s="230"/>
      <c r="C160" s="230"/>
      <c r="D160" s="231"/>
      <c r="E160" s="230"/>
      <c r="F160" s="230"/>
      <c r="G160" s="230"/>
      <c r="H160" s="230"/>
      <c r="I160" s="230"/>
      <c r="J160" s="230"/>
    </row>
    <row r="161" spans="1:10" x14ac:dyDescent="0.35">
      <c r="A161" s="230"/>
      <c r="B161" s="230"/>
      <c r="C161" s="230"/>
      <c r="D161" s="231"/>
      <c r="E161" s="230"/>
      <c r="F161" s="230"/>
      <c r="G161" s="230"/>
      <c r="H161" s="230"/>
      <c r="I161" s="230"/>
      <c r="J161" s="230"/>
    </row>
    <row r="162" spans="1:10" x14ac:dyDescent="0.35">
      <c r="A162" s="230"/>
      <c r="B162" s="230"/>
      <c r="C162" s="230"/>
      <c r="D162" s="231"/>
      <c r="E162" s="230"/>
      <c r="F162" s="230"/>
      <c r="G162" s="230"/>
      <c r="H162" s="230"/>
      <c r="I162" s="230"/>
      <c r="J162" s="230"/>
    </row>
    <row r="163" spans="1:10" x14ac:dyDescent="0.35">
      <c r="A163" s="230"/>
      <c r="B163" s="230"/>
      <c r="C163" s="230"/>
      <c r="D163" s="231"/>
      <c r="E163" s="230"/>
      <c r="F163" s="230"/>
      <c r="G163" s="230"/>
      <c r="H163" s="230"/>
      <c r="I163" s="230"/>
      <c r="J163" s="230"/>
    </row>
    <row r="164" spans="1:10" x14ac:dyDescent="0.35">
      <c r="A164" s="230"/>
      <c r="B164" s="230"/>
      <c r="C164" s="230"/>
      <c r="D164" s="231"/>
      <c r="E164" s="230"/>
      <c r="F164" s="230"/>
      <c r="G164" s="230"/>
      <c r="H164" s="230"/>
      <c r="I164" s="230"/>
      <c r="J164" s="230"/>
    </row>
    <row r="165" spans="1:10" x14ac:dyDescent="0.35">
      <c r="A165" s="230"/>
      <c r="B165" s="230"/>
      <c r="C165" s="230"/>
      <c r="D165" s="231"/>
      <c r="E165" s="230"/>
      <c r="F165" s="230"/>
      <c r="G165" s="230"/>
      <c r="H165" s="230"/>
      <c r="I165" s="230"/>
      <c r="J165" s="230"/>
    </row>
    <row r="166" spans="1:10" x14ac:dyDescent="0.35">
      <c r="A166" s="230"/>
      <c r="B166" s="230"/>
      <c r="C166" s="230"/>
      <c r="D166" s="231"/>
      <c r="E166" s="230"/>
      <c r="F166" s="230"/>
      <c r="G166" s="230"/>
      <c r="H166" s="230"/>
      <c r="I166" s="230"/>
      <c r="J166" s="230"/>
    </row>
    <row r="167" spans="1:10" x14ac:dyDescent="0.35">
      <c r="A167" s="230"/>
      <c r="B167" s="230"/>
      <c r="C167" s="230"/>
      <c r="D167" s="231"/>
      <c r="E167" s="230"/>
      <c r="F167" s="230"/>
      <c r="G167" s="230"/>
      <c r="H167" s="230"/>
      <c r="I167" s="230"/>
      <c r="J167" s="230"/>
    </row>
    <row r="168" spans="1:10" x14ac:dyDescent="0.35">
      <c r="A168" s="230"/>
      <c r="B168" s="230"/>
      <c r="C168" s="230"/>
      <c r="D168" s="231"/>
      <c r="E168" s="230"/>
      <c r="F168" s="230"/>
      <c r="G168" s="230"/>
      <c r="H168" s="230"/>
      <c r="I168" s="230"/>
      <c r="J168" s="230"/>
    </row>
    <row r="169" spans="1:10" x14ac:dyDescent="0.35">
      <c r="A169" s="230"/>
      <c r="B169" s="230"/>
      <c r="C169" s="230"/>
      <c r="D169" s="231"/>
      <c r="E169" s="230"/>
      <c r="F169" s="230"/>
      <c r="G169" s="230"/>
      <c r="H169" s="230"/>
      <c r="I169" s="230"/>
      <c r="J169" s="230"/>
    </row>
    <row r="170" spans="1:10" x14ac:dyDescent="0.35">
      <c r="A170" s="230"/>
      <c r="B170" s="230"/>
      <c r="C170" s="230"/>
      <c r="D170" s="231"/>
      <c r="E170" s="230"/>
      <c r="F170" s="230"/>
      <c r="G170" s="230"/>
      <c r="H170" s="230"/>
      <c r="I170" s="230"/>
      <c r="J170" s="230"/>
    </row>
    <row r="171" spans="1:10" x14ac:dyDescent="0.35">
      <c r="A171" s="230"/>
      <c r="B171" s="230"/>
      <c r="C171" s="230"/>
      <c r="D171" s="231"/>
      <c r="E171" s="230"/>
      <c r="F171" s="230"/>
      <c r="G171" s="230"/>
      <c r="H171" s="230"/>
      <c r="I171" s="230"/>
      <c r="J171" s="230"/>
    </row>
    <row r="172" spans="1:10" x14ac:dyDescent="0.35">
      <c r="A172" s="230"/>
      <c r="B172" s="230"/>
      <c r="C172" s="230"/>
      <c r="D172" s="231"/>
      <c r="E172" s="230"/>
      <c r="F172" s="230"/>
      <c r="G172" s="230"/>
      <c r="H172" s="230"/>
      <c r="I172" s="230"/>
      <c r="J172" s="230"/>
    </row>
    <row r="173" spans="1:10" x14ac:dyDescent="0.35">
      <c r="A173" s="230"/>
      <c r="B173" s="230"/>
      <c r="C173" s="230"/>
      <c r="D173" s="231"/>
      <c r="E173" s="230"/>
      <c r="F173" s="230"/>
      <c r="G173" s="230"/>
      <c r="H173" s="230"/>
      <c r="I173" s="230"/>
      <c r="J173" s="230"/>
    </row>
    <row r="174" spans="1:10" x14ac:dyDescent="0.35">
      <c r="A174" s="230"/>
      <c r="B174" s="230"/>
      <c r="C174" s="230"/>
      <c r="D174" s="231"/>
      <c r="E174" s="230"/>
      <c r="F174" s="230"/>
      <c r="G174" s="230"/>
      <c r="H174" s="230"/>
      <c r="I174" s="230"/>
      <c r="J174" s="230"/>
    </row>
    <row r="175" spans="1:10" x14ac:dyDescent="0.35">
      <c r="A175" s="230"/>
      <c r="B175" s="230"/>
      <c r="C175" s="230"/>
      <c r="D175" s="231"/>
      <c r="E175" s="230"/>
      <c r="F175" s="230"/>
      <c r="G175" s="230"/>
      <c r="H175" s="230"/>
      <c r="I175" s="230"/>
      <c r="J175" s="230"/>
    </row>
    <row r="176" spans="1:10" x14ac:dyDescent="0.35">
      <c r="A176" s="230"/>
      <c r="B176" s="230"/>
      <c r="C176" s="230"/>
      <c r="D176" s="231"/>
      <c r="E176" s="230"/>
      <c r="F176" s="230"/>
      <c r="G176" s="230"/>
      <c r="H176" s="230"/>
      <c r="I176" s="230"/>
      <c r="J176" s="230"/>
    </row>
    <row r="177" spans="1:10" x14ac:dyDescent="0.35">
      <c r="A177" s="230"/>
      <c r="B177" s="230"/>
      <c r="C177" s="230"/>
      <c r="D177" s="231"/>
      <c r="E177" s="230"/>
      <c r="F177" s="230"/>
      <c r="G177" s="230"/>
      <c r="H177" s="230"/>
      <c r="I177" s="230"/>
      <c r="J177" s="230"/>
    </row>
    <row r="178" spans="1:10" x14ac:dyDescent="0.35">
      <c r="A178" s="230"/>
      <c r="B178" s="230"/>
      <c r="C178" s="230"/>
      <c r="D178" s="231"/>
      <c r="E178" s="230"/>
      <c r="F178" s="230"/>
      <c r="G178" s="230"/>
      <c r="H178" s="230"/>
      <c r="I178" s="230"/>
      <c r="J178" s="230"/>
    </row>
    <row r="179" spans="1:10" x14ac:dyDescent="0.35">
      <c r="A179" s="230"/>
      <c r="B179" s="230"/>
      <c r="C179" s="230"/>
      <c r="D179" s="231"/>
      <c r="E179" s="230"/>
      <c r="F179" s="230"/>
      <c r="G179" s="230"/>
      <c r="H179" s="230"/>
      <c r="I179" s="230"/>
      <c r="J179" s="230"/>
    </row>
    <row r="180" spans="1:10" x14ac:dyDescent="0.35">
      <c r="A180" s="230"/>
      <c r="B180" s="230"/>
      <c r="C180" s="230"/>
      <c r="D180" s="231"/>
      <c r="E180" s="230"/>
      <c r="F180" s="230"/>
      <c r="G180" s="230"/>
      <c r="H180" s="230"/>
      <c r="I180" s="230"/>
      <c r="J180" s="230"/>
    </row>
    <row r="181" spans="1:10" x14ac:dyDescent="0.35">
      <c r="A181" s="230"/>
      <c r="B181" s="230"/>
      <c r="C181" s="230"/>
      <c r="D181" s="231"/>
      <c r="E181" s="230"/>
      <c r="F181" s="230"/>
      <c r="G181" s="230"/>
      <c r="H181" s="230"/>
      <c r="I181" s="230"/>
      <c r="J181" s="230"/>
    </row>
    <row r="182" spans="1:10" x14ac:dyDescent="0.35">
      <c r="A182" s="230"/>
      <c r="B182" s="230"/>
      <c r="C182" s="230"/>
      <c r="D182" s="231"/>
      <c r="E182" s="230"/>
      <c r="F182" s="230"/>
      <c r="G182" s="230"/>
      <c r="H182" s="230"/>
      <c r="I182" s="230"/>
      <c r="J182" s="230"/>
    </row>
    <row r="183" spans="1:10" x14ac:dyDescent="0.35">
      <c r="A183" s="230"/>
      <c r="B183" s="230"/>
      <c r="C183" s="230"/>
      <c r="D183" s="231"/>
      <c r="E183" s="230"/>
      <c r="F183" s="230"/>
      <c r="G183" s="230"/>
      <c r="H183" s="230"/>
      <c r="I183" s="230"/>
      <c r="J183" s="230"/>
    </row>
    <row r="184" spans="1:10" x14ac:dyDescent="0.35">
      <c r="A184" s="230"/>
      <c r="B184" s="230"/>
      <c r="C184" s="230"/>
      <c r="D184" s="231"/>
      <c r="E184" s="230"/>
      <c r="F184" s="230"/>
      <c r="G184" s="230"/>
      <c r="H184" s="230"/>
      <c r="I184" s="230"/>
      <c r="J184" s="230"/>
    </row>
    <row r="185" spans="1:10" x14ac:dyDescent="0.35">
      <c r="A185" s="230"/>
      <c r="B185" s="230"/>
      <c r="C185" s="230"/>
      <c r="D185" s="231"/>
      <c r="E185" s="230"/>
      <c r="F185" s="230"/>
      <c r="G185" s="230"/>
      <c r="H185" s="230"/>
      <c r="I185" s="230"/>
      <c r="J185" s="230"/>
    </row>
    <row r="186" spans="1:10" x14ac:dyDescent="0.35">
      <c r="A186" s="230"/>
      <c r="B186" s="230"/>
      <c r="C186" s="230"/>
      <c r="D186" s="231"/>
      <c r="E186" s="230"/>
      <c r="F186" s="230"/>
      <c r="G186" s="230"/>
      <c r="H186" s="230"/>
      <c r="I186" s="230"/>
      <c r="J186" s="230"/>
    </row>
    <row r="187" spans="1:10" x14ac:dyDescent="0.35">
      <c r="A187" s="230"/>
      <c r="B187" s="230"/>
      <c r="C187" s="230"/>
      <c r="D187" s="231"/>
      <c r="E187" s="230"/>
      <c r="F187" s="230"/>
      <c r="G187" s="230"/>
      <c r="H187" s="230"/>
      <c r="I187" s="230"/>
      <c r="J187" s="230"/>
    </row>
    <row r="188" spans="1:10" x14ac:dyDescent="0.35">
      <c r="A188" s="230"/>
      <c r="B188" s="230"/>
      <c r="C188" s="230"/>
      <c r="D188" s="231"/>
      <c r="E188" s="230"/>
      <c r="F188" s="230"/>
      <c r="G188" s="230"/>
      <c r="H188" s="230"/>
      <c r="I188" s="230"/>
      <c r="J188" s="230"/>
    </row>
    <row r="189" spans="1:10" x14ac:dyDescent="0.35">
      <c r="A189" s="230"/>
      <c r="B189" s="230"/>
      <c r="C189" s="230"/>
      <c r="D189" s="231"/>
      <c r="E189" s="230"/>
      <c r="F189" s="230"/>
      <c r="G189" s="230"/>
      <c r="H189" s="230"/>
      <c r="I189" s="230"/>
      <c r="J189" s="230"/>
    </row>
    <row r="190" spans="1:10" x14ac:dyDescent="0.35">
      <c r="A190" s="230"/>
      <c r="B190" s="230"/>
      <c r="C190" s="230"/>
      <c r="D190" s="231"/>
      <c r="E190" s="230"/>
      <c r="F190" s="230"/>
      <c r="G190" s="230"/>
      <c r="H190" s="230"/>
      <c r="I190" s="230"/>
      <c r="J190" s="230"/>
    </row>
    <row r="191" spans="1:10" x14ac:dyDescent="0.35">
      <c r="A191" s="230"/>
      <c r="B191" s="230"/>
      <c r="C191" s="230"/>
      <c r="D191" s="231"/>
      <c r="E191" s="230"/>
      <c r="F191" s="230"/>
      <c r="G191" s="230"/>
      <c r="H191" s="230"/>
      <c r="I191" s="230"/>
      <c r="J191" s="230"/>
    </row>
    <row r="192" spans="1:10" x14ac:dyDescent="0.35">
      <c r="A192" s="230"/>
      <c r="B192" s="230"/>
      <c r="C192" s="230"/>
      <c r="D192" s="231"/>
      <c r="E192" s="230"/>
      <c r="F192" s="230"/>
      <c r="G192" s="230"/>
      <c r="H192" s="230"/>
      <c r="I192" s="230"/>
      <c r="J192" s="230"/>
    </row>
    <row r="193" spans="1:10" x14ac:dyDescent="0.35">
      <c r="A193" s="230"/>
      <c r="B193" s="230"/>
      <c r="C193" s="230"/>
      <c r="D193" s="231"/>
      <c r="E193" s="230"/>
      <c r="F193" s="230"/>
      <c r="G193" s="230"/>
      <c r="H193" s="230"/>
      <c r="I193" s="230"/>
      <c r="J193" s="230"/>
    </row>
    <row r="194" spans="1:10" x14ac:dyDescent="0.35">
      <c r="A194" s="230"/>
      <c r="B194" s="230"/>
      <c r="C194" s="230"/>
      <c r="D194" s="231"/>
      <c r="E194" s="230"/>
      <c r="F194" s="230"/>
      <c r="G194" s="230"/>
      <c r="H194" s="230"/>
      <c r="I194" s="230"/>
      <c r="J194" s="230"/>
    </row>
    <row r="195" spans="1:10" x14ac:dyDescent="0.35">
      <c r="A195" s="230"/>
      <c r="B195" s="230"/>
      <c r="C195" s="230"/>
      <c r="D195" s="231"/>
      <c r="E195" s="230"/>
      <c r="F195" s="230"/>
      <c r="G195" s="230"/>
      <c r="H195" s="230"/>
      <c r="I195" s="230"/>
      <c r="J195" s="230"/>
    </row>
    <row r="196" spans="1:10" x14ac:dyDescent="0.35">
      <c r="A196" s="230"/>
      <c r="B196" s="230"/>
      <c r="C196" s="230"/>
      <c r="D196" s="231"/>
      <c r="E196" s="230"/>
      <c r="F196" s="230"/>
      <c r="G196" s="230"/>
      <c r="H196" s="230"/>
      <c r="I196" s="230"/>
      <c r="J196" s="230"/>
    </row>
    <row r="197" spans="1:10" x14ac:dyDescent="0.35">
      <c r="A197" s="230"/>
      <c r="B197" s="230"/>
      <c r="C197" s="230"/>
      <c r="D197" s="231"/>
      <c r="E197" s="230"/>
      <c r="F197" s="230"/>
      <c r="G197" s="230"/>
      <c r="H197" s="230"/>
      <c r="I197" s="230"/>
      <c r="J197" s="230"/>
    </row>
    <row r="198" spans="1:10" x14ac:dyDescent="0.35">
      <c r="A198" s="230"/>
      <c r="B198" s="230"/>
      <c r="C198" s="230"/>
      <c r="D198" s="231"/>
      <c r="E198" s="230"/>
      <c r="F198" s="230"/>
      <c r="G198" s="230"/>
      <c r="H198" s="230"/>
      <c r="I198" s="230"/>
      <c r="J198" s="230"/>
    </row>
    <row r="199" spans="1:10" x14ac:dyDescent="0.35">
      <c r="A199" s="230"/>
      <c r="B199" s="230"/>
      <c r="C199" s="230"/>
      <c r="D199" s="231"/>
      <c r="E199" s="230"/>
      <c r="F199" s="230"/>
      <c r="G199" s="230"/>
      <c r="H199" s="230"/>
      <c r="I199" s="230"/>
      <c r="J199" s="230"/>
    </row>
    <row r="200" spans="1:10" x14ac:dyDescent="0.35">
      <c r="A200" s="230"/>
      <c r="B200" s="230"/>
      <c r="C200" s="230"/>
      <c r="D200" s="231"/>
      <c r="E200" s="230"/>
      <c r="F200" s="230"/>
      <c r="G200" s="230"/>
      <c r="H200" s="230"/>
      <c r="I200" s="230"/>
      <c r="J200" s="230"/>
    </row>
    <row r="201" spans="1:10" x14ac:dyDescent="0.35">
      <c r="A201" s="230"/>
      <c r="B201" s="230"/>
      <c r="C201" s="230"/>
      <c r="D201" s="231"/>
      <c r="E201" s="230"/>
      <c r="F201" s="230"/>
      <c r="G201" s="230"/>
      <c r="H201" s="230"/>
      <c r="I201" s="230"/>
      <c r="J201" s="230"/>
    </row>
    <row r="202" spans="1:10" x14ac:dyDescent="0.35">
      <c r="A202" s="230"/>
      <c r="B202" s="230"/>
      <c r="C202" s="230"/>
      <c r="D202" s="231"/>
      <c r="E202" s="230"/>
      <c r="F202" s="230"/>
      <c r="G202" s="230"/>
      <c r="H202" s="230"/>
      <c r="I202" s="230"/>
      <c r="J202" s="230"/>
    </row>
    <row r="203" spans="1:10" x14ac:dyDescent="0.35">
      <c r="A203" s="230"/>
      <c r="B203" s="230"/>
      <c r="C203" s="230"/>
      <c r="D203" s="231"/>
      <c r="E203" s="230"/>
      <c r="F203" s="230"/>
      <c r="G203" s="230"/>
      <c r="H203" s="230"/>
      <c r="I203" s="230"/>
      <c r="J203" s="230"/>
    </row>
    <row r="204" spans="1:10" x14ac:dyDescent="0.35">
      <c r="A204" s="230"/>
      <c r="B204" s="230"/>
      <c r="C204" s="230"/>
      <c r="D204" s="231"/>
      <c r="E204" s="230"/>
      <c r="F204" s="230"/>
      <c r="G204" s="230"/>
      <c r="H204" s="230"/>
      <c r="I204" s="230"/>
      <c r="J204" s="230"/>
    </row>
    <row r="205" spans="1:10" x14ac:dyDescent="0.35">
      <c r="A205" s="230"/>
      <c r="B205" s="230"/>
      <c r="C205" s="230"/>
      <c r="D205" s="231"/>
      <c r="E205" s="230"/>
      <c r="F205" s="230"/>
      <c r="G205" s="230"/>
      <c r="H205" s="230"/>
      <c r="I205" s="230"/>
      <c r="J205" s="230"/>
    </row>
    <row r="206" spans="1:10" x14ac:dyDescent="0.35">
      <c r="A206" s="230"/>
      <c r="B206" s="230"/>
      <c r="C206" s="230"/>
      <c r="D206" s="231"/>
      <c r="E206" s="230"/>
      <c r="F206" s="230"/>
      <c r="G206" s="230"/>
      <c r="H206" s="230"/>
      <c r="I206" s="230"/>
      <c r="J206" s="230"/>
    </row>
    <row r="207" spans="1:10" x14ac:dyDescent="0.35">
      <c r="A207" s="230"/>
      <c r="B207" s="230"/>
      <c r="C207" s="230"/>
      <c r="D207" s="231"/>
      <c r="E207" s="230"/>
      <c r="F207" s="230"/>
      <c r="G207" s="230"/>
      <c r="H207" s="230"/>
      <c r="I207" s="230"/>
      <c r="J207" s="230"/>
    </row>
    <row r="208" spans="1:10" x14ac:dyDescent="0.35">
      <c r="A208" s="230"/>
      <c r="B208" s="230"/>
      <c r="C208" s="230"/>
      <c r="D208" s="231"/>
      <c r="E208" s="230"/>
      <c r="F208" s="230"/>
      <c r="G208" s="230"/>
      <c r="H208" s="230"/>
      <c r="I208" s="230"/>
      <c r="J208" s="230"/>
    </row>
    <row r="209" spans="1:10" x14ac:dyDescent="0.35">
      <c r="A209" s="230"/>
      <c r="B209" s="230"/>
      <c r="C209" s="230"/>
      <c r="D209" s="231"/>
      <c r="E209" s="230"/>
      <c r="F209" s="230"/>
      <c r="G209" s="230"/>
      <c r="H209" s="230"/>
      <c r="I209" s="230"/>
      <c r="J209" s="230"/>
    </row>
    <row r="210" spans="1:10" x14ac:dyDescent="0.35">
      <c r="A210" s="230"/>
      <c r="B210" s="230"/>
      <c r="C210" s="230"/>
      <c r="D210" s="231"/>
      <c r="E210" s="230"/>
      <c r="F210" s="230"/>
      <c r="G210" s="230"/>
      <c r="H210" s="230"/>
      <c r="I210" s="230"/>
      <c r="J210" s="230"/>
    </row>
    <row r="211" spans="1:10" x14ac:dyDescent="0.35">
      <c r="A211" s="230"/>
      <c r="B211" s="230"/>
      <c r="C211" s="230"/>
      <c r="D211" s="231"/>
      <c r="E211" s="230"/>
      <c r="F211" s="230"/>
      <c r="G211" s="230"/>
      <c r="H211" s="230"/>
      <c r="I211" s="230"/>
      <c r="J211" s="230"/>
    </row>
    <row r="212" spans="1:10" x14ac:dyDescent="0.35">
      <c r="A212" s="230"/>
      <c r="B212" s="230"/>
      <c r="C212" s="230"/>
      <c r="D212" s="231"/>
      <c r="E212" s="230"/>
      <c r="F212" s="230"/>
      <c r="G212" s="230"/>
      <c r="H212" s="230"/>
      <c r="I212" s="230"/>
      <c r="J212" s="230"/>
    </row>
    <row r="213" spans="1:10" x14ac:dyDescent="0.35">
      <c r="A213" s="230"/>
      <c r="B213" s="230"/>
      <c r="C213" s="230"/>
      <c r="D213" s="231"/>
      <c r="E213" s="230"/>
      <c r="F213" s="230"/>
      <c r="G213" s="230"/>
      <c r="H213" s="230"/>
      <c r="I213" s="230"/>
      <c r="J213" s="230"/>
    </row>
    <row r="214" spans="1:10" x14ac:dyDescent="0.35">
      <c r="A214" s="230"/>
      <c r="B214" s="230"/>
      <c r="C214" s="230"/>
      <c r="D214" s="231"/>
      <c r="E214" s="230"/>
      <c r="F214" s="230"/>
      <c r="G214" s="230"/>
      <c r="H214" s="230"/>
      <c r="I214" s="230"/>
      <c r="J214" s="230"/>
    </row>
    <row r="215" spans="1:10" x14ac:dyDescent="0.35">
      <c r="A215" s="230"/>
      <c r="B215" s="230"/>
      <c r="C215" s="230"/>
      <c r="D215" s="231"/>
      <c r="E215" s="230"/>
      <c r="F215" s="230"/>
      <c r="G215" s="230"/>
      <c r="H215" s="230"/>
      <c r="I215" s="230"/>
      <c r="J215" s="230"/>
    </row>
    <row r="216" spans="1:10" x14ac:dyDescent="0.35">
      <c r="A216" s="230"/>
      <c r="B216" s="230"/>
      <c r="C216" s="230"/>
      <c r="D216" s="231"/>
      <c r="E216" s="230"/>
      <c r="F216" s="230"/>
      <c r="G216" s="230"/>
      <c r="H216" s="230"/>
      <c r="I216" s="230"/>
      <c r="J216" s="230"/>
    </row>
    <row r="217" spans="1:10" x14ac:dyDescent="0.35">
      <c r="A217" s="230"/>
      <c r="B217" s="230"/>
      <c r="C217" s="230"/>
      <c r="D217" s="231"/>
      <c r="E217" s="230"/>
      <c r="F217" s="230"/>
      <c r="G217" s="230"/>
      <c r="H217" s="230"/>
      <c r="I217" s="230"/>
      <c r="J217" s="230"/>
    </row>
    <row r="218" spans="1:10" x14ac:dyDescent="0.35">
      <c r="A218" s="230"/>
      <c r="B218" s="230"/>
      <c r="C218" s="230"/>
      <c r="D218" s="231"/>
      <c r="E218" s="230"/>
      <c r="F218" s="230"/>
      <c r="G218" s="230"/>
      <c r="H218" s="230"/>
      <c r="I218" s="230"/>
      <c r="J218" s="230"/>
    </row>
    <row r="219" spans="1:10" x14ac:dyDescent="0.35">
      <c r="A219" s="230"/>
      <c r="B219" s="230"/>
      <c r="C219" s="230"/>
      <c r="D219" s="231"/>
      <c r="E219" s="230"/>
      <c r="F219" s="230"/>
      <c r="G219" s="230"/>
      <c r="H219" s="230"/>
      <c r="I219" s="230"/>
      <c r="J219" s="230"/>
    </row>
    <row r="220" spans="1:10" x14ac:dyDescent="0.35">
      <c r="A220" s="230"/>
      <c r="B220" s="230"/>
      <c r="C220" s="230"/>
      <c r="D220" s="231"/>
      <c r="E220" s="230"/>
      <c r="F220" s="230"/>
      <c r="G220" s="230"/>
      <c r="H220" s="230"/>
      <c r="I220" s="230"/>
      <c r="J220" s="230"/>
    </row>
    <row r="221" spans="1:10" x14ac:dyDescent="0.35">
      <c r="A221" s="230"/>
      <c r="B221" s="230"/>
      <c r="C221" s="230"/>
      <c r="D221" s="231"/>
      <c r="E221" s="230"/>
      <c r="F221" s="230"/>
      <c r="G221" s="230"/>
      <c r="H221" s="230"/>
      <c r="I221" s="230"/>
      <c r="J221" s="230"/>
    </row>
    <row r="222" spans="1:10" x14ac:dyDescent="0.35">
      <c r="A222" s="230"/>
      <c r="B222" s="230"/>
      <c r="C222" s="230"/>
      <c r="D222" s="231"/>
      <c r="E222" s="230"/>
      <c r="F222" s="230"/>
      <c r="G222" s="230"/>
      <c r="H222" s="230"/>
      <c r="I222" s="230"/>
      <c r="J222" s="230"/>
    </row>
    <row r="223" spans="1:10" x14ac:dyDescent="0.35">
      <c r="A223" s="230"/>
      <c r="B223" s="230"/>
      <c r="C223" s="230"/>
      <c r="D223" s="231"/>
      <c r="E223" s="230"/>
      <c r="F223" s="230"/>
      <c r="G223" s="230"/>
      <c r="H223" s="230"/>
      <c r="I223" s="230"/>
      <c r="J223" s="230"/>
    </row>
    <row r="224" spans="1:10" x14ac:dyDescent="0.35">
      <c r="A224" s="230"/>
      <c r="B224" s="230"/>
      <c r="C224" s="230"/>
      <c r="D224" s="231"/>
      <c r="E224" s="230"/>
      <c r="F224" s="230"/>
      <c r="G224" s="230"/>
      <c r="H224" s="230"/>
      <c r="I224" s="230"/>
      <c r="J224" s="230"/>
    </row>
    <row r="225" spans="1:10" x14ac:dyDescent="0.35">
      <c r="A225" s="230"/>
      <c r="B225" s="230"/>
      <c r="C225" s="230"/>
      <c r="D225" s="231"/>
      <c r="E225" s="230"/>
      <c r="F225" s="230"/>
      <c r="G225" s="230"/>
      <c r="H225" s="230"/>
      <c r="I225" s="230"/>
      <c r="J225" s="230"/>
    </row>
    <row r="226" spans="1:10" x14ac:dyDescent="0.35">
      <c r="A226" s="230"/>
      <c r="B226" s="230"/>
      <c r="C226" s="230"/>
      <c r="D226" s="231"/>
      <c r="E226" s="230"/>
      <c r="F226" s="230"/>
      <c r="G226" s="230"/>
      <c r="H226" s="230"/>
      <c r="I226" s="230"/>
      <c r="J226" s="230"/>
    </row>
    <row r="227" spans="1:10" x14ac:dyDescent="0.35">
      <c r="A227" s="230"/>
      <c r="B227" s="230"/>
      <c r="C227" s="230"/>
      <c r="D227" s="231"/>
      <c r="E227" s="230"/>
      <c r="F227" s="230"/>
      <c r="G227" s="230"/>
      <c r="H227" s="230"/>
      <c r="I227" s="230"/>
      <c r="J227" s="230"/>
    </row>
    <row r="228" spans="1:10" x14ac:dyDescent="0.35">
      <c r="A228" s="230"/>
      <c r="B228" s="230"/>
      <c r="C228" s="230"/>
      <c r="D228" s="231"/>
      <c r="E228" s="230"/>
      <c r="F228" s="230"/>
      <c r="G228" s="230"/>
      <c r="H228" s="230"/>
      <c r="I228" s="230"/>
      <c r="J228" s="230"/>
    </row>
    <row r="229" spans="1:10" x14ac:dyDescent="0.35">
      <c r="A229" s="230"/>
      <c r="B229" s="230"/>
      <c r="C229" s="230"/>
      <c r="D229" s="231"/>
      <c r="E229" s="230"/>
      <c r="F229" s="230"/>
      <c r="G229" s="230"/>
      <c r="H229" s="230"/>
      <c r="I229" s="230"/>
      <c r="J229" s="230"/>
    </row>
    <row r="230" spans="1:10" x14ac:dyDescent="0.35">
      <c r="A230" s="230"/>
      <c r="B230" s="230"/>
      <c r="C230" s="230"/>
      <c r="D230" s="231"/>
      <c r="E230" s="230"/>
      <c r="F230" s="230"/>
      <c r="G230" s="230"/>
      <c r="H230" s="230"/>
      <c r="I230" s="230"/>
      <c r="J230" s="230"/>
    </row>
    <row r="231" spans="1:10" x14ac:dyDescent="0.35">
      <c r="A231" s="230"/>
      <c r="B231" s="230"/>
      <c r="C231" s="230"/>
      <c r="D231" s="231"/>
      <c r="E231" s="230"/>
      <c r="F231" s="230"/>
      <c r="G231" s="230"/>
      <c r="H231" s="230"/>
      <c r="I231" s="230"/>
      <c r="J231" s="230"/>
    </row>
    <row r="232" spans="1:10" x14ac:dyDescent="0.35">
      <c r="A232" s="230"/>
      <c r="B232" s="230"/>
      <c r="C232" s="230"/>
      <c r="D232" s="231"/>
      <c r="E232" s="230"/>
      <c r="F232" s="230"/>
      <c r="G232" s="230"/>
      <c r="H232" s="230"/>
      <c r="I232" s="230"/>
      <c r="J232" s="230"/>
    </row>
    <row r="233" spans="1:10" x14ac:dyDescent="0.35">
      <c r="A233" s="230"/>
      <c r="B233" s="230"/>
      <c r="C233" s="230"/>
      <c r="D233" s="231"/>
      <c r="E233" s="230"/>
      <c r="F233" s="230"/>
      <c r="G233" s="230"/>
      <c r="H233" s="230"/>
      <c r="I233" s="230"/>
      <c r="J233" s="230"/>
    </row>
    <row r="234" spans="1:10" x14ac:dyDescent="0.35">
      <c r="A234" s="230"/>
      <c r="B234" s="230"/>
      <c r="C234" s="230"/>
      <c r="D234" s="231"/>
      <c r="E234" s="230"/>
      <c r="F234" s="230"/>
      <c r="G234" s="230"/>
      <c r="H234" s="230"/>
      <c r="I234" s="230"/>
      <c r="J234" s="230"/>
    </row>
    <row r="235" spans="1:10" x14ac:dyDescent="0.35">
      <c r="A235" s="230"/>
      <c r="B235" s="230"/>
      <c r="C235" s="230"/>
      <c r="D235" s="231"/>
      <c r="E235" s="230"/>
      <c r="F235" s="230"/>
      <c r="G235" s="230"/>
      <c r="H235" s="230"/>
      <c r="I235" s="230"/>
      <c r="J235" s="230"/>
    </row>
    <row r="236" spans="1:10" x14ac:dyDescent="0.35">
      <c r="A236" s="230"/>
      <c r="B236" s="230"/>
      <c r="C236" s="230"/>
      <c r="D236" s="231"/>
      <c r="E236" s="230"/>
      <c r="F236" s="230"/>
      <c r="G236" s="230"/>
      <c r="H236" s="230"/>
      <c r="I236" s="230"/>
      <c r="J236" s="230"/>
    </row>
    <row r="237" spans="1:10" x14ac:dyDescent="0.35">
      <c r="A237" s="230"/>
      <c r="B237" s="230"/>
      <c r="C237" s="230"/>
      <c r="D237" s="231"/>
      <c r="E237" s="230"/>
      <c r="F237" s="230"/>
      <c r="G237" s="230"/>
      <c r="H237" s="230"/>
      <c r="I237" s="230"/>
      <c r="J237" s="230"/>
    </row>
    <row r="238" spans="1:10" x14ac:dyDescent="0.35">
      <c r="A238" s="230"/>
      <c r="B238" s="230"/>
      <c r="C238" s="230"/>
      <c r="D238" s="231"/>
      <c r="E238" s="230"/>
      <c r="F238" s="230"/>
      <c r="G238" s="230"/>
      <c r="H238" s="230"/>
      <c r="I238" s="230"/>
      <c r="J238" s="230"/>
    </row>
    <row r="239" spans="1:10" x14ac:dyDescent="0.35">
      <c r="A239" s="230"/>
      <c r="B239" s="230"/>
      <c r="C239" s="230"/>
      <c r="D239" s="231"/>
      <c r="E239" s="230"/>
      <c r="F239" s="230"/>
      <c r="G239" s="230"/>
      <c r="H239" s="230"/>
      <c r="I239" s="230"/>
      <c r="J239" s="230"/>
    </row>
    <row r="240" spans="1:10" x14ac:dyDescent="0.35">
      <c r="A240" s="230"/>
      <c r="B240" s="230"/>
      <c r="C240" s="230"/>
      <c r="D240" s="231"/>
      <c r="E240" s="230"/>
      <c r="F240" s="230"/>
      <c r="G240" s="230"/>
      <c r="H240" s="230"/>
      <c r="I240" s="230"/>
      <c r="J240" s="230"/>
    </row>
    <row r="241" spans="1:10" x14ac:dyDescent="0.35">
      <c r="A241" s="230"/>
      <c r="B241" s="230"/>
      <c r="C241" s="230"/>
      <c r="D241" s="231"/>
      <c r="E241" s="230"/>
      <c r="F241" s="230"/>
      <c r="G241" s="230"/>
      <c r="H241" s="230"/>
      <c r="I241" s="230"/>
      <c r="J241" s="230"/>
    </row>
    <row r="242" spans="1:10" x14ac:dyDescent="0.35">
      <c r="A242" s="230"/>
      <c r="B242" s="230"/>
      <c r="C242" s="230"/>
      <c r="D242" s="231"/>
      <c r="E242" s="230"/>
      <c r="F242" s="230"/>
      <c r="G242" s="230"/>
      <c r="H242" s="230"/>
      <c r="I242" s="230"/>
      <c r="J242" s="230"/>
    </row>
    <row r="243" spans="1:10" x14ac:dyDescent="0.35">
      <c r="A243" s="230"/>
      <c r="B243" s="230"/>
      <c r="C243" s="230"/>
      <c r="D243" s="231"/>
      <c r="E243" s="230"/>
      <c r="F243" s="230"/>
      <c r="G243" s="230"/>
      <c r="H243" s="230"/>
      <c r="I243" s="230"/>
      <c r="J243" s="230"/>
    </row>
    <row r="244" spans="1:10" x14ac:dyDescent="0.35">
      <c r="A244" s="230"/>
      <c r="B244" s="230"/>
      <c r="C244" s="230"/>
      <c r="D244" s="231"/>
      <c r="E244" s="230"/>
      <c r="F244" s="230"/>
      <c r="G244" s="230"/>
      <c r="H244" s="230"/>
      <c r="I244" s="230"/>
      <c r="J244" s="230"/>
    </row>
    <row r="245" spans="1:10" x14ac:dyDescent="0.35">
      <c r="A245" s="230"/>
      <c r="B245" s="230"/>
      <c r="C245" s="230"/>
      <c r="D245" s="231"/>
      <c r="E245" s="230"/>
      <c r="F245" s="230"/>
      <c r="G245" s="230"/>
      <c r="H245" s="230"/>
      <c r="I245" s="230"/>
      <c r="J245" s="230"/>
    </row>
    <row r="246" spans="1:10" x14ac:dyDescent="0.35">
      <c r="A246" s="230"/>
      <c r="B246" s="230"/>
      <c r="C246" s="230"/>
      <c r="D246" s="231"/>
      <c r="E246" s="230"/>
      <c r="F246" s="230"/>
      <c r="G246" s="230"/>
      <c r="H246" s="230"/>
      <c r="I246" s="230"/>
      <c r="J246" s="230"/>
    </row>
    <row r="247" spans="1:10" x14ac:dyDescent="0.35">
      <c r="A247" s="230"/>
      <c r="B247" s="230"/>
      <c r="C247" s="230"/>
      <c r="D247" s="231"/>
      <c r="E247" s="230"/>
      <c r="F247" s="230"/>
      <c r="G247" s="230"/>
      <c r="H247" s="230"/>
      <c r="I247" s="230"/>
      <c r="J247" s="230"/>
    </row>
    <row r="248" spans="1:10" x14ac:dyDescent="0.35">
      <c r="A248" s="230"/>
      <c r="B248" s="230"/>
      <c r="C248" s="230"/>
      <c r="D248" s="231"/>
      <c r="E248" s="230"/>
      <c r="F248" s="230"/>
      <c r="G248" s="230"/>
      <c r="H248" s="230"/>
      <c r="I248" s="230"/>
      <c r="J248" s="230"/>
    </row>
    <row r="249" spans="1:10" x14ac:dyDescent="0.35">
      <c r="A249" s="230"/>
      <c r="B249" s="230"/>
      <c r="C249" s="230"/>
      <c r="D249" s="231"/>
      <c r="E249" s="230"/>
      <c r="F249" s="230"/>
      <c r="G249" s="230"/>
      <c r="H249" s="230"/>
      <c r="I249" s="230"/>
      <c r="J249" s="230"/>
    </row>
    <row r="250" spans="1:10" x14ac:dyDescent="0.35">
      <c r="A250" s="230"/>
      <c r="B250" s="230"/>
      <c r="C250" s="230"/>
      <c r="D250" s="231"/>
      <c r="E250" s="230"/>
      <c r="F250" s="230"/>
      <c r="G250" s="230"/>
      <c r="H250" s="230"/>
      <c r="I250" s="230"/>
      <c r="J250" s="230"/>
    </row>
  </sheetData>
  <mergeCells count="12">
    <mergeCell ref="O20:P20"/>
    <mergeCell ref="D21:D22"/>
    <mergeCell ref="O21:O22"/>
    <mergeCell ref="P21:P22"/>
    <mergeCell ref="B57:D57"/>
    <mergeCell ref="K20:M20"/>
    <mergeCell ref="B62:D62"/>
    <mergeCell ref="A3:H3"/>
    <mergeCell ref="B10:J10"/>
    <mergeCell ref="B11:J11"/>
    <mergeCell ref="D14:J14"/>
    <mergeCell ref="G20:I20"/>
  </mergeCells>
  <conditionalFormatting sqref="J71:M128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8:J70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8:G70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D2711642-23FD-4CAC-AE72-4A4F887D90AE}">
      <formula1>"TOU, non-TOU"</formula1>
    </dataValidation>
    <dataValidation type="list" allowBlank="1" showInputMessage="1" showErrorMessage="1" sqref="D23 D27" xr:uid="{081ED9EE-7E28-4940-998B-4DEC9A00AC40}">
      <formula1>"per 30 days, per kWh, per kW, per kVA"</formula1>
    </dataValidation>
    <dataValidation type="list" allowBlank="1" showInputMessage="1" showErrorMessage="1" prompt="Select Charge Unit - monthly, per kWh, per kW" sqref="D63 D53 D58" xr:uid="{D4F9796A-D525-4439-B6A2-679BE63D4B40}">
      <formula1>"Monthly, per kWh, per kW"</formula1>
    </dataValidation>
    <dataValidation type="list" allowBlank="1" showInputMessage="1" showErrorMessage="1" sqref="E39:E40 E63 E58 E42:E53 E23:E31 E33:E37" xr:uid="{B27AB1BB-CCF5-4F67-A7D3-DF843125A3A8}">
      <formula1>#REF!</formula1>
    </dataValidation>
    <dataValidation type="list" allowBlank="1" showInputMessage="1" showErrorMessage="1" prompt="Select Charge Unit - per 30 days, per kWh, per kW, per kVA." sqref="D39:D40 D42:D52 D24:D26 D33:D37 D28:D31" xr:uid="{FC4ED7B6-293F-4BC5-99C6-6606FA2D49EC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1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16</xdr:row>
                    <xdr:rowOff>146050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419100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27E2-36F8-4AE4-BCA6-6B8DD4D9B812}">
  <sheetPr>
    <tabColor rgb="FFFFC000"/>
    <pageSetUpPr fitToPage="1"/>
  </sheetPr>
  <dimension ref="A1:AF332"/>
  <sheetViews>
    <sheetView topLeftCell="A10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4.453125" style="221" customWidth="1"/>
    <col min="3" max="3" width="1.54296875" style="221" customWidth="1"/>
    <col min="4" max="4" width="15.453125" style="337" customWidth="1"/>
    <col min="5" max="5" width="1.54296875" style="221" customWidth="1"/>
    <col min="6" max="6" width="1.453125" style="221" customWidth="1"/>
    <col min="7" max="8" width="11.54296875" style="221" customWidth="1"/>
    <col min="9" max="9" width="13.54296875" style="221" customWidth="1"/>
    <col min="10" max="10" width="1.08984375" style="221" customWidth="1"/>
    <col min="11" max="12" width="11.54296875" style="221" customWidth="1"/>
    <col min="13" max="13" width="13.453125" style="221" customWidth="1"/>
    <col min="14" max="14" width="1" style="221" customWidth="1"/>
    <col min="15" max="16" width="11.54296875" style="221" customWidth="1"/>
    <col min="17" max="17" width="4.453125" style="221" customWidth="1"/>
    <col min="18" max="30" width="11.54296875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K1" s="459"/>
      <c r="L1" s="460"/>
      <c r="N1" s="221">
        <v>2</v>
      </c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K2" s="459"/>
      <c r="L2" s="461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K3" s="459"/>
      <c r="L3" s="461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K4" s="459"/>
      <c r="L4" s="461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K5" s="459"/>
      <c r="L5" s="462"/>
      <c r="M5" s="7"/>
      <c r="N5" s="7"/>
      <c r="O5" s="7"/>
      <c r="P5" s="7"/>
      <c r="Q5" s="7"/>
      <c r="R5" s="7"/>
      <c r="S5" s="7"/>
      <c r="T5" s="7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K6" s="459"/>
      <c r="L6" s="462"/>
      <c r="M6" s="7"/>
      <c r="N6" s="7"/>
      <c r="O6" s="7"/>
      <c r="P6" s="7"/>
      <c r="Q6" s="7"/>
      <c r="R6" s="7"/>
      <c r="S6" s="7"/>
      <c r="T6" s="7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K7" s="459"/>
      <c r="L7" s="462"/>
      <c r="M7" s="7"/>
      <c r="N7" s="7"/>
      <c r="O7" s="7"/>
      <c r="P7" s="7"/>
      <c r="Q7" s="7"/>
      <c r="R7" s="7"/>
      <c r="S7" s="7"/>
      <c r="T7" s="7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L11" s="7"/>
      <c r="M11" s="7"/>
      <c r="N11" s="7"/>
      <c r="Q11" s="335"/>
      <c r="R11" s="335"/>
      <c r="S11" s="344"/>
      <c r="T11" s="7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L12" s="7"/>
      <c r="M12" s="7"/>
      <c r="N12" s="7"/>
      <c r="Q12" s="335"/>
      <c r="R12" s="335"/>
      <c r="S12" s="344"/>
      <c r="T12" s="7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L13" s="7"/>
      <c r="M13" s="7"/>
      <c r="N13" s="7"/>
      <c r="Q13" s="335"/>
      <c r="R13" s="335"/>
      <c r="S13" s="344"/>
      <c r="T13" s="7"/>
    </row>
    <row r="14" spans="1:32" ht="15.5" x14ac:dyDescent="0.35">
      <c r="A14" s="230"/>
      <c r="B14" s="232" t="s">
        <v>2</v>
      </c>
      <c r="C14" s="230"/>
      <c r="D14" s="512" t="s">
        <v>73</v>
      </c>
      <c r="E14" s="512"/>
      <c r="F14" s="512"/>
      <c r="G14" s="512"/>
      <c r="H14" s="512"/>
      <c r="I14" s="512"/>
      <c r="J14" s="512"/>
      <c r="K14" s="512"/>
      <c r="L14" s="7"/>
      <c r="M14" s="7"/>
      <c r="N14" s="7"/>
      <c r="O14" s="7"/>
      <c r="P14" s="7"/>
      <c r="Q14" s="7"/>
      <c r="R14" s="7"/>
      <c r="S14" s="7"/>
      <c r="T14" s="7"/>
    </row>
    <row r="15" spans="1:32" ht="15.5" x14ac:dyDescent="0.35">
      <c r="A15" s="230"/>
      <c r="B15" s="233"/>
      <c r="C15" s="230"/>
      <c r="D15" s="234"/>
      <c r="E15" s="234"/>
      <c r="F15" s="235"/>
      <c r="G15" s="235"/>
      <c r="H15" s="235"/>
      <c r="I15" s="235"/>
      <c r="J15" s="236"/>
      <c r="K15" s="236"/>
      <c r="L15" s="344"/>
      <c r="M15" s="463"/>
      <c r="N15" s="344"/>
      <c r="O15" s="344"/>
      <c r="P15" s="344"/>
      <c r="Q15" s="344"/>
      <c r="R15" s="344"/>
      <c r="S15" s="344"/>
      <c r="T15" s="463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232" t="s">
        <v>4</v>
      </c>
      <c r="C16" s="230"/>
      <c r="D16" s="237" t="s">
        <v>63</v>
      </c>
      <c r="E16" s="234"/>
      <c r="F16" s="235"/>
      <c r="G16" s="438" t="s">
        <v>74</v>
      </c>
      <c r="H16" s="235"/>
      <c r="I16" s="238"/>
      <c r="J16" s="236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8" ht="15.5" x14ac:dyDescent="0.35">
      <c r="A17" s="230"/>
      <c r="B17" s="233"/>
      <c r="C17" s="230"/>
      <c r="D17" s="234"/>
      <c r="E17" s="234"/>
      <c r="F17" s="234"/>
      <c r="G17" s="442">
        <v>1800</v>
      </c>
      <c r="H17" s="440" t="s">
        <v>65</v>
      </c>
      <c r="I17" s="234"/>
    </row>
    <row r="18" spans="1:18" x14ac:dyDescent="0.35">
      <c r="A18" s="230"/>
      <c r="B18" s="242"/>
      <c r="C18" s="230"/>
      <c r="D18" s="243"/>
      <c r="E18" s="244"/>
      <c r="F18" s="230"/>
      <c r="G18" s="442">
        <v>2000</v>
      </c>
      <c r="H18" s="244" t="s">
        <v>66</v>
      </c>
      <c r="I18" s="230"/>
    </row>
    <row r="19" spans="1:18" x14ac:dyDescent="0.35">
      <c r="A19" s="230"/>
      <c r="B19" s="441"/>
      <c r="C19" s="230"/>
      <c r="D19" s="243" t="s">
        <v>6</v>
      </c>
      <c r="E19" s="230"/>
      <c r="F19" s="230"/>
      <c r="G19" s="442">
        <v>900000</v>
      </c>
      <c r="H19" s="440" t="s">
        <v>7</v>
      </c>
      <c r="I19" s="230"/>
      <c r="M19" s="443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0"/>
      <c r="B21" s="247"/>
      <c r="C21" s="230"/>
      <c r="D21" s="516" t="s">
        <v>10</v>
      </c>
      <c r="E21" s="243"/>
      <c r="F21" s="230"/>
      <c r="G21" s="248" t="s">
        <v>11</v>
      </c>
      <c r="H21" s="249" t="s">
        <v>12</v>
      </c>
      <c r="I21" s="250" t="s">
        <v>13</v>
      </c>
      <c r="J21" s="236"/>
      <c r="K21" s="248" t="s">
        <v>11</v>
      </c>
      <c r="L21" s="249" t="s">
        <v>12</v>
      </c>
      <c r="M21" s="250" t="s">
        <v>13</v>
      </c>
      <c r="N21" s="230"/>
      <c r="O21" s="518" t="s">
        <v>14</v>
      </c>
      <c r="P21" s="520" t="s">
        <v>15</v>
      </c>
      <c r="Q21" s="236"/>
    </row>
    <row r="22" spans="1:18" x14ac:dyDescent="0.35">
      <c r="A22" s="230"/>
      <c r="B22" s="247"/>
      <c r="C22" s="230"/>
      <c r="D22" s="517"/>
      <c r="E22" s="243"/>
      <c r="F22" s="230"/>
      <c r="G22" s="251" t="s">
        <v>16</v>
      </c>
      <c r="H22" s="252"/>
      <c r="I22" s="252" t="s">
        <v>16</v>
      </c>
      <c r="J22" s="236"/>
      <c r="K22" s="251" t="s">
        <v>16</v>
      </c>
      <c r="L22" s="252"/>
      <c r="M22" s="252" t="s">
        <v>16</v>
      </c>
      <c r="N22" s="230"/>
      <c r="O22" s="519"/>
      <c r="P22" s="521"/>
      <c r="Q22" s="236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1046.03</v>
      </c>
      <c r="H23" s="64">
        <v>1</v>
      </c>
      <c r="I23" s="65">
        <f t="shared" ref="I23:I27" si="0">H23*G23</f>
        <v>1046.03</v>
      </c>
      <c r="J23" s="66"/>
      <c r="K23" s="63">
        <v>1094.1500000000001</v>
      </c>
      <c r="L23" s="64">
        <v>1</v>
      </c>
      <c r="M23" s="65">
        <f t="shared" ref="M23:M27" si="1">L23*K23</f>
        <v>1094.1500000000001</v>
      </c>
      <c r="N23" s="67"/>
      <c r="O23" s="68">
        <f t="shared" ref="O23:O50" si="2">M23-I23</f>
        <v>48.120000000000118</v>
      </c>
      <c r="P23" s="69">
        <f t="shared" ref="P23:P50" si="3">IF(OR(I23=0,M23=0),"",(O23/I23))</f>
        <v>4.6002504708278082E-2</v>
      </c>
      <c r="Q23" s="66"/>
      <c r="R23" s="70"/>
    </row>
    <row r="24" spans="1:18" x14ac:dyDescent="0.35">
      <c r="A24" s="230"/>
      <c r="B24" s="253" t="s">
        <v>20</v>
      </c>
      <c r="C24" s="254"/>
      <c r="D24" s="255" t="s">
        <v>67</v>
      </c>
      <c r="E24" s="254"/>
      <c r="F24" s="256"/>
      <c r="G24" s="444">
        <v>-5.9999999999999995E-4</v>
      </c>
      <c r="H24" s="348">
        <f t="shared" ref="H24:H26" si="4">$G$18</f>
        <v>2000</v>
      </c>
      <c r="I24" s="259">
        <f t="shared" si="0"/>
        <v>-1.2</v>
      </c>
      <c r="J24" s="236"/>
      <c r="K24" s="444">
        <v>-5.9999999999999995E-4</v>
      </c>
      <c r="L24" s="348">
        <f t="shared" ref="L24:L26" si="5">$G$18</f>
        <v>2000</v>
      </c>
      <c r="M24" s="259">
        <f t="shared" si="1"/>
        <v>-1.2</v>
      </c>
      <c r="N24" s="256"/>
      <c r="O24" s="260">
        <f t="shared" si="2"/>
        <v>0</v>
      </c>
      <c r="P24" s="261">
        <f t="shared" si="3"/>
        <v>0</v>
      </c>
      <c r="Q24" s="236"/>
    </row>
    <row r="25" spans="1:18" x14ac:dyDescent="0.35">
      <c r="A25" s="230"/>
      <c r="B25" s="253" t="s">
        <v>21</v>
      </c>
      <c r="C25" s="254"/>
      <c r="D25" s="255" t="s">
        <v>67</v>
      </c>
      <c r="E25" s="254"/>
      <c r="F25" s="256"/>
      <c r="G25" s="444">
        <v>-0.3301</v>
      </c>
      <c r="H25" s="348">
        <f t="shared" si="4"/>
        <v>2000</v>
      </c>
      <c r="I25" s="259">
        <f t="shared" si="0"/>
        <v>-660.2</v>
      </c>
      <c r="J25" s="236"/>
      <c r="K25" s="444">
        <v>-0.3301</v>
      </c>
      <c r="L25" s="348">
        <f t="shared" si="5"/>
        <v>2000</v>
      </c>
      <c r="M25" s="259">
        <f t="shared" si="1"/>
        <v>-660.2</v>
      </c>
      <c r="N25" s="256"/>
      <c r="O25" s="260">
        <f t="shared" si="2"/>
        <v>0</v>
      </c>
      <c r="P25" s="261">
        <f t="shared" si="3"/>
        <v>0</v>
      </c>
      <c r="Q25" s="236"/>
    </row>
    <row r="26" spans="1:18" x14ac:dyDescent="0.35">
      <c r="A26" s="230"/>
      <c r="B26" s="253" t="s">
        <v>22</v>
      </c>
      <c r="C26" s="254"/>
      <c r="D26" s="255" t="s">
        <v>67</v>
      </c>
      <c r="E26" s="254"/>
      <c r="F26" s="256"/>
      <c r="G26" s="444">
        <v>-4.6800000000000001E-2</v>
      </c>
      <c r="H26" s="348">
        <f t="shared" si="4"/>
        <v>2000</v>
      </c>
      <c r="I26" s="259">
        <f t="shared" si="0"/>
        <v>-93.600000000000009</v>
      </c>
      <c r="J26" s="236"/>
      <c r="K26" s="444">
        <v>-4.6800000000000001E-2</v>
      </c>
      <c r="L26" s="348">
        <f t="shared" si="5"/>
        <v>2000</v>
      </c>
      <c r="M26" s="259">
        <f t="shared" si="1"/>
        <v>-93.600000000000009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68</v>
      </c>
      <c r="C27" s="254"/>
      <c r="D27" s="255" t="s">
        <v>67</v>
      </c>
      <c r="E27" s="254"/>
      <c r="F27" s="256"/>
      <c r="G27" s="444">
        <v>-5.2699999999999997E-2</v>
      </c>
      <c r="H27" s="348">
        <f>$G$18</f>
        <v>2000</v>
      </c>
      <c r="I27" s="259">
        <f t="shared" si="0"/>
        <v>-105.39999999999999</v>
      </c>
      <c r="J27" s="236"/>
      <c r="K27" s="444">
        <v>-5.2699999999999997E-2</v>
      </c>
      <c r="L27" s="348">
        <f>$G$18</f>
        <v>2000</v>
      </c>
      <c r="M27" s="259">
        <f t="shared" si="1"/>
        <v>-105.39999999999999</v>
      </c>
      <c r="N27" s="256"/>
      <c r="O27" s="260">
        <f t="shared" si="2"/>
        <v>0</v>
      </c>
      <c r="P27" s="261">
        <f t="shared" si="3"/>
        <v>0</v>
      </c>
      <c r="Q27" s="236"/>
    </row>
    <row r="28" spans="1:18" x14ac:dyDescent="0.35">
      <c r="A28" s="230"/>
      <c r="B28" s="253" t="s">
        <v>24</v>
      </c>
      <c r="C28" s="254"/>
      <c r="D28" s="255" t="s">
        <v>67</v>
      </c>
      <c r="E28" s="254"/>
      <c r="F28" s="256"/>
      <c r="G28" s="111">
        <v>7.3673999999999999</v>
      </c>
      <c r="H28" s="348">
        <f>$G$18</f>
        <v>2000</v>
      </c>
      <c r="I28" s="265">
        <f>H28*G28</f>
        <v>14734.8</v>
      </c>
      <c r="J28" s="236"/>
      <c r="K28" s="111">
        <v>7.7062999999999997</v>
      </c>
      <c r="L28" s="348">
        <f>$G$18</f>
        <v>2000</v>
      </c>
      <c r="M28" s="265">
        <f>L28*K28</f>
        <v>15412.599999999999</v>
      </c>
      <c r="N28" s="256"/>
      <c r="O28" s="260">
        <f t="shared" si="2"/>
        <v>677.79999999999927</v>
      </c>
      <c r="P28" s="261">
        <f t="shared" si="3"/>
        <v>4.5999945706762177E-2</v>
      </c>
      <c r="Q28" s="236"/>
    </row>
    <row r="29" spans="1:18" x14ac:dyDescent="0.35">
      <c r="A29" s="230"/>
      <c r="B29" s="253" t="str">
        <f>RESIDENTIAL!B30</f>
        <v>Rate Rider for Disposition of Lost Revenue Adjustment Mechanism (LRAMVA) - effective until December 31, 2024</v>
      </c>
      <c r="C29" s="254"/>
      <c r="D29" s="255" t="s">
        <v>67</v>
      </c>
      <c r="E29" s="254"/>
      <c r="F29" s="256"/>
      <c r="G29" s="111">
        <v>0</v>
      </c>
      <c r="H29" s="348">
        <f>$G$18</f>
        <v>2000</v>
      </c>
      <c r="I29" s="265">
        <f>H29*G29</f>
        <v>0</v>
      </c>
      <c r="J29" s="236"/>
      <c r="K29" s="111">
        <v>0</v>
      </c>
      <c r="L29" s="348">
        <f>$G$18</f>
        <v>2000</v>
      </c>
      <c r="M29" s="265">
        <f>L29*K29</f>
        <v>0</v>
      </c>
      <c r="N29" s="256"/>
      <c r="O29" s="260">
        <f t="shared" si="2"/>
        <v>0</v>
      </c>
      <c r="P29" s="261" t="str">
        <f t="shared" si="3"/>
        <v/>
      </c>
      <c r="Q29" s="236"/>
    </row>
    <row r="30" spans="1:18" x14ac:dyDescent="0.35">
      <c r="A30" s="230"/>
      <c r="B30" s="350" t="s">
        <v>27</v>
      </c>
      <c r="C30" s="408"/>
      <c r="D30" s="409"/>
      <c r="E30" s="408"/>
      <c r="F30" s="410"/>
      <c r="G30" s="411"/>
      <c r="H30" s="412"/>
      <c r="I30" s="413">
        <f>SUM(I23:I28)</f>
        <v>14920.429999999998</v>
      </c>
      <c r="J30" s="236"/>
      <c r="K30" s="411"/>
      <c r="L30" s="412"/>
      <c r="M30" s="413">
        <f>SUM(M23:M28)</f>
        <v>15646.349999999999</v>
      </c>
      <c r="N30" s="410"/>
      <c r="O30" s="414">
        <f t="shared" si="2"/>
        <v>725.92000000000007</v>
      </c>
      <c r="P30" s="415">
        <f t="shared" si="3"/>
        <v>4.8652753305367218E-2</v>
      </c>
      <c r="Q30" s="236"/>
    </row>
    <row r="31" spans="1:18" ht="15.75" customHeight="1" x14ac:dyDescent="0.35">
      <c r="A31" s="230"/>
      <c r="B31" s="72" t="s">
        <v>28</v>
      </c>
      <c r="C31" s="256"/>
      <c r="D31" s="255" t="s">
        <v>25</v>
      </c>
      <c r="E31" s="256"/>
      <c r="F31" s="256"/>
      <c r="G31" s="263">
        <f>RESIDENTIAL!$G$51</f>
        <v>0.1076</v>
      </c>
      <c r="H31" s="445">
        <f>$G$19*(1+G63)-$G$19</f>
        <v>26550.000000000116</v>
      </c>
      <c r="I31" s="265">
        <f>H31*G31</f>
        <v>2856.7800000000125</v>
      </c>
      <c r="J31" s="236"/>
      <c r="K31" s="263">
        <f>G31</f>
        <v>0.1076</v>
      </c>
      <c r="L31" s="445">
        <f>$G$19*(1+K63)-$G$19</f>
        <v>26550.000000000116</v>
      </c>
      <c r="M31" s="265">
        <f>L31*K31</f>
        <v>2856.7800000000125</v>
      </c>
      <c r="N31" s="256"/>
      <c r="O31" s="260">
        <f t="shared" si="2"/>
        <v>0</v>
      </c>
      <c r="P31" s="261">
        <f t="shared" si="3"/>
        <v>0</v>
      </c>
      <c r="Q31" s="236"/>
    </row>
    <row r="32" spans="1:18" s="22" customFormat="1" ht="15.75" customHeight="1" x14ac:dyDescent="0.35">
      <c r="A32" s="20"/>
      <c r="B32" s="92" t="str">
        <f>+RESIDENTIAL!$B$33</f>
        <v>Rate Rider for Disposition of Deferral/Variance Accounts - effective until December 31, 2024</v>
      </c>
      <c r="C32" s="61"/>
      <c r="D32" s="62" t="s">
        <v>67</v>
      </c>
      <c r="E32" s="61"/>
      <c r="F32" s="28"/>
      <c r="G32" s="446">
        <v>1.056</v>
      </c>
      <c r="H32" s="77">
        <f t="shared" ref="H32:H33" si="6">$G$18</f>
        <v>2000</v>
      </c>
      <c r="I32" s="265">
        <f t="shared" ref="I32:I35" si="7">H32*G32</f>
        <v>2112</v>
      </c>
      <c r="J32" s="66"/>
      <c r="K32" s="446">
        <v>1.0915999999999999</v>
      </c>
      <c r="L32" s="77">
        <f t="shared" ref="L32:L33" si="8">$G$18</f>
        <v>2000</v>
      </c>
      <c r="M32" s="265">
        <f t="shared" ref="M32:M35" si="9">L32*K32</f>
        <v>2183.1999999999998</v>
      </c>
      <c r="N32" s="67"/>
      <c r="O32" s="68">
        <f t="shared" si="2"/>
        <v>71.199999999999818</v>
      </c>
      <c r="P32" s="261">
        <f t="shared" si="3"/>
        <v>3.3712121212121124E-2</v>
      </c>
      <c r="Q32" s="66"/>
      <c r="R32" s="70"/>
    </row>
    <row r="33" spans="1:18" s="22" customFormat="1" ht="15.75" customHeight="1" x14ac:dyDescent="0.35">
      <c r="A33" s="20"/>
      <c r="B33" s="92" t="str">
        <f>+'GS 50-999 kW'!$B$35</f>
        <v>Rate Rider for Disposition of Deferral/Variance Accounts for Non -Wholesale Market Participants -effective until December 31, 2024</v>
      </c>
      <c r="C33" s="61"/>
      <c r="D33" s="62" t="s">
        <v>67</v>
      </c>
      <c r="E33" s="61"/>
      <c r="F33" s="28"/>
      <c r="G33" s="446">
        <v>0.42770000000000002</v>
      </c>
      <c r="H33" s="77">
        <f t="shared" si="6"/>
        <v>2000</v>
      </c>
      <c r="I33" s="265">
        <f t="shared" si="7"/>
        <v>855.40000000000009</v>
      </c>
      <c r="J33" s="66"/>
      <c r="K33" s="446">
        <v>1.4296</v>
      </c>
      <c r="L33" s="77">
        <f t="shared" si="8"/>
        <v>2000</v>
      </c>
      <c r="M33" s="265">
        <f t="shared" si="9"/>
        <v>2859.2</v>
      </c>
      <c r="N33" s="67"/>
      <c r="O33" s="68">
        <f t="shared" si="2"/>
        <v>2003.7999999999997</v>
      </c>
      <c r="P33" s="261">
        <f t="shared" si="3"/>
        <v>2.3425298106149164</v>
      </c>
      <c r="Q33" s="66"/>
      <c r="R33" s="70"/>
    </row>
    <row r="34" spans="1:18" s="22" customFormat="1" ht="15.75" customHeight="1" x14ac:dyDescent="0.35">
      <c r="A34" s="20"/>
      <c r="B34" s="92" t="str">
        <f>+RESIDENTIAL!$B$34</f>
        <v>Rate Rider for Disposition of Capacity Based Recovery Account - Applicable only for Class B Customers - effective until December 31, 2024</v>
      </c>
      <c r="C34" s="61"/>
      <c r="D34" s="62" t="s">
        <v>67</v>
      </c>
      <c r="E34" s="61"/>
      <c r="F34" s="28"/>
      <c r="G34" s="446">
        <v>-5.9200000000000003E-2</v>
      </c>
      <c r="H34" s="464"/>
      <c r="I34" s="265">
        <f t="shared" si="7"/>
        <v>0</v>
      </c>
      <c r="J34" s="66"/>
      <c r="K34" s="446">
        <v>-5.9200000000000003E-2</v>
      </c>
      <c r="L34" s="464"/>
      <c r="M34" s="265">
        <f t="shared" si="9"/>
        <v>0</v>
      </c>
      <c r="N34" s="67"/>
      <c r="O34" s="68">
        <f t="shared" si="2"/>
        <v>0</v>
      </c>
      <c r="P34" s="261" t="str">
        <f t="shared" si="3"/>
        <v/>
      </c>
      <c r="Q34" s="66"/>
      <c r="R34" s="70"/>
    </row>
    <row r="35" spans="1:18" s="22" customFormat="1" ht="15.75" customHeight="1" x14ac:dyDescent="0.35">
      <c r="A35" s="20"/>
      <c r="B35" s="92" t="str">
        <f>+RESIDENTIAL!$B$35</f>
        <v>Rate Rider for Disposition of Global Adjustment Account - Applicable only for Non-RPP Customers - effective until December 31, 2024</v>
      </c>
      <c r="C35" s="61"/>
      <c r="D35" s="62" t="s">
        <v>25</v>
      </c>
      <c r="E35" s="61"/>
      <c r="F35" s="28"/>
      <c r="G35" s="94">
        <v>-2.5100000000000001E-3</v>
      </c>
      <c r="H35" s="464"/>
      <c r="I35" s="265">
        <f t="shared" si="7"/>
        <v>0</v>
      </c>
      <c r="J35" s="66"/>
      <c r="K35" s="94">
        <v>-1.09E-3</v>
      </c>
      <c r="L35" s="464"/>
      <c r="M35" s="265">
        <f t="shared" si="9"/>
        <v>0</v>
      </c>
      <c r="N35" s="67"/>
      <c r="O35" s="68">
        <f t="shared" si="2"/>
        <v>0</v>
      </c>
      <c r="P35" s="261" t="str">
        <f t="shared" si="3"/>
        <v/>
      </c>
      <c r="Q35" s="66"/>
      <c r="R35" s="70"/>
    </row>
    <row r="36" spans="1:18" x14ac:dyDescent="0.35">
      <c r="A36" s="230"/>
      <c r="B36" s="417" t="s">
        <v>33</v>
      </c>
      <c r="C36" s="418"/>
      <c r="D36" s="419"/>
      <c r="E36" s="418"/>
      <c r="F36" s="410"/>
      <c r="G36" s="420"/>
      <c r="H36" s="421"/>
      <c r="I36" s="422">
        <f>SUM(I31:I35)+I30</f>
        <v>20744.610000000011</v>
      </c>
      <c r="J36" s="236"/>
      <c r="K36" s="420"/>
      <c r="L36" s="421"/>
      <c r="M36" s="422">
        <f>SUM(M31:M35)+M30</f>
        <v>23545.53000000001</v>
      </c>
      <c r="N36" s="410"/>
      <c r="O36" s="414">
        <f t="shared" si="2"/>
        <v>2800.9199999999983</v>
      </c>
      <c r="P36" s="415">
        <f t="shared" si="3"/>
        <v>0.13501916883469955</v>
      </c>
      <c r="Q36" s="236"/>
    </row>
    <row r="37" spans="1:18" x14ac:dyDescent="0.35">
      <c r="A37" s="230"/>
      <c r="B37" s="285" t="s">
        <v>34</v>
      </c>
      <c r="C37" s="256"/>
      <c r="D37" s="255" t="s">
        <v>69</v>
      </c>
      <c r="E37" s="256"/>
      <c r="F37" s="256"/>
      <c r="G37" s="111">
        <v>3.6823999999999999</v>
      </c>
      <c r="H37" s="445">
        <f>$G$17</f>
        <v>1800</v>
      </c>
      <c r="I37" s="265">
        <f>H37*G37</f>
        <v>6628.32</v>
      </c>
      <c r="J37" s="236"/>
      <c r="K37" s="111">
        <v>3.6297999999999999</v>
      </c>
      <c r="L37" s="445">
        <f>$G$17</f>
        <v>1800</v>
      </c>
      <c r="M37" s="265">
        <f>L37*K37</f>
        <v>6533.6399999999994</v>
      </c>
      <c r="N37" s="256"/>
      <c r="O37" s="260">
        <f t="shared" si="2"/>
        <v>-94.680000000000291</v>
      </c>
      <c r="P37" s="261">
        <f t="shared" si="3"/>
        <v>-1.4284162502715666E-2</v>
      </c>
      <c r="Q37" s="236"/>
    </row>
    <row r="38" spans="1:18" x14ac:dyDescent="0.35">
      <c r="A38" s="230"/>
      <c r="B38" s="287" t="s">
        <v>35</v>
      </c>
      <c r="C38" s="256"/>
      <c r="D38" s="255" t="s">
        <v>69</v>
      </c>
      <c r="E38" s="256"/>
      <c r="F38" s="256"/>
      <c r="G38" s="111">
        <v>2.3677000000000001</v>
      </c>
      <c r="H38" s="445">
        <f>$G$17</f>
        <v>1800</v>
      </c>
      <c r="I38" s="265">
        <f>H38*G38</f>
        <v>4261.8600000000006</v>
      </c>
      <c r="J38" s="236"/>
      <c r="K38" s="111">
        <v>2.5173000000000001</v>
      </c>
      <c r="L38" s="445">
        <f>$G$17</f>
        <v>1800</v>
      </c>
      <c r="M38" s="265">
        <f>L38*K38</f>
        <v>4531.1400000000003</v>
      </c>
      <c r="N38" s="256"/>
      <c r="O38" s="260">
        <f t="shared" si="2"/>
        <v>269.27999999999975</v>
      </c>
      <c r="P38" s="261">
        <f t="shared" si="3"/>
        <v>6.3183680364911024E-2</v>
      </c>
      <c r="Q38" s="236"/>
    </row>
    <row r="39" spans="1:18" x14ac:dyDescent="0.35">
      <c r="A39" s="230"/>
      <c r="B39" s="417" t="s">
        <v>36</v>
      </c>
      <c r="C39" s="408"/>
      <c r="D39" s="423"/>
      <c r="E39" s="408"/>
      <c r="F39" s="424"/>
      <c r="G39" s="425"/>
      <c r="H39" s="447"/>
      <c r="I39" s="422">
        <f>SUM(I36:I38)</f>
        <v>31634.790000000012</v>
      </c>
      <c r="J39" s="236"/>
      <c r="K39" s="425"/>
      <c r="L39" s="447"/>
      <c r="M39" s="422">
        <f>SUM(M36:M38)</f>
        <v>34610.310000000012</v>
      </c>
      <c r="N39" s="424"/>
      <c r="O39" s="414">
        <f t="shared" si="2"/>
        <v>2975.5200000000004</v>
      </c>
      <c r="P39" s="415">
        <f t="shared" si="3"/>
        <v>9.4058471701566518E-2</v>
      </c>
      <c r="Q39" s="236"/>
    </row>
    <row r="40" spans="1:18" x14ac:dyDescent="0.35">
      <c r="A40" s="230"/>
      <c r="B40" s="253" t="s">
        <v>57</v>
      </c>
      <c r="C40" s="254"/>
      <c r="D40" s="255" t="s">
        <v>25</v>
      </c>
      <c r="E40" s="254"/>
      <c r="F40" s="256"/>
      <c r="G40" s="111">
        <v>4.1000000000000003E-3</v>
      </c>
      <c r="H40" s="465">
        <f>+$G$19*(1+G63)</f>
        <v>926550.00000000012</v>
      </c>
      <c r="I40" s="259">
        <f t="shared" ref="I40:I50" si="10">H40*G40</f>
        <v>3798.8550000000009</v>
      </c>
      <c r="J40" s="236"/>
      <c r="K40" s="111">
        <v>4.1000000000000003E-3</v>
      </c>
      <c r="L40" s="465">
        <f>+$G$19*(1+K63)</f>
        <v>926550.00000000012</v>
      </c>
      <c r="M40" s="259">
        <f t="shared" ref="M40:M50" si="11">L40*K40</f>
        <v>3798.8550000000009</v>
      </c>
      <c r="N40" s="256"/>
      <c r="O40" s="260">
        <f t="shared" si="2"/>
        <v>0</v>
      </c>
      <c r="P40" s="261">
        <f t="shared" si="3"/>
        <v>0</v>
      </c>
      <c r="Q40" s="236"/>
    </row>
    <row r="41" spans="1:18" x14ac:dyDescent="0.35">
      <c r="A41" s="230"/>
      <c r="B41" s="253" t="s">
        <v>58</v>
      </c>
      <c r="C41" s="254"/>
      <c r="D41" s="255" t="s">
        <v>25</v>
      </c>
      <c r="E41" s="254"/>
      <c r="F41" s="256"/>
      <c r="G41" s="111">
        <v>6.9999999999999999E-4</v>
      </c>
      <c r="H41" s="465">
        <f>+H40</f>
        <v>926550.00000000012</v>
      </c>
      <c r="I41" s="259">
        <f t="shared" si="10"/>
        <v>648.58500000000004</v>
      </c>
      <c r="J41" s="236"/>
      <c r="K41" s="111">
        <v>6.9999999999999999E-4</v>
      </c>
      <c r="L41" s="465">
        <f>+L40</f>
        <v>926550.00000000012</v>
      </c>
      <c r="M41" s="259">
        <f t="shared" si="11"/>
        <v>648.58500000000004</v>
      </c>
      <c r="N41" s="256"/>
      <c r="O41" s="260">
        <f t="shared" si="2"/>
        <v>0</v>
      </c>
      <c r="P41" s="261">
        <f t="shared" si="3"/>
        <v>0</v>
      </c>
      <c r="Q41" s="236"/>
    </row>
    <row r="42" spans="1:18" x14ac:dyDescent="0.35">
      <c r="A42" s="230"/>
      <c r="B42" s="253" t="s">
        <v>39</v>
      </c>
      <c r="C42" s="254"/>
      <c r="D42" s="255" t="s">
        <v>25</v>
      </c>
      <c r="E42" s="254"/>
      <c r="F42" s="256"/>
      <c r="G42" s="111">
        <v>4.0000000000000002E-4</v>
      </c>
      <c r="H42" s="465"/>
      <c r="I42" s="259">
        <f t="shared" si="10"/>
        <v>0</v>
      </c>
      <c r="J42" s="236"/>
      <c r="K42" s="111">
        <v>4.0000000000000002E-4</v>
      </c>
      <c r="L42" s="465"/>
      <c r="M42" s="259">
        <f t="shared" si="11"/>
        <v>0</v>
      </c>
      <c r="N42" s="256"/>
      <c r="O42" s="260">
        <f t="shared" si="2"/>
        <v>0</v>
      </c>
      <c r="P42" s="261" t="str">
        <f t="shared" si="3"/>
        <v/>
      </c>
      <c r="Q42" s="236"/>
    </row>
    <row r="43" spans="1:18" x14ac:dyDescent="0.35">
      <c r="A43" s="230"/>
      <c r="B43" s="253" t="s">
        <v>59</v>
      </c>
      <c r="C43" s="254"/>
      <c r="D43" s="255" t="s">
        <v>18</v>
      </c>
      <c r="E43" s="254"/>
      <c r="F43" s="256"/>
      <c r="G43" s="112">
        <v>0.25</v>
      </c>
      <c r="H43" s="258">
        <v>1</v>
      </c>
      <c r="I43" s="265">
        <f t="shared" si="10"/>
        <v>0.25</v>
      </c>
      <c r="J43" s="236"/>
      <c r="K43" s="112">
        <v>0.25</v>
      </c>
      <c r="L43" s="258">
        <v>1</v>
      </c>
      <c r="M43" s="265">
        <f t="shared" si="11"/>
        <v>0.25</v>
      </c>
      <c r="N43" s="256"/>
      <c r="O43" s="260">
        <f t="shared" si="2"/>
        <v>0</v>
      </c>
      <c r="P43" s="261">
        <f t="shared" si="3"/>
        <v>0</v>
      </c>
      <c r="Q43" s="236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7.3999999999999996E-2</v>
      </c>
      <c r="H44" s="95">
        <f>$D$120*$G$19</f>
        <v>567000</v>
      </c>
      <c r="I44" s="75">
        <f t="shared" si="10"/>
        <v>41958</v>
      </c>
      <c r="J44" s="66"/>
      <c r="K44" s="111">
        <v>7.3999999999999996E-2</v>
      </c>
      <c r="L44" s="95">
        <f>$D$120*$G$19</f>
        <v>567000</v>
      </c>
      <c r="M44" s="75">
        <f t="shared" si="11"/>
        <v>41958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0.10199999999999999</v>
      </c>
      <c r="H45" s="95">
        <f>$D$121*$G$19</f>
        <v>162000</v>
      </c>
      <c r="I45" s="75">
        <f t="shared" si="10"/>
        <v>16524</v>
      </c>
      <c r="J45" s="66"/>
      <c r="K45" s="111">
        <v>0.10199999999999999</v>
      </c>
      <c r="L45" s="95">
        <f>$D$121*$G$19</f>
        <v>162000</v>
      </c>
      <c r="M45" s="75">
        <f t="shared" si="11"/>
        <v>16524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0.151</v>
      </c>
      <c r="H46" s="95">
        <f>$D$122*$G$19</f>
        <v>171000</v>
      </c>
      <c r="I46" s="75">
        <f t="shared" si="10"/>
        <v>25821</v>
      </c>
      <c r="J46" s="66"/>
      <c r="K46" s="111">
        <v>0.151</v>
      </c>
      <c r="L46" s="95">
        <f>$D$122*$G$19</f>
        <v>171000</v>
      </c>
      <c r="M46" s="75">
        <f t="shared" si="11"/>
        <v>25821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8.6999999999999994E-2</v>
      </c>
      <c r="H47" s="95">
        <f>IF(AND($N$1=1, $G$19&gt;=750), 750, IF(AND($N$1=1, AND($G$19&lt;750, $G$19&gt;=0)), $G$19, IF(AND($N$1=2, $G$19&gt;=750), 750, IF(AND($N$1=2, AND($G$19&lt;750, $G$19&gt;=0)), $G$19))))</f>
        <v>750</v>
      </c>
      <c r="I47" s="75">
        <f t="shared" si="10"/>
        <v>65.25</v>
      </c>
      <c r="J47" s="66"/>
      <c r="K47" s="111">
        <v>8.6999999999999994E-2</v>
      </c>
      <c r="L47" s="95">
        <f>IF(AND($N$1=1, $G$19&gt;=750), 750, IF(AND($N$1=1, AND($G$19&lt;750, $G$19&gt;=0)), $G$19, IF(AND($N$1=2, $G$19&gt;=750), 750, IF(AND($N$1=2, AND($G$19&lt;750, $G$19&gt;=0)), $G$19))))</f>
        <v>750</v>
      </c>
      <c r="M47" s="75">
        <f t="shared" si="11"/>
        <v>65.25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$G$19&gt;=750), $G$19-750, IF(AND($N$1=1, AND($G$19&lt;750, $G$19&gt;=0)), 0, IF(AND($N$1=2, $G$19&gt;=750), $G$19-750, IF(AND($N$1=2, AND($G$19&lt;750, $G$19&gt;=0)), 0))))</f>
        <v>899250</v>
      </c>
      <c r="I48" s="75">
        <f t="shared" si="10"/>
        <v>92622.75</v>
      </c>
      <c r="J48" s="66"/>
      <c r="K48" s="111">
        <v>0.10299999999999999</v>
      </c>
      <c r="L48" s="95">
        <f>IF(AND($N$1=1, $G$19&gt;=750), $G$19-750, IF(AND($N$1=1, AND($G$19&lt;750, $G$19&gt;=0)), 0, IF(AND($N$1=2, $G$19&gt;=750), $G$19-750, IF(AND($N$1=2, AND($G$19&lt;750, $G$19&gt;=0)), 0))))</f>
        <v>899250</v>
      </c>
      <c r="M48" s="75">
        <f t="shared" si="11"/>
        <v>92622.75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30" s="22" customFormat="1" x14ac:dyDescent="0.35">
      <c r="A49" s="20"/>
      <c r="B49" s="61" t="s">
        <v>46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10"/>
        <v>0</v>
      </c>
      <c r="J49" s="66"/>
      <c r="K49" s="111"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0" s="22" customFormat="1" ht="15" thickBot="1" x14ac:dyDescent="0.4">
      <c r="A50" s="20"/>
      <c r="B50" s="61" t="s">
        <v>47</v>
      </c>
      <c r="C50" s="61"/>
      <c r="D50" s="62" t="s">
        <v>25</v>
      </c>
      <c r="E50" s="61"/>
      <c r="F50" s="28"/>
      <c r="G50" s="111">
        <f>G49</f>
        <v>0.1076</v>
      </c>
      <c r="H50" s="95">
        <f>+$G$19</f>
        <v>900000</v>
      </c>
      <c r="I50" s="75">
        <f t="shared" si="10"/>
        <v>96840</v>
      </c>
      <c r="J50" s="66"/>
      <c r="K50" s="111">
        <f>K49</f>
        <v>0.1076</v>
      </c>
      <c r="L50" s="95">
        <f>+$G$19</f>
        <v>900000</v>
      </c>
      <c r="M50" s="75">
        <f t="shared" si="11"/>
        <v>96840</v>
      </c>
      <c r="N50" s="67"/>
      <c r="O50" s="68">
        <f t="shared" si="2"/>
        <v>0</v>
      </c>
      <c r="P50" s="69">
        <f t="shared" si="3"/>
        <v>0</v>
      </c>
      <c r="Q50" s="66"/>
      <c r="R50" s="70"/>
    </row>
    <row r="51" spans="1:30" ht="15" thickBot="1" x14ac:dyDescent="0.4">
      <c r="A51" s="230"/>
      <c r="B51" s="294"/>
      <c r="C51" s="295"/>
      <c r="D51" s="296"/>
      <c r="E51" s="295"/>
      <c r="F51" s="297"/>
      <c r="G51" s="298"/>
      <c r="H51" s="299"/>
      <c r="I51" s="300"/>
      <c r="J51" s="236"/>
      <c r="K51" s="298"/>
      <c r="L51" s="299"/>
      <c r="M51" s="300"/>
      <c r="N51" s="297"/>
      <c r="O51" s="301"/>
      <c r="P51" s="302"/>
      <c r="Q51" s="236"/>
    </row>
    <row r="52" spans="1:30" x14ac:dyDescent="0.35">
      <c r="A52" s="230"/>
      <c r="B52" s="303" t="s">
        <v>70</v>
      </c>
      <c r="C52" s="254"/>
      <c r="D52" s="304"/>
      <c r="E52" s="254"/>
      <c r="F52" s="305"/>
      <c r="G52" s="306"/>
      <c r="H52" s="306"/>
      <c r="I52" s="307">
        <f>SUM(I39:I43,I50)</f>
        <v>132922.48000000001</v>
      </c>
      <c r="J52" s="236"/>
      <c r="K52" s="306"/>
      <c r="L52" s="306"/>
      <c r="M52" s="307">
        <f>SUM(M39:M43,M50)</f>
        <v>135898</v>
      </c>
      <c r="N52" s="308"/>
      <c r="O52" s="309">
        <f>M52-I52</f>
        <v>2975.5199999999895</v>
      </c>
      <c r="P52" s="310">
        <f>IF(OR(I52=0,M52=0),"",(O52/I52))</f>
        <v>2.2385378304708048E-2</v>
      </c>
      <c r="Q52" s="236"/>
    </row>
    <row r="53" spans="1:30" x14ac:dyDescent="0.35">
      <c r="A53" s="230"/>
      <c r="B53" s="303" t="s">
        <v>49</v>
      </c>
      <c r="C53" s="254"/>
      <c r="D53" s="304"/>
      <c r="E53" s="254"/>
      <c r="F53" s="305"/>
      <c r="G53" s="134">
        <v>-0.11700000000000001</v>
      </c>
      <c r="H53" s="312"/>
      <c r="I53" s="260"/>
      <c r="J53" s="236"/>
      <c r="K53" s="134">
        <v>-0.11700000000000001</v>
      </c>
      <c r="L53" s="312"/>
      <c r="M53" s="260"/>
      <c r="N53" s="308"/>
      <c r="O53" s="260">
        <f>M53-I53</f>
        <v>0</v>
      </c>
      <c r="P53" s="261" t="str">
        <f>IF(OR(I53=0,M53=0),"",(O53/I53))</f>
        <v/>
      </c>
      <c r="Q53" s="236"/>
    </row>
    <row r="54" spans="1:30" x14ac:dyDescent="0.35">
      <c r="A54" s="230"/>
      <c r="B54" s="254" t="s">
        <v>50</v>
      </c>
      <c r="C54" s="254"/>
      <c r="D54" s="304"/>
      <c r="E54" s="254"/>
      <c r="F54" s="262"/>
      <c r="G54" s="313">
        <v>0.13</v>
      </c>
      <c r="H54" s="262"/>
      <c r="I54" s="260">
        <f>I52*G54</f>
        <v>17279.922400000003</v>
      </c>
      <c r="J54" s="236"/>
      <c r="K54" s="313">
        <v>0.13</v>
      </c>
      <c r="L54" s="262"/>
      <c r="M54" s="260">
        <f>M52*K54</f>
        <v>17666.740000000002</v>
      </c>
      <c r="N54" s="314"/>
      <c r="O54" s="260">
        <f>M54-I54</f>
        <v>386.81759999999849</v>
      </c>
      <c r="P54" s="261">
        <f>IF(OR(I54=0,M54=0),"",(O54/I54))</f>
        <v>2.2385378304708037E-2</v>
      </c>
      <c r="Q54" s="236"/>
    </row>
    <row r="55" spans="1:30" ht="15" thickBot="1" x14ac:dyDescent="0.4">
      <c r="A55" s="230"/>
      <c r="B55" s="522" t="s">
        <v>71</v>
      </c>
      <c r="C55" s="522"/>
      <c r="D55" s="522"/>
      <c r="E55" s="315"/>
      <c r="F55" s="316"/>
      <c r="G55" s="316"/>
      <c r="H55" s="316"/>
      <c r="I55" s="393">
        <f>SUM(I52:I54)</f>
        <v>150202.40240000002</v>
      </c>
      <c r="J55" s="236"/>
      <c r="K55" s="316"/>
      <c r="L55" s="316"/>
      <c r="M55" s="393">
        <f>SUM(M52:M54)</f>
        <v>153564.74</v>
      </c>
      <c r="N55" s="318"/>
      <c r="O55" s="371">
        <f>M55-I55</f>
        <v>3362.3375999999698</v>
      </c>
      <c r="P55" s="372">
        <f>IF(OR(I55=0,M55=0),"",(O55/I55))</f>
        <v>2.2385378304707923E-2</v>
      </c>
      <c r="Q55" s="236"/>
    </row>
    <row r="56" spans="1:30" ht="15" thickBot="1" x14ac:dyDescent="0.4">
      <c r="A56" s="230"/>
      <c r="B56" s="452"/>
      <c r="C56" s="374"/>
      <c r="D56" s="375"/>
      <c r="E56" s="374"/>
      <c r="F56" s="376"/>
      <c r="G56" s="298"/>
      <c r="H56" s="377"/>
      <c r="I56" s="378"/>
      <c r="J56" s="236"/>
      <c r="K56" s="298"/>
      <c r="L56" s="377"/>
      <c r="M56" s="378"/>
      <c r="N56" s="376"/>
      <c r="O56" s="379"/>
      <c r="P56" s="302"/>
      <c r="Q56" s="236"/>
    </row>
    <row r="57" spans="1:30" x14ac:dyDescent="0.35">
      <c r="A57" s="230"/>
      <c r="B57" s="381" t="s">
        <v>60</v>
      </c>
      <c r="C57" s="381"/>
      <c r="D57" s="382"/>
      <c r="E57" s="381"/>
      <c r="F57" s="387"/>
      <c r="G57" s="389"/>
      <c r="H57" s="389"/>
      <c r="I57" s="428">
        <f>SUM(I47:I48,I39,I40:I43)</f>
        <v>128770.48000000001</v>
      </c>
      <c r="J57" s="236"/>
      <c r="K57" s="389"/>
      <c r="L57" s="389"/>
      <c r="M57" s="428">
        <f>SUM(M47:M48,M39,M40:M43)</f>
        <v>131746</v>
      </c>
      <c r="N57" s="391"/>
      <c r="O57" s="260">
        <f>M57-I57</f>
        <v>2975.5199999999895</v>
      </c>
      <c r="P57" s="261">
        <f>IF(OR(I57=0,M57=0),"",(O57/I57))</f>
        <v>2.3107159342731262E-2</v>
      </c>
    </row>
    <row r="58" spans="1:30" x14ac:dyDescent="0.35">
      <c r="A58" s="230"/>
      <c r="B58" s="254" t="s">
        <v>49</v>
      </c>
      <c r="C58" s="254"/>
      <c r="D58" s="304"/>
      <c r="E58" s="254"/>
      <c r="F58" s="262"/>
      <c r="G58" s="134">
        <v>-0.11700000000000001</v>
      </c>
      <c r="H58" s="312"/>
      <c r="I58" s="260"/>
      <c r="J58" s="236"/>
      <c r="K58" s="134">
        <v>-0.11700000000000001</v>
      </c>
      <c r="L58" s="312"/>
      <c r="M58" s="260"/>
      <c r="N58" s="314"/>
      <c r="O58" s="260">
        <f>M58-I58</f>
        <v>0</v>
      </c>
      <c r="P58" s="261" t="str">
        <f>IF(OR(I58=0,M58=0),"",(O58/I58))</f>
        <v/>
      </c>
    </row>
    <row r="59" spans="1:30" x14ac:dyDescent="0.35">
      <c r="A59" s="230"/>
      <c r="B59" s="496" t="s">
        <v>50</v>
      </c>
      <c r="C59" s="381"/>
      <c r="D59" s="382"/>
      <c r="E59" s="381"/>
      <c r="F59" s="387"/>
      <c r="G59" s="388">
        <v>0.13</v>
      </c>
      <c r="H59" s="389"/>
      <c r="I59" s="390">
        <f>I57*G59</f>
        <v>16740.162400000001</v>
      </c>
      <c r="J59" s="236"/>
      <c r="K59" s="388">
        <v>0.13</v>
      </c>
      <c r="L59" s="389"/>
      <c r="M59" s="390">
        <f>M57*K59</f>
        <v>17126.98</v>
      </c>
      <c r="N59" s="391"/>
      <c r="O59" s="260">
        <f>M59-I59</f>
        <v>386.81759999999849</v>
      </c>
      <c r="P59" s="261">
        <f>IF(OR(I59=0,M59=0),"",(O59/I59))</f>
        <v>2.3107159342731255E-2</v>
      </c>
    </row>
    <row r="60" spans="1:30" ht="15" thickBot="1" x14ac:dyDescent="0.4">
      <c r="A60" s="230"/>
      <c r="B60" s="529" t="s">
        <v>72</v>
      </c>
      <c r="C60" s="529"/>
      <c r="D60" s="529"/>
      <c r="E60" s="254"/>
      <c r="F60" s="429"/>
      <c r="G60" s="429"/>
      <c r="H60" s="429"/>
      <c r="I60" s="430">
        <f>SUM(I57:I59)</f>
        <v>145510.64240000001</v>
      </c>
      <c r="J60" s="236"/>
      <c r="K60" s="429"/>
      <c r="L60" s="429"/>
      <c r="M60" s="430">
        <f>SUM(M57:M59)</f>
        <v>148872.98000000001</v>
      </c>
      <c r="N60" s="431"/>
      <c r="O60" s="260">
        <f>M60-I60</f>
        <v>3362.3375999999989</v>
      </c>
      <c r="P60" s="261">
        <f>IF(OR(I60=0,M60=0),"",(O60/I60))</f>
        <v>2.3107159342731338E-2</v>
      </c>
    </row>
    <row r="61" spans="1:30" ht="15" thickBot="1" x14ac:dyDescent="0.4">
      <c r="A61" s="230"/>
      <c r="B61" s="322"/>
      <c r="C61" s="323"/>
      <c r="D61" s="324"/>
      <c r="E61" s="323"/>
      <c r="F61" s="453"/>
      <c r="G61" s="454"/>
      <c r="H61" s="455"/>
      <c r="I61" s="456"/>
      <c r="J61" s="236"/>
      <c r="K61" s="454"/>
      <c r="L61" s="455"/>
      <c r="M61" s="456"/>
      <c r="N61" s="325"/>
      <c r="O61" s="329"/>
      <c r="P61" s="457"/>
    </row>
    <row r="62" spans="1:30" x14ac:dyDescent="0.35">
      <c r="A62" s="230"/>
      <c r="B62" s="230"/>
      <c r="C62" s="230"/>
      <c r="D62" s="231"/>
      <c r="E62" s="230"/>
      <c r="F62" s="230"/>
      <c r="G62" s="230"/>
      <c r="H62" s="230"/>
      <c r="I62" s="246"/>
      <c r="J62" s="236"/>
      <c r="K62" s="230"/>
      <c r="L62" s="230"/>
      <c r="M62" s="246"/>
      <c r="N62" s="230"/>
      <c r="O62" s="230"/>
      <c r="P62" s="466"/>
    </row>
    <row r="63" spans="1:30" x14ac:dyDescent="0.35">
      <c r="A63" s="230"/>
      <c r="B63" s="244" t="s">
        <v>53</v>
      </c>
      <c r="C63" s="230"/>
      <c r="D63" s="231"/>
      <c r="E63" s="230"/>
      <c r="F63" s="230"/>
      <c r="G63" s="159">
        <v>2.9499999999999998E-2</v>
      </c>
      <c r="H63" s="230"/>
      <c r="I63" s="230"/>
      <c r="J63" s="236"/>
      <c r="K63" s="159">
        <v>2.9499999999999998E-2</v>
      </c>
      <c r="L63" s="230"/>
      <c r="M63" s="230"/>
      <c r="N63" s="230"/>
      <c r="O63" s="230"/>
      <c r="P63" s="466"/>
      <c r="Q63" s="236"/>
    </row>
    <row r="64" spans="1:30" x14ac:dyDescent="0.35">
      <c r="A64" s="230"/>
      <c r="B64" s="230"/>
      <c r="C64" s="230"/>
      <c r="D64" s="231"/>
      <c r="E64" s="230"/>
      <c r="F64" s="230"/>
      <c r="G64" s="230"/>
      <c r="H64" s="230"/>
      <c r="P64" s="467"/>
      <c r="W64" s="467"/>
      <c r="AD64" s="467"/>
    </row>
    <row r="65" spans="1:32" ht="18" x14ac:dyDescent="0.4">
      <c r="A65" s="230"/>
      <c r="B65" s="510" t="s">
        <v>0</v>
      </c>
      <c r="C65" s="510"/>
      <c r="D65" s="510"/>
      <c r="E65" s="510"/>
      <c r="F65" s="510"/>
      <c r="G65" s="510"/>
      <c r="H65" s="510"/>
      <c r="I65" s="510"/>
      <c r="W65" s="467"/>
      <c r="AD65" s="467"/>
    </row>
    <row r="66" spans="1:32" ht="18" x14ac:dyDescent="0.4">
      <c r="A66" s="230"/>
      <c r="B66" s="510" t="s">
        <v>1</v>
      </c>
      <c r="C66" s="510"/>
      <c r="D66" s="510"/>
      <c r="E66" s="510"/>
      <c r="F66" s="510"/>
      <c r="G66" s="510"/>
      <c r="H66" s="510"/>
      <c r="I66" s="510"/>
      <c r="W66" s="467"/>
      <c r="AD66" s="467"/>
    </row>
    <row r="67" spans="1:32" x14ac:dyDescent="0.35">
      <c r="A67" s="230"/>
      <c r="B67" s="230"/>
      <c r="C67" s="230"/>
      <c r="D67" s="231"/>
      <c r="E67" s="230"/>
      <c r="F67" s="230"/>
      <c r="G67" s="230"/>
      <c r="H67" s="230"/>
      <c r="AD67" s="467"/>
    </row>
    <row r="68" spans="1:32" x14ac:dyDescent="0.35">
      <c r="A68" s="230"/>
      <c r="B68" s="230"/>
      <c r="C68" s="230"/>
      <c r="D68" s="231"/>
      <c r="E68" s="230"/>
      <c r="F68" s="230"/>
      <c r="G68" s="230"/>
      <c r="H68" s="230"/>
    </row>
    <row r="69" spans="1:32" ht="15.5" x14ac:dyDescent="0.35">
      <c r="A69" s="230"/>
      <c r="B69" s="232" t="s">
        <v>2</v>
      </c>
      <c r="C69" s="230"/>
      <c r="D69" s="399" t="s">
        <v>73</v>
      </c>
      <c r="E69" s="334"/>
      <c r="F69" s="334"/>
      <c r="G69" s="334"/>
      <c r="H69" s="334"/>
      <c r="I69" s="334"/>
    </row>
    <row r="70" spans="1:32" ht="15.5" x14ac:dyDescent="0.35">
      <c r="A70" s="230"/>
      <c r="B70" s="233"/>
      <c r="C70" s="230"/>
      <c r="D70" s="234"/>
      <c r="E70" s="234"/>
      <c r="F70" s="235"/>
      <c r="G70" s="235"/>
      <c r="H70" s="235"/>
      <c r="I70" s="235"/>
      <c r="J70" s="236"/>
      <c r="K70" s="236"/>
      <c r="L70" s="236"/>
      <c r="M70" s="235"/>
      <c r="N70" s="236"/>
      <c r="O70" s="236"/>
      <c r="P70" s="236"/>
      <c r="Q70" s="236"/>
      <c r="R70" s="236"/>
      <c r="S70" s="236"/>
      <c r="T70" s="235"/>
      <c r="U70" s="236"/>
      <c r="V70" s="236"/>
      <c r="W70" s="236"/>
      <c r="X70" s="236"/>
      <c r="Y70" s="236"/>
      <c r="Z70" s="236"/>
      <c r="AA70" s="235"/>
      <c r="AB70" s="236"/>
      <c r="AC70" s="236"/>
      <c r="AD70" s="236"/>
      <c r="AE70" s="236"/>
      <c r="AF70" s="236"/>
    </row>
    <row r="71" spans="1:32" ht="15.5" x14ac:dyDescent="0.35">
      <c r="A71" s="230"/>
      <c r="B71" s="232" t="s">
        <v>4</v>
      </c>
      <c r="C71" s="230"/>
      <c r="D71" s="237" t="s">
        <v>63</v>
      </c>
      <c r="E71" s="234"/>
      <c r="F71" s="235"/>
      <c r="G71" s="438" t="s">
        <v>75</v>
      </c>
      <c r="H71" s="235"/>
      <c r="I71" s="238"/>
      <c r="J71" s="236"/>
      <c r="K71" s="239"/>
      <c r="L71" s="236"/>
      <c r="M71" s="238"/>
      <c r="N71" s="236"/>
      <c r="O71" s="240"/>
      <c r="P71" s="241"/>
      <c r="Q71" s="236"/>
      <c r="R71" s="239"/>
      <c r="S71" s="236"/>
      <c r="T71" s="238"/>
      <c r="U71" s="236"/>
      <c r="V71" s="240"/>
      <c r="W71" s="241"/>
      <c r="X71" s="236"/>
      <c r="Y71" s="239"/>
      <c r="Z71" s="236"/>
      <c r="AA71" s="238"/>
      <c r="AB71" s="236"/>
      <c r="AC71" s="240"/>
      <c r="AD71" s="241"/>
      <c r="AE71" s="236"/>
      <c r="AF71" s="236"/>
    </row>
    <row r="72" spans="1:32" ht="15.5" x14ac:dyDescent="0.35">
      <c r="A72" s="230"/>
      <c r="B72" s="233"/>
      <c r="C72" s="230"/>
      <c r="D72" s="234"/>
      <c r="E72" s="234"/>
      <c r="F72" s="234"/>
      <c r="G72" s="442">
        <v>1800</v>
      </c>
      <c r="H72" s="440" t="s">
        <v>65</v>
      </c>
      <c r="I72" s="234"/>
    </row>
    <row r="73" spans="1:32" x14ac:dyDescent="0.35">
      <c r="A73" s="230"/>
      <c r="B73" s="242"/>
      <c r="C73" s="230"/>
      <c r="D73" s="243"/>
      <c r="E73" s="244"/>
      <c r="F73" s="230"/>
      <c r="G73" s="442">
        <v>2000</v>
      </c>
      <c r="H73" s="244" t="s">
        <v>66</v>
      </c>
      <c r="I73" s="230"/>
    </row>
    <row r="74" spans="1:32" x14ac:dyDescent="0.35">
      <c r="A74" s="230"/>
      <c r="B74" s="441"/>
      <c r="C74" s="230"/>
      <c r="D74" s="243" t="s">
        <v>6</v>
      </c>
      <c r="E74" s="230"/>
      <c r="F74" s="230"/>
      <c r="G74" s="442">
        <v>900000</v>
      </c>
      <c r="H74" s="440" t="s">
        <v>7</v>
      </c>
      <c r="I74" s="230"/>
      <c r="M74" s="443"/>
    </row>
    <row r="75" spans="1:32" s="22" customFormat="1" x14ac:dyDescent="0.35">
      <c r="A75" s="20"/>
      <c r="B75" s="46"/>
      <c r="C75" s="20"/>
      <c r="D75" s="54"/>
      <c r="E75" s="53"/>
      <c r="F75" s="20"/>
      <c r="G75" s="513" t="s">
        <v>90</v>
      </c>
      <c r="H75" s="514"/>
      <c r="I75" s="515"/>
      <c r="J75" s="40"/>
      <c r="K75" s="513" t="s">
        <v>8</v>
      </c>
      <c r="L75" s="514"/>
      <c r="M75" s="515"/>
      <c r="N75" s="20"/>
      <c r="O75" s="513" t="s">
        <v>9</v>
      </c>
      <c r="P75" s="515"/>
      <c r="Q75" s="40"/>
    </row>
    <row r="76" spans="1:32" x14ac:dyDescent="0.35">
      <c r="A76" s="230"/>
      <c r="B76" s="247"/>
      <c r="C76" s="230"/>
      <c r="D76" s="516" t="s">
        <v>10</v>
      </c>
      <c r="E76" s="243"/>
      <c r="F76" s="230"/>
      <c r="G76" s="248" t="s">
        <v>11</v>
      </c>
      <c r="H76" s="249" t="s">
        <v>12</v>
      </c>
      <c r="I76" s="250" t="s">
        <v>13</v>
      </c>
      <c r="J76" s="236"/>
      <c r="K76" s="248" t="s">
        <v>11</v>
      </c>
      <c r="L76" s="249" t="s">
        <v>12</v>
      </c>
      <c r="M76" s="250" t="s">
        <v>13</v>
      </c>
      <c r="N76" s="230"/>
      <c r="O76" s="518" t="s">
        <v>14</v>
      </c>
      <c r="P76" s="520" t="s">
        <v>15</v>
      </c>
      <c r="Q76" s="236"/>
    </row>
    <row r="77" spans="1:32" x14ac:dyDescent="0.35">
      <c r="A77" s="230"/>
      <c r="B77" s="247"/>
      <c r="C77" s="230"/>
      <c r="D77" s="517"/>
      <c r="E77" s="243"/>
      <c r="F77" s="230"/>
      <c r="G77" s="251" t="s">
        <v>16</v>
      </c>
      <c r="H77" s="252"/>
      <c r="I77" s="252" t="s">
        <v>16</v>
      </c>
      <c r="J77" s="236"/>
      <c r="K77" s="251" t="s">
        <v>16</v>
      </c>
      <c r="L77" s="252"/>
      <c r="M77" s="252" t="s">
        <v>16</v>
      </c>
      <c r="N77" s="230"/>
      <c r="O77" s="519"/>
      <c r="P77" s="521"/>
      <c r="Q77" s="236"/>
    </row>
    <row r="78" spans="1:32" s="22" customFormat="1" x14ac:dyDescent="0.35">
      <c r="A78" s="20"/>
      <c r="B78" s="60" t="s">
        <v>17</v>
      </c>
      <c r="C78" s="61"/>
      <c r="D78" s="62" t="s">
        <v>18</v>
      </c>
      <c r="E78" s="61"/>
      <c r="F78" s="28"/>
      <c r="G78" s="63">
        <v>1046.03</v>
      </c>
      <c r="H78" s="64">
        <v>1</v>
      </c>
      <c r="I78" s="65">
        <f t="shared" ref="I78:I82" si="12">H78*G78</f>
        <v>1046.03</v>
      </c>
      <c r="J78" s="66"/>
      <c r="K78" s="63">
        <v>1094.1500000000001</v>
      </c>
      <c r="L78" s="64">
        <v>1</v>
      </c>
      <c r="M78" s="65">
        <f t="shared" ref="M78:M82" si="13">L78*K78</f>
        <v>1094.1500000000001</v>
      </c>
      <c r="N78" s="67"/>
      <c r="O78" s="68">
        <f t="shared" ref="O78:O105" si="14">M78-I78</f>
        <v>48.120000000000118</v>
      </c>
      <c r="P78" s="69">
        <f t="shared" ref="P78:P105" si="15">IF(OR(I78=0,M78=0),"",(O78/I78))</f>
        <v>4.6002504708278082E-2</v>
      </c>
      <c r="Q78" s="66"/>
      <c r="R78" s="70"/>
    </row>
    <row r="79" spans="1:32" x14ac:dyDescent="0.35">
      <c r="A79" s="230"/>
      <c r="B79" s="253" t="s">
        <v>20</v>
      </c>
      <c r="C79" s="254"/>
      <c r="D79" s="255" t="s">
        <v>67</v>
      </c>
      <c r="E79" s="254"/>
      <c r="F79" s="256"/>
      <c r="G79" s="444">
        <v>-5.9999999999999995E-4</v>
      </c>
      <c r="H79" s="348">
        <f t="shared" ref="H79:H82" si="16">$G$73</f>
        <v>2000</v>
      </c>
      <c r="I79" s="259">
        <f t="shared" si="12"/>
        <v>-1.2</v>
      </c>
      <c r="J79" s="236"/>
      <c r="K79" s="444">
        <v>-5.9999999999999995E-4</v>
      </c>
      <c r="L79" s="348">
        <f t="shared" ref="L79:L82" si="17">$G$73</f>
        <v>2000</v>
      </c>
      <c r="M79" s="259">
        <f t="shared" si="13"/>
        <v>-1.2</v>
      </c>
      <c r="N79" s="256"/>
      <c r="O79" s="260">
        <f t="shared" si="14"/>
        <v>0</v>
      </c>
      <c r="P79" s="261">
        <f t="shared" si="15"/>
        <v>0</v>
      </c>
      <c r="Q79" s="236"/>
    </row>
    <row r="80" spans="1:32" x14ac:dyDescent="0.35">
      <c r="A80" s="230"/>
      <c r="B80" s="253" t="s">
        <v>21</v>
      </c>
      <c r="C80" s="254"/>
      <c r="D80" s="255" t="s">
        <v>67</v>
      </c>
      <c r="E80" s="254"/>
      <c r="F80" s="256"/>
      <c r="G80" s="444">
        <v>-0.3301</v>
      </c>
      <c r="H80" s="348">
        <f t="shared" si="16"/>
        <v>2000</v>
      </c>
      <c r="I80" s="259">
        <f t="shared" si="12"/>
        <v>-660.2</v>
      </c>
      <c r="J80" s="236"/>
      <c r="K80" s="444">
        <v>-0.3301</v>
      </c>
      <c r="L80" s="348">
        <f t="shared" si="17"/>
        <v>2000</v>
      </c>
      <c r="M80" s="259">
        <f t="shared" si="13"/>
        <v>-660.2</v>
      </c>
      <c r="N80" s="256"/>
      <c r="O80" s="260">
        <f t="shared" si="14"/>
        <v>0</v>
      </c>
      <c r="P80" s="261">
        <f t="shared" si="15"/>
        <v>0</v>
      </c>
      <c r="Q80" s="236"/>
    </row>
    <row r="81" spans="1:18" x14ac:dyDescent="0.35">
      <c r="A81" s="230"/>
      <c r="B81" s="253" t="s">
        <v>22</v>
      </c>
      <c r="C81" s="254"/>
      <c r="D81" s="255" t="s">
        <v>67</v>
      </c>
      <c r="E81" s="254"/>
      <c r="F81" s="256"/>
      <c r="G81" s="444">
        <v>-4.6800000000000001E-2</v>
      </c>
      <c r="H81" s="348">
        <f t="shared" ref="H81" si="18">$G$18</f>
        <v>2000</v>
      </c>
      <c r="I81" s="259">
        <f t="shared" si="12"/>
        <v>-93.600000000000009</v>
      </c>
      <c r="J81" s="236"/>
      <c r="K81" s="444">
        <v>-4.6800000000000001E-2</v>
      </c>
      <c r="L81" s="348">
        <f t="shared" ref="L81" si="19">$G$18</f>
        <v>2000</v>
      </c>
      <c r="M81" s="259">
        <f t="shared" si="13"/>
        <v>-93.600000000000009</v>
      </c>
      <c r="N81" s="256"/>
      <c r="O81" s="260">
        <f t="shared" si="14"/>
        <v>0</v>
      </c>
      <c r="P81" s="261">
        <f t="shared" si="15"/>
        <v>0</v>
      </c>
      <c r="Q81" s="236"/>
    </row>
    <row r="82" spans="1:18" x14ac:dyDescent="0.35">
      <c r="A82" s="230"/>
      <c r="B82" s="253" t="s">
        <v>68</v>
      </c>
      <c r="C82" s="254"/>
      <c r="D82" s="255" t="s">
        <v>67</v>
      </c>
      <c r="E82" s="254"/>
      <c r="F82" s="256"/>
      <c r="G82" s="444">
        <v>-5.2699999999999997E-2</v>
      </c>
      <c r="H82" s="348">
        <f t="shared" si="16"/>
        <v>2000</v>
      </c>
      <c r="I82" s="259">
        <f t="shared" si="12"/>
        <v>-105.39999999999999</v>
      </c>
      <c r="J82" s="236"/>
      <c r="K82" s="444">
        <v>-5.2699999999999997E-2</v>
      </c>
      <c r="L82" s="348">
        <f t="shared" si="17"/>
        <v>2000</v>
      </c>
      <c r="M82" s="259">
        <f t="shared" si="13"/>
        <v>-105.39999999999999</v>
      </c>
      <c r="N82" s="256"/>
      <c r="O82" s="260">
        <f t="shared" si="14"/>
        <v>0</v>
      </c>
      <c r="P82" s="261">
        <f t="shared" si="15"/>
        <v>0</v>
      </c>
      <c r="Q82" s="236"/>
    </row>
    <row r="83" spans="1:18" x14ac:dyDescent="0.35">
      <c r="A83" s="230"/>
      <c r="B83" s="253" t="s">
        <v>24</v>
      </c>
      <c r="C83" s="254"/>
      <c r="D83" s="255" t="s">
        <v>67</v>
      </c>
      <c r="E83" s="254"/>
      <c r="F83" s="256"/>
      <c r="G83" s="111">
        <v>7.3673999999999999</v>
      </c>
      <c r="H83" s="348">
        <f>$G$73</f>
        <v>2000</v>
      </c>
      <c r="I83" s="265">
        <f>H83*G83</f>
        <v>14734.8</v>
      </c>
      <c r="J83" s="236"/>
      <c r="K83" s="111">
        <v>7.7062999999999997</v>
      </c>
      <c r="L83" s="348">
        <f>$G$73</f>
        <v>2000</v>
      </c>
      <c r="M83" s="265">
        <f>L83*K83</f>
        <v>15412.599999999999</v>
      </c>
      <c r="N83" s="256"/>
      <c r="O83" s="260">
        <f t="shared" si="14"/>
        <v>677.79999999999927</v>
      </c>
      <c r="P83" s="261">
        <f t="shared" si="15"/>
        <v>4.5999945706762177E-2</v>
      </c>
      <c r="Q83" s="236"/>
    </row>
    <row r="84" spans="1:18" x14ac:dyDescent="0.35">
      <c r="A84" s="230"/>
      <c r="B84" s="253" t="str">
        <f>B29</f>
        <v>Rate Rider for Disposition of Lost Revenue Adjustment Mechanism (LRAMVA) - effective until December 31, 2024</v>
      </c>
      <c r="C84" s="254"/>
      <c r="D84" s="255" t="s">
        <v>67</v>
      </c>
      <c r="E84" s="254"/>
      <c r="F84" s="256"/>
      <c r="G84" s="111"/>
      <c r="H84" s="445"/>
      <c r="I84" s="265"/>
      <c r="J84" s="236"/>
      <c r="K84" s="111"/>
      <c r="L84" s="445"/>
      <c r="M84" s="265"/>
      <c r="N84" s="256"/>
      <c r="O84" s="260"/>
      <c r="P84" s="261"/>
      <c r="Q84" s="236"/>
    </row>
    <row r="85" spans="1:18" x14ac:dyDescent="0.35">
      <c r="A85" s="230"/>
      <c r="B85" s="350" t="s">
        <v>27</v>
      </c>
      <c r="C85" s="408"/>
      <c r="D85" s="409"/>
      <c r="E85" s="408"/>
      <c r="F85" s="410"/>
      <c r="G85" s="411"/>
      <c r="H85" s="412"/>
      <c r="I85" s="413">
        <f>SUM(I78:I83)</f>
        <v>14920.429999999998</v>
      </c>
      <c r="J85" s="236"/>
      <c r="K85" s="411"/>
      <c r="L85" s="412"/>
      <c r="M85" s="413">
        <f>SUM(M78:M83)</f>
        <v>15646.349999999999</v>
      </c>
      <c r="N85" s="410"/>
      <c r="O85" s="414">
        <f t="shared" si="14"/>
        <v>725.92000000000007</v>
      </c>
      <c r="P85" s="415">
        <f t="shared" si="15"/>
        <v>4.8652753305367218E-2</v>
      </c>
      <c r="Q85" s="236"/>
    </row>
    <row r="86" spans="1:18" x14ac:dyDescent="0.35">
      <c r="A86" s="230"/>
      <c r="B86" s="72" t="s">
        <v>28</v>
      </c>
      <c r="C86" s="256"/>
      <c r="D86" s="255" t="s">
        <v>25</v>
      </c>
      <c r="E86" s="256"/>
      <c r="F86" s="256"/>
      <c r="G86" s="263">
        <f>G31</f>
        <v>0.1076</v>
      </c>
      <c r="H86" s="445">
        <f>$G$19*(1+G118)-$G$19</f>
        <v>26550.000000000116</v>
      </c>
      <c r="I86" s="265">
        <f>H86*G86</f>
        <v>2856.7800000000125</v>
      </c>
      <c r="J86" s="236"/>
      <c r="K86" s="263">
        <f>K31</f>
        <v>0.1076</v>
      </c>
      <c r="L86" s="445">
        <f>$G$19*(1+K118)-$G$19</f>
        <v>26550.000000000116</v>
      </c>
      <c r="M86" s="265">
        <f>L86*K86</f>
        <v>2856.7800000000125</v>
      </c>
      <c r="N86" s="256"/>
      <c r="O86" s="260">
        <f t="shared" si="14"/>
        <v>0</v>
      </c>
      <c r="P86" s="261">
        <f t="shared" si="15"/>
        <v>0</v>
      </c>
      <c r="Q86" s="236"/>
    </row>
    <row r="87" spans="1:18" s="22" customFormat="1" x14ac:dyDescent="0.35">
      <c r="A87" s="20"/>
      <c r="B87" s="92" t="str">
        <f>+RESIDENTIAL!$B$33</f>
        <v>Rate Rider for Disposition of Deferral/Variance Accounts - effective until December 31, 2024</v>
      </c>
      <c r="C87" s="61"/>
      <c r="D87" s="62" t="s">
        <v>67</v>
      </c>
      <c r="E87" s="61"/>
      <c r="F87" s="28"/>
      <c r="G87" s="446">
        <v>1.056</v>
      </c>
      <c r="H87" s="77">
        <f t="shared" ref="H87:H89" si="20">$G$18</f>
        <v>2000</v>
      </c>
      <c r="I87" s="265">
        <f t="shared" ref="I87:I90" si="21">H87*G87</f>
        <v>2112</v>
      </c>
      <c r="J87" s="66"/>
      <c r="K87" s="446">
        <v>1.0915999999999999</v>
      </c>
      <c r="L87" s="77">
        <f t="shared" ref="L87:L89" si="22">$G$18</f>
        <v>2000</v>
      </c>
      <c r="M87" s="265">
        <f t="shared" ref="M87:M90" si="23">L87*K87</f>
        <v>2183.1999999999998</v>
      </c>
      <c r="N87" s="67"/>
      <c r="O87" s="68">
        <f t="shared" si="14"/>
        <v>71.199999999999818</v>
      </c>
      <c r="P87" s="261">
        <f t="shared" si="15"/>
        <v>3.3712121212121124E-2</v>
      </c>
      <c r="Q87" s="66"/>
      <c r="R87" s="70"/>
    </row>
    <row r="88" spans="1:18" s="22" customFormat="1" x14ac:dyDescent="0.35">
      <c r="A88" s="20"/>
      <c r="B88" s="92" t="str">
        <f>+'GS 50-999 kW'!$B$35</f>
        <v>Rate Rider for Disposition of Deferral/Variance Accounts for Non -Wholesale Market Participants -effective until December 31, 2024</v>
      </c>
      <c r="C88" s="61"/>
      <c r="D88" s="62" t="s">
        <v>67</v>
      </c>
      <c r="E88" s="61"/>
      <c r="F88" s="28"/>
      <c r="G88" s="446">
        <v>0.42770000000000002</v>
      </c>
      <c r="H88" s="77">
        <f t="shared" si="20"/>
        <v>2000</v>
      </c>
      <c r="I88" s="265">
        <f t="shared" si="21"/>
        <v>855.40000000000009</v>
      </c>
      <c r="J88" s="66"/>
      <c r="K88" s="446">
        <v>1.4296</v>
      </c>
      <c r="L88" s="77">
        <f t="shared" si="22"/>
        <v>2000</v>
      </c>
      <c r="M88" s="265">
        <f t="shared" si="23"/>
        <v>2859.2</v>
      </c>
      <c r="N88" s="67"/>
      <c r="O88" s="68">
        <f t="shared" si="14"/>
        <v>2003.7999999999997</v>
      </c>
      <c r="P88" s="261">
        <f t="shared" si="15"/>
        <v>2.3425298106149164</v>
      </c>
      <c r="Q88" s="66"/>
      <c r="R88" s="70"/>
    </row>
    <row r="89" spans="1:18" s="22" customFormat="1" ht="15.75" customHeight="1" x14ac:dyDescent="0.35">
      <c r="A89" s="20"/>
      <c r="B89" s="92" t="str">
        <f>+RESIDENTIAL!$B$34</f>
        <v>Rate Rider for Disposition of Capacity Based Recovery Account - Applicable only for Class B Customers - effective until December 31, 2024</v>
      </c>
      <c r="C89" s="61"/>
      <c r="D89" s="62" t="s">
        <v>67</v>
      </c>
      <c r="E89" s="61"/>
      <c r="F89" s="28"/>
      <c r="G89" s="446">
        <v>-5.9200000000000003E-2</v>
      </c>
      <c r="H89" s="77">
        <f t="shared" si="20"/>
        <v>2000</v>
      </c>
      <c r="I89" s="265">
        <f t="shared" si="21"/>
        <v>-118.4</v>
      </c>
      <c r="J89" s="66"/>
      <c r="K89" s="446">
        <v>-5.9200000000000003E-2</v>
      </c>
      <c r="L89" s="77">
        <f t="shared" si="22"/>
        <v>2000</v>
      </c>
      <c r="M89" s="265">
        <f t="shared" si="23"/>
        <v>-118.4</v>
      </c>
      <c r="N89" s="67"/>
      <c r="O89" s="68">
        <f t="shared" si="14"/>
        <v>0</v>
      </c>
      <c r="P89" s="261">
        <f t="shared" si="15"/>
        <v>0</v>
      </c>
      <c r="Q89" s="66"/>
      <c r="R89" s="70"/>
    </row>
    <row r="90" spans="1:18" s="22" customFormat="1" x14ac:dyDescent="0.35">
      <c r="A90" s="20"/>
      <c r="B90" s="92" t="str">
        <f>+RESIDENTIAL!$B$35</f>
        <v>Rate Rider for Disposition of Global Adjustment Account - Applicable only for Non-RPP Customers - effective until December 31, 2024</v>
      </c>
      <c r="C90" s="61"/>
      <c r="D90" s="62" t="s">
        <v>25</v>
      </c>
      <c r="E90" s="61"/>
      <c r="F90" s="28"/>
      <c r="G90" s="94">
        <v>-2.5100000000000001E-3</v>
      </c>
      <c r="H90" s="77">
        <f>+$G$74</f>
        <v>900000</v>
      </c>
      <c r="I90" s="265">
        <f t="shared" si="21"/>
        <v>-2259</v>
      </c>
      <c r="J90" s="66"/>
      <c r="K90" s="94">
        <v>-1.09E-3</v>
      </c>
      <c r="L90" s="77">
        <f>+$G$74</f>
        <v>900000</v>
      </c>
      <c r="M90" s="265">
        <f t="shared" si="23"/>
        <v>-981</v>
      </c>
      <c r="N90" s="67"/>
      <c r="O90" s="68">
        <f t="shared" si="14"/>
        <v>1278</v>
      </c>
      <c r="P90" s="261">
        <f t="shared" si="15"/>
        <v>-0.56573705179282874</v>
      </c>
      <c r="Q90" s="66"/>
      <c r="R90" s="70"/>
    </row>
    <row r="91" spans="1:18" x14ac:dyDescent="0.35">
      <c r="A91" s="230"/>
      <c r="B91" s="468" t="s">
        <v>33</v>
      </c>
      <c r="C91" s="418"/>
      <c r="D91" s="419"/>
      <c r="E91" s="418"/>
      <c r="F91" s="410"/>
      <c r="G91" s="420"/>
      <c r="H91" s="421"/>
      <c r="I91" s="422">
        <f>SUM(I86:I90)+I85</f>
        <v>18367.210000000014</v>
      </c>
      <c r="J91" s="236"/>
      <c r="K91" s="420"/>
      <c r="L91" s="421"/>
      <c r="M91" s="422">
        <f>SUM(M86:M90)+M85</f>
        <v>22446.130000000012</v>
      </c>
      <c r="N91" s="410"/>
      <c r="O91" s="414">
        <f t="shared" si="14"/>
        <v>4078.9199999999983</v>
      </c>
      <c r="P91" s="415">
        <f t="shared" si="15"/>
        <v>0.22207618903469797</v>
      </c>
      <c r="Q91" s="236"/>
    </row>
    <row r="92" spans="1:18" x14ac:dyDescent="0.35">
      <c r="A92" s="230"/>
      <c r="B92" s="256" t="s">
        <v>34</v>
      </c>
      <c r="C92" s="256"/>
      <c r="D92" s="255" t="s">
        <v>69</v>
      </c>
      <c r="E92" s="256"/>
      <c r="F92" s="256"/>
      <c r="G92" s="111">
        <f>G37</f>
        <v>3.6823999999999999</v>
      </c>
      <c r="H92" s="445">
        <f>+$G$72</f>
        <v>1800</v>
      </c>
      <c r="I92" s="265">
        <f>H92*G92</f>
        <v>6628.32</v>
      </c>
      <c r="J92" s="236"/>
      <c r="K92" s="111">
        <f>K37</f>
        <v>3.6297999999999999</v>
      </c>
      <c r="L92" s="445">
        <f>+$G$72</f>
        <v>1800</v>
      </c>
      <c r="M92" s="265">
        <f>L92*K92</f>
        <v>6533.6399999999994</v>
      </c>
      <c r="N92" s="256"/>
      <c r="O92" s="260">
        <f t="shared" si="14"/>
        <v>-94.680000000000291</v>
      </c>
      <c r="P92" s="261">
        <f t="shared" si="15"/>
        <v>-1.4284162502715666E-2</v>
      </c>
      <c r="Q92" s="236"/>
    </row>
    <row r="93" spans="1:18" x14ac:dyDescent="0.35">
      <c r="A93" s="230"/>
      <c r="B93" s="469" t="s">
        <v>35</v>
      </c>
      <c r="C93" s="256"/>
      <c r="D93" s="255" t="s">
        <v>69</v>
      </c>
      <c r="E93" s="256"/>
      <c r="F93" s="256"/>
      <c r="G93" s="111">
        <f>G38</f>
        <v>2.3677000000000001</v>
      </c>
      <c r="H93" s="445">
        <f>+$G$72</f>
        <v>1800</v>
      </c>
      <c r="I93" s="265">
        <f>H93*G93</f>
        <v>4261.8600000000006</v>
      </c>
      <c r="J93" s="236"/>
      <c r="K93" s="111">
        <f>K38</f>
        <v>2.5173000000000001</v>
      </c>
      <c r="L93" s="445">
        <f>+$G$72</f>
        <v>1800</v>
      </c>
      <c r="M93" s="265">
        <f>L93*K93</f>
        <v>4531.1400000000003</v>
      </c>
      <c r="N93" s="256"/>
      <c r="O93" s="260">
        <f t="shared" si="14"/>
        <v>269.27999999999975</v>
      </c>
      <c r="P93" s="261">
        <f t="shared" si="15"/>
        <v>6.3183680364911024E-2</v>
      </c>
      <c r="Q93" s="236"/>
    </row>
    <row r="94" spans="1:18" x14ac:dyDescent="0.35">
      <c r="A94" s="230"/>
      <c r="B94" s="468" t="s">
        <v>36</v>
      </c>
      <c r="C94" s="408"/>
      <c r="D94" s="423"/>
      <c r="E94" s="408"/>
      <c r="F94" s="424"/>
      <c r="G94" s="425"/>
      <c r="H94" s="447"/>
      <c r="I94" s="422">
        <f>SUM(I91:I93)</f>
        <v>29257.390000000014</v>
      </c>
      <c r="J94" s="236"/>
      <c r="K94" s="425"/>
      <c r="L94" s="447"/>
      <c r="M94" s="422">
        <f>SUM(M91:M93)</f>
        <v>33510.910000000011</v>
      </c>
      <c r="N94" s="424"/>
      <c r="O94" s="414">
        <f t="shared" si="14"/>
        <v>4253.5199999999968</v>
      </c>
      <c r="P94" s="415">
        <f t="shared" si="15"/>
        <v>0.14538275628824016</v>
      </c>
      <c r="Q94" s="236"/>
    </row>
    <row r="95" spans="1:18" x14ac:dyDescent="0.35">
      <c r="A95" s="230"/>
      <c r="B95" s="254" t="s">
        <v>57</v>
      </c>
      <c r="C95" s="254"/>
      <c r="D95" s="255" t="s">
        <v>25</v>
      </c>
      <c r="E95" s="254"/>
      <c r="F95" s="256"/>
      <c r="G95" s="111">
        <v>4.1000000000000003E-3</v>
      </c>
      <c r="H95" s="465">
        <f>+$G$74*(1+G118)</f>
        <v>926550.00000000012</v>
      </c>
      <c r="I95" s="259">
        <f t="shared" ref="I95:I105" si="24">H95*G95</f>
        <v>3798.8550000000009</v>
      </c>
      <c r="J95" s="236"/>
      <c r="K95" s="111">
        <v>4.1000000000000003E-3</v>
      </c>
      <c r="L95" s="465">
        <f>+$G$74*(1+K118)</f>
        <v>926550.00000000012</v>
      </c>
      <c r="M95" s="259">
        <f t="shared" ref="M95:M105" si="25">L95*K95</f>
        <v>3798.8550000000009</v>
      </c>
      <c r="N95" s="256"/>
      <c r="O95" s="260">
        <f t="shared" si="14"/>
        <v>0</v>
      </c>
      <c r="P95" s="261">
        <f t="shared" si="15"/>
        <v>0</v>
      </c>
      <c r="Q95" s="236"/>
    </row>
    <row r="96" spans="1:18" x14ac:dyDescent="0.35">
      <c r="A96" s="230"/>
      <c r="B96" s="254" t="s">
        <v>58</v>
      </c>
      <c r="C96" s="254"/>
      <c r="D96" s="255" t="s">
        <v>25</v>
      </c>
      <c r="E96" s="254"/>
      <c r="F96" s="256"/>
      <c r="G96" s="111">
        <v>6.9999999999999999E-4</v>
      </c>
      <c r="H96" s="465">
        <f>+H95</f>
        <v>926550.00000000012</v>
      </c>
      <c r="I96" s="259">
        <f t="shared" si="24"/>
        <v>648.58500000000004</v>
      </c>
      <c r="J96" s="236"/>
      <c r="K96" s="111">
        <v>6.9999999999999999E-4</v>
      </c>
      <c r="L96" s="465">
        <f>+L95</f>
        <v>926550.00000000012</v>
      </c>
      <c r="M96" s="259">
        <f t="shared" si="25"/>
        <v>648.58500000000004</v>
      </c>
      <c r="N96" s="256"/>
      <c r="O96" s="260">
        <f t="shared" si="14"/>
        <v>0</v>
      </c>
      <c r="P96" s="261">
        <f t="shared" si="15"/>
        <v>0</v>
      </c>
      <c r="Q96" s="236"/>
    </row>
    <row r="97" spans="1:18" x14ac:dyDescent="0.35">
      <c r="A97" s="230"/>
      <c r="B97" s="254" t="s">
        <v>39</v>
      </c>
      <c r="C97" s="254"/>
      <c r="D97" s="255" t="s">
        <v>25</v>
      </c>
      <c r="E97" s="254"/>
      <c r="F97" s="256"/>
      <c r="G97" s="111">
        <v>4.0000000000000002E-4</v>
      </c>
      <c r="H97" s="465">
        <f>+H96</f>
        <v>926550.00000000012</v>
      </c>
      <c r="I97" s="259">
        <f t="shared" si="24"/>
        <v>370.62000000000006</v>
      </c>
      <c r="J97" s="236"/>
      <c r="K97" s="111">
        <v>4.0000000000000002E-4</v>
      </c>
      <c r="L97" s="465">
        <f>+L96</f>
        <v>926550.00000000012</v>
      </c>
      <c r="M97" s="259">
        <f t="shared" si="25"/>
        <v>370.62000000000006</v>
      </c>
      <c r="N97" s="256"/>
      <c r="O97" s="260">
        <f t="shared" si="14"/>
        <v>0</v>
      </c>
      <c r="P97" s="261">
        <f t="shared" si="15"/>
        <v>0</v>
      </c>
      <c r="Q97" s="236"/>
    </row>
    <row r="98" spans="1:18" x14ac:dyDescent="0.35">
      <c r="A98" s="230"/>
      <c r="B98" s="254" t="s">
        <v>59</v>
      </c>
      <c r="C98" s="254"/>
      <c r="D98" s="255" t="s">
        <v>18</v>
      </c>
      <c r="E98" s="254"/>
      <c r="F98" s="256"/>
      <c r="G98" s="112">
        <v>0.25</v>
      </c>
      <c r="H98" s="258">
        <v>1</v>
      </c>
      <c r="I98" s="265">
        <f t="shared" si="24"/>
        <v>0.25</v>
      </c>
      <c r="J98" s="236"/>
      <c r="K98" s="112">
        <v>0.25</v>
      </c>
      <c r="L98" s="258">
        <v>1</v>
      </c>
      <c r="M98" s="265">
        <f t="shared" si="25"/>
        <v>0.25</v>
      </c>
      <c r="N98" s="256"/>
      <c r="O98" s="260">
        <f t="shared" si="14"/>
        <v>0</v>
      </c>
      <c r="P98" s="261">
        <f t="shared" si="15"/>
        <v>0</v>
      </c>
      <c r="Q98" s="236"/>
    </row>
    <row r="99" spans="1:18" s="22" customFormat="1" x14ac:dyDescent="0.35">
      <c r="A99" s="20"/>
      <c r="B99" s="61" t="s">
        <v>41</v>
      </c>
      <c r="C99" s="61"/>
      <c r="D99" s="62" t="s">
        <v>25</v>
      </c>
      <c r="E99" s="61"/>
      <c r="F99" s="28"/>
      <c r="G99" s="111">
        <v>7.3999999999999996E-2</v>
      </c>
      <c r="H99" s="95">
        <f>$D$120*$G$74</f>
        <v>567000</v>
      </c>
      <c r="I99" s="75">
        <f t="shared" si="24"/>
        <v>41958</v>
      </c>
      <c r="J99" s="66"/>
      <c r="K99" s="111">
        <v>7.3999999999999996E-2</v>
      </c>
      <c r="L99" s="95">
        <f>$D$120*$G$74</f>
        <v>567000</v>
      </c>
      <c r="M99" s="75">
        <f t="shared" si="25"/>
        <v>41958</v>
      </c>
      <c r="N99" s="67"/>
      <c r="O99" s="68">
        <f t="shared" si="14"/>
        <v>0</v>
      </c>
      <c r="P99" s="69">
        <f t="shared" si="15"/>
        <v>0</v>
      </c>
      <c r="Q99" s="66"/>
      <c r="R99" s="70"/>
    </row>
    <row r="100" spans="1:18" s="22" customFormat="1" x14ac:dyDescent="0.35">
      <c r="A100" s="20"/>
      <c r="B100" s="61" t="s">
        <v>42</v>
      </c>
      <c r="C100" s="61"/>
      <c r="D100" s="62" t="s">
        <v>25</v>
      </c>
      <c r="E100" s="61"/>
      <c r="F100" s="28"/>
      <c r="G100" s="111">
        <v>0.10199999999999999</v>
      </c>
      <c r="H100" s="95">
        <f>$D$121*$G$74</f>
        <v>162000</v>
      </c>
      <c r="I100" s="75">
        <f t="shared" si="24"/>
        <v>16524</v>
      </c>
      <c r="J100" s="66"/>
      <c r="K100" s="111">
        <v>0.10199999999999999</v>
      </c>
      <c r="L100" s="95">
        <f>$D$121*$G$74</f>
        <v>162000</v>
      </c>
      <c r="M100" s="75">
        <f t="shared" si="25"/>
        <v>16524</v>
      </c>
      <c r="N100" s="67"/>
      <c r="O100" s="68">
        <f t="shared" si="14"/>
        <v>0</v>
      </c>
      <c r="P100" s="69">
        <f t="shared" si="15"/>
        <v>0</v>
      </c>
      <c r="Q100" s="66"/>
      <c r="R100" s="70"/>
    </row>
    <row r="101" spans="1:18" s="22" customFormat="1" x14ac:dyDescent="0.35">
      <c r="A101" s="20"/>
      <c r="B101" s="61" t="s">
        <v>43</v>
      </c>
      <c r="C101" s="61"/>
      <c r="D101" s="62" t="s">
        <v>25</v>
      </c>
      <c r="E101" s="61"/>
      <c r="F101" s="28"/>
      <c r="G101" s="111">
        <v>0.151</v>
      </c>
      <c r="H101" s="95">
        <f>$D$122*$G$74</f>
        <v>171000</v>
      </c>
      <c r="I101" s="75">
        <f t="shared" si="24"/>
        <v>25821</v>
      </c>
      <c r="J101" s="66"/>
      <c r="K101" s="111">
        <v>0.151</v>
      </c>
      <c r="L101" s="95">
        <f>$D$122*$G$74</f>
        <v>171000</v>
      </c>
      <c r="M101" s="75">
        <f t="shared" si="25"/>
        <v>25821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61" t="s">
        <v>44</v>
      </c>
      <c r="C102" s="61"/>
      <c r="D102" s="62" t="s">
        <v>25</v>
      </c>
      <c r="E102" s="61"/>
      <c r="F102" s="28"/>
      <c r="G102" s="111">
        <v>8.6999999999999994E-2</v>
      </c>
      <c r="H102" s="95">
        <f>IF(AND($N$1=1, $G$74&gt;=750), 750, IF(AND($N$1=1, AND($G$74&lt;750, $G$74&gt;=0)), $G$74, IF(AND($N$1=2, $G$74&gt;=750), 750, IF(AND($N$1=2, AND($G$74&lt;750, $G$74&gt;=0)), $G$74))))</f>
        <v>750</v>
      </c>
      <c r="I102" s="75">
        <f t="shared" si="24"/>
        <v>65.25</v>
      </c>
      <c r="J102" s="66"/>
      <c r="K102" s="111">
        <v>8.6999999999999994E-2</v>
      </c>
      <c r="L102" s="95">
        <f>IF(AND($N$1=1, $G$74&gt;=750), 750, IF(AND($N$1=1, AND($G$74&lt;750, $G$74&gt;=0)), $G$74, IF(AND($N$1=2, $G$74&gt;=750), 750, IF(AND($N$1=2, AND($G$74&lt;750, $G$74&gt;=0)), $G$74))))</f>
        <v>750</v>
      </c>
      <c r="M102" s="75">
        <f t="shared" si="25"/>
        <v>65.25</v>
      </c>
      <c r="N102" s="67"/>
      <c r="O102" s="68">
        <f t="shared" si="14"/>
        <v>0</v>
      </c>
      <c r="P102" s="69">
        <f t="shared" si="15"/>
        <v>0</v>
      </c>
      <c r="Q102" s="66"/>
      <c r="R102" s="70"/>
    </row>
    <row r="103" spans="1:18" s="22" customFormat="1" x14ac:dyDescent="0.35">
      <c r="A103" s="20"/>
      <c r="B103" s="61" t="s">
        <v>45</v>
      </c>
      <c r="C103" s="61"/>
      <c r="D103" s="62" t="s">
        <v>25</v>
      </c>
      <c r="E103" s="61"/>
      <c r="F103" s="28"/>
      <c r="G103" s="111">
        <v>0.10299999999999999</v>
      </c>
      <c r="H103" s="95">
        <f>IF(AND($N$1=1, $G$74&gt;=750), $G$74-750, IF(AND($N$1=1, AND($G$74&lt;750, $G$74&gt;=0)), 0, IF(AND($N$1=2, $G$74&gt;=750), $G$74-750, IF(AND($N$1=2, AND($G$74&lt;750, $G$74&gt;=0)), 0))))</f>
        <v>899250</v>
      </c>
      <c r="I103" s="75">
        <f t="shared" si="24"/>
        <v>92622.75</v>
      </c>
      <c r="J103" s="66"/>
      <c r="K103" s="111">
        <v>0.10299999999999999</v>
      </c>
      <c r="L103" s="95">
        <f>IF(AND($N$1=1, $G$74&gt;=750), $G$74-750, IF(AND($N$1=1, AND($G$74&lt;750, $G$74&gt;=0)), 0, IF(AND($N$1=2, $G$74&gt;=750), $G$74-750, IF(AND($N$1=2, AND($G$74&lt;750, $G$74&gt;=0)), 0))))</f>
        <v>899250</v>
      </c>
      <c r="M103" s="75">
        <f t="shared" si="25"/>
        <v>92622.75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35">
      <c r="A104" s="20"/>
      <c r="B104" s="61" t="s">
        <v>46</v>
      </c>
      <c r="C104" s="61"/>
      <c r="D104" s="62" t="s">
        <v>25</v>
      </c>
      <c r="E104" s="61"/>
      <c r="F104" s="28"/>
      <c r="G104" s="111">
        <v>0.1076</v>
      </c>
      <c r="H104" s="95">
        <v>0</v>
      </c>
      <c r="I104" s="75">
        <f t="shared" si="24"/>
        <v>0</v>
      </c>
      <c r="J104" s="66"/>
      <c r="K104" s="111">
        <v>0.1076</v>
      </c>
      <c r="L104" s="95">
        <v>0</v>
      </c>
      <c r="M104" s="75">
        <f t="shared" si="25"/>
        <v>0</v>
      </c>
      <c r="N104" s="67"/>
      <c r="O104" s="68">
        <f t="shared" si="14"/>
        <v>0</v>
      </c>
      <c r="P104" s="69" t="str">
        <f t="shared" si="15"/>
        <v/>
      </c>
      <c r="Q104" s="66"/>
      <c r="R104" s="70"/>
    </row>
    <row r="105" spans="1:18" s="22" customFormat="1" ht="15" thickBot="1" x14ac:dyDescent="0.4">
      <c r="A105" s="20"/>
      <c r="B105" s="61" t="s">
        <v>47</v>
      </c>
      <c r="C105" s="61"/>
      <c r="D105" s="62" t="s">
        <v>25</v>
      </c>
      <c r="E105" s="61"/>
      <c r="F105" s="28"/>
      <c r="G105" s="111">
        <f>G104</f>
        <v>0.1076</v>
      </c>
      <c r="H105" s="95">
        <f>+$G$74</f>
        <v>900000</v>
      </c>
      <c r="I105" s="75">
        <f t="shared" si="24"/>
        <v>96840</v>
      </c>
      <c r="J105" s="66"/>
      <c r="K105" s="111">
        <f>K104</f>
        <v>0.1076</v>
      </c>
      <c r="L105" s="95">
        <f>+$G$74</f>
        <v>900000</v>
      </c>
      <c r="M105" s="75">
        <f t="shared" si="25"/>
        <v>96840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ht="15" thickBot="1" x14ac:dyDescent="0.4">
      <c r="A106" s="230"/>
      <c r="B106" s="294"/>
      <c r="C106" s="295"/>
      <c r="D106" s="296"/>
      <c r="E106" s="295"/>
      <c r="F106" s="297"/>
      <c r="G106" s="298"/>
      <c r="H106" s="299"/>
      <c r="I106" s="300"/>
      <c r="J106" s="236"/>
      <c r="K106" s="298"/>
      <c r="L106" s="299"/>
      <c r="M106" s="300"/>
      <c r="N106" s="297"/>
      <c r="O106" s="301"/>
      <c r="P106" s="302"/>
      <c r="Q106" s="236"/>
    </row>
    <row r="107" spans="1:18" x14ac:dyDescent="0.35">
      <c r="A107" s="230"/>
      <c r="B107" s="303" t="s">
        <v>70</v>
      </c>
      <c r="C107" s="254"/>
      <c r="D107" s="304"/>
      <c r="E107" s="254"/>
      <c r="F107" s="305"/>
      <c r="G107" s="306"/>
      <c r="H107" s="306"/>
      <c r="I107" s="307">
        <f>SUM(I94:I98,I105)</f>
        <v>130915.70000000001</v>
      </c>
      <c r="J107" s="236"/>
      <c r="K107" s="306"/>
      <c r="L107" s="306"/>
      <c r="M107" s="307">
        <f>SUM(M94:M98,M105)</f>
        <v>135169.22000000003</v>
      </c>
      <c r="N107" s="308"/>
      <c r="O107" s="309">
        <f>M107-I107</f>
        <v>4253.5200000000186</v>
      </c>
      <c r="P107" s="310">
        <f>IF(OR(I107=0,M107=0),"",(O107/I107))</f>
        <v>3.2490526346343626E-2</v>
      </c>
      <c r="Q107" s="236"/>
    </row>
    <row r="108" spans="1:18" x14ac:dyDescent="0.35">
      <c r="A108" s="230"/>
      <c r="B108" s="303" t="s">
        <v>49</v>
      </c>
      <c r="C108" s="254"/>
      <c r="D108" s="304"/>
      <c r="E108" s="254"/>
      <c r="F108" s="305"/>
      <c r="G108" s="134">
        <v>-0.11700000000000001</v>
      </c>
      <c r="H108" s="312"/>
      <c r="I108" s="260"/>
      <c r="J108" s="236"/>
      <c r="K108" s="134">
        <v>-0.11700000000000001</v>
      </c>
      <c r="L108" s="312"/>
      <c r="M108" s="260"/>
      <c r="N108" s="308"/>
      <c r="O108" s="260">
        <f>M108-I108</f>
        <v>0</v>
      </c>
      <c r="P108" s="261" t="str">
        <f>IF(OR(I108=0,M108=0),"",(O108/I108))</f>
        <v/>
      </c>
      <c r="Q108" s="236"/>
    </row>
    <row r="109" spans="1:18" x14ac:dyDescent="0.35">
      <c r="A109" s="230"/>
      <c r="B109" s="254" t="s">
        <v>50</v>
      </c>
      <c r="C109" s="254"/>
      <c r="D109" s="304"/>
      <c r="E109" s="254"/>
      <c r="F109" s="262"/>
      <c r="G109" s="313">
        <v>0.13</v>
      </c>
      <c r="H109" s="262"/>
      <c r="I109" s="260">
        <f>I107*G109</f>
        <v>17019.041000000001</v>
      </c>
      <c r="J109" s="236"/>
      <c r="K109" s="313">
        <v>0.13</v>
      </c>
      <c r="L109" s="262"/>
      <c r="M109" s="260">
        <f>M107*K109</f>
        <v>17571.998600000006</v>
      </c>
      <c r="N109" s="314"/>
      <c r="O109" s="260">
        <f>M109-I109</f>
        <v>552.95760000000519</v>
      </c>
      <c r="P109" s="261">
        <f>IF(OR(I109=0,M109=0),"",(O109/I109))</f>
        <v>3.2490526346343793E-2</v>
      </c>
      <c r="Q109" s="236"/>
    </row>
    <row r="110" spans="1:18" ht="15" thickBot="1" x14ac:dyDescent="0.4">
      <c r="A110" s="230"/>
      <c r="B110" s="522" t="s">
        <v>71</v>
      </c>
      <c r="C110" s="522"/>
      <c r="D110" s="522"/>
      <c r="E110" s="315"/>
      <c r="F110" s="316"/>
      <c r="G110" s="316"/>
      <c r="H110" s="316"/>
      <c r="I110" s="393">
        <f>SUM(I107:I109)</f>
        <v>147934.74100000001</v>
      </c>
      <c r="J110" s="236"/>
      <c r="K110" s="316"/>
      <c r="L110" s="316"/>
      <c r="M110" s="393">
        <f>SUM(M107:M109)</f>
        <v>152741.21860000002</v>
      </c>
      <c r="N110" s="318"/>
      <c r="O110" s="371">
        <f>M110-I110</f>
        <v>4806.4776000000129</v>
      </c>
      <c r="P110" s="372">
        <f>IF(OR(I110=0,M110=0),"",(O110/I110))</f>
        <v>3.2490526346343571E-2</v>
      </c>
      <c r="Q110" s="236"/>
    </row>
    <row r="111" spans="1:18" ht="15" thickBot="1" x14ac:dyDescent="0.4">
      <c r="A111" s="230"/>
      <c r="B111" s="452"/>
      <c r="C111" s="374"/>
      <c r="D111" s="375"/>
      <c r="E111" s="374"/>
      <c r="F111" s="376"/>
      <c r="G111" s="298"/>
      <c r="H111" s="377"/>
      <c r="I111" s="378"/>
      <c r="J111" s="236"/>
      <c r="K111" s="298"/>
      <c r="L111" s="377"/>
      <c r="M111" s="378"/>
      <c r="N111" s="376"/>
      <c r="O111" s="379"/>
      <c r="P111" s="302"/>
      <c r="Q111" s="236"/>
    </row>
    <row r="112" spans="1:18" x14ac:dyDescent="0.35">
      <c r="A112" s="230"/>
      <c r="B112" s="381" t="s">
        <v>60</v>
      </c>
      <c r="C112" s="381"/>
      <c r="D112" s="382"/>
      <c r="E112" s="381"/>
      <c r="F112" s="387"/>
      <c r="G112" s="389"/>
      <c r="H112" s="389"/>
      <c r="I112" s="428">
        <f>SUM(I102:I103,I94,I95:I98)</f>
        <v>126763.70000000001</v>
      </c>
      <c r="J112" s="236"/>
      <c r="K112" s="389"/>
      <c r="L112" s="389"/>
      <c r="M112" s="428">
        <f>SUM(M102:M103,M94,M95:M98)</f>
        <v>131017.22</v>
      </c>
      <c r="N112" s="391"/>
      <c r="O112" s="260">
        <f>M112-I112</f>
        <v>4253.5199999999895</v>
      </c>
      <c r="P112" s="261">
        <f>IF(OR(I112=0,M112=0),"",(O112/I112))</f>
        <v>3.355471637385142E-2</v>
      </c>
    </row>
    <row r="113" spans="1:31" x14ac:dyDescent="0.35">
      <c r="A113" s="230"/>
      <c r="B113" s="254" t="s">
        <v>49</v>
      </c>
      <c r="C113" s="254"/>
      <c r="D113" s="304"/>
      <c r="E113" s="254"/>
      <c r="F113" s="262"/>
      <c r="G113" s="134">
        <v>-0.11700000000000001</v>
      </c>
      <c r="H113" s="312"/>
      <c r="I113" s="260"/>
      <c r="J113" s="236"/>
      <c r="K113" s="134">
        <v>-0.11700000000000001</v>
      </c>
      <c r="L113" s="312"/>
      <c r="M113" s="260"/>
      <c r="N113" s="314"/>
      <c r="O113" s="260">
        <f>M113-I113</f>
        <v>0</v>
      </c>
      <c r="P113" s="261" t="str">
        <f>IF(OR(I113=0,M113=0),"",(O113/I113))</f>
        <v/>
      </c>
    </row>
    <row r="114" spans="1:31" x14ac:dyDescent="0.35">
      <c r="A114" s="230"/>
      <c r="B114" s="496" t="s">
        <v>50</v>
      </c>
      <c r="C114" s="381"/>
      <c r="D114" s="382"/>
      <c r="E114" s="381"/>
      <c r="F114" s="387"/>
      <c r="G114" s="388">
        <v>0.13</v>
      </c>
      <c r="H114" s="389"/>
      <c r="I114" s="390">
        <f>I112*G114</f>
        <v>16479.281000000003</v>
      </c>
      <c r="J114" s="236"/>
      <c r="K114" s="388">
        <v>0.13</v>
      </c>
      <c r="L114" s="389"/>
      <c r="M114" s="390">
        <f>M112*K114</f>
        <v>17032.238600000001</v>
      </c>
      <c r="N114" s="391"/>
      <c r="O114" s="260">
        <f>M114-I114</f>
        <v>552.95759999999791</v>
      </c>
      <c r="P114" s="261">
        <f>IF(OR(I114=0,M114=0),"",(O114/I114))</f>
        <v>3.3554716373851372E-2</v>
      </c>
    </row>
    <row r="115" spans="1:31" ht="15" thickBot="1" x14ac:dyDescent="0.4">
      <c r="A115" s="230"/>
      <c r="B115" s="529" t="s">
        <v>72</v>
      </c>
      <c r="C115" s="529"/>
      <c r="D115" s="529"/>
      <c r="E115" s="254"/>
      <c r="F115" s="429"/>
      <c r="G115" s="429"/>
      <c r="H115" s="429"/>
      <c r="I115" s="430">
        <f>SUM(I112:I114)</f>
        <v>143242.98100000003</v>
      </c>
      <c r="J115" s="236"/>
      <c r="K115" s="429"/>
      <c r="L115" s="429"/>
      <c r="M115" s="430">
        <f>SUM(M112:M114)</f>
        <v>148049.45860000001</v>
      </c>
      <c r="N115" s="431"/>
      <c r="O115" s="260">
        <f>M115-I115</f>
        <v>4806.4775999999838</v>
      </c>
      <c r="P115" s="261">
        <f>IF(OR(I115=0,M115=0),"",(O115/I115))</f>
        <v>3.3554716373851386E-2</v>
      </c>
    </row>
    <row r="116" spans="1:31" ht="15" thickBot="1" x14ac:dyDescent="0.4">
      <c r="A116" s="230"/>
      <c r="B116" s="322"/>
      <c r="C116" s="323"/>
      <c r="D116" s="324"/>
      <c r="E116" s="323"/>
      <c r="F116" s="453"/>
      <c r="G116" s="454"/>
      <c r="H116" s="455"/>
      <c r="I116" s="456"/>
      <c r="J116" s="236"/>
      <c r="K116" s="454"/>
      <c r="L116" s="455"/>
      <c r="M116" s="456"/>
      <c r="N116" s="325"/>
      <c r="O116" s="329"/>
      <c r="P116" s="457"/>
    </row>
    <row r="117" spans="1:31" x14ac:dyDescent="0.35">
      <c r="A117" s="230"/>
      <c r="B117" s="230"/>
      <c r="C117" s="230"/>
      <c r="D117" s="231"/>
      <c r="E117" s="230"/>
      <c r="F117" s="230"/>
      <c r="G117" s="230"/>
      <c r="H117" s="230"/>
      <c r="I117" s="246"/>
      <c r="J117" s="236"/>
      <c r="K117" s="230"/>
      <c r="L117" s="230"/>
      <c r="M117" s="246"/>
      <c r="N117" s="230"/>
      <c r="O117" s="230"/>
      <c r="P117" s="466"/>
    </row>
    <row r="118" spans="1:31" x14ac:dyDescent="0.35">
      <c r="A118" s="230"/>
      <c r="B118" s="244" t="s">
        <v>53</v>
      </c>
      <c r="C118" s="230"/>
      <c r="D118" s="231"/>
      <c r="E118" s="230"/>
      <c r="F118" s="230"/>
      <c r="G118" s="159">
        <v>2.9499999999999998E-2</v>
      </c>
      <c r="H118" s="230"/>
      <c r="I118" s="230"/>
      <c r="J118" s="236"/>
      <c r="K118" s="159">
        <v>2.9499999999999998E-2</v>
      </c>
      <c r="L118" s="230"/>
      <c r="M118" s="230"/>
      <c r="N118" s="230"/>
      <c r="O118" s="230"/>
      <c r="P118" s="466"/>
      <c r="Q118" s="236"/>
    </row>
    <row r="119" spans="1:31" s="22" customFormat="1" x14ac:dyDescent="0.35">
      <c r="D119" s="21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s="22" customFormat="1" x14ac:dyDescent="0.35">
      <c r="D120" s="204">
        <v>0.63</v>
      </c>
      <c r="E120" s="205" t="s">
        <v>41</v>
      </c>
      <c r="F120" s="206"/>
      <c r="G120" s="207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</row>
    <row r="121" spans="1:31" s="22" customFormat="1" x14ac:dyDescent="0.35">
      <c r="D121" s="209">
        <v>0.18</v>
      </c>
      <c r="E121" s="210" t="s">
        <v>42</v>
      </c>
      <c r="F121" s="211"/>
      <c r="G121" s="212"/>
      <c r="H121" s="51"/>
      <c r="I121" s="51"/>
      <c r="J121" s="51"/>
      <c r="K121" s="21"/>
      <c r="L121" s="21"/>
      <c r="M121" s="21"/>
      <c r="N121" s="21"/>
      <c r="O121" s="21"/>
      <c r="P121" s="21"/>
      <c r="Q121" s="21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</row>
    <row r="122" spans="1:31" s="22" customFormat="1" x14ac:dyDescent="0.35">
      <c r="D122" s="213">
        <v>0.19</v>
      </c>
      <c r="E122" s="214" t="s">
        <v>43</v>
      </c>
      <c r="F122" s="215"/>
      <c r="G122" s="216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</row>
    <row r="123" spans="1:31" x14ac:dyDescent="0.35">
      <c r="A123" s="230"/>
      <c r="B123" s="230"/>
      <c r="C123" s="230"/>
      <c r="D123" s="231"/>
      <c r="E123" s="230"/>
      <c r="F123" s="230"/>
      <c r="G123" s="22"/>
      <c r="H123" s="22"/>
      <c r="I123" s="22"/>
      <c r="J123" s="22"/>
      <c r="K123" s="22"/>
      <c r="L123" s="22"/>
      <c r="W123" s="467"/>
    </row>
    <row r="124" spans="1:31" x14ac:dyDescent="0.35">
      <c r="A124" s="230"/>
      <c r="B124" s="230"/>
      <c r="C124" s="230"/>
      <c r="D124" s="231"/>
      <c r="E124" s="230"/>
      <c r="F124" s="230"/>
      <c r="G124" s="22"/>
      <c r="H124" s="22"/>
      <c r="I124" s="22"/>
      <c r="J124" s="208"/>
      <c r="K124" s="208"/>
      <c r="L124" s="208"/>
      <c r="M124" s="208"/>
      <c r="W124" s="467"/>
    </row>
    <row r="125" spans="1:31" x14ac:dyDescent="0.35">
      <c r="A125" s="230"/>
      <c r="B125" s="230"/>
      <c r="C125" s="230"/>
      <c r="D125" s="231"/>
      <c r="E125" s="230"/>
      <c r="F125" s="230"/>
      <c r="G125" s="22"/>
      <c r="H125" s="22"/>
      <c r="I125" s="22"/>
      <c r="J125" s="208"/>
      <c r="K125" s="208"/>
      <c r="L125" s="208"/>
      <c r="M125" s="208"/>
    </row>
    <row r="126" spans="1:31" x14ac:dyDescent="0.35">
      <c r="A126" s="230"/>
      <c r="B126" s="230"/>
      <c r="C126" s="230"/>
      <c r="D126" s="231"/>
      <c r="E126" s="230"/>
      <c r="F126" s="230"/>
      <c r="G126" s="22"/>
      <c r="H126" s="22"/>
      <c r="I126" s="22"/>
      <c r="J126" s="208"/>
      <c r="K126" s="208"/>
      <c r="L126" s="208"/>
      <c r="M126" s="208"/>
    </row>
    <row r="127" spans="1:31" x14ac:dyDescent="0.35">
      <c r="A127" s="230"/>
      <c r="B127" s="230"/>
      <c r="C127" s="230"/>
      <c r="D127" s="231"/>
      <c r="E127" s="230"/>
      <c r="F127" s="230"/>
      <c r="G127" s="22"/>
      <c r="H127" s="22"/>
      <c r="I127" s="22"/>
      <c r="J127" s="208"/>
      <c r="K127" s="208"/>
      <c r="L127" s="208"/>
      <c r="M127" s="208"/>
    </row>
    <row r="128" spans="1:31" x14ac:dyDescent="0.35">
      <c r="A128" s="230"/>
      <c r="B128" s="230"/>
      <c r="C128" s="230"/>
      <c r="D128" s="231"/>
      <c r="E128" s="230"/>
      <c r="F128" s="230"/>
      <c r="G128" s="22"/>
      <c r="H128" s="22"/>
      <c r="I128" s="22"/>
      <c r="J128" s="208"/>
      <c r="K128" s="208"/>
      <c r="L128" s="208"/>
      <c r="M128" s="208"/>
    </row>
    <row r="129" spans="1:13" x14ac:dyDescent="0.35">
      <c r="A129" s="230"/>
      <c r="B129" s="230"/>
      <c r="C129" s="230"/>
      <c r="D129" s="231"/>
      <c r="E129" s="230"/>
      <c r="F129" s="230"/>
      <c r="G129" s="22"/>
      <c r="H129" s="22"/>
      <c r="I129" s="22"/>
      <c r="J129" s="208"/>
      <c r="K129" s="208"/>
      <c r="L129" s="208"/>
      <c r="M129" s="208"/>
    </row>
    <row r="130" spans="1:13" x14ac:dyDescent="0.35">
      <c r="A130" s="230"/>
      <c r="B130" s="230"/>
      <c r="C130" s="230"/>
      <c r="D130" s="231"/>
      <c r="E130" s="230"/>
      <c r="F130" s="230"/>
      <c r="G130" s="22"/>
      <c r="H130" s="22"/>
      <c r="I130" s="22"/>
      <c r="J130" s="208"/>
      <c r="K130" s="208"/>
      <c r="L130" s="208"/>
      <c r="M130" s="208"/>
    </row>
    <row r="131" spans="1:13" x14ac:dyDescent="0.35">
      <c r="A131" s="230"/>
      <c r="B131" s="230"/>
      <c r="C131" s="230"/>
      <c r="D131" s="231"/>
      <c r="E131" s="230"/>
      <c r="F131" s="230"/>
      <c r="G131" s="22"/>
      <c r="H131" s="22"/>
      <c r="I131" s="22"/>
      <c r="J131" s="208"/>
      <c r="K131" s="208"/>
      <c r="L131" s="208"/>
      <c r="M131" s="208"/>
    </row>
    <row r="132" spans="1:13" x14ac:dyDescent="0.35">
      <c r="A132" s="230"/>
      <c r="B132" s="230"/>
      <c r="C132" s="230"/>
      <c r="D132" s="231"/>
      <c r="E132" s="230"/>
      <c r="F132" s="230"/>
      <c r="G132" s="22"/>
      <c r="H132" s="22"/>
      <c r="I132" s="22"/>
      <c r="J132" s="208"/>
      <c r="K132" s="208"/>
      <c r="L132" s="208"/>
      <c r="M132" s="208"/>
    </row>
    <row r="133" spans="1:13" x14ac:dyDescent="0.35">
      <c r="A133" s="230"/>
      <c r="B133" s="230"/>
      <c r="C133" s="230"/>
      <c r="D133" s="231"/>
      <c r="E133" s="230"/>
      <c r="F133" s="230"/>
      <c r="G133" s="22"/>
      <c r="H133" s="22"/>
      <c r="I133" s="22"/>
      <c r="J133" s="208"/>
      <c r="K133" s="208"/>
      <c r="L133" s="208"/>
      <c r="M133" s="208"/>
    </row>
    <row r="134" spans="1:13" x14ac:dyDescent="0.35">
      <c r="A134" s="230"/>
      <c r="B134" s="230"/>
      <c r="C134" s="230"/>
      <c r="D134" s="231"/>
      <c r="E134" s="230"/>
      <c r="F134" s="230"/>
      <c r="G134" s="22"/>
      <c r="H134" s="22"/>
      <c r="I134" s="22"/>
      <c r="J134" s="208"/>
      <c r="K134" s="208"/>
      <c r="L134" s="208"/>
      <c r="M134" s="208"/>
    </row>
    <row r="135" spans="1:13" x14ac:dyDescent="0.35">
      <c r="A135" s="230"/>
      <c r="B135" s="230"/>
      <c r="C135" s="230"/>
      <c r="D135" s="231"/>
      <c r="E135" s="230"/>
      <c r="F135" s="230"/>
      <c r="G135" s="22"/>
      <c r="H135" s="22"/>
      <c r="I135" s="22"/>
      <c r="J135" s="208"/>
      <c r="K135" s="208"/>
      <c r="L135" s="208"/>
      <c r="M135" s="208"/>
    </row>
    <row r="136" spans="1:13" x14ac:dyDescent="0.35">
      <c r="A136" s="230"/>
      <c r="B136" s="230"/>
      <c r="C136" s="230"/>
      <c r="D136" s="231"/>
      <c r="E136" s="230"/>
      <c r="F136" s="230"/>
      <c r="G136" s="22"/>
      <c r="H136" s="22"/>
      <c r="I136" s="22"/>
      <c r="J136" s="208"/>
      <c r="K136" s="208"/>
      <c r="L136" s="208"/>
      <c r="M136" s="208"/>
    </row>
    <row r="137" spans="1:13" x14ac:dyDescent="0.35">
      <c r="A137" s="230"/>
      <c r="B137" s="230"/>
      <c r="C137" s="230"/>
      <c r="D137" s="231"/>
      <c r="E137" s="230"/>
      <c r="F137" s="230"/>
      <c r="G137" s="22"/>
      <c r="H137" s="22"/>
      <c r="I137" s="22"/>
      <c r="J137" s="208"/>
      <c r="K137" s="208"/>
      <c r="L137" s="208"/>
      <c r="M137" s="208"/>
    </row>
    <row r="138" spans="1:13" x14ac:dyDescent="0.35">
      <c r="A138" s="230"/>
      <c r="B138" s="230"/>
      <c r="C138" s="230"/>
      <c r="D138" s="231"/>
      <c r="E138" s="230"/>
      <c r="F138" s="230"/>
      <c r="G138" s="22"/>
      <c r="H138" s="22"/>
      <c r="I138" s="22"/>
      <c r="J138" s="208"/>
      <c r="K138" s="208"/>
      <c r="L138" s="208"/>
      <c r="M138" s="208"/>
    </row>
    <row r="139" spans="1:13" x14ac:dyDescent="0.35">
      <c r="A139" s="230"/>
      <c r="B139" s="230"/>
      <c r="C139" s="230"/>
      <c r="D139" s="231"/>
      <c r="E139" s="230"/>
      <c r="F139" s="230"/>
      <c r="G139" s="22"/>
      <c r="H139" s="22"/>
      <c r="I139" s="22"/>
      <c r="J139" s="208"/>
      <c r="K139" s="208"/>
      <c r="L139" s="208"/>
      <c r="M139" s="208"/>
    </row>
    <row r="140" spans="1:13" x14ac:dyDescent="0.35">
      <c r="A140" s="230"/>
      <c r="B140" s="230"/>
      <c r="C140" s="230"/>
      <c r="D140" s="231"/>
      <c r="E140" s="230"/>
      <c r="F140" s="230"/>
      <c r="G140" s="22"/>
      <c r="H140" s="22"/>
      <c r="I140" s="22"/>
      <c r="J140" s="208"/>
      <c r="K140" s="208"/>
      <c r="L140" s="208"/>
      <c r="M140" s="208"/>
    </row>
    <row r="141" spans="1:13" x14ac:dyDescent="0.35">
      <c r="A141" s="230"/>
      <c r="B141" s="230"/>
      <c r="C141" s="230"/>
      <c r="D141" s="231"/>
      <c r="E141" s="230"/>
      <c r="F141" s="230"/>
      <c r="G141" s="22"/>
      <c r="H141" s="22"/>
      <c r="I141" s="22"/>
      <c r="J141" s="208"/>
      <c r="K141" s="208"/>
      <c r="L141" s="208"/>
      <c r="M141" s="208"/>
    </row>
    <row r="142" spans="1:13" x14ac:dyDescent="0.35">
      <c r="A142" s="230"/>
      <c r="B142" s="230"/>
      <c r="C142" s="230"/>
      <c r="D142" s="231"/>
      <c r="E142" s="230"/>
      <c r="F142" s="230"/>
      <c r="G142" s="22"/>
      <c r="H142" s="22"/>
      <c r="I142" s="22"/>
      <c r="J142" s="208"/>
      <c r="K142" s="208"/>
      <c r="L142" s="208"/>
      <c r="M142" s="208"/>
    </row>
    <row r="143" spans="1:13" x14ac:dyDescent="0.35">
      <c r="A143" s="230"/>
      <c r="B143" s="230"/>
      <c r="C143" s="230"/>
      <c r="D143" s="231"/>
      <c r="E143" s="230"/>
      <c r="F143" s="230"/>
      <c r="G143" s="22"/>
      <c r="H143" s="22"/>
      <c r="I143" s="22"/>
      <c r="J143" s="208"/>
      <c r="K143" s="208"/>
      <c r="L143" s="208"/>
      <c r="M143" s="208"/>
    </row>
    <row r="144" spans="1:13" x14ac:dyDescent="0.35">
      <c r="A144" s="230"/>
      <c r="B144" s="230"/>
      <c r="C144" s="230"/>
      <c r="D144" s="231"/>
      <c r="E144" s="230"/>
      <c r="F144" s="230"/>
      <c r="G144" s="22"/>
      <c r="H144" s="22"/>
      <c r="I144" s="22"/>
      <c r="J144" s="208"/>
      <c r="K144" s="208"/>
      <c r="L144" s="208"/>
      <c r="M144" s="208"/>
    </row>
    <row r="145" spans="1:13" x14ac:dyDescent="0.35">
      <c r="A145" s="230"/>
      <c r="B145" s="230"/>
      <c r="C145" s="230"/>
      <c r="D145" s="231"/>
      <c r="E145" s="230"/>
      <c r="F145" s="230"/>
      <c r="G145" s="22"/>
      <c r="H145" s="22"/>
      <c r="I145" s="22"/>
      <c r="J145" s="208"/>
      <c r="K145" s="208"/>
      <c r="L145" s="208"/>
      <c r="M145" s="208"/>
    </row>
    <row r="146" spans="1:13" x14ac:dyDescent="0.35">
      <c r="A146" s="230"/>
      <c r="B146" s="230"/>
      <c r="C146" s="230"/>
      <c r="D146" s="231"/>
      <c r="E146" s="230"/>
      <c r="F146" s="230"/>
      <c r="G146" s="22"/>
      <c r="H146" s="22"/>
      <c r="I146" s="22"/>
      <c r="J146" s="208"/>
      <c r="K146" s="208"/>
      <c r="L146" s="208"/>
      <c r="M146" s="208"/>
    </row>
    <row r="147" spans="1:13" x14ac:dyDescent="0.35">
      <c r="A147" s="230"/>
      <c r="B147" s="230"/>
      <c r="C147" s="230"/>
      <c r="D147" s="231"/>
      <c r="E147" s="230"/>
      <c r="F147" s="230"/>
      <c r="G147" s="22"/>
      <c r="H147" s="22"/>
      <c r="I147" s="22"/>
      <c r="J147" s="208"/>
      <c r="K147" s="208"/>
      <c r="L147" s="208"/>
      <c r="M147" s="208"/>
    </row>
    <row r="148" spans="1:13" x14ac:dyDescent="0.35">
      <c r="A148" s="230"/>
      <c r="B148" s="230"/>
      <c r="C148" s="230"/>
      <c r="D148" s="231"/>
      <c r="E148" s="230"/>
      <c r="F148" s="230"/>
      <c r="G148" s="22"/>
      <c r="H148" s="22"/>
      <c r="I148" s="22"/>
      <c r="J148" s="208"/>
      <c r="K148" s="208"/>
      <c r="L148" s="208"/>
      <c r="M148" s="208"/>
    </row>
    <row r="149" spans="1:13" x14ac:dyDescent="0.35">
      <c r="A149" s="230"/>
      <c r="B149" s="230"/>
      <c r="C149" s="230"/>
      <c r="D149" s="231"/>
      <c r="E149" s="230"/>
      <c r="F149" s="230"/>
      <c r="G149" s="22"/>
      <c r="H149" s="22"/>
      <c r="I149" s="22"/>
      <c r="J149" s="208"/>
      <c r="K149" s="208"/>
      <c r="L149" s="208"/>
      <c r="M149" s="208"/>
    </row>
    <row r="150" spans="1:13" x14ac:dyDescent="0.35">
      <c r="A150" s="230"/>
      <c r="B150" s="230"/>
      <c r="C150" s="230"/>
      <c r="D150" s="231"/>
      <c r="E150" s="230"/>
      <c r="F150" s="230"/>
      <c r="G150" s="22"/>
      <c r="H150" s="22"/>
      <c r="I150" s="22"/>
      <c r="J150" s="208"/>
      <c r="K150" s="208"/>
      <c r="L150" s="208"/>
      <c r="M150" s="208"/>
    </row>
    <row r="151" spans="1:13" x14ac:dyDescent="0.35">
      <c r="A151" s="230"/>
      <c r="B151" s="230"/>
      <c r="C151" s="230"/>
      <c r="D151" s="231"/>
      <c r="E151" s="230"/>
      <c r="F151" s="230"/>
      <c r="G151" s="22"/>
      <c r="H151" s="22"/>
      <c r="I151" s="22"/>
      <c r="J151" s="208"/>
      <c r="K151" s="208"/>
      <c r="L151" s="208"/>
      <c r="M151" s="208"/>
    </row>
    <row r="152" spans="1:13" x14ac:dyDescent="0.35">
      <c r="A152" s="230"/>
      <c r="B152" s="230"/>
      <c r="C152" s="230"/>
      <c r="D152" s="231"/>
      <c r="E152" s="230"/>
      <c r="F152" s="230"/>
      <c r="G152" s="22"/>
      <c r="H152" s="22"/>
      <c r="I152" s="22"/>
      <c r="J152" s="208"/>
      <c r="K152" s="208"/>
      <c r="L152" s="208"/>
      <c r="M152" s="208"/>
    </row>
    <row r="153" spans="1:13" x14ac:dyDescent="0.35">
      <c r="A153" s="230"/>
      <c r="B153" s="230"/>
      <c r="C153" s="230"/>
      <c r="D153" s="231"/>
      <c r="E153" s="230"/>
      <c r="F153" s="230"/>
      <c r="G153" s="22"/>
      <c r="H153" s="22"/>
      <c r="I153" s="22"/>
      <c r="J153" s="208"/>
      <c r="K153" s="208"/>
      <c r="L153" s="208"/>
      <c r="M153" s="208"/>
    </row>
    <row r="154" spans="1:13" x14ac:dyDescent="0.35">
      <c r="A154" s="230"/>
      <c r="B154" s="230"/>
      <c r="C154" s="230"/>
      <c r="D154" s="231"/>
      <c r="E154" s="230"/>
      <c r="F154" s="230"/>
      <c r="G154" s="22"/>
      <c r="H154" s="22"/>
      <c r="I154" s="22"/>
      <c r="J154" s="208"/>
      <c r="K154" s="208"/>
      <c r="L154" s="208"/>
      <c r="M154" s="208"/>
    </row>
    <row r="155" spans="1:13" x14ac:dyDescent="0.35">
      <c r="A155" s="230"/>
      <c r="B155" s="230"/>
      <c r="C155" s="230"/>
      <c r="D155" s="231"/>
      <c r="E155" s="230"/>
      <c r="F155" s="230"/>
      <c r="G155" s="22"/>
      <c r="H155" s="22"/>
      <c r="I155" s="22"/>
      <c r="J155" s="208"/>
      <c r="K155" s="208"/>
      <c r="L155" s="208"/>
      <c r="M155" s="208"/>
    </row>
    <row r="156" spans="1:13" x14ac:dyDescent="0.35">
      <c r="A156" s="230"/>
      <c r="B156" s="230"/>
      <c r="C156" s="230"/>
      <c r="D156" s="231"/>
      <c r="E156" s="230"/>
      <c r="F156" s="230"/>
      <c r="G156" s="22"/>
      <c r="H156" s="22"/>
      <c r="I156" s="22"/>
      <c r="J156" s="208"/>
      <c r="K156" s="208"/>
      <c r="L156" s="208"/>
      <c r="M156" s="208"/>
    </row>
    <row r="157" spans="1:13" x14ac:dyDescent="0.35">
      <c r="A157" s="230"/>
      <c r="B157" s="230"/>
      <c r="C157" s="230"/>
      <c r="D157" s="231"/>
      <c r="E157" s="230"/>
      <c r="F157" s="230"/>
      <c r="G157" s="22"/>
      <c r="H157" s="22"/>
      <c r="I157" s="22"/>
      <c r="J157" s="208"/>
      <c r="K157" s="208"/>
      <c r="L157" s="208"/>
      <c r="M157" s="208"/>
    </row>
    <row r="158" spans="1:13" x14ac:dyDescent="0.35">
      <c r="A158" s="230"/>
      <c r="B158" s="230"/>
      <c r="C158" s="230"/>
      <c r="D158" s="231"/>
      <c r="E158" s="230"/>
      <c r="F158" s="230"/>
      <c r="G158" s="22"/>
      <c r="H158" s="22"/>
      <c r="I158" s="22"/>
      <c r="J158" s="208"/>
      <c r="K158" s="208"/>
      <c r="L158" s="208"/>
      <c r="M158" s="208"/>
    </row>
    <row r="159" spans="1:13" x14ac:dyDescent="0.35">
      <c r="A159" s="230"/>
      <c r="B159" s="230"/>
      <c r="C159" s="230"/>
      <c r="D159" s="231"/>
      <c r="E159" s="230"/>
      <c r="F159" s="230"/>
      <c r="G159" s="22"/>
      <c r="H159" s="22"/>
      <c r="I159" s="22"/>
      <c r="J159" s="208"/>
      <c r="K159" s="208"/>
      <c r="L159" s="208"/>
      <c r="M159" s="208"/>
    </row>
    <row r="160" spans="1:13" x14ac:dyDescent="0.35">
      <c r="A160" s="230"/>
      <c r="B160" s="230"/>
      <c r="C160" s="230"/>
      <c r="D160" s="231"/>
      <c r="E160" s="230"/>
      <c r="F160" s="230"/>
      <c r="G160" s="22"/>
      <c r="H160" s="22"/>
      <c r="I160" s="22"/>
      <c r="J160" s="208"/>
      <c r="K160" s="208"/>
      <c r="L160" s="208"/>
      <c r="M160" s="208"/>
    </row>
    <row r="161" spans="1:13" x14ac:dyDescent="0.35">
      <c r="A161" s="230"/>
      <c r="B161" s="230"/>
      <c r="C161" s="230"/>
      <c r="D161" s="231"/>
      <c r="E161" s="230"/>
      <c r="F161" s="230"/>
      <c r="G161" s="22"/>
      <c r="H161" s="22"/>
      <c r="I161" s="22"/>
      <c r="J161" s="208"/>
      <c r="K161" s="208"/>
      <c r="L161" s="208"/>
      <c r="M161" s="208"/>
    </row>
    <row r="162" spans="1:13" x14ac:dyDescent="0.35">
      <c r="A162" s="230"/>
      <c r="B162" s="230"/>
      <c r="C162" s="230"/>
      <c r="D162" s="231"/>
      <c r="E162" s="230"/>
      <c r="F162" s="230"/>
      <c r="G162" s="22"/>
      <c r="H162" s="22"/>
      <c r="I162" s="22"/>
      <c r="J162" s="208"/>
      <c r="K162" s="208"/>
      <c r="L162" s="208"/>
      <c r="M162" s="208"/>
    </row>
    <row r="163" spans="1:13" x14ac:dyDescent="0.35">
      <c r="A163" s="230"/>
      <c r="B163" s="230"/>
      <c r="C163" s="230"/>
      <c r="D163" s="231"/>
      <c r="E163" s="230"/>
      <c r="F163" s="230"/>
      <c r="G163" s="22"/>
      <c r="H163" s="22"/>
      <c r="I163" s="22"/>
      <c r="J163" s="208"/>
      <c r="K163" s="208"/>
      <c r="L163" s="208"/>
      <c r="M163" s="208"/>
    </row>
    <row r="164" spans="1:13" x14ac:dyDescent="0.35">
      <c r="A164" s="230"/>
      <c r="B164" s="230"/>
      <c r="C164" s="230"/>
      <c r="D164" s="231"/>
      <c r="E164" s="230"/>
      <c r="F164" s="230"/>
      <c r="G164" s="22"/>
      <c r="H164" s="22"/>
      <c r="I164" s="22"/>
      <c r="J164" s="208"/>
      <c r="K164" s="208"/>
      <c r="L164" s="208"/>
      <c r="M164" s="208"/>
    </row>
    <row r="165" spans="1:13" x14ac:dyDescent="0.35">
      <c r="A165" s="230"/>
      <c r="B165" s="230"/>
      <c r="C165" s="230"/>
      <c r="D165" s="231"/>
      <c r="E165" s="230"/>
      <c r="F165" s="230"/>
      <c r="G165" s="22"/>
      <c r="H165" s="22"/>
      <c r="I165" s="22"/>
      <c r="J165" s="208"/>
      <c r="K165" s="208"/>
      <c r="L165" s="208"/>
      <c r="M165" s="208"/>
    </row>
    <row r="166" spans="1:13" x14ac:dyDescent="0.35">
      <c r="A166" s="230"/>
      <c r="B166" s="230"/>
      <c r="C166" s="230"/>
      <c r="D166" s="231"/>
      <c r="E166" s="230"/>
      <c r="F166" s="230"/>
      <c r="G166" s="22"/>
      <c r="H166" s="22"/>
      <c r="I166" s="22"/>
      <c r="J166" s="208"/>
      <c r="K166" s="208"/>
      <c r="L166" s="208"/>
      <c r="M166" s="208"/>
    </row>
    <row r="167" spans="1:13" x14ac:dyDescent="0.35">
      <c r="A167" s="230"/>
      <c r="B167" s="230"/>
      <c r="C167" s="230"/>
      <c r="D167" s="231"/>
      <c r="E167" s="230"/>
      <c r="F167" s="230"/>
      <c r="G167" s="22"/>
      <c r="H167" s="22"/>
      <c r="I167" s="22"/>
      <c r="J167" s="208"/>
      <c r="K167" s="208"/>
      <c r="L167" s="208"/>
      <c r="M167" s="208"/>
    </row>
    <row r="168" spans="1:13" x14ac:dyDescent="0.35">
      <c r="A168" s="230"/>
      <c r="B168" s="230"/>
      <c r="C168" s="230"/>
      <c r="D168" s="231"/>
      <c r="E168" s="230"/>
      <c r="F168" s="230"/>
      <c r="G168" s="22"/>
      <c r="H168" s="22"/>
      <c r="I168" s="22"/>
      <c r="J168" s="208"/>
      <c r="K168" s="208"/>
      <c r="L168" s="208"/>
      <c r="M168" s="208"/>
    </row>
    <row r="169" spans="1:13" x14ac:dyDescent="0.35">
      <c r="A169" s="230"/>
      <c r="B169" s="230"/>
      <c r="C169" s="230"/>
      <c r="D169" s="231"/>
      <c r="E169" s="230"/>
      <c r="F169" s="230"/>
      <c r="G169" s="22"/>
      <c r="H169" s="22"/>
      <c r="I169" s="22"/>
      <c r="J169" s="208"/>
      <c r="K169" s="208"/>
      <c r="L169" s="208"/>
      <c r="M169" s="208"/>
    </row>
    <row r="170" spans="1:13" x14ac:dyDescent="0.35">
      <c r="A170" s="230"/>
      <c r="B170" s="230"/>
      <c r="C170" s="230"/>
      <c r="D170" s="231"/>
      <c r="E170" s="230"/>
      <c r="F170" s="230"/>
      <c r="G170" s="22"/>
      <c r="H170" s="22"/>
      <c r="I170" s="22"/>
      <c r="J170" s="208"/>
      <c r="K170" s="208"/>
      <c r="L170" s="208"/>
      <c r="M170" s="208"/>
    </row>
    <row r="171" spans="1:13" x14ac:dyDescent="0.35">
      <c r="A171" s="230"/>
      <c r="B171" s="230"/>
      <c r="C171" s="230"/>
      <c r="D171" s="231"/>
      <c r="E171" s="230"/>
      <c r="F171" s="230"/>
      <c r="G171" s="22"/>
      <c r="H171" s="22"/>
      <c r="I171" s="22"/>
      <c r="J171" s="208"/>
      <c r="K171" s="208"/>
      <c r="L171" s="208"/>
      <c r="M171" s="208"/>
    </row>
    <row r="172" spans="1:13" x14ac:dyDescent="0.35">
      <c r="A172" s="230"/>
      <c r="B172" s="230"/>
      <c r="C172" s="230"/>
      <c r="D172" s="231"/>
      <c r="E172" s="230"/>
      <c r="F172" s="230"/>
      <c r="G172" s="22"/>
      <c r="H172" s="22"/>
      <c r="I172" s="22"/>
      <c r="J172" s="208"/>
      <c r="K172" s="208"/>
      <c r="L172" s="208"/>
      <c r="M172" s="208"/>
    </row>
    <row r="173" spans="1:13" x14ac:dyDescent="0.35">
      <c r="A173" s="230"/>
      <c r="B173" s="230"/>
      <c r="C173" s="230"/>
      <c r="D173" s="231"/>
      <c r="E173" s="230"/>
      <c r="F173" s="230"/>
      <c r="G173" s="22"/>
      <c r="H173" s="22"/>
      <c r="I173" s="22"/>
      <c r="J173" s="208"/>
      <c r="K173" s="208"/>
      <c r="L173" s="208"/>
      <c r="M173" s="208"/>
    </row>
    <row r="174" spans="1:13" x14ac:dyDescent="0.35">
      <c r="A174" s="230"/>
      <c r="B174" s="230"/>
      <c r="C174" s="230"/>
      <c r="D174" s="231"/>
      <c r="E174" s="230"/>
      <c r="F174" s="230"/>
      <c r="G174" s="22"/>
      <c r="H174" s="22"/>
      <c r="I174" s="22"/>
      <c r="J174" s="208"/>
      <c r="K174" s="208"/>
      <c r="L174" s="208"/>
      <c r="M174" s="208"/>
    </row>
    <row r="175" spans="1:13" x14ac:dyDescent="0.35">
      <c r="A175" s="230"/>
      <c r="B175" s="230"/>
      <c r="C175" s="230"/>
      <c r="D175" s="231"/>
      <c r="E175" s="230"/>
      <c r="F175" s="230"/>
      <c r="G175" s="22"/>
      <c r="H175" s="22"/>
      <c r="I175" s="22"/>
      <c r="J175" s="208"/>
      <c r="K175" s="208"/>
      <c r="L175" s="208"/>
      <c r="M175" s="208"/>
    </row>
    <row r="176" spans="1:13" x14ac:dyDescent="0.35">
      <c r="A176" s="230"/>
      <c r="B176" s="230"/>
      <c r="C176" s="230"/>
      <c r="D176" s="231"/>
      <c r="E176" s="230"/>
      <c r="F176" s="230"/>
      <c r="G176" s="22"/>
      <c r="H176" s="22"/>
      <c r="I176" s="22"/>
      <c r="J176" s="208"/>
      <c r="K176" s="208"/>
      <c r="L176" s="208"/>
      <c r="M176" s="208"/>
    </row>
    <row r="177" spans="1:13" x14ac:dyDescent="0.35">
      <c r="A177" s="230"/>
      <c r="B177" s="230"/>
      <c r="C177" s="230"/>
      <c r="D177" s="231"/>
      <c r="E177" s="230"/>
      <c r="F177" s="230"/>
      <c r="G177" s="22"/>
      <c r="H177" s="22"/>
      <c r="I177" s="22"/>
      <c r="J177" s="208"/>
      <c r="K177" s="208"/>
      <c r="L177" s="208"/>
      <c r="M177" s="208"/>
    </row>
    <row r="178" spans="1:13" x14ac:dyDescent="0.35">
      <c r="A178" s="230"/>
      <c r="B178" s="230"/>
      <c r="C178" s="230"/>
      <c r="D178" s="231"/>
      <c r="E178" s="230"/>
      <c r="F178" s="230"/>
      <c r="G178" s="22"/>
      <c r="H178" s="22"/>
      <c r="I178" s="22"/>
      <c r="J178" s="208"/>
      <c r="K178" s="208"/>
      <c r="L178" s="208"/>
      <c r="M178" s="208"/>
    </row>
    <row r="179" spans="1:13" x14ac:dyDescent="0.35">
      <c r="A179" s="230"/>
      <c r="B179" s="230"/>
      <c r="C179" s="230"/>
      <c r="D179" s="231"/>
      <c r="E179" s="230"/>
      <c r="F179" s="230"/>
      <c r="G179" s="22"/>
      <c r="H179" s="22"/>
      <c r="I179" s="22"/>
      <c r="J179" s="208"/>
      <c r="K179" s="208"/>
      <c r="L179" s="208"/>
      <c r="M179" s="208"/>
    </row>
    <row r="180" spans="1:13" x14ac:dyDescent="0.35">
      <c r="A180" s="230"/>
      <c r="B180" s="230"/>
      <c r="C180" s="230"/>
      <c r="D180" s="231"/>
      <c r="E180" s="230"/>
      <c r="F180" s="230"/>
      <c r="G180" s="22"/>
      <c r="H180" s="22"/>
      <c r="I180" s="22"/>
      <c r="J180" s="208"/>
      <c r="K180" s="208"/>
      <c r="L180" s="208"/>
      <c r="M180" s="208"/>
    </row>
    <row r="181" spans="1:13" x14ac:dyDescent="0.35">
      <c r="A181" s="230"/>
      <c r="B181" s="230"/>
      <c r="C181" s="230"/>
      <c r="D181" s="231"/>
      <c r="E181" s="230"/>
      <c r="F181" s="230"/>
      <c r="G181" s="22"/>
      <c r="H181" s="22"/>
      <c r="I181" s="22"/>
      <c r="J181" s="208"/>
      <c r="K181" s="208"/>
      <c r="L181" s="208"/>
      <c r="M181" s="208"/>
    </row>
    <row r="182" spans="1:13" x14ac:dyDescent="0.35">
      <c r="A182" s="230"/>
      <c r="B182" s="230"/>
      <c r="C182" s="230"/>
      <c r="D182" s="231"/>
      <c r="E182" s="230"/>
      <c r="F182" s="230"/>
      <c r="G182" s="22"/>
      <c r="H182" s="22"/>
      <c r="I182" s="22"/>
      <c r="J182" s="208"/>
      <c r="K182" s="208"/>
      <c r="L182" s="208"/>
      <c r="M182" s="208"/>
    </row>
    <row r="183" spans="1:13" x14ac:dyDescent="0.35">
      <c r="A183" s="230"/>
      <c r="B183" s="230"/>
      <c r="C183" s="230"/>
      <c r="D183" s="231"/>
      <c r="E183" s="230"/>
      <c r="F183" s="230"/>
      <c r="G183" s="22"/>
      <c r="H183" s="22"/>
      <c r="I183" s="22"/>
      <c r="J183" s="208"/>
      <c r="K183" s="208"/>
      <c r="L183" s="208"/>
      <c r="M183" s="208"/>
    </row>
    <row r="184" spans="1:13" x14ac:dyDescent="0.35">
      <c r="A184" s="230"/>
      <c r="B184" s="230"/>
      <c r="C184" s="230"/>
      <c r="D184" s="231"/>
      <c r="E184" s="230"/>
      <c r="F184" s="230"/>
      <c r="G184" s="22"/>
      <c r="H184" s="22"/>
      <c r="I184" s="22"/>
      <c r="J184" s="208"/>
      <c r="K184" s="208"/>
      <c r="L184" s="208"/>
      <c r="M184" s="208"/>
    </row>
    <row r="185" spans="1:13" x14ac:dyDescent="0.35">
      <c r="A185" s="230"/>
      <c r="B185" s="230"/>
      <c r="C185" s="230"/>
      <c r="D185" s="231"/>
      <c r="E185" s="230"/>
      <c r="F185" s="230"/>
      <c r="G185" s="22"/>
      <c r="H185" s="22"/>
      <c r="I185" s="22"/>
      <c r="J185" s="208"/>
      <c r="K185" s="208"/>
      <c r="L185" s="208"/>
      <c r="M185" s="208"/>
    </row>
    <row r="186" spans="1:13" x14ac:dyDescent="0.35">
      <c r="A186" s="230"/>
      <c r="B186" s="230"/>
      <c r="C186" s="230"/>
      <c r="D186" s="231"/>
      <c r="E186" s="230"/>
      <c r="F186" s="230"/>
      <c r="G186" s="22"/>
      <c r="H186" s="22"/>
      <c r="I186" s="22"/>
      <c r="J186" s="208"/>
      <c r="K186" s="208"/>
      <c r="L186" s="208"/>
      <c r="M186" s="208"/>
    </row>
    <row r="187" spans="1:13" x14ac:dyDescent="0.35">
      <c r="A187" s="230"/>
      <c r="B187" s="230"/>
      <c r="C187" s="230"/>
      <c r="D187" s="231"/>
      <c r="E187" s="230"/>
      <c r="F187" s="230"/>
      <c r="G187" s="22"/>
      <c r="H187" s="22"/>
      <c r="I187" s="22"/>
      <c r="J187" s="208"/>
      <c r="K187" s="208"/>
      <c r="L187" s="208"/>
      <c r="M187" s="208"/>
    </row>
    <row r="188" spans="1:13" x14ac:dyDescent="0.35">
      <c r="A188" s="230"/>
      <c r="B188" s="230"/>
      <c r="C188" s="230"/>
      <c r="D188" s="231"/>
      <c r="E188" s="230"/>
      <c r="F188" s="230"/>
      <c r="G188" s="22"/>
      <c r="H188" s="22"/>
      <c r="I188" s="22"/>
      <c r="J188" s="208"/>
      <c r="K188" s="208"/>
      <c r="L188" s="208"/>
      <c r="M188" s="208"/>
    </row>
    <row r="189" spans="1:13" x14ac:dyDescent="0.35">
      <c r="A189" s="230"/>
      <c r="B189" s="230"/>
      <c r="C189" s="230"/>
      <c r="D189" s="231"/>
      <c r="E189" s="230"/>
      <c r="F189" s="230"/>
      <c r="G189" s="22"/>
      <c r="H189" s="22"/>
      <c r="I189" s="22"/>
      <c r="J189" s="208"/>
      <c r="K189" s="208"/>
      <c r="L189" s="208"/>
      <c r="M189" s="208"/>
    </row>
    <row r="190" spans="1:13" x14ac:dyDescent="0.35">
      <c r="A190" s="230"/>
      <c r="B190" s="230"/>
      <c r="C190" s="230"/>
      <c r="D190" s="231"/>
      <c r="E190" s="230"/>
      <c r="F190" s="230"/>
      <c r="G190" s="22"/>
      <c r="H190" s="22"/>
      <c r="I190" s="22"/>
      <c r="J190" s="208"/>
      <c r="K190" s="208"/>
      <c r="L190" s="208"/>
      <c r="M190" s="208"/>
    </row>
    <row r="191" spans="1:13" x14ac:dyDescent="0.35">
      <c r="A191" s="230"/>
      <c r="B191" s="230"/>
      <c r="C191" s="230"/>
      <c r="D191" s="231"/>
      <c r="E191" s="230"/>
      <c r="F191" s="230"/>
      <c r="G191" s="22"/>
      <c r="H191" s="22"/>
      <c r="I191" s="22"/>
      <c r="J191" s="208"/>
      <c r="K191" s="208"/>
      <c r="L191" s="208"/>
      <c r="M191" s="208"/>
    </row>
    <row r="192" spans="1:13" x14ac:dyDescent="0.35">
      <c r="A192" s="230"/>
      <c r="B192" s="230"/>
      <c r="C192" s="230"/>
      <c r="D192" s="231"/>
      <c r="E192" s="230"/>
      <c r="F192" s="230"/>
      <c r="G192" s="22"/>
      <c r="H192" s="22"/>
      <c r="I192" s="22"/>
      <c r="J192" s="208"/>
      <c r="K192" s="208"/>
      <c r="L192" s="208"/>
      <c r="M192" s="208"/>
    </row>
    <row r="193" spans="1:13" x14ac:dyDescent="0.35">
      <c r="A193" s="230"/>
      <c r="B193" s="230"/>
      <c r="C193" s="230"/>
      <c r="D193" s="231"/>
      <c r="E193" s="230"/>
      <c r="F193" s="230"/>
      <c r="G193" s="22"/>
      <c r="H193" s="22"/>
      <c r="I193" s="22"/>
      <c r="J193" s="208"/>
      <c r="K193" s="208"/>
      <c r="L193" s="208"/>
      <c r="M193" s="208"/>
    </row>
    <row r="194" spans="1:13" x14ac:dyDescent="0.35">
      <c r="A194" s="230"/>
      <c r="B194" s="230"/>
      <c r="C194" s="230"/>
      <c r="D194" s="231"/>
      <c r="E194" s="230"/>
      <c r="F194" s="230"/>
      <c r="G194" s="22"/>
      <c r="H194" s="22"/>
      <c r="I194" s="22"/>
      <c r="J194" s="208"/>
      <c r="K194" s="208"/>
      <c r="L194" s="208"/>
      <c r="M194" s="208"/>
    </row>
    <row r="195" spans="1:13" x14ac:dyDescent="0.35">
      <c r="A195" s="230"/>
      <c r="B195" s="230"/>
      <c r="C195" s="230"/>
      <c r="D195" s="231"/>
      <c r="E195" s="230"/>
      <c r="F195" s="230"/>
      <c r="G195" s="22"/>
      <c r="H195" s="22"/>
      <c r="I195" s="22"/>
      <c r="J195" s="208"/>
      <c r="K195" s="208"/>
      <c r="L195" s="208"/>
      <c r="M195" s="208"/>
    </row>
    <row r="196" spans="1:13" x14ac:dyDescent="0.35">
      <c r="A196" s="230"/>
      <c r="B196" s="230"/>
      <c r="C196" s="230"/>
      <c r="D196" s="231"/>
      <c r="E196" s="230"/>
      <c r="F196" s="230"/>
      <c r="G196" s="22"/>
      <c r="H196" s="22"/>
      <c r="I196" s="22"/>
      <c r="J196" s="208"/>
      <c r="K196" s="208"/>
      <c r="L196" s="208"/>
      <c r="M196" s="208"/>
    </row>
    <row r="197" spans="1:13" x14ac:dyDescent="0.35">
      <c r="A197" s="230"/>
      <c r="B197" s="230"/>
      <c r="C197" s="230"/>
      <c r="D197" s="231"/>
      <c r="E197" s="230"/>
      <c r="F197" s="230"/>
      <c r="G197" s="22"/>
      <c r="H197" s="22"/>
      <c r="I197" s="22"/>
      <c r="J197" s="208"/>
      <c r="K197" s="208"/>
      <c r="L197" s="208"/>
      <c r="M197" s="208"/>
    </row>
    <row r="198" spans="1:13" x14ac:dyDescent="0.35">
      <c r="A198" s="230"/>
      <c r="B198" s="230"/>
      <c r="C198" s="230"/>
      <c r="D198" s="231"/>
      <c r="E198" s="230"/>
      <c r="F198" s="230"/>
      <c r="G198" s="22"/>
      <c r="H198" s="22"/>
      <c r="I198" s="22"/>
      <c r="J198" s="208"/>
      <c r="K198" s="208"/>
      <c r="L198" s="208"/>
      <c r="M198" s="208"/>
    </row>
    <row r="199" spans="1:13" x14ac:dyDescent="0.35">
      <c r="A199" s="230"/>
      <c r="B199" s="230"/>
      <c r="C199" s="230"/>
      <c r="D199" s="231"/>
      <c r="E199" s="230"/>
      <c r="F199" s="230"/>
      <c r="G199" s="22"/>
      <c r="H199" s="22"/>
      <c r="I199" s="22"/>
      <c r="J199" s="208"/>
      <c r="K199" s="208"/>
      <c r="L199" s="208"/>
      <c r="M199" s="208"/>
    </row>
    <row r="200" spans="1:13" x14ac:dyDescent="0.35">
      <c r="A200" s="230"/>
      <c r="B200" s="230"/>
      <c r="C200" s="230"/>
      <c r="D200" s="231"/>
      <c r="E200" s="230"/>
      <c r="F200" s="230"/>
      <c r="G200" s="22"/>
      <c r="H200" s="22"/>
      <c r="I200" s="22"/>
      <c r="J200" s="208"/>
      <c r="K200" s="208"/>
      <c r="L200" s="208"/>
      <c r="M200" s="208"/>
    </row>
    <row r="201" spans="1:13" x14ac:dyDescent="0.35">
      <c r="A201" s="230"/>
      <c r="B201" s="230"/>
      <c r="C201" s="230"/>
      <c r="D201" s="231"/>
      <c r="E201" s="230"/>
      <c r="F201" s="230"/>
      <c r="G201" s="22"/>
      <c r="H201" s="22"/>
      <c r="I201" s="22"/>
      <c r="J201" s="208"/>
      <c r="K201" s="208"/>
      <c r="L201" s="208"/>
      <c r="M201" s="208"/>
    </row>
    <row r="202" spans="1:13" x14ac:dyDescent="0.35">
      <c r="A202" s="230"/>
      <c r="B202" s="230"/>
      <c r="C202" s="230"/>
      <c r="D202" s="231"/>
      <c r="E202" s="230"/>
      <c r="F202" s="230"/>
      <c r="G202" s="22"/>
      <c r="H202" s="22"/>
      <c r="I202" s="22"/>
      <c r="J202" s="208"/>
      <c r="K202" s="208"/>
      <c r="L202" s="208"/>
      <c r="M202" s="208"/>
    </row>
    <row r="203" spans="1:13" x14ac:dyDescent="0.35">
      <c r="A203" s="230"/>
      <c r="B203" s="230"/>
      <c r="C203" s="230"/>
      <c r="D203" s="231"/>
      <c r="E203" s="230"/>
      <c r="F203" s="230"/>
      <c r="G203" s="22"/>
      <c r="H203" s="22"/>
      <c r="I203" s="22"/>
      <c r="J203" s="208"/>
      <c r="K203" s="208"/>
      <c r="L203" s="208"/>
      <c r="M203" s="208"/>
    </row>
    <row r="204" spans="1:13" x14ac:dyDescent="0.35">
      <c r="A204" s="230"/>
      <c r="B204" s="230"/>
      <c r="C204" s="230"/>
      <c r="D204" s="231"/>
      <c r="E204" s="230"/>
      <c r="F204" s="230"/>
      <c r="G204" s="22"/>
      <c r="H204" s="22"/>
      <c r="I204" s="22"/>
      <c r="J204" s="208"/>
      <c r="K204" s="208"/>
      <c r="L204" s="208"/>
      <c r="M204" s="208"/>
    </row>
    <row r="205" spans="1:13" x14ac:dyDescent="0.35">
      <c r="A205" s="230"/>
      <c r="B205" s="230"/>
      <c r="C205" s="230"/>
      <c r="D205" s="231"/>
      <c r="E205" s="230"/>
      <c r="F205" s="230"/>
      <c r="G205" s="22"/>
      <c r="H205" s="22"/>
      <c r="I205" s="22"/>
      <c r="J205" s="208"/>
      <c r="K205" s="208"/>
      <c r="L205" s="208"/>
      <c r="M205" s="208"/>
    </row>
    <row r="206" spans="1:13" x14ac:dyDescent="0.35">
      <c r="A206" s="230"/>
      <c r="B206" s="230"/>
      <c r="C206" s="230"/>
      <c r="D206" s="231"/>
      <c r="E206" s="230"/>
      <c r="F206" s="230"/>
      <c r="G206" s="22"/>
      <c r="H206" s="22"/>
      <c r="I206" s="22"/>
      <c r="J206" s="208"/>
      <c r="K206" s="208"/>
      <c r="L206" s="208"/>
      <c r="M206" s="208"/>
    </row>
    <row r="207" spans="1:13" x14ac:dyDescent="0.35">
      <c r="A207" s="230"/>
      <c r="B207" s="230"/>
      <c r="C207" s="230"/>
      <c r="D207" s="231"/>
      <c r="E207" s="230"/>
      <c r="F207" s="230"/>
      <c r="G207" s="22"/>
      <c r="H207" s="22"/>
      <c r="I207" s="22"/>
      <c r="J207" s="208"/>
      <c r="K207" s="208"/>
      <c r="L207" s="208"/>
      <c r="M207" s="208"/>
    </row>
    <row r="208" spans="1:13" x14ac:dyDescent="0.35">
      <c r="A208" s="230"/>
      <c r="B208" s="230"/>
      <c r="C208" s="230"/>
      <c r="D208" s="231"/>
      <c r="E208" s="230"/>
      <c r="F208" s="230"/>
      <c r="G208" s="22"/>
      <c r="H208" s="22"/>
      <c r="I208" s="22"/>
      <c r="J208" s="208"/>
      <c r="K208" s="208"/>
      <c r="L208" s="208"/>
      <c r="M208" s="208"/>
    </row>
    <row r="209" spans="1:13" x14ac:dyDescent="0.35">
      <c r="A209" s="230"/>
      <c r="B209" s="230"/>
      <c r="C209" s="230"/>
      <c r="D209" s="231"/>
      <c r="E209" s="230"/>
      <c r="F209" s="230"/>
      <c r="G209" s="22"/>
      <c r="H209" s="22"/>
      <c r="I209" s="22"/>
      <c r="J209" s="208"/>
      <c r="K209" s="208"/>
      <c r="L209" s="208"/>
      <c r="M209" s="208"/>
    </row>
    <row r="210" spans="1:13" x14ac:dyDescent="0.35">
      <c r="A210" s="230"/>
      <c r="B210" s="230"/>
      <c r="C210" s="230"/>
      <c r="D210" s="231"/>
      <c r="E210" s="230"/>
      <c r="F210" s="230"/>
      <c r="G210" s="22"/>
      <c r="H210" s="22"/>
      <c r="I210" s="22"/>
      <c r="J210" s="208"/>
      <c r="K210" s="208"/>
      <c r="L210" s="208"/>
      <c r="M210" s="208"/>
    </row>
    <row r="211" spans="1:13" x14ac:dyDescent="0.35">
      <c r="A211" s="230"/>
      <c r="B211" s="230"/>
      <c r="C211" s="230"/>
      <c r="D211" s="231"/>
      <c r="E211" s="230"/>
      <c r="F211" s="230"/>
      <c r="G211" s="22"/>
      <c r="H211" s="22"/>
      <c r="I211" s="22"/>
      <c r="J211" s="208"/>
      <c r="K211" s="208"/>
      <c r="L211" s="208"/>
      <c r="M211" s="208"/>
    </row>
    <row r="212" spans="1:13" x14ac:dyDescent="0.35">
      <c r="A212" s="230"/>
      <c r="B212" s="230"/>
      <c r="C212" s="230"/>
      <c r="D212" s="231"/>
      <c r="E212" s="230"/>
      <c r="F212" s="230"/>
      <c r="G212" s="22"/>
      <c r="H212" s="22"/>
      <c r="I212" s="22"/>
      <c r="J212" s="208"/>
      <c r="K212" s="208"/>
      <c r="L212" s="208"/>
      <c r="M212" s="208"/>
    </row>
    <row r="213" spans="1:13" x14ac:dyDescent="0.35">
      <c r="A213" s="230"/>
      <c r="B213" s="230"/>
      <c r="C213" s="230"/>
      <c r="D213" s="231"/>
      <c r="E213" s="230"/>
      <c r="F213" s="230"/>
      <c r="G213" s="22"/>
      <c r="H213" s="22"/>
      <c r="I213" s="22"/>
      <c r="J213" s="208"/>
      <c r="K213" s="208"/>
      <c r="L213" s="208"/>
      <c r="M213" s="208"/>
    </row>
    <row r="214" spans="1:13" x14ac:dyDescent="0.35">
      <c r="A214" s="230"/>
      <c r="B214" s="230"/>
      <c r="C214" s="230"/>
      <c r="D214" s="231"/>
      <c r="E214" s="230"/>
      <c r="F214" s="230"/>
      <c r="G214" s="22"/>
      <c r="H214" s="22"/>
      <c r="I214" s="22"/>
      <c r="J214" s="208"/>
      <c r="K214" s="208"/>
      <c r="L214" s="208"/>
      <c r="M214" s="208"/>
    </row>
    <row r="215" spans="1:13" x14ac:dyDescent="0.35">
      <c r="A215" s="230"/>
      <c r="B215" s="230"/>
      <c r="C215" s="230"/>
      <c r="D215" s="231"/>
      <c r="E215" s="230"/>
      <c r="F215" s="230"/>
      <c r="G215" s="22"/>
      <c r="H215" s="22"/>
      <c r="I215" s="22"/>
      <c r="J215" s="208"/>
      <c r="K215" s="208"/>
      <c r="L215" s="208"/>
      <c r="M215" s="208"/>
    </row>
    <row r="216" spans="1:13" x14ac:dyDescent="0.35">
      <c r="A216" s="230"/>
      <c r="B216" s="230"/>
      <c r="C216" s="230"/>
      <c r="D216" s="231"/>
      <c r="E216" s="230"/>
      <c r="F216" s="230"/>
      <c r="G216" s="22"/>
      <c r="H216" s="22"/>
      <c r="I216" s="22"/>
      <c r="J216" s="208"/>
      <c r="K216" s="208"/>
      <c r="L216" s="208"/>
      <c r="M216" s="208"/>
    </row>
    <row r="217" spans="1:13" x14ac:dyDescent="0.35">
      <c r="A217" s="230"/>
      <c r="B217" s="230"/>
      <c r="C217" s="230"/>
      <c r="D217" s="231"/>
      <c r="E217" s="230"/>
      <c r="F217" s="230"/>
      <c r="G217" s="22"/>
      <c r="H217" s="22"/>
      <c r="I217" s="22"/>
      <c r="J217" s="208"/>
      <c r="K217" s="208"/>
      <c r="L217" s="208"/>
      <c r="M217" s="208"/>
    </row>
    <row r="218" spans="1:13" x14ac:dyDescent="0.35">
      <c r="A218" s="230"/>
      <c r="B218" s="230"/>
      <c r="C218" s="230"/>
      <c r="D218" s="231"/>
      <c r="E218" s="230"/>
      <c r="F218" s="230"/>
      <c r="G218" s="22"/>
      <c r="H218" s="22"/>
      <c r="I218" s="22"/>
      <c r="J218" s="208"/>
      <c r="K218" s="208"/>
      <c r="L218" s="208"/>
      <c r="M218" s="208"/>
    </row>
    <row r="219" spans="1:13" x14ac:dyDescent="0.35">
      <c r="A219" s="230"/>
      <c r="B219" s="230"/>
      <c r="C219" s="230"/>
      <c r="D219" s="231"/>
      <c r="E219" s="230"/>
      <c r="F219" s="230"/>
      <c r="G219" s="22"/>
      <c r="H219" s="22"/>
      <c r="I219" s="22"/>
      <c r="J219" s="208"/>
      <c r="K219" s="208"/>
      <c r="L219" s="208"/>
      <c r="M219" s="208"/>
    </row>
    <row r="220" spans="1:13" x14ac:dyDescent="0.35">
      <c r="A220" s="230"/>
      <c r="B220" s="230"/>
      <c r="C220" s="230"/>
      <c r="D220" s="231"/>
      <c r="E220" s="230"/>
      <c r="F220" s="230"/>
      <c r="G220" s="22"/>
      <c r="H220" s="22"/>
      <c r="I220" s="22"/>
      <c r="J220" s="208"/>
      <c r="K220" s="208"/>
      <c r="L220" s="208"/>
      <c r="M220" s="208"/>
    </row>
    <row r="221" spans="1:13" x14ac:dyDescent="0.35">
      <c r="A221" s="230"/>
      <c r="B221" s="230"/>
      <c r="C221" s="230"/>
      <c r="D221" s="231"/>
      <c r="E221" s="230"/>
      <c r="F221" s="230"/>
      <c r="G221" s="22"/>
      <c r="H221" s="22"/>
      <c r="I221" s="22"/>
      <c r="J221" s="208"/>
      <c r="K221" s="208"/>
      <c r="L221" s="208"/>
      <c r="M221" s="208"/>
    </row>
    <row r="222" spans="1:13" x14ac:dyDescent="0.35">
      <c r="A222" s="230"/>
      <c r="B222" s="230"/>
      <c r="C222" s="230"/>
      <c r="D222" s="231"/>
      <c r="E222" s="230"/>
      <c r="F222" s="230"/>
      <c r="G222" s="22"/>
      <c r="H222" s="22"/>
      <c r="I222" s="22"/>
      <c r="J222" s="208"/>
      <c r="K222" s="208"/>
      <c r="L222" s="208"/>
      <c r="M222" s="208"/>
    </row>
    <row r="223" spans="1:13" x14ac:dyDescent="0.35">
      <c r="A223" s="230"/>
      <c r="B223" s="230"/>
      <c r="C223" s="230"/>
      <c r="D223" s="231"/>
      <c r="E223" s="230"/>
      <c r="F223" s="230"/>
      <c r="G223" s="22"/>
      <c r="H223" s="22"/>
      <c r="I223" s="22"/>
      <c r="J223" s="208"/>
      <c r="K223" s="208"/>
      <c r="L223" s="208"/>
      <c r="M223" s="208"/>
    </row>
    <row r="224" spans="1:13" x14ac:dyDescent="0.35">
      <c r="A224" s="230"/>
      <c r="B224" s="230"/>
      <c r="C224" s="230"/>
      <c r="D224" s="231"/>
      <c r="E224" s="230"/>
      <c r="F224" s="230"/>
      <c r="G224" s="22"/>
      <c r="H224" s="22"/>
      <c r="I224" s="22"/>
      <c r="J224" s="208"/>
      <c r="K224" s="208"/>
      <c r="L224" s="208"/>
      <c r="M224" s="208"/>
    </row>
    <row r="225" spans="1:13" x14ac:dyDescent="0.35">
      <c r="A225" s="230"/>
      <c r="B225" s="230"/>
      <c r="C225" s="230"/>
      <c r="D225" s="231"/>
      <c r="E225" s="230"/>
      <c r="F225" s="230"/>
      <c r="G225" s="22"/>
      <c r="H225" s="22"/>
      <c r="I225" s="22"/>
      <c r="J225" s="208"/>
      <c r="K225" s="208"/>
      <c r="L225" s="208"/>
      <c r="M225" s="208"/>
    </row>
    <row r="226" spans="1:13" x14ac:dyDescent="0.35">
      <c r="A226" s="230"/>
      <c r="B226" s="230"/>
      <c r="C226" s="230"/>
      <c r="D226" s="231"/>
      <c r="E226" s="230"/>
      <c r="F226" s="230"/>
      <c r="G226" s="22"/>
      <c r="H226" s="22"/>
      <c r="I226" s="22"/>
      <c r="J226" s="208"/>
      <c r="K226" s="208"/>
      <c r="L226" s="208"/>
      <c r="M226" s="208"/>
    </row>
    <row r="227" spans="1:13" x14ac:dyDescent="0.35">
      <c r="A227" s="230"/>
      <c r="B227" s="230"/>
      <c r="C227" s="230"/>
      <c r="D227" s="231"/>
      <c r="E227" s="230"/>
      <c r="F227" s="230"/>
      <c r="G227" s="22"/>
      <c r="H227" s="22"/>
      <c r="I227" s="22"/>
      <c r="J227" s="208"/>
      <c r="K227" s="208"/>
      <c r="L227" s="208"/>
      <c r="M227" s="208"/>
    </row>
    <row r="228" spans="1:13" x14ac:dyDescent="0.35">
      <c r="A228" s="230"/>
      <c r="B228" s="230"/>
      <c r="C228" s="230"/>
      <c r="D228" s="231"/>
      <c r="E228" s="230"/>
      <c r="F228" s="230"/>
      <c r="G228" s="22"/>
      <c r="H228" s="22"/>
      <c r="I228" s="22"/>
      <c r="J228" s="208"/>
      <c r="K228" s="208"/>
      <c r="L228" s="208"/>
      <c r="M228" s="208"/>
    </row>
    <row r="229" spans="1:13" x14ac:dyDescent="0.35">
      <c r="A229" s="230"/>
      <c r="B229" s="230"/>
      <c r="C229" s="230"/>
      <c r="D229" s="231"/>
      <c r="E229" s="230"/>
      <c r="F229" s="230"/>
      <c r="G229" s="22"/>
      <c r="H229" s="22"/>
      <c r="I229" s="22"/>
      <c r="J229" s="208"/>
      <c r="K229" s="208"/>
      <c r="L229" s="208"/>
      <c r="M229" s="208"/>
    </row>
    <row r="230" spans="1:13" x14ac:dyDescent="0.35">
      <c r="A230" s="230"/>
      <c r="B230" s="230"/>
      <c r="C230" s="230"/>
      <c r="D230" s="231"/>
      <c r="E230" s="230"/>
      <c r="F230" s="230"/>
      <c r="G230" s="22"/>
      <c r="H230" s="22"/>
      <c r="I230" s="22"/>
      <c r="J230" s="208"/>
      <c r="K230" s="208"/>
      <c r="L230" s="208"/>
      <c r="M230" s="208"/>
    </row>
    <row r="231" spans="1:13" x14ac:dyDescent="0.35">
      <c r="A231" s="230"/>
      <c r="B231" s="230"/>
      <c r="C231" s="230"/>
      <c r="D231" s="231"/>
      <c r="E231" s="230"/>
      <c r="F231" s="230"/>
      <c r="G231" s="22"/>
      <c r="H231" s="22"/>
      <c r="I231" s="22"/>
      <c r="J231" s="208"/>
      <c r="K231" s="208"/>
      <c r="L231" s="208"/>
      <c r="M231" s="208"/>
    </row>
    <row r="232" spans="1:13" x14ac:dyDescent="0.35">
      <c r="A232" s="230"/>
      <c r="B232" s="230"/>
      <c r="C232" s="230"/>
      <c r="D232" s="231"/>
      <c r="E232" s="230"/>
      <c r="F232" s="230"/>
      <c r="G232" s="22"/>
      <c r="H232" s="22"/>
      <c r="I232" s="22"/>
      <c r="J232" s="208"/>
      <c r="K232" s="208"/>
      <c r="L232" s="208"/>
      <c r="M232" s="208"/>
    </row>
    <row r="233" spans="1:13" x14ac:dyDescent="0.35">
      <c r="A233" s="230"/>
      <c r="B233" s="230"/>
      <c r="C233" s="230"/>
      <c r="D233" s="231"/>
      <c r="E233" s="230"/>
      <c r="F233" s="230"/>
      <c r="G233" s="22"/>
      <c r="H233" s="22"/>
      <c r="I233" s="22"/>
      <c r="J233" s="208"/>
      <c r="K233" s="208"/>
      <c r="L233" s="208"/>
      <c r="M233" s="208"/>
    </row>
    <row r="234" spans="1:13" x14ac:dyDescent="0.35">
      <c r="A234" s="230"/>
      <c r="B234" s="230"/>
      <c r="C234" s="230"/>
      <c r="D234" s="231"/>
      <c r="E234" s="230"/>
      <c r="F234" s="230"/>
      <c r="G234" s="22"/>
      <c r="H234" s="22"/>
      <c r="I234" s="22"/>
      <c r="J234" s="208"/>
      <c r="K234" s="208"/>
      <c r="L234" s="208"/>
      <c r="M234" s="208"/>
    </row>
    <row r="235" spans="1:13" x14ac:dyDescent="0.35">
      <c r="A235" s="230"/>
      <c r="B235" s="230"/>
      <c r="C235" s="230"/>
      <c r="D235" s="231"/>
      <c r="E235" s="230"/>
      <c r="F235" s="230"/>
      <c r="G235" s="22"/>
      <c r="H235" s="22"/>
      <c r="I235" s="22"/>
      <c r="J235" s="208"/>
      <c r="K235" s="208"/>
      <c r="L235" s="208"/>
      <c r="M235" s="208"/>
    </row>
    <row r="236" spans="1:13" x14ac:dyDescent="0.35">
      <c r="A236" s="230"/>
      <c r="B236" s="230"/>
      <c r="C236" s="230"/>
      <c r="D236" s="231"/>
      <c r="E236" s="230"/>
      <c r="F236" s="230"/>
      <c r="G236" s="22"/>
      <c r="H236" s="22"/>
      <c r="I236" s="22"/>
      <c r="J236" s="208"/>
      <c r="K236" s="208"/>
      <c r="L236" s="208"/>
      <c r="M236" s="208"/>
    </row>
    <row r="237" spans="1:13" x14ac:dyDescent="0.35">
      <c r="A237" s="230"/>
      <c r="B237" s="230"/>
      <c r="C237" s="230"/>
      <c r="D237" s="231"/>
      <c r="E237" s="230"/>
      <c r="F237" s="230"/>
      <c r="G237" s="22"/>
      <c r="H237" s="22"/>
      <c r="I237" s="22"/>
      <c r="J237" s="208"/>
      <c r="K237" s="208"/>
      <c r="L237" s="208"/>
      <c r="M237" s="208"/>
    </row>
    <row r="238" spans="1:13" x14ac:dyDescent="0.35">
      <c r="A238" s="230"/>
      <c r="B238" s="230"/>
      <c r="C238" s="230"/>
      <c r="D238" s="231"/>
      <c r="E238" s="230"/>
      <c r="F238" s="230"/>
      <c r="G238" s="22"/>
      <c r="H238" s="22"/>
      <c r="I238" s="22"/>
      <c r="J238" s="208"/>
      <c r="K238" s="208"/>
      <c r="L238" s="208"/>
      <c r="M238" s="208"/>
    </row>
    <row r="239" spans="1:13" x14ac:dyDescent="0.35">
      <c r="A239" s="230"/>
      <c r="B239" s="230"/>
      <c r="C239" s="230"/>
      <c r="D239" s="231"/>
      <c r="E239" s="230"/>
      <c r="F239" s="230"/>
      <c r="G239" s="22"/>
      <c r="H239" s="22"/>
      <c r="I239" s="22"/>
      <c r="J239" s="208"/>
      <c r="K239" s="208"/>
      <c r="L239" s="208"/>
      <c r="M239" s="208"/>
    </row>
    <row r="240" spans="1:13" x14ac:dyDescent="0.35">
      <c r="A240" s="230"/>
      <c r="B240" s="230"/>
      <c r="C240" s="230"/>
      <c r="D240" s="231"/>
      <c r="E240" s="230"/>
      <c r="F240" s="230"/>
      <c r="G240" s="22"/>
      <c r="H240" s="22"/>
      <c r="I240" s="22"/>
      <c r="J240" s="208"/>
      <c r="K240" s="208"/>
      <c r="L240" s="208"/>
      <c r="M240" s="208"/>
    </row>
    <row r="241" spans="1:13" x14ac:dyDescent="0.35">
      <c r="A241" s="230"/>
      <c r="B241" s="230"/>
      <c r="C241" s="230"/>
      <c r="D241" s="231"/>
      <c r="E241" s="230"/>
      <c r="F241" s="230"/>
      <c r="G241" s="22"/>
      <c r="H241" s="22"/>
      <c r="I241" s="22"/>
      <c r="J241" s="208"/>
      <c r="K241" s="208"/>
      <c r="L241" s="208"/>
      <c r="M241" s="208"/>
    </row>
    <row r="242" spans="1:13" x14ac:dyDescent="0.35">
      <c r="A242" s="230"/>
      <c r="B242" s="230"/>
      <c r="C242" s="230"/>
      <c r="D242" s="231"/>
      <c r="E242" s="230"/>
      <c r="F242" s="230"/>
      <c r="G242" s="22"/>
      <c r="H242" s="22"/>
      <c r="I242" s="22"/>
      <c r="J242" s="208"/>
      <c r="K242" s="208"/>
      <c r="L242" s="208"/>
      <c r="M242" s="208"/>
    </row>
    <row r="243" spans="1:13" x14ac:dyDescent="0.35">
      <c r="A243" s="230"/>
      <c r="B243" s="230"/>
      <c r="C243" s="230"/>
      <c r="D243" s="231"/>
      <c r="E243" s="230"/>
      <c r="F243" s="230"/>
      <c r="G243" s="22"/>
      <c r="H243" s="22"/>
      <c r="I243" s="22"/>
      <c r="J243" s="208"/>
      <c r="K243" s="208"/>
      <c r="L243" s="208"/>
      <c r="M243" s="208"/>
    </row>
    <row r="244" spans="1:13" x14ac:dyDescent="0.35">
      <c r="A244" s="230"/>
      <c r="B244" s="230"/>
      <c r="C244" s="230"/>
      <c r="D244" s="231"/>
      <c r="E244" s="230"/>
      <c r="F244" s="230"/>
      <c r="G244" s="22"/>
      <c r="H244" s="22"/>
      <c r="I244" s="22"/>
      <c r="J244" s="208"/>
      <c r="K244" s="208"/>
      <c r="L244" s="208"/>
      <c r="M244" s="208"/>
    </row>
    <row r="245" spans="1:13" x14ac:dyDescent="0.35">
      <c r="A245" s="230"/>
      <c r="B245" s="230"/>
      <c r="C245" s="230"/>
      <c r="D245" s="231"/>
      <c r="E245" s="230"/>
      <c r="F245" s="230"/>
      <c r="G245" s="22"/>
      <c r="H245" s="22"/>
      <c r="I245" s="22"/>
      <c r="J245" s="208"/>
      <c r="K245" s="208"/>
      <c r="L245" s="208"/>
      <c r="M245" s="208"/>
    </row>
    <row r="246" spans="1:13" x14ac:dyDescent="0.35">
      <c r="A246" s="230"/>
      <c r="B246" s="230"/>
      <c r="C246" s="230"/>
      <c r="D246" s="231"/>
      <c r="E246" s="230"/>
      <c r="F246" s="230"/>
      <c r="G246" s="22"/>
      <c r="H246" s="22"/>
      <c r="I246" s="22"/>
      <c r="J246" s="208"/>
      <c r="K246" s="208"/>
      <c r="L246" s="208"/>
      <c r="M246" s="208"/>
    </row>
    <row r="247" spans="1:13" x14ac:dyDescent="0.35">
      <c r="A247" s="230"/>
      <c r="B247" s="230"/>
      <c r="C247" s="230"/>
      <c r="D247" s="231"/>
      <c r="E247" s="230"/>
      <c r="F247" s="230"/>
      <c r="G247" s="22"/>
      <c r="H247" s="22"/>
      <c r="I247" s="22"/>
      <c r="J247" s="208"/>
      <c r="K247" s="208"/>
      <c r="L247" s="208"/>
      <c r="M247" s="208"/>
    </row>
    <row r="248" spans="1:13" x14ac:dyDescent="0.35">
      <c r="A248" s="230"/>
      <c r="B248" s="230"/>
      <c r="C248" s="230"/>
      <c r="D248" s="231"/>
      <c r="E248" s="230"/>
      <c r="F248" s="230"/>
      <c r="G248" s="22"/>
      <c r="H248" s="22"/>
      <c r="I248" s="22"/>
      <c r="J248" s="208"/>
      <c r="K248" s="208"/>
      <c r="L248" s="208"/>
      <c r="M248" s="208"/>
    </row>
    <row r="249" spans="1:13" x14ac:dyDescent="0.35">
      <c r="A249" s="230"/>
      <c r="B249" s="230"/>
      <c r="C249" s="230"/>
      <c r="D249" s="231"/>
      <c r="E249" s="230"/>
      <c r="F249" s="230"/>
      <c r="G249" s="22"/>
      <c r="H249" s="22"/>
      <c r="I249" s="22"/>
      <c r="J249" s="208"/>
      <c r="K249" s="208"/>
      <c r="L249" s="208"/>
      <c r="M249" s="208"/>
    </row>
    <row r="250" spans="1:13" x14ac:dyDescent="0.35">
      <c r="A250" s="230"/>
      <c r="B250" s="230"/>
      <c r="C250" s="230"/>
      <c r="D250" s="231"/>
      <c r="E250" s="230"/>
      <c r="F250" s="230"/>
      <c r="G250" s="22"/>
      <c r="H250" s="22"/>
      <c r="I250" s="22"/>
      <c r="J250" s="208"/>
      <c r="K250" s="208"/>
      <c r="L250" s="208"/>
      <c r="M250" s="208"/>
    </row>
    <row r="251" spans="1:13" x14ac:dyDescent="0.35">
      <c r="A251" s="230"/>
      <c r="B251" s="230"/>
      <c r="C251" s="230"/>
      <c r="D251" s="231"/>
      <c r="E251" s="230"/>
      <c r="F251" s="230"/>
      <c r="G251" s="22"/>
      <c r="H251" s="22"/>
      <c r="I251" s="22"/>
      <c r="J251" s="208"/>
      <c r="K251" s="208"/>
      <c r="L251" s="208"/>
      <c r="M251" s="208"/>
    </row>
    <row r="252" spans="1:13" x14ac:dyDescent="0.35">
      <c r="A252" s="230"/>
      <c r="B252" s="230"/>
      <c r="C252" s="230"/>
      <c r="D252" s="231"/>
      <c r="E252" s="230"/>
      <c r="F252" s="230"/>
      <c r="G252" s="22"/>
      <c r="H252" s="22"/>
      <c r="I252" s="22"/>
      <c r="J252" s="208"/>
      <c r="K252" s="208"/>
      <c r="L252" s="208"/>
      <c r="M252" s="208"/>
    </row>
    <row r="253" spans="1:13" x14ac:dyDescent="0.35">
      <c r="A253" s="230"/>
      <c r="B253" s="230"/>
      <c r="C253" s="230"/>
      <c r="D253" s="231"/>
      <c r="E253" s="230"/>
      <c r="F253" s="230"/>
      <c r="G253" s="22"/>
      <c r="H253" s="22"/>
      <c r="I253" s="22"/>
      <c r="J253" s="208"/>
      <c r="K253" s="208"/>
      <c r="L253" s="208"/>
      <c r="M253" s="208"/>
    </row>
    <row r="254" spans="1:13" x14ac:dyDescent="0.35">
      <c r="A254" s="230"/>
      <c r="B254" s="230"/>
      <c r="C254" s="230"/>
      <c r="D254" s="231"/>
      <c r="E254" s="230"/>
      <c r="F254" s="230"/>
      <c r="G254" s="22"/>
      <c r="H254" s="22"/>
      <c r="I254" s="22"/>
      <c r="J254" s="208"/>
      <c r="K254" s="208"/>
      <c r="L254" s="208"/>
      <c r="M254" s="208"/>
    </row>
    <row r="255" spans="1:13" x14ac:dyDescent="0.35">
      <c r="A255" s="230"/>
      <c r="B255" s="230"/>
      <c r="C255" s="230"/>
      <c r="D255" s="231"/>
      <c r="E255" s="230"/>
      <c r="F255" s="230"/>
      <c r="G255" s="22"/>
      <c r="H255" s="22"/>
      <c r="I255" s="22"/>
      <c r="J255" s="208"/>
      <c r="K255" s="208"/>
      <c r="L255" s="208"/>
      <c r="M255" s="208"/>
    </row>
    <row r="256" spans="1:13" x14ac:dyDescent="0.35">
      <c r="A256" s="230"/>
      <c r="B256" s="230"/>
      <c r="C256" s="230"/>
      <c r="D256" s="231"/>
      <c r="E256" s="230"/>
      <c r="F256" s="230"/>
      <c r="G256" s="22"/>
      <c r="H256" s="22"/>
      <c r="I256" s="22"/>
      <c r="J256" s="208"/>
      <c r="K256" s="208"/>
      <c r="L256" s="208"/>
      <c r="M256" s="208"/>
    </row>
    <row r="257" spans="1:13" x14ac:dyDescent="0.35">
      <c r="A257" s="230"/>
      <c r="B257" s="230"/>
      <c r="C257" s="230"/>
      <c r="D257" s="231"/>
      <c r="E257" s="230"/>
      <c r="F257" s="230"/>
      <c r="G257" s="22"/>
      <c r="H257" s="22"/>
      <c r="I257" s="22"/>
      <c r="J257" s="208"/>
      <c r="K257" s="208"/>
      <c r="L257" s="208"/>
      <c r="M257" s="208"/>
    </row>
    <row r="258" spans="1:13" x14ac:dyDescent="0.35">
      <c r="A258" s="230"/>
      <c r="B258" s="230"/>
      <c r="C258" s="230"/>
      <c r="D258" s="231"/>
      <c r="E258" s="230"/>
      <c r="F258" s="230"/>
      <c r="G258" s="22"/>
      <c r="H258" s="22"/>
      <c r="I258" s="22"/>
      <c r="J258" s="208"/>
      <c r="K258" s="208"/>
      <c r="L258" s="208"/>
      <c r="M258" s="208"/>
    </row>
    <row r="259" spans="1:13" x14ac:dyDescent="0.35">
      <c r="A259" s="230"/>
      <c r="B259" s="230"/>
      <c r="C259" s="230"/>
      <c r="D259" s="231"/>
      <c r="E259" s="230"/>
      <c r="F259" s="230"/>
      <c r="G259" s="22"/>
      <c r="H259" s="22"/>
      <c r="I259" s="22"/>
      <c r="J259" s="208"/>
      <c r="K259" s="208"/>
      <c r="L259" s="208"/>
      <c r="M259" s="208"/>
    </row>
    <row r="260" spans="1:13" x14ac:dyDescent="0.35">
      <c r="A260" s="230"/>
      <c r="B260" s="230"/>
      <c r="C260" s="230"/>
      <c r="D260" s="231"/>
      <c r="E260" s="230"/>
      <c r="F260" s="230"/>
      <c r="G260" s="22"/>
      <c r="H260" s="22"/>
      <c r="I260" s="22"/>
      <c r="J260" s="208"/>
      <c r="K260" s="208"/>
      <c r="L260" s="208"/>
      <c r="M260" s="208"/>
    </row>
    <row r="261" spans="1:13" x14ac:dyDescent="0.35">
      <c r="A261" s="230"/>
      <c r="B261" s="230"/>
      <c r="C261" s="230"/>
      <c r="D261" s="231"/>
      <c r="E261" s="230"/>
      <c r="F261" s="230"/>
      <c r="G261" s="22"/>
      <c r="H261" s="22"/>
      <c r="I261" s="22"/>
      <c r="J261" s="208"/>
      <c r="K261" s="208"/>
      <c r="L261" s="208"/>
      <c r="M261" s="208"/>
    </row>
    <row r="262" spans="1:13" x14ac:dyDescent="0.35">
      <c r="A262" s="230"/>
      <c r="B262" s="230"/>
      <c r="C262" s="230"/>
      <c r="D262" s="231"/>
      <c r="E262" s="230"/>
      <c r="F262" s="230"/>
      <c r="G262" s="22"/>
      <c r="H262" s="22"/>
      <c r="I262" s="22"/>
      <c r="J262" s="208"/>
      <c r="K262" s="208"/>
      <c r="L262" s="208"/>
      <c r="M262" s="208"/>
    </row>
    <row r="263" spans="1:13" x14ac:dyDescent="0.35">
      <c r="A263" s="230"/>
      <c r="B263" s="230"/>
      <c r="C263" s="230"/>
      <c r="D263" s="231"/>
      <c r="E263" s="230"/>
      <c r="F263" s="230"/>
      <c r="G263" s="22"/>
      <c r="H263" s="22"/>
      <c r="I263" s="22"/>
      <c r="J263" s="208"/>
      <c r="K263" s="208"/>
      <c r="L263" s="208"/>
      <c r="M263" s="208"/>
    </row>
    <row r="264" spans="1:13" x14ac:dyDescent="0.35">
      <c r="A264" s="230"/>
      <c r="B264" s="230"/>
      <c r="C264" s="230"/>
      <c r="D264" s="231"/>
      <c r="E264" s="230"/>
      <c r="F264" s="230"/>
      <c r="G264" s="22"/>
      <c r="H264" s="22"/>
      <c r="I264" s="22"/>
      <c r="J264" s="208"/>
      <c r="K264" s="208"/>
      <c r="L264" s="208"/>
      <c r="M264" s="208"/>
    </row>
    <row r="265" spans="1:13" x14ac:dyDescent="0.35">
      <c r="A265" s="230"/>
      <c r="B265" s="230"/>
      <c r="C265" s="230"/>
      <c r="D265" s="231"/>
      <c r="E265" s="230"/>
      <c r="F265" s="230"/>
      <c r="G265" s="22"/>
      <c r="H265" s="22"/>
      <c r="I265" s="22"/>
      <c r="J265" s="208"/>
      <c r="K265" s="208"/>
      <c r="L265" s="208"/>
      <c r="M265" s="208"/>
    </row>
    <row r="266" spans="1:13" x14ac:dyDescent="0.35">
      <c r="A266" s="230"/>
      <c r="B266" s="230"/>
      <c r="C266" s="230"/>
      <c r="D266" s="231"/>
      <c r="E266" s="230"/>
      <c r="F266" s="230"/>
      <c r="G266" s="22"/>
      <c r="H266" s="22"/>
      <c r="I266" s="22"/>
      <c r="J266" s="208"/>
      <c r="K266" s="208"/>
      <c r="L266" s="208"/>
      <c r="M266" s="208"/>
    </row>
    <row r="267" spans="1:13" x14ac:dyDescent="0.35">
      <c r="A267" s="230"/>
      <c r="B267" s="230"/>
      <c r="C267" s="230"/>
      <c r="D267" s="231"/>
      <c r="E267" s="230"/>
      <c r="F267" s="230"/>
      <c r="G267" s="22"/>
      <c r="H267" s="22"/>
      <c r="I267" s="22"/>
      <c r="J267" s="208"/>
      <c r="K267" s="208"/>
      <c r="L267" s="208"/>
      <c r="M267" s="208"/>
    </row>
    <row r="268" spans="1:13" x14ac:dyDescent="0.35">
      <c r="A268" s="230"/>
      <c r="B268" s="230"/>
      <c r="C268" s="230"/>
      <c r="D268" s="231"/>
      <c r="E268" s="230"/>
      <c r="F268" s="230"/>
      <c r="G268" s="22"/>
      <c r="H268" s="22"/>
      <c r="I268" s="22"/>
      <c r="J268" s="208"/>
      <c r="K268" s="208"/>
      <c r="L268" s="208"/>
      <c r="M268" s="208"/>
    </row>
    <row r="269" spans="1:13" x14ac:dyDescent="0.35">
      <c r="A269" s="230"/>
      <c r="B269" s="230"/>
      <c r="C269" s="230"/>
      <c r="D269" s="231"/>
      <c r="E269" s="230"/>
      <c r="F269" s="230"/>
      <c r="G269" s="230"/>
      <c r="H269" s="230"/>
      <c r="I269" s="230"/>
    </row>
    <row r="270" spans="1:13" x14ac:dyDescent="0.35">
      <c r="A270" s="230"/>
      <c r="B270" s="230"/>
      <c r="C270" s="230"/>
      <c r="D270" s="231"/>
      <c r="E270" s="230"/>
      <c r="F270" s="230"/>
      <c r="G270" s="230"/>
      <c r="H270" s="230"/>
      <c r="I270" s="230"/>
    </row>
    <row r="271" spans="1:13" x14ac:dyDescent="0.35">
      <c r="A271" s="230"/>
      <c r="B271" s="230"/>
      <c r="C271" s="230"/>
      <c r="D271" s="231"/>
      <c r="E271" s="230"/>
      <c r="F271" s="230"/>
      <c r="G271" s="230"/>
      <c r="H271" s="230"/>
      <c r="I271" s="230"/>
    </row>
    <row r="272" spans="1:13" x14ac:dyDescent="0.35">
      <c r="A272" s="230"/>
      <c r="B272" s="230"/>
      <c r="C272" s="230"/>
      <c r="D272" s="231"/>
      <c r="E272" s="230"/>
      <c r="F272" s="230"/>
      <c r="G272" s="230"/>
      <c r="H272" s="230"/>
      <c r="I272" s="230"/>
    </row>
    <row r="273" spans="1:9" x14ac:dyDescent="0.35">
      <c r="A273" s="230"/>
      <c r="B273" s="230"/>
      <c r="C273" s="230"/>
      <c r="D273" s="231"/>
      <c r="E273" s="230"/>
      <c r="F273" s="230"/>
      <c r="G273" s="230"/>
      <c r="H273" s="230"/>
      <c r="I273" s="230"/>
    </row>
    <row r="274" spans="1:9" x14ac:dyDescent="0.35">
      <c r="A274" s="230"/>
      <c r="B274" s="230"/>
      <c r="C274" s="230"/>
      <c r="D274" s="231"/>
      <c r="E274" s="230"/>
      <c r="F274" s="230"/>
      <c r="G274" s="230"/>
      <c r="H274" s="230"/>
      <c r="I274" s="230"/>
    </row>
    <row r="275" spans="1:9" x14ac:dyDescent="0.35">
      <c r="A275" s="230"/>
      <c r="B275" s="230"/>
      <c r="C275" s="230"/>
      <c r="D275" s="231"/>
      <c r="E275" s="230"/>
      <c r="F275" s="230"/>
      <c r="G275" s="230"/>
      <c r="H275" s="230"/>
      <c r="I275" s="230"/>
    </row>
    <row r="276" spans="1:9" x14ac:dyDescent="0.35">
      <c r="A276" s="230"/>
      <c r="B276" s="230"/>
      <c r="C276" s="230"/>
      <c r="D276" s="231"/>
      <c r="E276" s="230"/>
      <c r="F276" s="230"/>
      <c r="G276" s="230"/>
      <c r="H276" s="230"/>
      <c r="I276" s="230"/>
    </row>
    <row r="277" spans="1:9" x14ac:dyDescent="0.35">
      <c r="A277" s="230"/>
      <c r="B277" s="230"/>
      <c r="C277" s="230"/>
      <c r="D277" s="231"/>
      <c r="E277" s="230"/>
      <c r="F277" s="230"/>
      <c r="G277" s="230"/>
      <c r="H277" s="230"/>
      <c r="I277" s="230"/>
    </row>
    <row r="278" spans="1:9" x14ac:dyDescent="0.35">
      <c r="A278" s="230"/>
      <c r="B278" s="230"/>
      <c r="C278" s="230"/>
      <c r="D278" s="231"/>
      <c r="E278" s="230"/>
      <c r="F278" s="230"/>
      <c r="G278" s="230"/>
      <c r="H278" s="230"/>
      <c r="I278" s="230"/>
    </row>
    <row r="279" spans="1:9" x14ac:dyDescent="0.35">
      <c r="A279" s="230"/>
      <c r="B279" s="230"/>
      <c r="C279" s="230"/>
      <c r="D279" s="231"/>
      <c r="E279" s="230"/>
      <c r="F279" s="230"/>
      <c r="G279" s="230"/>
      <c r="H279" s="230"/>
      <c r="I279" s="230"/>
    </row>
    <row r="280" spans="1:9" x14ac:dyDescent="0.35">
      <c r="A280" s="230"/>
      <c r="B280" s="230"/>
      <c r="C280" s="230"/>
      <c r="D280" s="231"/>
      <c r="E280" s="230"/>
      <c r="F280" s="230"/>
      <c r="G280" s="230"/>
      <c r="H280" s="230"/>
      <c r="I280" s="230"/>
    </row>
    <row r="281" spans="1:9" x14ac:dyDescent="0.35">
      <c r="A281" s="230"/>
      <c r="B281" s="230"/>
      <c r="C281" s="230"/>
      <c r="D281" s="231"/>
      <c r="E281" s="230"/>
      <c r="F281" s="230"/>
      <c r="G281" s="230"/>
      <c r="H281" s="230"/>
      <c r="I281" s="230"/>
    </row>
    <row r="282" spans="1:9" x14ac:dyDescent="0.35">
      <c r="A282" s="230"/>
      <c r="B282" s="230"/>
      <c r="C282" s="230"/>
      <c r="D282" s="231"/>
      <c r="E282" s="230"/>
      <c r="F282" s="230"/>
      <c r="G282" s="230"/>
      <c r="H282" s="230"/>
      <c r="I282" s="230"/>
    </row>
    <row r="283" spans="1:9" x14ac:dyDescent="0.35">
      <c r="A283" s="230"/>
      <c r="B283" s="230"/>
      <c r="C283" s="230"/>
      <c r="D283" s="231"/>
      <c r="E283" s="230"/>
      <c r="F283" s="230"/>
      <c r="G283" s="230"/>
      <c r="H283" s="230"/>
      <c r="I283" s="230"/>
    </row>
    <row r="284" spans="1:9" x14ac:dyDescent="0.35">
      <c r="A284" s="230"/>
      <c r="B284" s="230"/>
      <c r="C284" s="230"/>
      <c r="D284" s="231"/>
      <c r="E284" s="230"/>
      <c r="F284" s="230"/>
      <c r="G284" s="230"/>
      <c r="H284" s="230"/>
      <c r="I284" s="230"/>
    </row>
    <row r="285" spans="1:9" x14ac:dyDescent="0.35">
      <c r="A285" s="230"/>
      <c r="B285" s="230"/>
      <c r="C285" s="230"/>
      <c r="D285" s="231"/>
      <c r="E285" s="230"/>
      <c r="F285" s="230"/>
      <c r="G285" s="230"/>
      <c r="H285" s="230"/>
      <c r="I285" s="230"/>
    </row>
    <row r="286" spans="1:9" x14ac:dyDescent="0.35">
      <c r="A286" s="230"/>
      <c r="B286" s="230"/>
      <c r="C286" s="230"/>
      <c r="D286" s="231"/>
      <c r="E286" s="230"/>
      <c r="F286" s="230"/>
      <c r="G286" s="230"/>
      <c r="H286" s="230"/>
      <c r="I286" s="230"/>
    </row>
    <row r="287" spans="1:9" x14ac:dyDescent="0.35">
      <c r="A287" s="230"/>
      <c r="B287" s="230"/>
      <c r="C287" s="230"/>
      <c r="D287" s="231"/>
      <c r="E287" s="230"/>
      <c r="F287" s="230"/>
      <c r="G287" s="230"/>
      <c r="H287" s="230"/>
      <c r="I287" s="230"/>
    </row>
    <row r="288" spans="1:9" x14ac:dyDescent="0.35">
      <c r="A288" s="230"/>
      <c r="B288" s="230"/>
      <c r="C288" s="230"/>
      <c r="D288" s="231"/>
      <c r="E288" s="230"/>
      <c r="F288" s="230"/>
      <c r="G288" s="230"/>
      <c r="H288" s="230"/>
      <c r="I288" s="230"/>
    </row>
    <row r="289" spans="1:9" x14ac:dyDescent="0.35">
      <c r="A289" s="230"/>
      <c r="B289" s="230"/>
      <c r="C289" s="230"/>
      <c r="D289" s="231"/>
      <c r="E289" s="230"/>
      <c r="F289" s="230"/>
      <c r="G289" s="230"/>
      <c r="H289" s="230"/>
      <c r="I289" s="230"/>
    </row>
    <row r="290" spans="1:9" x14ac:dyDescent="0.35">
      <c r="A290" s="230"/>
      <c r="B290" s="230"/>
      <c r="C290" s="230"/>
      <c r="D290" s="231"/>
      <c r="E290" s="230"/>
      <c r="F290" s="230"/>
      <c r="G290" s="230"/>
      <c r="H290" s="230"/>
      <c r="I290" s="230"/>
    </row>
    <row r="291" spans="1:9" x14ac:dyDescent="0.35">
      <c r="A291" s="230"/>
      <c r="B291" s="230"/>
      <c r="C291" s="230"/>
      <c r="D291" s="231"/>
      <c r="E291" s="230"/>
      <c r="F291" s="230"/>
      <c r="G291" s="230"/>
      <c r="H291" s="230"/>
      <c r="I291" s="230"/>
    </row>
    <row r="292" spans="1:9" x14ac:dyDescent="0.35">
      <c r="A292" s="230"/>
      <c r="B292" s="230"/>
      <c r="C292" s="230"/>
      <c r="D292" s="231"/>
      <c r="E292" s="230"/>
      <c r="F292" s="230"/>
      <c r="G292" s="230"/>
      <c r="H292" s="230"/>
      <c r="I292" s="230"/>
    </row>
    <row r="293" spans="1:9" x14ac:dyDescent="0.35">
      <c r="A293" s="230"/>
      <c r="B293" s="230"/>
      <c r="C293" s="230"/>
      <c r="D293" s="231"/>
      <c r="E293" s="230"/>
      <c r="F293" s="230"/>
      <c r="G293" s="230"/>
      <c r="H293" s="230"/>
      <c r="I293" s="230"/>
    </row>
    <row r="294" spans="1:9" x14ac:dyDescent="0.35">
      <c r="A294" s="230"/>
      <c r="B294" s="230"/>
      <c r="C294" s="230"/>
      <c r="D294" s="231"/>
      <c r="E294" s="230"/>
      <c r="F294" s="230"/>
      <c r="G294" s="230"/>
      <c r="H294" s="230"/>
      <c r="I294" s="230"/>
    </row>
    <row r="295" spans="1:9" x14ac:dyDescent="0.35">
      <c r="A295" s="230"/>
      <c r="B295" s="230"/>
      <c r="C295" s="230"/>
      <c r="D295" s="231"/>
      <c r="E295" s="230"/>
      <c r="F295" s="230"/>
      <c r="G295" s="230"/>
      <c r="H295" s="230"/>
      <c r="I295" s="230"/>
    </row>
    <row r="296" spans="1:9" x14ac:dyDescent="0.35">
      <c r="A296" s="230"/>
      <c r="B296" s="230"/>
      <c r="C296" s="230"/>
      <c r="D296" s="231"/>
      <c r="E296" s="230"/>
      <c r="F296" s="230"/>
      <c r="G296" s="230"/>
      <c r="H296" s="230"/>
      <c r="I296" s="230"/>
    </row>
    <row r="297" spans="1:9" x14ac:dyDescent="0.35">
      <c r="A297" s="230"/>
      <c r="B297" s="230"/>
      <c r="C297" s="230"/>
      <c r="D297" s="231"/>
      <c r="E297" s="230"/>
      <c r="F297" s="230"/>
      <c r="G297" s="230"/>
      <c r="H297" s="230"/>
      <c r="I297" s="230"/>
    </row>
    <row r="298" spans="1:9" x14ac:dyDescent="0.35">
      <c r="A298" s="230"/>
      <c r="B298" s="230"/>
      <c r="C298" s="230"/>
      <c r="D298" s="231"/>
      <c r="E298" s="230"/>
      <c r="F298" s="230"/>
      <c r="G298" s="230"/>
      <c r="H298" s="230"/>
      <c r="I298" s="230"/>
    </row>
    <row r="299" spans="1:9" x14ac:dyDescent="0.35">
      <c r="A299" s="230"/>
      <c r="B299" s="230"/>
      <c r="C299" s="230"/>
      <c r="D299" s="231"/>
      <c r="E299" s="230"/>
      <c r="F299" s="230"/>
      <c r="G299" s="230"/>
      <c r="H299" s="230"/>
      <c r="I299" s="230"/>
    </row>
    <row r="300" spans="1:9" x14ac:dyDescent="0.35">
      <c r="A300" s="230"/>
      <c r="B300" s="230"/>
      <c r="C300" s="230"/>
      <c r="D300" s="231"/>
      <c r="E300" s="230"/>
      <c r="F300" s="230"/>
      <c r="G300" s="230"/>
      <c r="H300" s="230"/>
      <c r="I300" s="230"/>
    </row>
    <row r="301" spans="1:9" x14ac:dyDescent="0.35">
      <c r="A301" s="230"/>
      <c r="B301" s="230"/>
      <c r="C301" s="230"/>
      <c r="D301" s="231"/>
      <c r="E301" s="230"/>
      <c r="F301" s="230"/>
      <c r="G301" s="230"/>
      <c r="H301" s="230"/>
      <c r="I301" s="230"/>
    </row>
    <row r="302" spans="1:9" x14ac:dyDescent="0.35">
      <c r="A302" s="230"/>
      <c r="B302" s="230"/>
      <c r="C302" s="230"/>
      <c r="D302" s="231"/>
      <c r="E302" s="230"/>
      <c r="F302" s="230"/>
      <c r="G302" s="230"/>
      <c r="H302" s="230"/>
      <c r="I302" s="230"/>
    </row>
    <row r="303" spans="1:9" x14ac:dyDescent="0.35">
      <c r="A303" s="230"/>
      <c r="B303" s="230"/>
      <c r="C303" s="230"/>
      <c r="D303" s="231"/>
      <c r="E303" s="230"/>
      <c r="F303" s="230"/>
      <c r="G303" s="230"/>
      <c r="H303" s="230"/>
      <c r="I303" s="230"/>
    </row>
    <row r="304" spans="1:9" x14ac:dyDescent="0.35">
      <c r="A304" s="230"/>
      <c r="B304" s="230"/>
      <c r="C304" s="230"/>
      <c r="D304" s="231"/>
      <c r="E304" s="230"/>
      <c r="F304" s="230"/>
      <c r="G304" s="230"/>
      <c r="H304" s="230"/>
      <c r="I304" s="230"/>
    </row>
    <row r="305" spans="1:9" x14ac:dyDescent="0.35">
      <c r="A305" s="230"/>
      <c r="B305" s="230"/>
      <c r="C305" s="230"/>
      <c r="D305" s="231"/>
      <c r="E305" s="230"/>
      <c r="F305" s="230"/>
      <c r="G305" s="230"/>
      <c r="H305" s="230"/>
      <c r="I305" s="230"/>
    </row>
    <row r="306" spans="1:9" x14ac:dyDescent="0.35">
      <c r="A306" s="230"/>
      <c r="B306" s="230"/>
      <c r="C306" s="230"/>
      <c r="D306" s="231"/>
      <c r="E306" s="230"/>
      <c r="F306" s="230"/>
      <c r="G306" s="230"/>
      <c r="H306" s="230"/>
      <c r="I306" s="230"/>
    </row>
    <row r="307" spans="1:9" x14ac:dyDescent="0.35">
      <c r="A307" s="230"/>
      <c r="B307" s="230"/>
      <c r="C307" s="230"/>
      <c r="D307" s="231"/>
      <c r="E307" s="230"/>
      <c r="F307" s="230"/>
      <c r="G307" s="230"/>
      <c r="H307" s="230"/>
      <c r="I307" s="230"/>
    </row>
    <row r="308" spans="1:9" x14ac:dyDescent="0.35">
      <c r="A308" s="230"/>
      <c r="B308" s="230"/>
      <c r="C308" s="230"/>
      <c r="D308" s="231"/>
      <c r="E308" s="230"/>
      <c r="F308" s="230"/>
      <c r="G308" s="230"/>
      <c r="H308" s="230"/>
      <c r="I308" s="230"/>
    </row>
    <row r="309" spans="1:9" x14ac:dyDescent="0.35">
      <c r="A309" s="230"/>
      <c r="B309" s="230"/>
      <c r="C309" s="230"/>
      <c r="D309" s="231"/>
      <c r="E309" s="230"/>
      <c r="F309" s="230"/>
      <c r="G309" s="230"/>
      <c r="H309" s="230"/>
      <c r="I309" s="230"/>
    </row>
    <row r="310" spans="1:9" x14ac:dyDescent="0.35">
      <c r="A310" s="230"/>
      <c r="B310" s="230"/>
      <c r="C310" s="230"/>
      <c r="D310" s="231"/>
      <c r="E310" s="230"/>
      <c r="F310" s="230"/>
      <c r="G310" s="230"/>
      <c r="H310" s="230"/>
      <c r="I310" s="230"/>
    </row>
    <row r="311" spans="1:9" x14ac:dyDescent="0.35">
      <c r="A311" s="230"/>
      <c r="B311" s="230"/>
      <c r="C311" s="230"/>
      <c r="D311" s="231"/>
      <c r="E311" s="230"/>
      <c r="F311" s="230"/>
      <c r="G311" s="230"/>
      <c r="H311" s="230"/>
      <c r="I311" s="230"/>
    </row>
    <row r="312" spans="1:9" x14ac:dyDescent="0.35">
      <c r="A312" s="230"/>
      <c r="B312" s="230"/>
      <c r="C312" s="230"/>
      <c r="D312" s="231"/>
      <c r="E312" s="230"/>
      <c r="F312" s="230"/>
      <c r="G312" s="230"/>
      <c r="H312" s="230"/>
      <c r="I312" s="230"/>
    </row>
    <row r="313" spans="1:9" x14ac:dyDescent="0.35">
      <c r="A313" s="230"/>
      <c r="B313" s="230"/>
      <c r="C313" s="230"/>
      <c r="D313" s="231"/>
      <c r="E313" s="230"/>
      <c r="F313" s="230"/>
      <c r="G313" s="230"/>
      <c r="H313" s="230"/>
      <c r="I313" s="230"/>
    </row>
    <row r="314" spans="1:9" x14ac:dyDescent="0.35">
      <c r="A314" s="230"/>
      <c r="B314" s="230"/>
      <c r="C314" s="230"/>
      <c r="D314" s="231"/>
      <c r="E314" s="230"/>
      <c r="F314" s="230"/>
      <c r="G314" s="230"/>
      <c r="H314" s="230"/>
      <c r="I314" s="230"/>
    </row>
    <row r="315" spans="1:9" x14ac:dyDescent="0.35">
      <c r="A315" s="230"/>
      <c r="B315" s="230"/>
      <c r="C315" s="230"/>
      <c r="D315" s="231"/>
      <c r="E315" s="230"/>
      <c r="F315" s="230"/>
      <c r="G315" s="230"/>
      <c r="H315" s="230"/>
      <c r="I315" s="230"/>
    </row>
    <row r="316" spans="1:9" x14ac:dyDescent="0.35">
      <c r="A316" s="230"/>
      <c r="B316" s="230"/>
      <c r="C316" s="230"/>
      <c r="D316" s="231"/>
      <c r="E316" s="230"/>
      <c r="F316" s="230"/>
      <c r="G316" s="230"/>
      <c r="H316" s="230"/>
      <c r="I316" s="230"/>
    </row>
    <row r="317" spans="1:9" x14ac:dyDescent="0.35">
      <c r="A317" s="230"/>
      <c r="B317" s="230"/>
      <c r="C317" s="230"/>
      <c r="D317" s="231"/>
      <c r="E317" s="230"/>
      <c r="F317" s="230"/>
      <c r="G317" s="230"/>
      <c r="H317" s="230"/>
      <c r="I317" s="230"/>
    </row>
    <row r="318" spans="1:9" x14ac:dyDescent="0.35">
      <c r="A318" s="230"/>
      <c r="B318" s="230"/>
      <c r="C318" s="230"/>
      <c r="D318" s="231"/>
      <c r="E318" s="230"/>
      <c r="F318" s="230"/>
      <c r="G318" s="230"/>
      <c r="H318" s="230"/>
      <c r="I318" s="230"/>
    </row>
    <row r="319" spans="1:9" x14ac:dyDescent="0.35">
      <c r="A319" s="230"/>
      <c r="B319" s="230"/>
      <c r="C319" s="230"/>
      <c r="D319" s="231"/>
      <c r="E319" s="230"/>
      <c r="F319" s="230"/>
      <c r="G319" s="230"/>
      <c r="H319" s="230"/>
      <c r="I319" s="230"/>
    </row>
    <row r="320" spans="1:9" x14ac:dyDescent="0.35">
      <c r="A320" s="230"/>
      <c r="B320" s="230"/>
      <c r="C320" s="230"/>
      <c r="D320" s="231"/>
      <c r="E320" s="230"/>
      <c r="F320" s="230"/>
      <c r="G320" s="230"/>
      <c r="H320" s="230"/>
      <c r="I320" s="230"/>
    </row>
    <row r="321" spans="1:9" x14ac:dyDescent="0.35">
      <c r="A321" s="230"/>
      <c r="B321" s="230"/>
      <c r="C321" s="230"/>
      <c r="D321" s="231"/>
      <c r="E321" s="230"/>
      <c r="F321" s="230"/>
      <c r="G321" s="230"/>
      <c r="H321" s="230"/>
      <c r="I321" s="230"/>
    </row>
    <row r="322" spans="1:9" x14ac:dyDescent="0.35">
      <c r="A322" s="230"/>
      <c r="B322" s="230"/>
      <c r="C322" s="230"/>
      <c r="D322" s="231"/>
      <c r="E322" s="230"/>
      <c r="F322" s="230"/>
      <c r="G322" s="230"/>
      <c r="H322" s="230"/>
      <c r="I322" s="230"/>
    </row>
    <row r="323" spans="1:9" x14ac:dyDescent="0.35">
      <c r="A323" s="230"/>
      <c r="B323" s="230"/>
      <c r="C323" s="230"/>
      <c r="D323" s="231"/>
      <c r="E323" s="230"/>
      <c r="F323" s="230"/>
      <c r="G323" s="230"/>
      <c r="H323" s="230"/>
      <c r="I323" s="230"/>
    </row>
    <row r="324" spans="1:9" x14ac:dyDescent="0.35">
      <c r="A324" s="230"/>
      <c r="B324" s="230"/>
      <c r="C324" s="230"/>
      <c r="D324" s="231"/>
      <c r="E324" s="230"/>
      <c r="F324" s="230"/>
      <c r="G324" s="230"/>
      <c r="H324" s="230"/>
      <c r="I324" s="230"/>
    </row>
    <row r="325" spans="1:9" x14ac:dyDescent="0.35">
      <c r="A325" s="230"/>
      <c r="B325" s="230"/>
      <c r="C325" s="230"/>
      <c r="D325" s="231"/>
      <c r="E325" s="230"/>
      <c r="F325" s="230"/>
      <c r="G325" s="230"/>
      <c r="H325" s="230"/>
      <c r="I325" s="230"/>
    </row>
    <row r="326" spans="1:9" x14ac:dyDescent="0.35">
      <c r="A326" s="230"/>
      <c r="B326" s="230"/>
      <c r="C326" s="230"/>
      <c r="D326" s="231"/>
      <c r="E326" s="230"/>
      <c r="F326" s="230"/>
      <c r="G326" s="230"/>
      <c r="H326" s="230"/>
      <c r="I326" s="230"/>
    </row>
    <row r="327" spans="1:9" x14ac:dyDescent="0.35">
      <c r="A327" s="230"/>
      <c r="B327" s="230"/>
      <c r="C327" s="230"/>
      <c r="D327" s="231"/>
      <c r="E327" s="230"/>
      <c r="F327" s="230"/>
      <c r="G327" s="230"/>
      <c r="H327" s="230"/>
      <c r="I327" s="230"/>
    </row>
    <row r="328" spans="1:9" x14ac:dyDescent="0.35">
      <c r="A328" s="230"/>
      <c r="B328" s="230"/>
      <c r="C328" s="230"/>
      <c r="D328" s="231"/>
      <c r="E328" s="230"/>
      <c r="F328" s="230"/>
      <c r="G328" s="230"/>
      <c r="H328" s="230"/>
      <c r="I328" s="230"/>
    </row>
    <row r="329" spans="1:9" x14ac:dyDescent="0.35">
      <c r="A329" s="230"/>
      <c r="B329" s="230"/>
      <c r="C329" s="230"/>
      <c r="D329" s="231"/>
      <c r="E329" s="230"/>
      <c r="F329" s="230"/>
      <c r="G329" s="230"/>
      <c r="H329" s="230"/>
      <c r="I329" s="230"/>
    </row>
    <row r="330" spans="1:9" x14ac:dyDescent="0.35">
      <c r="A330" s="230"/>
      <c r="B330" s="230"/>
      <c r="C330" s="230"/>
      <c r="D330" s="231"/>
      <c r="E330" s="230"/>
      <c r="F330" s="230"/>
      <c r="G330" s="230"/>
      <c r="H330" s="230"/>
      <c r="I330" s="230"/>
    </row>
    <row r="331" spans="1:9" x14ac:dyDescent="0.35">
      <c r="A331" s="230"/>
      <c r="B331" s="230"/>
      <c r="C331" s="230"/>
      <c r="D331" s="231"/>
      <c r="E331" s="230"/>
      <c r="F331" s="230"/>
      <c r="G331" s="230"/>
      <c r="H331" s="230"/>
      <c r="I331" s="230"/>
    </row>
    <row r="332" spans="1:9" x14ac:dyDescent="0.35">
      <c r="A332" s="230"/>
      <c r="B332" s="230"/>
      <c r="C332" s="230"/>
      <c r="D332" s="231"/>
      <c r="E332" s="230"/>
      <c r="F332" s="230"/>
      <c r="G332" s="230"/>
      <c r="H332" s="230"/>
      <c r="I332" s="230"/>
    </row>
  </sheetData>
  <mergeCells count="22">
    <mergeCell ref="B110:D110"/>
    <mergeCell ref="B115:D115"/>
    <mergeCell ref="B65:I65"/>
    <mergeCell ref="B66:I66"/>
    <mergeCell ref="G75:I75"/>
    <mergeCell ref="K75:M75"/>
    <mergeCell ref="O75:P75"/>
    <mergeCell ref="D76:D77"/>
    <mergeCell ref="O76:O77"/>
    <mergeCell ref="P76:P77"/>
    <mergeCell ref="O20:P20"/>
    <mergeCell ref="D21:D22"/>
    <mergeCell ref="O21:O22"/>
    <mergeCell ref="P21:P22"/>
    <mergeCell ref="B55:D55"/>
    <mergeCell ref="B60:D60"/>
    <mergeCell ref="A3:H3"/>
    <mergeCell ref="B10:I10"/>
    <mergeCell ref="B11:I11"/>
    <mergeCell ref="D14:K14"/>
    <mergeCell ref="G20:I20"/>
    <mergeCell ref="K20:M20"/>
  </mergeCells>
  <conditionalFormatting sqref="J124:M26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20:J122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20:G122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6 D23 D81 D78" xr:uid="{6EE974A4-0575-466C-A0BD-252ADA66F018}">
      <formula1>"per 30 days, per kWh, per kW, per kVA"</formula1>
    </dataValidation>
    <dataValidation type="list" allowBlank="1" showInputMessage="1" showErrorMessage="1" sqref="D71 D16" xr:uid="{C3E24683-B52F-4E7C-822B-6EAA6656F660}">
      <formula1>"TOU, non-TOU"</formula1>
    </dataValidation>
    <dataValidation type="list" allowBlank="1" showInputMessage="1" showErrorMessage="1" prompt="Select Charge Unit - per 30 days, per kWh, per kW, per kVA." sqref="D37:D38 D40:D50 D92:D93 D95:D105 D24:D25 D86:D90 D31:D35 D79:D80 D27:D29 D82:D84" xr:uid="{73D81AE4-D671-41D3-AB23-59620DD71968}">
      <formula1>"per 30 days, per kWh, per kW, per kVA"</formula1>
    </dataValidation>
    <dataValidation type="list" allowBlank="1" showInputMessage="1" showErrorMessage="1" sqref="E37:E38 E92:E93 E23:E29 E31:E35 E78:E84 E86:E90 E56 E61 E40:E51 E111 E116 E95:E106" xr:uid="{891F1E5E-947E-4B35-B670-5B82901CBC3E}">
      <formula1>#REF!</formula1>
    </dataValidation>
    <dataValidation type="list" allowBlank="1" showInputMessage="1" showErrorMessage="1" prompt="Select Charge Unit - monthly, per kWh, per kW" sqref="D56 D51 D61 D111 D106 D116" xr:uid="{2C1067D3-B876-4BF6-99A8-38CC6BC0E578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1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rowBreaks count="1" manualBreakCount="1">
    <brk id="64" max="16" man="1"/>
  </rowBreaks>
  <colBreaks count="1" manualBreakCount="1">
    <brk id="1" min="9" max="11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71</xdr:row>
                    <xdr:rowOff>69850</xdr:rowOff>
                  </from>
                  <to>
                    <xdr:col>17</xdr:col>
                    <xdr:colOff>25400</xdr:colOff>
                    <xdr:row>73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565150</xdr:colOff>
                    <xdr:row>72</xdr:row>
                    <xdr:rowOff>31750</xdr:rowOff>
                  </from>
                  <to>
                    <xdr:col>10</xdr:col>
                    <xdr:colOff>425450</xdr:colOff>
                    <xdr:row>73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107950</xdr:rowOff>
                  </from>
                  <to>
                    <xdr:col>16</xdr:col>
                    <xdr:colOff>69850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336550</xdr:colOff>
                    <xdr:row>18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1E09-E1FA-4490-8855-70A040713B2C}">
  <sheetPr>
    <tabColor rgb="FFFFC000"/>
    <pageSetUpPr fitToPage="1"/>
  </sheetPr>
  <dimension ref="A1:AF123"/>
  <sheetViews>
    <sheetView topLeftCell="A8" zoomScale="70" zoomScaleNormal="7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5.36328125" style="221" customWidth="1"/>
    <col min="3" max="3" width="1.54296875" style="221" customWidth="1"/>
    <col min="4" max="4" width="12.54296875" style="337" customWidth="1"/>
    <col min="5" max="5" width="1.54296875" style="221" customWidth="1"/>
    <col min="6" max="6" width="1.453125" style="221" customWidth="1"/>
    <col min="7" max="9" width="13.453125" style="221" customWidth="1"/>
    <col min="10" max="10" width="1.54296875" style="221" customWidth="1"/>
    <col min="11" max="13" width="13.453125" style="221" customWidth="1"/>
    <col min="14" max="14" width="1.54296875" style="221" customWidth="1"/>
    <col min="15" max="16" width="13.453125" style="221" customWidth="1"/>
    <col min="17" max="17" width="3.7265625" style="221" customWidth="1"/>
    <col min="18" max="30" width="13.453125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J1" s="218"/>
      <c r="N1" s="221">
        <v>2</v>
      </c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J5" s="218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J6" s="218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J7" s="218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J8" s="218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5" x14ac:dyDescent="0.35">
      <c r="A14" s="230"/>
      <c r="B14" s="232" t="s">
        <v>2</v>
      </c>
      <c r="C14" s="230"/>
      <c r="D14" s="512" t="s">
        <v>76</v>
      </c>
      <c r="E14" s="512"/>
      <c r="F14" s="512"/>
      <c r="G14" s="512"/>
      <c r="H14" s="512"/>
      <c r="I14" s="512"/>
      <c r="J14" s="512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5" x14ac:dyDescent="0.35">
      <c r="A15" s="230"/>
      <c r="B15" s="233"/>
      <c r="C15" s="230"/>
      <c r="D15" s="234"/>
      <c r="E15" s="234"/>
      <c r="F15" s="235"/>
      <c r="G15" s="235"/>
      <c r="H15" s="235"/>
      <c r="I15" s="235"/>
      <c r="J15" s="235"/>
      <c r="K15" s="236"/>
      <c r="L15" s="236"/>
      <c r="M15" s="235"/>
      <c r="N15" s="236"/>
      <c r="O15" s="344"/>
      <c r="P15" s="344"/>
      <c r="Q15" s="344"/>
      <c r="R15" s="344"/>
      <c r="S15" s="344"/>
      <c r="T15" s="463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232" t="s">
        <v>4</v>
      </c>
      <c r="C16" s="230"/>
      <c r="D16" s="237" t="s">
        <v>63</v>
      </c>
      <c r="E16" s="234"/>
      <c r="F16" s="235"/>
      <c r="G16" s="470" t="s">
        <v>77</v>
      </c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8" ht="15.5" x14ac:dyDescent="0.35">
      <c r="A17" s="230"/>
      <c r="B17" s="233"/>
      <c r="C17" s="230"/>
      <c r="D17" s="234"/>
      <c r="E17" s="234"/>
      <c r="F17" s="234"/>
      <c r="G17" s="442">
        <v>8900</v>
      </c>
      <c r="H17" s="440" t="s">
        <v>65</v>
      </c>
      <c r="I17" s="234"/>
      <c r="J17" s="234"/>
    </row>
    <row r="18" spans="1:18" x14ac:dyDescent="0.35">
      <c r="A18" s="230"/>
      <c r="B18" s="242"/>
      <c r="C18" s="230"/>
      <c r="D18" s="243"/>
      <c r="E18" s="244"/>
      <c r="F18" s="230"/>
      <c r="G18" s="442">
        <v>9700</v>
      </c>
      <c r="H18" s="244" t="s">
        <v>66</v>
      </c>
      <c r="I18" s="230"/>
      <c r="J18" s="230"/>
    </row>
    <row r="19" spans="1:18" x14ac:dyDescent="0.35">
      <c r="A19" s="230"/>
      <c r="B19" s="441"/>
      <c r="C19" s="230"/>
      <c r="D19" s="243" t="s">
        <v>6</v>
      </c>
      <c r="E19" s="230"/>
      <c r="F19" s="230"/>
      <c r="G19" s="442">
        <v>4100000</v>
      </c>
      <c r="H19" s="440" t="s">
        <v>7</v>
      </c>
      <c r="I19" s="246"/>
      <c r="J19" s="230"/>
      <c r="M19" s="443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0"/>
      <c r="B21" s="247"/>
      <c r="C21" s="230"/>
      <c r="D21" s="516" t="s">
        <v>10</v>
      </c>
      <c r="E21" s="243"/>
      <c r="F21" s="230"/>
      <c r="G21" s="248" t="s">
        <v>11</v>
      </c>
      <c r="H21" s="249" t="s">
        <v>12</v>
      </c>
      <c r="I21" s="250" t="s">
        <v>13</v>
      </c>
      <c r="J21" s="236"/>
      <c r="K21" s="248" t="s">
        <v>11</v>
      </c>
      <c r="L21" s="249" t="s">
        <v>12</v>
      </c>
      <c r="M21" s="250" t="s">
        <v>13</v>
      </c>
      <c r="N21" s="230"/>
      <c r="O21" s="518" t="s">
        <v>14</v>
      </c>
      <c r="P21" s="520" t="s">
        <v>15</v>
      </c>
      <c r="Q21" s="236"/>
    </row>
    <row r="22" spans="1:18" x14ac:dyDescent="0.35">
      <c r="A22" s="230"/>
      <c r="B22" s="247"/>
      <c r="C22" s="230"/>
      <c r="D22" s="517"/>
      <c r="E22" s="243"/>
      <c r="F22" s="230"/>
      <c r="G22" s="251" t="s">
        <v>16</v>
      </c>
      <c r="H22" s="252"/>
      <c r="I22" s="252" t="s">
        <v>16</v>
      </c>
      <c r="J22" s="236"/>
      <c r="K22" s="251" t="s">
        <v>16</v>
      </c>
      <c r="L22" s="252"/>
      <c r="M22" s="252" t="s">
        <v>16</v>
      </c>
      <c r="N22" s="230"/>
      <c r="O22" s="519"/>
      <c r="P22" s="521"/>
      <c r="Q22" s="236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4630.5200000000004</v>
      </c>
      <c r="H23" s="64">
        <v>1</v>
      </c>
      <c r="I23" s="65">
        <f t="shared" ref="I23:I27" si="0">H23*G23</f>
        <v>4630.5200000000004</v>
      </c>
      <c r="J23" s="66"/>
      <c r="K23" s="63">
        <v>4843.5200000000004</v>
      </c>
      <c r="L23" s="64">
        <v>1</v>
      </c>
      <c r="M23" s="65">
        <f t="shared" ref="M23:M27" si="1">L23*K23</f>
        <v>4843.5200000000004</v>
      </c>
      <c r="N23" s="67"/>
      <c r="O23" s="68">
        <f t="shared" ref="O23:O50" si="2">M23-I23</f>
        <v>213</v>
      </c>
      <c r="P23" s="69">
        <f t="shared" ref="P23:P50" si="3">IF(OR(I23=0,M23=0),"",(O23/I23))</f>
        <v>4.5999153442809873E-2</v>
      </c>
      <c r="Q23" s="66"/>
      <c r="R23" s="70"/>
    </row>
    <row r="24" spans="1:18" x14ac:dyDescent="0.35">
      <c r="A24" s="230"/>
      <c r="B24" s="253" t="s">
        <v>20</v>
      </c>
      <c r="C24" s="254"/>
      <c r="D24" s="255" t="s">
        <v>67</v>
      </c>
      <c r="E24" s="254"/>
      <c r="F24" s="256"/>
      <c r="G24" s="444">
        <v>-5.9999999999999995E-4</v>
      </c>
      <c r="H24" s="348">
        <f t="shared" ref="H24:H29" si="4">$G$18</f>
        <v>9700</v>
      </c>
      <c r="I24" s="259">
        <f t="shared" si="0"/>
        <v>-5.8199999999999994</v>
      </c>
      <c r="J24" s="236"/>
      <c r="K24" s="444">
        <v>-5.9999999999999995E-4</v>
      </c>
      <c r="L24" s="348">
        <f t="shared" ref="L24:L29" si="5">$G$18</f>
        <v>9700</v>
      </c>
      <c r="M24" s="259">
        <f t="shared" si="1"/>
        <v>-5.8199999999999994</v>
      </c>
      <c r="N24" s="256"/>
      <c r="O24" s="260">
        <f t="shared" si="2"/>
        <v>0</v>
      </c>
      <c r="P24" s="261">
        <f t="shared" si="3"/>
        <v>0</v>
      </c>
      <c r="Q24" s="236"/>
    </row>
    <row r="25" spans="1:18" x14ac:dyDescent="0.35">
      <c r="A25" s="230"/>
      <c r="B25" s="253" t="s">
        <v>21</v>
      </c>
      <c r="C25" s="254"/>
      <c r="D25" s="255" t="s">
        <v>67</v>
      </c>
      <c r="E25" s="254"/>
      <c r="F25" s="256"/>
      <c r="G25" s="444">
        <v>-0.38940000000000002</v>
      </c>
      <c r="H25" s="348">
        <f t="shared" si="4"/>
        <v>9700</v>
      </c>
      <c r="I25" s="259">
        <f t="shared" si="0"/>
        <v>-3777.1800000000003</v>
      </c>
      <c r="J25" s="236"/>
      <c r="K25" s="444">
        <v>-0.38940000000000002</v>
      </c>
      <c r="L25" s="348">
        <f t="shared" si="5"/>
        <v>9700</v>
      </c>
      <c r="M25" s="259">
        <f t="shared" si="1"/>
        <v>-3777.1800000000003</v>
      </c>
      <c r="N25" s="256"/>
      <c r="O25" s="260">
        <f t="shared" si="2"/>
        <v>0</v>
      </c>
      <c r="P25" s="261">
        <f t="shared" si="3"/>
        <v>0</v>
      </c>
      <c r="Q25" s="236"/>
    </row>
    <row r="26" spans="1:18" x14ac:dyDescent="0.35">
      <c r="A26" s="230"/>
      <c r="B26" s="253" t="s">
        <v>22</v>
      </c>
      <c r="C26" s="254"/>
      <c r="D26" s="255" t="s">
        <v>67</v>
      </c>
      <c r="E26" s="254"/>
      <c r="F26" s="256"/>
      <c r="G26" s="471">
        <v>-5.5199999999999999E-2</v>
      </c>
      <c r="H26" s="348">
        <f t="shared" si="4"/>
        <v>9700</v>
      </c>
      <c r="I26" s="259">
        <f t="shared" si="0"/>
        <v>-535.43999999999994</v>
      </c>
      <c r="J26" s="236"/>
      <c r="K26" s="444">
        <v>-5.5199999999999999E-2</v>
      </c>
      <c r="L26" s="348">
        <f t="shared" si="5"/>
        <v>9700</v>
      </c>
      <c r="M26" s="259">
        <f t="shared" si="1"/>
        <v>-535.43999999999994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68</v>
      </c>
      <c r="C27" s="254"/>
      <c r="D27" s="255" t="s">
        <v>67</v>
      </c>
      <c r="E27" s="254"/>
      <c r="F27" s="256"/>
      <c r="G27" s="444">
        <v>-6.2199999999999998E-2</v>
      </c>
      <c r="H27" s="348">
        <f t="shared" si="4"/>
        <v>9700</v>
      </c>
      <c r="I27" s="259">
        <f t="shared" si="0"/>
        <v>-603.34</v>
      </c>
      <c r="J27" s="236"/>
      <c r="K27" s="444">
        <v>-6.2199999999999998E-2</v>
      </c>
      <c r="L27" s="348">
        <f t="shared" si="5"/>
        <v>9700</v>
      </c>
      <c r="M27" s="259">
        <f t="shared" si="1"/>
        <v>-603.34</v>
      </c>
      <c r="N27" s="256"/>
      <c r="O27" s="260">
        <f t="shared" si="2"/>
        <v>0</v>
      </c>
      <c r="P27" s="261">
        <f t="shared" si="3"/>
        <v>0</v>
      </c>
      <c r="Q27" s="236"/>
    </row>
    <row r="28" spans="1:18" x14ac:dyDescent="0.35">
      <c r="A28" s="230"/>
      <c r="B28" s="253" t="s">
        <v>24</v>
      </c>
      <c r="C28" s="254"/>
      <c r="D28" s="255" t="s">
        <v>67</v>
      </c>
      <c r="E28" s="254"/>
      <c r="F28" s="256"/>
      <c r="G28" s="111">
        <v>7.9825999999999997</v>
      </c>
      <c r="H28" s="348">
        <f t="shared" si="4"/>
        <v>9700</v>
      </c>
      <c r="I28" s="265">
        <f>H28*G28</f>
        <v>77431.22</v>
      </c>
      <c r="J28" s="236"/>
      <c r="K28" s="111">
        <v>8.3498000000000001</v>
      </c>
      <c r="L28" s="348">
        <f t="shared" si="5"/>
        <v>9700</v>
      </c>
      <c r="M28" s="265">
        <f>L28*K28</f>
        <v>80993.06</v>
      </c>
      <c r="N28" s="256"/>
      <c r="O28" s="260">
        <f t="shared" si="2"/>
        <v>3561.8399999999965</v>
      </c>
      <c r="P28" s="261">
        <f t="shared" si="3"/>
        <v>4.6000050108987001E-2</v>
      </c>
      <c r="Q28" s="236"/>
    </row>
    <row r="29" spans="1:18" x14ac:dyDescent="0.35">
      <c r="A29" s="230"/>
      <c r="B29" s="253" t="str">
        <f>RESIDENTIAL!B30</f>
        <v>Rate Rider for Disposition of Lost Revenue Adjustment Mechanism (LRAMVA) - effective until December 31, 2024</v>
      </c>
      <c r="C29" s="254"/>
      <c r="D29" s="255" t="s">
        <v>67</v>
      </c>
      <c r="E29" s="254"/>
      <c r="F29" s="256"/>
      <c r="G29" s="111">
        <v>0</v>
      </c>
      <c r="H29" s="348">
        <f t="shared" si="4"/>
        <v>9700</v>
      </c>
      <c r="I29" s="265">
        <f>H29*G29</f>
        <v>0</v>
      </c>
      <c r="J29" s="236"/>
      <c r="K29" s="111">
        <v>0</v>
      </c>
      <c r="L29" s="348">
        <f t="shared" si="5"/>
        <v>9700</v>
      </c>
      <c r="M29" s="265">
        <f>L29*K29</f>
        <v>0</v>
      </c>
      <c r="N29" s="256"/>
      <c r="O29" s="260">
        <f t="shared" si="2"/>
        <v>0</v>
      </c>
      <c r="P29" s="261" t="str">
        <f t="shared" si="3"/>
        <v/>
      </c>
      <c r="Q29" s="236"/>
    </row>
    <row r="30" spans="1:18" x14ac:dyDescent="0.35">
      <c r="A30" s="230"/>
      <c r="B30" s="350" t="s">
        <v>27</v>
      </c>
      <c r="C30" s="408"/>
      <c r="D30" s="409"/>
      <c r="E30" s="408"/>
      <c r="F30" s="410"/>
      <c r="G30" s="411"/>
      <c r="H30" s="412"/>
      <c r="I30" s="413">
        <f>SUM(I23:I28)</f>
        <v>77139.960000000006</v>
      </c>
      <c r="J30" s="236"/>
      <c r="K30" s="411"/>
      <c r="L30" s="412"/>
      <c r="M30" s="413">
        <f>SUM(M23:M28)</f>
        <v>80914.8</v>
      </c>
      <c r="N30" s="410"/>
      <c r="O30" s="414">
        <f t="shared" si="2"/>
        <v>3774.8399999999965</v>
      </c>
      <c r="P30" s="415">
        <f t="shared" si="3"/>
        <v>4.8934948890302719E-2</v>
      </c>
      <c r="Q30" s="236"/>
    </row>
    <row r="31" spans="1:18" x14ac:dyDescent="0.35">
      <c r="A31" s="230"/>
      <c r="B31" s="72" t="s">
        <v>28</v>
      </c>
      <c r="C31" s="256"/>
      <c r="D31" s="255" t="s">
        <v>25</v>
      </c>
      <c r="E31" s="256"/>
      <c r="F31" s="256"/>
      <c r="G31" s="263">
        <f>G50</f>
        <v>0.1076</v>
      </c>
      <c r="H31" s="445">
        <f>$G19*(1+G63)-$G19</f>
        <v>70520.000000000466</v>
      </c>
      <c r="I31" s="265">
        <f>H31*G31</f>
        <v>7587.9520000000502</v>
      </c>
      <c r="J31" s="236"/>
      <c r="K31" s="263">
        <f>K50</f>
        <v>0.1076</v>
      </c>
      <c r="L31" s="445">
        <f>$G19*(1+K63)-$G19</f>
        <v>70520.000000000466</v>
      </c>
      <c r="M31" s="265">
        <f>L31*K31</f>
        <v>7587.9520000000502</v>
      </c>
      <c r="N31" s="256"/>
      <c r="O31" s="260">
        <f t="shared" si="2"/>
        <v>0</v>
      </c>
      <c r="P31" s="261">
        <f t="shared" si="3"/>
        <v>0</v>
      </c>
      <c r="Q31" s="236"/>
    </row>
    <row r="32" spans="1:18" s="22" customFormat="1" x14ac:dyDescent="0.35">
      <c r="A32" s="20"/>
      <c r="B32" s="92" t="str">
        <f>+RESIDENTIAL!$B$33</f>
        <v>Rate Rider for Disposition of Deferral/Variance Accounts - effective until December 31, 2024</v>
      </c>
      <c r="C32" s="61"/>
      <c r="D32" s="62" t="s">
        <v>67</v>
      </c>
      <c r="E32" s="61"/>
      <c r="F32" s="28"/>
      <c r="G32" s="446">
        <v>1.0390999999999999</v>
      </c>
      <c r="H32" s="95">
        <f>$G$18</f>
        <v>9700</v>
      </c>
      <c r="I32" s="265">
        <f t="shared" ref="I32:I35" si="6">H32*G32</f>
        <v>10079.269999999999</v>
      </c>
      <c r="J32" s="66"/>
      <c r="K32" s="446">
        <v>1.1144000000000001</v>
      </c>
      <c r="L32" s="95">
        <f>$G$18</f>
        <v>9700</v>
      </c>
      <c r="M32" s="75">
        <f>L32*K32</f>
        <v>10809.68</v>
      </c>
      <c r="N32" s="67"/>
      <c r="O32" s="68">
        <f t="shared" si="2"/>
        <v>730.41000000000167</v>
      </c>
      <c r="P32" s="69">
        <f t="shared" si="3"/>
        <v>7.2466557597921449E-2</v>
      </c>
      <c r="Q32" s="66"/>
      <c r="R32" s="70"/>
    </row>
    <row r="33" spans="1:18" s="22" customFormat="1" x14ac:dyDescent="0.35">
      <c r="A33" s="20"/>
      <c r="B33" s="72" t="str">
        <f>+'GS 50-999 kW'!$B$35</f>
        <v>Rate Rider for Disposition of Deferral/Variance Accounts for Non -Wholesale Market Participants -effective until December 31, 2024</v>
      </c>
      <c r="C33" s="61"/>
      <c r="D33" s="62" t="s">
        <v>67</v>
      </c>
      <c r="E33" s="61"/>
      <c r="F33" s="28"/>
      <c r="G33" s="446">
        <v>0.41189999999999999</v>
      </c>
      <c r="H33" s="95">
        <f>$G$18</f>
        <v>9700</v>
      </c>
      <c r="I33" s="265">
        <f t="shared" si="6"/>
        <v>3995.43</v>
      </c>
      <c r="J33" s="66"/>
      <c r="K33" s="446">
        <v>1.4380999999999999</v>
      </c>
      <c r="L33" s="95">
        <f>$G$18</f>
        <v>9700</v>
      </c>
      <c r="M33" s="75">
        <f t="shared" ref="M33:M35" si="7">L33*K33</f>
        <v>13949.57</v>
      </c>
      <c r="N33" s="67"/>
      <c r="O33" s="68">
        <f t="shared" si="2"/>
        <v>9954.14</v>
      </c>
      <c r="P33" s="69">
        <f t="shared" si="3"/>
        <v>2.4913814032532167</v>
      </c>
      <c r="Q33" s="66"/>
      <c r="R33" s="70"/>
    </row>
    <row r="34" spans="1:18" s="22" customFormat="1" x14ac:dyDescent="0.35">
      <c r="A34" s="20"/>
      <c r="B34" s="72" t="str">
        <f>+RESIDENTIAL!$B$34</f>
        <v>Rate Rider for Disposition of Capacity Based Recovery Account - Applicable only for Class B Customers - effective until December 31, 2024</v>
      </c>
      <c r="C34" s="61"/>
      <c r="D34" s="62" t="s">
        <v>67</v>
      </c>
      <c r="E34" s="61"/>
      <c r="F34" s="28"/>
      <c r="G34" s="446">
        <v>-3.4000000000000002E-2</v>
      </c>
      <c r="H34" s="95"/>
      <c r="I34" s="265">
        <f t="shared" si="6"/>
        <v>0</v>
      </c>
      <c r="J34" s="66"/>
      <c r="K34" s="446">
        <v>-2.7400000000000001E-2</v>
      </c>
      <c r="L34" s="95"/>
      <c r="M34" s="75">
        <f t="shared" si="7"/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s="22" customFormat="1" ht="17.25" customHeight="1" x14ac:dyDescent="0.35">
      <c r="A35" s="20"/>
      <c r="B35" s="92" t="str">
        <f>+RESIDENTIAL!$B$35</f>
        <v>Rate Rider for Disposition of Global Adjustment Account - Applicable only for Non-RPP Customers - effective until December 31, 2024</v>
      </c>
      <c r="C35" s="61"/>
      <c r="D35" s="472" t="s">
        <v>25</v>
      </c>
      <c r="E35" s="61"/>
      <c r="F35" s="28"/>
      <c r="G35" s="94">
        <v>-2.5100000000000001E-3</v>
      </c>
      <c r="H35" s="95"/>
      <c r="I35" s="265">
        <f t="shared" si="6"/>
        <v>0</v>
      </c>
      <c r="J35" s="66"/>
      <c r="K35" s="94">
        <v>-1.09E-3</v>
      </c>
      <c r="L35" s="95"/>
      <c r="M35" s="75">
        <f t="shared" si="7"/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x14ac:dyDescent="0.35">
      <c r="A36" s="230"/>
      <c r="B36" s="417" t="s">
        <v>33</v>
      </c>
      <c r="C36" s="418"/>
      <c r="D36" s="419"/>
      <c r="E36" s="418"/>
      <c r="F36" s="410"/>
      <c r="G36" s="420"/>
      <c r="H36" s="421"/>
      <c r="I36" s="422">
        <f>SUM(I31:I35)+I30</f>
        <v>98802.612000000052</v>
      </c>
      <c r="J36" s="236"/>
      <c r="K36" s="420"/>
      <c r="L36" s="421"/>
      <c r="M36" s="422">
        <f>SUM(M31:M35)+M30</f>
        <v>113262.00200000005</v>
      </c>
      <c r="N36" s="410"/>
      <c r="O36" s="414">
        <f t="shared" si="2"/>
        <v>14459.39</v>
      </c>
      <c r="P36" s="415">
        <f t="shared" si="3"/>
        <v>0.14634623222309134</v>
      </c>
      <c r="Q36" s="236"/>
    </row>
    <row r="37" spans="1:18" x14ac:dyDescent="0.35">
      <c r="A37" s="230"/>
      <c r="B37" s="285" t="s">
        <v>34</v>
      </c>
      <c r="C37" s="256"/>
      <c r="D37" s="255" t="s">
        <v>69</v>
      </c>
      <c r="E37" s="256"/>
      <c r="F37" s="256"/>
      <c r="G37" s="111">
        <v>4.1977000000000002</v>
      </c>
      <c r="H37" s="348">
        <f>+$G$17</f>
        <v>8900</v>
      </c>
      <c r="I37" s="265">
        <f>H37*G37</f>
        <v>37359.53</v>
      </c>
      <c r="J37" s="236"/>
      <c r="K37" s="111">
        <v>4.1376999999999997</v>
      </c>
      <c r="L37" s="348">
        <f>+$G$17</f>
        <v>8900</v>
      </c>
      <c r="M37" s="265">
        <f>L37*K37</f>
        <v>36825.53</v>
      </c>
      <c r="N37" s="256"/>
      <c r="O37" s="260">
        <f t="shared" si="2"/>
        <v>-534</v>
      </c>
      <c r="P37" s="261">
        <f t="shared" si="3"/>
        <v>-1.4293541701407914E-2</v>
      </c>
      <c r="Q37" s="236"/>
    </row>
    <row r="38" spans="1:18" x14ac:dyDescent="0.35">
      <c r="A38" s="230"/>
      <c r="B38" s="287" t="s">
        <v>35</v>
      </c>
      <c r="C38" s="256"/>
      <c r="D38" s="255" t="s">
        <v>69</v>
      </c>
      <c r="E38" s="256"/>
      <c r="F38" s="256"/>
      <c r="G38" s="111">
        <v>2.6305000000000001</v>
      </c>
      <c r="H38" s="348">
        <f>+$G$17</f>
        <v>8900</v>
      </c>
      <c r="I38" s="265">
        <f>H38*G38</f>
        <v>23411.45</v>
      </c>
      <c r="J38" s="236"/>
      <c r="K38" s="111">
        <v>2.7967</v>
      </c>
      <c r="L38" s="348">
        <f>+$G$17</f>
        <v>8900</v>
      </c>
      <c r="M38" s="265">
        <f>L38*K38</f>
        <v>24890.63</v>
      </c>
      <c r="N38" s="256"/>
      <c r="O38" s="260">
        <f t="shared" si="2"/>
        <v>1479.1800000000003</v>
      </c>
      <c r="P38" s="261">
        <f t="shared" si="3"/>
        <v>6.3181904580878176E-2</v>
      </c>
      <c r="Q38" s="236"/>
    </row>
    <row r="39" spans="1:18" x14ac:dyDescent="0.35">
      <c r="A39" s="230"/>
      <c r="B39" s="417" t="s">
        <v>36</v>
      </c>
      <c r="C39" s="408"/>
      <c r="D39" s="423"/>
      <c r="E39" s="408"/>
      <c r="F39" s="424"/>
      <c r="G39" s="425"/>
      <c r="H39" s="447"/>
      <c r="I39" s="422">
        <f>SUM(I36:I38)</f>
        <v>159573.59200000006</v>
      </c>
      <c r="J39" s="236"/>
      <c r="K39" s="425"/>
      <c r="L39" s="447"/>
      <c r="M39" s="422">
        <f>SUM(M36:M38)</f>
        <v>174978.16200000007</v>
      </c>
      <c r="N39" s="424"/>
      <c r="O39" s="414">
        <f t="shared" si="2"/>
        <v>15404.570000000007</v>
      </c>
      <c r="P39" s="415">
        <f t="shared" si="3"/>
        <v>9.6535835327940731E-2</v>
      </c>
      <c r="Q39" s="236"/>
    </row>
    <row r="40" spans="1:18" x14ac:dyDescent="0.35">
      <c r="A40" s="230"/>
      <c r="B40" s="253" t="s">
        <v>57</v>
      </c>
      <c r="C40" s="254"/>
      <c r="D40" s="255" t="s">
        <v>25</v>
      </c>
      <c r="E40" s="254"/>
      <c r="F40" s="256"/>
      <c r="G40" s="111">
        <v>4.1000000000000003E-3</v>
      </c>
      <c r="H40" s="465">
        <f>+$G19*(1+G63)</f>
        <v>4170520.0000000005</v>
      </c>
      <c r="I40" s="259">
        <f t="shared" ref="I40:I50" si="8">H40*G40</f>
        <v>17099.132000000005</v>
      </c>
      <c r="J40" s="236"/>
      <c r="K40" s="111">
        <v>4.1000000000000003E-3</v>
      </c>
      <c r="L40" s="465">
        <f>+$G19*(1+K63)</f>
        <v>4170520.0000000005</v>
      </c>
      <c r="M40" s="259">
        <f t="shared" ref="M40:M50" si="9">L40*K40</f>
        <v>17099.132000000005</v>
      </c>
      <c r="N40" s="256"/>
      <c r="O40" s="260">
        <f t="shared" si="2"/>
        <v>0</v>
      </c>
      <c r="P40" s="261">
        <f t="shared" si="3"/>
        <v>0</v>
      </c>
      <c r="Q40" s="236"/>
    </row>
    <row r="41" spans="1:18" x14ac:dyDescent="0.35">
      <c r="A41" s="230"/>
      <c r="B41" s="253" t="s">
        <v>58</v>
      </c>
      <c r="C41" s="254"/>
      <c r="D41" s="255" t="s">
        <v>25</v>
      </c>
      <c r="E41" s="254"/>
      <c r="F41" s="256"/>
      <c r="G41" s="111">
        <v>6.9999999999999999E-4</v>
      </c>
      <c r="H41" s="465">
        <f>+H40</f>
        <v>4170520.0000000005</v>
      </c>
      <c r="I41" s="259">
        <f t="shared" si="8"/>
        <v>2919.3640000000005</v>
      </c>
      <c r="J41" s="236"/>
      <c r="K41" s="111">
        <v>6.9999999999999999E-4</v>
      </c>
      <c r="L41" s="465">
        <f>+L40</f>
        <v>4170520.0000000005</v>
      </c>
      <c r="M41" s="259">
        <f t="shared" si="9"/>
        <v>2919.3640000000005</v>
      </c>
      <c r="N41" s="256"/>
      <c r="O41" s="260">
        <f t="shared" si="2"/>
        <v>0</v>
      </c>
      <c r="P41" s="261">
        <f t="shared" si="3"/>
        <v>0</v>
      </c>
      <c r="Q41" s="236"/>
    </row>
    <row r="42" spans="1:18" x14ac:dyDescent="0.35">
      <c r="A42" s="230"/>
      <c r="B42" s="253" t="s">
        <v>39</v>
      </c>
      <c r="C42" s="254"/>
      <c r="D42" s="255" t="s">
        <v>25</v>
      </c>
      <c r="E42" s="254"/>
      <c r="F42" s="256"/>
      <c r="G42" s="111">
        <v>4.0000000000000002E-4</v>
      </c>
      <c r="H42" s="465"/>
      <c r="I42" s="259">
        <f t="shared" si="8"/>
        <v>0</v>
      </c>
      <c r="J42" s="236"/>
      <c r="K42" s="111">
        <v>4.0000000000000002E-4</v>
      </c>
      <c r="L42" s="465"/>
      <c r="M42" s="259">
        <f t="shared" si="9"/>
        <v>0</v>
      </c>
      <c r="N42" s="256"/>
      <c r="O42" s="260">
        <f t="shared" si="2"/>
        <v>0</v>
      </c>
      <c r="P42" s="261" t="str">
        <f t="shared" si="3"/>
        <v/>
      </c>
      <c r="Q42" s="236"/>
    </row>
    <row r="43" spans="1:18" x14ac:dyDescent="0.35">
      <c r="A43" s="230"/>
      <c r="B43" s="253" t="s">
        <v>59</v>
      </c>
      <c r="C43" s="254"/>
      <c r="D43" s="255" t="s">
        <v>18</v>
      </c>
      <c r="E43" s="254"/>
      <c r="F43" s="256"/>
      <c r="G43" s="112">
        <v>0.25</v>
      </c>
      <c r="H43" s="258">
        <v>1</v>
      </c>
      <c r="I43" s="265">
        <f t="shared" si="8"/>
        <v>0.25</v>
      </c>
      <c r="J43" s="236"/>
      <c r="K43" s="112">
        <v>0.25</v>
      </c>
      <c r="L43" s="258">
        <v>1</v>
      </c>
      <c r="M43" s="265">
        <f t="shared" si="9"/>
        <v>0.25</v>
      </c>
      <c r="N43" s="256"/>
      <c r="O43" s="260">
        <f t="shared" si="2"/>
        <v>0</v>
      </c>
      <c r="P43" s="261">
        <f t="shared" si="3"/>
        <v>0</v>
      </c>
      <c r="Q43" s="236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7.3999999999999996E-2</v>
      </c>
      <c r="H44" s="95">
        <f>$D$65*$G$19</f>
        <v>2583000</v>
      </c>
      <c r="I44" s="75">
        <f t="shared" si="8"/>
        <v>191142</v>
      </c>
      <c r="J44" s="66"/>
      <c r="K44" s="111">
        <v>7.3999999999999996E-2</v>
      </c>
      <c r="L44" s="95">
        <f>$D$65*$G$19</f>
        <v>2583000</v>
      </c>
      <c r="M44" s="75">
        <f t="shared" si="9"/>
        <v>191142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0.10199999999999999</v>
      </c>
      <c r="H45" s="95">
        <f>$D$66*$G$19</f>
        <v>738000</v>
      </c>
      <c r="I45" s="75">
        <f t="shared" si="8"/>
        <v>75276</v>
      </c>
      <c r="J45" s="66"/>
      <c r="K45" s="111">
        <v>0.10199999999999999</v>
      </c>
      <c r="L45" s="95">
        <f>$D$66*$G$19</f>
        <v>738000</v>
      </c>
      <c r="M45" s="75">
        <f t="shared" si="9"/>
        <v>75276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0.151</v>
      </c>
      <c r="H46" s="95">
        <f>$D$67*$G$19</f>
        <v>779000</v>
      </c>
      <c r="I46" s="75">
        <f t="shared" si="8"/>
        <v>117629</v>
      </c>
      <c r="J46" s="66"/>
      <c r="K46" s="111">
        <v>0.151</v>
      </c>
      <c r="L46" s="95">
        <f>$D$67*$G$19</f>
        <v>779000</v>
      </c>
      <c r="M46" s="75">
        <f t="shared" si="9"/>
        <v>117629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8.6999999999999994E-2</v>
      </c>
      <c r="H47" s="95">
        <f>IF(AND($N$1=1, $G19&gt;=750), 750, IF(AND($N$1=1, AND($G19&lt;750, $G19&gt;=0)), $G19, IF(AND($N$1=2, $G19&gt;=750), 750, IF(AND($N$1=2, AND($G19&lt;750, $G19&gt;=0)), $G19))))</f>
        <v>750</v>
      </c>
      <c r="I47" s="75">
        <f t="shared" si="8"/>
        <v>65.25</v>
      </c>
      <c r="J47" s="66"/>
      <c r="K47" s="111">
        <v>8.6999999999999994E-2</v>
      </c>
      <c r="L47" s="95">
        <f>IF(AND($N$1=1, $G19&gt;=750), 750, IF(AND($N$1=1, AND($G19&lt;750, $G19&gt;=0)), $G19, IF(AND($N$1=2, $G19&gt;=750), 750, IF(AND($N$1=2, AND($G19&lt;750, $G19&gt;=0)), $G19))))</f>
        <v>750</v>
      </c>
      <c r="M47" s="75">
        <f t="shared" si="9"/>
        <v>65.25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0.10299999999999999</v>
      </c>
      <c r="H48" s="95">
        <f>IF(AND($N$1=1, $G19&gt;=750), $G19-750, IF(AND($N$1=1, AND($G19&lt;750, $G19&gt;=0)), 0, IF(AND($N$1=2, $G19&gt;=750), $G19-750, IF(AND($N$1=2, AND($G19&lt;750, $G19&gt;=0)), 0))))</f>
        <v>4099250</v>
      </c>
      <c r="I48" s="75">
        <f t="shared" si="8"/>
        <v>422222.75</v>
      </c>
      <c r="J48" s="66"/>
      <c r="K48" s="111">
        <v>0.10299999999999999</v>
      </c>
      <c r="L48" s="95">
        <f>IF(AND($N$1=1, $G19&gt;=750), $G19-750, IF(AND($N$1=1, AND($G19&lt;750, $G19&gt;=0)), 0, IF(AND($N$1=2, $G19&gt;=750), $G19-750, IF(AND($N$1=2, AND($G19&lt;750, $G19&gt;=0)), 0))))</f>
        <v>4099250</v>
      </c>
      <c r="M48" s="75">
        <f t="shared" si="9"/>
        <v>422222.75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61" t="s">
        <v>46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8"/>
        <v>0</v>
      </c>
      <c r="J49" s="66"/>
      <c r="K49" s="111">
        <v>0.1076</v>
      </c>
      <c r="L49" s="95">
        <v>0</v>
      </c>
      <c r="M49" s="75">
        <f t="shared" si="9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18" s="22" customFormat="1" ht="15" thickBot="1" x14ac:dyDescent="0.4">
      <c r="A50" s="20"/>
      <c r="B50" s="61" t="s">
        <v>47</v>
      </c>
      <c r="C50" s="61"/>
      <c r="D50" s="62" t="s">
        <v>25</v>
      </c>
      <c r="E50" s="61"/>
      <c r="F50" s="28"/>
      <c r="G50" s="111">
        <f>G49</f>
        <v>0.1076</v>
      </c>
      <c r="H50" s="95">
        <f>+$G$19</f>
        <v>4100000</v>
      </c>
      <c r="I50" s="75">
        <f t="shared" si="8"/>
        <v>441160</v>
      </c>
      <c r="J50" s="66"/>
      <c r="K50" s="111">
        <f>K49</f>
        <v>0.1076</v>
      </c>
      <c r="L50" s="95">
        <f>+$G$19</f>
        <v>4100000</v>
      </c>
      <c r="M50" s="75">
        <f t="shared" si="9"/>
        <v>441160</v>
      </c>
      <c r="N50" s="67"/>
      <c r="O50" s="68">
        <f t="shared" si="2"/>
        <v>0</v>
      </c>
      <c r="P50" s="69">
        <f t="shared" si="3"/>
        <v>0</v>
      </c>
      <c r="Q50" s="66"/>
      <c r="R50" s="70"/>
    </row>
    <row r="51" spans="1:18" ht="15" thickBot="1" x14ac:dyDescent="0.4">
      <c r="A51" s="230"/>
      <c r="B51" s="294"/>
      <c r="C51" s="295"/>
      <c r="D51" s="296"/>
      <c r="E51" s="295"/>
      <c r="F51" s="297"/>
      <c r="G51" s="298"/>
      <c r="H51" s="299"/>
      <c r="I51" s="300"/>
      <c r="J51" s="236"/>
      <c r="K51" s="298"/>
      <c r="L51" s="299"/>
      <c r="M51" s="300"/>
      <c r="N51" s="297"/>
      <c r="O51" s="301"/>
      <c r="P51" s="302"/>
      <c r="Q51" s="236"/>
    </row>
    <row r="52" spans="1:18" x14ac:dyDescent="0.35">
      <c r="A52" s="230"/>
      <c r="B52" s="303" t="s">
        <v>70</v>
      </c>
      <c r="C52" s="254"/>
      <c r="D52" s="304"/>
      <c r="E52" s="254"/>
      <c r="F52" s="305"/>
      <c r="G52" s="306"/>
      <c r="H52" s="306"/>
      <c r="I52" s="307">
        <f>SUM(I39:I43,I50)</f>
        <v>620752.33800000011</v>
      </c>
      <c r="J52" s="236"/>
      <c r="K52" s="306"/>
      <c r="L52" s="306"/>
      <c r="M52" s="307">
        <f>SUM(M39:M43,M50)</f>
        <v>636156.90800000005</v>
      </c>
      <c r="N52" s="308"/>
      <c r="O52" s="309">
        <f>M52-I52</f>
        <v>15404.569999999949</v>
      </c>
      <c r="P52" s="310">
        <f>IF(OR(I52=0,M52=0),"",(O52/I52))</f>
        <v>2.4815967749121787E-2</v>
      </c>
      <c r="Q52" s="236"/>
    </row>
    <row r="53" spans="1:18" x14ac:dyDescent="0.35">
      <c r="A53" s="230"/>
      <c r="B53" s="303" t="s">
        <v>49</v>
      </c>
      <c r="C53" s="254"/>
      <c r="D53" s="304"/>
      <c r="E53" s="254"/>
      <c r="F53" s="305"/>
      <c r="G53" s="134">
        <v>-0.11700000000000001</v>
      </c>
      <c r="H53" s="312"/>
      <c r="I53" s="260"/>
      <c r="J53" s="236"/>
      <c r="K53" s="134">
        <v>-0.11700000000000001</v>
      </c>
      <c r="L53" s="312"/>
      <c r="M53" s="260"/>
      <c r="N53" s="308"/>
      <c r="O53" s="260">
        <f>M53-I53</f>
        <v>0</v>
      </c>
      <c r="P53" s="261" t="str">
        <f>IF(OR(I53=0,M53=0),"",(O53/I53))</f>
        <v/>
      </c>
      <c r="Q53" s="236"/>
    </row>
    <row r="54" spans="1:18" x14ac:dyDescent="0.35">
      <c r="A54" s="230"/>
      <c r="B54" s="254" t="s">
        <v>50</v>
      </c>
      <c r="C54" s="254"/>
      <c r="D54" s="304"/>
      <c r="E54" s="254"/>
      <c r="F54" s="262"/>
      <c r="G54" s="313">
        <v>0.13</v>
      </c>
      <c r="H54" s="262"/>
      <c r="I54" s="260">
        <f>I52*G54</f>
        <v>80697.803940000013</v>
      </c>
      <c r="J54" s="236"/>
      <c r="K54" s="313">
        <v>0.13</v>
      </c>
      <c r="L54" s="262"/>
      <c r="M54" s="260">
        <f>M52*K54</f>
        <v>82700.398040000015</v>
      </c>
      <c r="N54" s="314"/>
      <c r="O54" s="260">
        <f>M54-I54</f>
        <v>2002.5941000000021</v>
      </c>
      <c r="P54" s="261">
        <f>IF(OR(I54=0,M54=0),"",(O54/I54))</f>
        <v>2.4815967749121894E-2</v>
      </c>
      <c r="Q54" s="236"/>
    </row>
    <row r="55" spans="1:18" ht="15" thickBot="1" x14ac:dyDescent="0.4">
      <c r="A55" s="230"/>
      <c r="B55" s="531" t="s">
        <v>71</v>
      </c>
      <c r="C55" s="531"/>
      <c r="D55" s="531"/>
      <c r="E55" s="315"/>
      <c r="F55" s="316"/>
      <c r="G55" s="316"/>
      <c r="H55" s="316"/>
      <c r="I55" s="317">
        <f>SUM(I52:I54)</f>
        <v>701450.14194000012</v>
      </c>
      <c r="J55" s="236"/>
      <c r="K55" s="316"/>
      <c r="L55" s="316"/>
      <c r="M55" s="317">
        <f>SUM(M52:M54)</f>
        <v>718857.30604000005</v>
      </c>
      <c r="N55" s="318"/>
      <c r="O55" s="317">
        <f>M55-I55</f>
        <v>17407.164099999936</v>
      </c>
      <c r="P55" s="372">
        <f>IF(OR(I55=0,M55=0),"",(O55/I55))</f>
        <v>2.4815967749121776E-2</v>
      </c>
      <c r="Q55" s="236"/>
    </row>
    <row r="56" spans="1:18" ht="15" thickBot="1" x14ac:dyDescent="0.4">
      <c r="A56" s="321"/>
      <c r="B56" s="452"/>
      <c r="C56" s="374"/>
      <c r="D56" s="375"/>
      <c r="E56" s="374"/>
      <c r="F56" s="376"/>
      <c r="G56" s="298"/>
      <c r="H56" s="377"/>
      <c r="I56" s="378"/>
      <c r="J56" s="236"/>
      <c r="K56" s="298"/>
      <c r="L56" s="377"/>
      <c r="M56" s="378"/>
      <c r="N56" s="376"/>
      <c r="O56" s="379"/>
      <c r="P56" s="302"/>
      <c r="Q56" s="236"/>
    </row>
    <row r="57" spans="1:18" x14ac:dyDescent="0.35">
      <c r="A57" s="321"/>
      <c r="B57" s="381" t="s">
        <v>60</v>
      </c>
      <c r="C57" s="381"/>
      <c r="D57" s="382"/>
      <c r="E57" s="381"/>
      <c r="F57" s="387"/>
      <c r="G57" s="389"/>
      <c r="H57" s="389"/>
      <c r="I57" s="390">
        <f>SUM(I47:I48,I39,I40:I43)</f>
        <v>601880.33799999999</v>
      </c>
      <c r="J57" s="236"/>
      <c r="K57" s="389"/>
      <c r="L57" s="389"/>
      <c r="M57" s="390">
        <f>SUM(M47:M48,M39,M40:M43)</f>
        <v>617284.90799999994</v>
      </c>
      <c r="N57" s="391"/>
      <c r="O57" s="260">
        <f>M57-I57</f>
        <v>15404.569999999949</v>
      </c>
      <c r="P57" s="261">
        <f>IF(OR(I57=0,M57=0),"",(O57/I57))</f>
        <v>2.5594074149669181E-2</v>
      </c>
    </row>
    <row r="58" spans="1:18" x14ac:dyDescent="0.35">
      <c r="A58" s="230"/>
      <c r="B58" s="254" t="s">
        <v>49</v>
      </c>
      <c r="C58" s="254"/>
      <c r="D58" s="304"/>
      <c r="E58" s="254"/>
      <c r="F58" s="262"/>
      <c r="G58" s="134">
        <v>-0.11700000000000001</v>
      </c>
      <c r="H58" s="312"/>
      <c r="I58" s="260"/>
      <c r="J58" s="236"/>
      <c r="K58" s="134">
        <v>-0.11700000000000001</v>
      </c>
      <c r="L58" s="312"/>
      <c r="M58" s="260"/>
      <c r="N58" s="314"/>
      <c r="O58" s="260">
        <f>M58-I58</f>
        <v>0</v>
      </c>
      <c r="P58" s="261" t="str">
        <f>IF(OR(I58=0,M58=0),"",(O58/I58))</f>
        <v/>
      </c>
      <c r="Q58" s="236"/>
    </row>
    <row r="59" spans="1:18" x14ac:dyDescent="0.35">
      <c r="A59" s="321"/>
      <c r="B59" s="496" t="s">
        <v>50</v>
      </c>
      <c r="C59" s="381"/>
      <c r="D59" s="382"/>
      <c r="E59" s="381"/>
      <c r="F59" s="387"/>
      <c r="G59" s="388">
        <v>0.13</v>
      </c>
      <c r="H59" s="389"/>
      <c r="I59" s="390">
        <f>I57*G59</f>
        <v>78244.443939999997</v>
      </c>
      <c r="J59" s="236"/>
      <c r="K59" s="388">
        <v>0.13</v>
      </c>
      <c r="L59" s="389"/>
      <c r="M59" s="390">
        <f>M57*K59</f>
        <v>80247.038039999999</v>
      </c>
      <c r="N59" s="391"/>
      <c r="O59" s="260">
        <f>M59-I59</f>
        <v>2002.5941000000021</v>
      </c>
      <c r="P59" s="261">
        <f>IF(OR(I59=0,M59=0),"",(O59/I59))</f>
        <v>2.5594074149669292E-2</v>
      </c>
    </row>
    <row r="60" spans="1:18" ht="15" thickBot="1" x14ac:dyDescent="0.4">
      <c r="A60" s="321"/>
      <c r="B60" s="530" t="s">
        <v>72</v>
      </c>
      <c r="C60" s="530"/>
      <c r="D60" s="530"/>
      <c r="E60" s="254"/>
      <c r="F60" s="429"/>
      <c r="G60" s="429"/>
      <c r="H60" s="429"/>
      <c r="I60" s="430">
        <f>SUM(I57:I59)</f>
        <v>680124.78194000002</v>
      </c>
      <c r="J60" s="236"/>
      <c r="K60" s="429"/>
      <c r="L60" s="429"/>
      <c r="M60" s="430">
        <f>SUM(M57:M59)</f>
        <v>697531.94603999995</v>
      </c>
      <c r="N60" s="431"/>
      <c r="O60" s="473">
        <f>M60-I60</f>
        <v>17407.164099999936</v>
      </c>
      <c r="P60" s="261">
        <f>IF(OR(I60=0,M60=0),"",(O60/I60))</f>
        <v>2.5594074149669171E-2</v>
      </c>
    </row>
    <row r="61" spans="1:18" ht="15" thickBot="1" x14ac:dyDescent="0.4">
      <c r="A61" s="321"/>
      <c r="B61" s="322"/>
      <c r="C61" s="323"/>
      <c r="D61" s="324"/>
      <c r="E61" s="323"/>
      <c r="F61" s="453"/>
      <c r="G61" s="454"/>
      <c r="H61" s="455"/>
      <c r="I61" s="456"/>
      <c r="J61" s="236"/>
      <c r="K61" s="454"/>
      <c r="L61" s="455"/>
      <c r="M61" s="456"/>
      <c r="N61" s="325"/>
      <c r="O61" s="329"/>
      <c r="P61" s="457"/>
    </row>
    <row r="62" spans="1:18" x14ac:dyDescent="0.35">
      <c r="A62" s="230"/>
      <c r="B62" s="230"/>
      <c r="C62" s="230"/>
      <c r="D62" s="231"/>
      <c r="E62" s="230"/>
      <c r="F62" s="230"/>
      <c r="G62" s="230"/>
      <c r="H62" s="230"/>
      <c r="I62" s="246"/>
      <c r="J62" s="236"/>
      <c r="K62" s="230"/>
      <c r="L62" s="230"/>
      <c r="M62" s="246"/>
      <c r="N62" s="230"/>
      <c r="O62" s="230"/>
      <c r="P62" s="466"/>
    </row>
    <row r="63" spans="1:18" x14ac:dyDescent="0.35">
      <c r="A63" s="230"/>
      <c r="B63" s="244" t="s">
        <v>53</v>
      </c>
      <c r="C63" s="230"/>
      <c r="D63" s="231"/>
      <c r="E63" s="230"/>
      <c r="F63" s="230"/>
      <c r="G63" s="331">
        <v>1.72E-2</v>
      </c>
      <c r="H63" s="332"/>
      <c r="I63" s="332"/>
      <c r="J63" s="333"/>
      <c r="K63" s="331">
        <v>1.72E-2</v>
      </c>
      <c r="L63" s="230"/>
      <c r="M63" s="230"/>
      <c r="N63" s="230"/>
      <c r="O63" s="230"/>
      <c r="P63" s="466"/>
    </row>
    <row r="64" spans="1:18" s="22" customFormat="1" x14ac:dyDescent="0.35">
      <c r="D64" s="21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1:31" s="22" customFormat="1" x14ac:dyDescent="0.35">
      <c r="D65" s="204">
        <v>0.63</v>
      </c>
      <c r="E65" s="205" t="s">
        <v>41</v>
      </c>
      <c r="F65" s="206"/>
      <c r="G65" s="207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</row>
    <row r="66" spans="1:31" s="22" customFormat="1" x14ac:dyDescent="0.35">
      <c r="D66" s="209">
        <v>0.18</v>
      </c>
      <c r="E66" s="210" t="s">
        <v>42</v>
      </c>
      <c r="F66" s="211"/>
      <c r="G66" s="212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</row>
    <row r="67" spans="1:31" s="22" customFormat="1" x14ac:dyDescent="0.35">
      <c r="D67" s="213">
        <v>0.19</v>
      </c>
      <c r="E67" s="214" t="s">
        <v>43</v>
      </c>
      <c r="F67" s="215"/>
      <c r="G67" s="216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</row>
    <row r="68" spans="1:31" x14ac:dyDescent="0.35">
      <c r="A68" s="230"/>
      <c r="B68" s="230"/>
      <c r="C68" s="230"/>
      <c r="D68" s="231"/>
      <c r="E68" s="230"/>
      <c r="F68" s="230"/>
      <c r="G68" s="22"/>
      <c r="H68" s="22"/>
      <c r="I68" s="22"/>
      <c r="J68" s="208"/>
      <c r="K68" s="208"/>
      <c r="L68" s="208"/>
      <c r="M68" s="208"/>
    </row>
    <row r="69" spans="1:31" x14ac:dyDescent="0.35">
      <c r="A69" s="230"/>
      <c r="B69" s="230"/>
      <c r="C69" s="230"/>
      <c r="D69" s="231"/>
      <c r="E69" s="230"/>
      <c r="F69" s="230"/>
      <c r="G69" s="22"/>
      <c r="H69" s="22"/>
      <c r="I69" s="22"/>
      <c r="J69" s="208"/>
      <c r="K69" s="208"/>
      <c r="L69" s="208"/>
      <c r="M69" s="208"/>
    </row>
    <row r="70" spans="1:31" x14ac:dyDescent="0.35">
      <c r="A70" s="230"/>
      <c r="B70" s="230"/>
      <c r="C70" s="230"/>
      <c r="D70" s="231"/>
      <c r="E70" s="230"/>
      <c r="F70" s="230"/>
      <c r="G70" s="22"/>
      <c r="H70" s="22"/>
      <c r="I70" s="22"/>
      <c r="J70" s="208"/>
      <c r="K70" s="208"/>
      <c r="L70" s="208"/>
      <c r="M70" s="208"/>
    </row>
    <row r="71" spans="1:31" x14ac:dyDescent="0.35">
      <c r="A71" s="230"/>
      <c r="B71" s="230"/>
      <c r="C71" s="230"/>
      <c r="D71" s="231"/>
      <c r="E71" s="230"/>
      <c r="F71" s="230"/>
      <c r="G71" s="22"/>
      <c r="H71" s="22"/>
      <c r="I71" s="22"/>
      <c r="J71" s="208"/>
      <c r="K71" s="208"/>
      <c r="L71" s="208"/>
      <c r="M71" s="208"/>
    </row>
    <row r="72" spans="1:31" x14ac:dyDescent="0.35">
      <c r="A72" s="230"/>
      <c r="B72" s="230"/>
      <c r="C72" s="230"/>
      <c r="D72" s="231"/>
      <c r="E72" s="230"/>
      <c r="F72" s="230"/>
      <c r="G72" s="22"/>
      <c r="H72" s="22"/>
      <c r="I72" s="22"/>
      <c r="J72" s="208"/>
      <c r="K72" s="208"/>
      <c r="L72" s="208"/>
      <c r="M72" s="208"/>
    </row>
    <row r="73" spans="1:31" x14ac:dyDescent="0.35">
      <c r="A73" s="230"/>
      <c r="B73" s="230"/>
      <c r="C73" s="230"/>
      <c r="D73" s="231"/>
      <c r="E73" s="230"/>
      <c r="F73" s="230"/>
      <c r="G73" s="22"/>
      <c r="H73" s="22"/>
      <c r="I73" s="22"/>
      <c r="J73" s="208"/>
      <c r="K73" s="208"/>
      <c r="L73" s="208"/>
      <c r="M73" s="208"/>
    </row>
    <row r="74" spans="1:31" x14ac:dyDescent="0.35">
      <c r="A74" s="230"/>
      <c r="B74" s="230"/>
      <c r="C74" s="230"/>
      <c r="D74" s="231"/>
      <c r="E74" s="230"/>
      <c r="F74" s="230"/>
      <c r="G74" s="22"/>
      <c r="H74" s="22"/>
      <c r="I74" s="22"/>
      <c r="J74" s="208"/>
      <c r="K74" s="208"/>
      <c r="L74" s="208"/>
      <c r="M74" s="208"/>
    </row>
    <row r="75" spans="1:31" x14ac:dyDescent="0.35">
      <c r="A75" s="230"/>
      <c r="B75" s="230"/>
      <c r="C75" s="230"/>
      <c r="D75" s="231"/>
      <c r="E75" s="230"/>
      <c r="F75" s="230"/>
      <c r="G75" s="22"/>
      <c r="H75" s="22"/>
      <c r="I75" s="22"/>
      <c r="J75" s="208"/>
      <c r="K75" s="208"/>
      <c r="L75" s="208"/>
      <c r="M75" s="208"/>
    </row>
    <row r="76" spans="1:31" x14ac:dyDescent="0.35">
      <c r="A76" s="230"/>
      <c r="B76" s="230"/>
      <c r="C76" s="230"/>
      <c r="D76" s="231"/>
      <c r="E76" s="230"/>
      <c r="F76" s="230"/>
      <c r="G76" s="22"/>
      <c r="H76" s="22"/>
      <c r="I76" s="22"/>
      <c r="J76" s="208"/>
      <c r="K76" s="208"/>
      <c r="L76" s="208"/>
      <c r="M76" s="208"/>
    </row>
    <row r="77" spans="1:31" x14ac:dyDescent="0.35">
      <c r="A77" s="230"/>
      <c r="B77" s="230"/>
      <c r="C77" s="230"/>
      <c r="D77" s="231"/>
      <c r="E77" s="230"/>
      <c r="F77" s="230"/>
      <c r="G77" s="22"/>
      <c r="H77" s="22"/>
      <c r="I77" s="22"/>
      <c r="J77" s="208"/>
      <c r="K77" s="208"/>
      <c r="L77" s="208"/>
      <c r="M77" s="208"/>
    </row>
    <row r="78" spans="1:31" x14ac:dyDescent="0.35">
      <c r="A78" s="230"/>
      <c r="B78" s="230"/>
      <c r="C78" s="230"/>
      <c r="D78" s="231"/>
      <c r="E78" s="230"/>
      <c r="F78" s="230"/>
      <c r="G78" s="22"/>
      <c r="H78" s="22"/>
      <c r="I78" s="22"/>
      <c r="J78" s="208"/>
      <c r="K78" s="208"/>
      <c r="L78" s="208"/>
      <c r="M78" s="208"/>
    </row>
    <row r="79" spans="1:31" x14ac:dyDescent="0.35">
      <c r="A79" s="230"/>
      <c r="B79" s="230"/>
      <c r="C79" s="230"/>
      <c r="D79" s="231"/>
      <c r="E79" s="230"/>
      <c r="F79" s="230"/>
      <c r="G79" s="22"/>
      <c r="H79" s="22"/>
      <c r="I79" s="22"/>
      <c r="J79" s="208"/>
      <c r="K79" s="208"/>
      <c r="L79" s="208"/>
      <c r="M79" s="208"/>
    </row>
    <row r="80" spans="1:31" x14ac:dyDescent="0.35">
      <c r="A80" s="230"/>
      <c r="B80" s="230"/>
      <c r="C80" s="230"/>
      <c r="D80" s="231"/>
      <c r="E80" s="230"/>
      <c r="F80" s="230"/>
      <c r="G80" s="22"/>
      <c r="H80" s="22"/>
      <c r="I80" s="22"/>
      <c r="J80" s="208"/>
      <c r="K80" s="208"/>
      <c r="L80" s="208"/>
      <c r="M80" s="208"/>
    </row>
    <row r="81" spans="1:13" x14ac:dyDescent="0.35">
      <c r="A81" s="230"/>
      <c r="B81" s="230"/>
      <c r="C81" s="230"/>
      <c r="D81" s="231"/>
      <c r="E81" s="230"/>
      <c r="F81" s="230"/>
      <c r="G81" s="22"/>
      <c r="H81" s="22"/>
      <c r="I81" s="22"/>
      <c r="J81" s="208"/>
      <c r="K81" s="208"/>
      <c r="L81" s="208"/>
      <c r="M81" s="208"/>
    </row>
    <row r="82" spans="1:13" x14ac:dyDescent="0.35">
      <c r="A82" s="230"/>
      <c r="B82" s="230"/>
      <c r="C82" s="230"/>
      <c r="D82" s="231"/>
      <c r="E82" s="230"/>
      <c r="F82" s="230"/>
      <c r="G82" s="22"/>
      <c r="H82" s="22"/>
      <c r="I82" s="22"/>
      <c r="J82" s="208"/>
      <c r="K82" s="208"/>
      <c r="L82" s="208"/>
      <c r="M82" s="208"/>
    </row>
    <row r="83" spans="1:13" x14ac:dyDescent="0.35">
      <c r="A83" s="230"/>
      <c r="B83" s="230"/>
      <c r="C83" s="230"/>
      <c r="D83" s="231"/>
      <c r="E83" s="230"/>
      <c r="F83" s="230"/>
      <c r="G83" s="22"/>
      <c r="H83" s="22"/>
      <c r="I83" s="22"/>
      <c r="J83" s="208"/>
      <c r="K83" s="208"/>
      <c r="L83" s="208"/>
      <c r="M83" s="208"/>
    </row>
    <row r="84" spans="1:13" x14ac:dyDescent="0.35">
      <c r="A84" s="230"/>
      <c r="B84" s="230"/>
      <c r="C84" s="230"/>
      <c r="D84" s="231"/>
      <c r="E84" s="230"/>
      <c r="F84" s="230"/>
      <c r="G84" s="22"/>
      <c r="H84" s="22"/>
      <c r="I84" s="22"/>
      <c r="J84" s="208"/>
      <c r="K84" s="208"/>
      <c r="L84" s="208"/>
      <c r="M84" s="208"/>
    </row>
    <row r="85" spans="1:13" x14ac:dyDescent="0.35">
      <c r="A85" s="230"/>
      <c r="B85" s="230"/>
      <c r="C85" s="230"/>
      <c r="D85" s="231"/>
      <c r="E85" s="230"/>
      <c r="F85" s="230"/>
      <c r="G85" s="22"/>
      <c r="H85" s="22"/>
      <c r="I85" s="22"/>
      <c r="J85" s="208"/>
      <c r="K85" s="208"/>
      <c r="L85" s="208"/>
      <c r="M85" s="208"/>
    </row>
    <row r="86" spans="1:13" x14ac:dyDescent="0.35">
      <c r="A86" s="230"/>
      <c r="B86" s="230"/>
      <c r="C86" s="230"/>
      <c r="D86" s="231"/>
      <c r="E86" s="230"/>
      <c r="F86" s="230"/>
      <c r="G86" s="22"/>
      <c r="H86" s="22"/>
      <c r="I86" s="22"/>
      <c r="J86" s="208"/>
      <c r="K86" s="208"/>
      <c r="L86" s="208"/>
      <c r="M86" s="208"/>
    </row>
    <row r="87" spans="1:13" x14ac:dyDescent="0.35">
      <c r="A87" s="230"/>
      <c r="B87" s="230"/>
      <c r="C87" s="230"/>
      <c r="D87" s="231"/>
      <c r="E87" s="230"/>
      <c r="F87" s="230"/>
      <c r="G87" s="22"/>
      <c r="H87" s="22"/>
      <c r="I87" s="22"/>
      <c r="J87" s="208"/>
      <c r="K87" s="208"/>
      <c r="L87" s="208"/>
      <c r="M87" s="208"/>
    </row>
    <row r="88" spans="1:13" x14ac:dyDescent="0.35">
      <c r="A88" s="230"/>
      <c r="B88" s="230"/>
      <c r="C88" s="230"/>
      <c r="D88" s="231"/>
      <c r="E88" s="230"/>
      <c r="F88" s="230"/>
      <c r="G88" s="22"/>
      <c r="H88" s="22"/>
      <c r="I88" s="22"/>
      <c r="J88" s="208"/>
      <c r="K88" s="208"/>
      <c r="L88" s="208"/>
      <c r="M88" s="208"/>
    </row>
    <row r="89" spans="1:13" x14ac:dyDescent="0.35">
      <c r="A89" s="230"/>
      <c r="B89" s="230"/>
      <c r="C89" s="230"/>
      <c r="D89" s="231"/>
      <c r="E89" s="230"/>
      <c r="F89" s="230"/>
      <c r="G89" s="22"/>
      <c r="H89" s="22"/>
      <c r="I89" s="22"/>
      <c r="J89" s="208"/>
      <c r="K89" s="208"/>
      <c r="L89" s="208"/>
      <c r="M89" s="208"/>
    </row>
    <row r="90" spans="1:13" x14ac:dyDescent="0.35">
      <c r="A90" s="230"/>
      <c r="B90" s="230"/>
      <c r="C90" s="230"/>
      <c r="D90" s="231"/>
      <c r="E90" s="230"/>
      <c r="F90" s="230"/>
      <c r="G90" s="22"/>
      <c r="H90" s="22"/>
      <c r="I90" s="22"/>
      <c r="J90" s="208"/>
      <c r="K90" s="208"/>
      <c r="L90" s="208"/>
      <c r="M90" s="208"/>
    </row>
    <row r="91" spans="1:13" x14ac:dyDescent="0.35">
      <c r="A91" s="230"/>
      <c r="B91" s="230"/>
      <c r="C91" s="230"/>
      <c r="D91" s="231"/>
      <c r="E91" s="230"/>
      <c r="F91" s="230"/>
      <c r="G91" s="22"/>
      <c r="H91" s="22"/>
      <c r="I91" s="22"/>
      <c r="J91" s="208"/>
      <c r="K91" s="208"/>
      <c r="L91" s="208"/>
      <c r="M91" s="208"/>
    </row>
    <row r="92" spans="1:13" x14ac:dyDescent="0.35">
      <c r="A92" s="230"/>
      <c r="B92" s="230"/>
      <c r="C92" s="230"/>
      <c r="D92" s="231"/>
      <c r="E92" s="230"/>
      <c r="F92" s="230"/>
      <c r="G92" s="22"/>
      <c r="H92" s="22"/>
      <c r="I92" s="22"/>
      <c r="J92" s="208"/>
      <c r="K92" s="208"/>
      <c r="L92" s="208"/>
      <c r="M92" s="208"/>
    </row>
    <row r="93" spans="1:13" x14ac:dyDescent="0.35">
      <c r="A93" s="230"/>
      <c r="B93" s="230"/>
      <c r="C93" s="230"/>
      <c r="D93" s="231"/>
      <c r="E93" s="230"/>
      <c r="F93" s="230"/>
      <c r="G93" s="22"/>
      <c r="H93" s="22"/>
      <c r="I93" s="22"/>
      <c r="J93" s="208"/>
      <c r="K93" s="208"/>
      <c r="L93" s="208"/>
      <c r="M93" s="208"/>
    </row>
    <row r="94" spans="1:13" x14ac:dyDescent="0.35">
      <c r="A94" s="230"/>
      <c r="B94" s="230"/>
      <c r="C94" s="230"/>
      <c r="D94" s="231"/>
      <c r="E94" s="230"/>
      <c r="F94" s="230"/>
      <c r="G94" s="22"/>
      <c r="H94" s="22"/>
      <c r="I94" s="22"/>
      <c r="J94" s="208"/>
      <c r="K94" s="208"/>
      <c r="L94" s="208"/>
      <c r="M94" s="208"/>
    </row>
    <row r="95" spans="1:13" x14ac:dyDescent="0.35">
      <c r="A95" s="230"/>
      <c r="B95" s="230"/>
      <c r="C95" s="230"/>
      <c r="D95" s="231"/>
      <c r="E95" s="230"/>
      <c r="F95" s="230"/>
      <c r="G95" s="22"/>
      <c r="H95" s="22"/>
      <c r="I95" s="22"/>
      <c r="J95" s="208"/>
      <c r="K95" s="208"/>
      <c r="L95" s="208"/>
      <c r="M95" s="208"/>
    </row>
    <row r="96" spans="1:13" x14ac:dyDescent="0.35">
      <c r="A96" s="230"/>
      <c r="B96" s="230"/>
      <c r="C96" s="230"/>
      <c r="D96" s="231"/>
      <c r="E96" s="230"/>
      <c r="F96" s="230"/>
      <c r="G96" s="22"/>
      <c r="H96" s="22"/>
      <c r="I96" s="22"/>
      <c r="J96" s="208"/>
      <c r="K96" s="208"/>
      <c r="L96" s="208"/>
      <c r="M96" s="208"/>
    </row>
    <row r="97" spans="1:13" x14ac:dyDescent="0.35">
      <c r="A97" s="230"/>
      <c r="B97" s="230"/>
      <c r="C97" s="230"/>
      <c r="D97" s="231"/>
      <c r="E97" s="230"/>
      <c r="F97" s="230"/>
      <c r="G97" s="22"/>
      <c r="H97" s="22"/>
      <c r="I97" s="22"/>
      <c r="J97" s="208"/>
      <c r="K97" s="208"/>
      <c r="L97" s="208"/>
      <c r="M97" s="208"/>
    </row>
    <row r="98" spans="1:13" x14ac:dyDescent="0.35">
      <c r="A98" s="230"/>
      <c r="B98" s="230"/>
      <c r="C98" s="230"/>
      <c r="D98" s="231"/>
      <c r="E98" s="230"/>
      <c r="F98" s="230"/>
      <c r="G98" s="22"/>
      <c r="H98" s="22"/>
      <c r="I98" s="22"/>
      <c r="J98" s="208"/>
      <c r="K98" s="208"/>
      <c r="L98" s="208"/>
      <c r="M98" s="208"/>
    </row>
    <row r="99" spans="1:13" x14ac:dyDescent="0.35">
      <c r="A99" s="230"/>
      <c r="B99" s="230"/>
      <c r="C99" s="230"/>
      <c r="D99" s="231"/>
      <c r="E99" s="230"/>
      <c r="F99" s="230"/>
      <c r="G99" s="22"/>
      <c r="H99" s="22"/>
      <c r="I99" s="22"/>
      <c r="J99" s="208"/>
      <c r="K99" s="208"/>
      <c r="L99" s="208"/>
      <c r="M99" s="208"/>
    </row>
    <row r="100" spans="1:13" x14ac:dyDescent="0.35">
      <c r="A100" s="230"/>
      <c r="B100" s="230"/>
      <c r="C100" s="230"/>
      <c r="D100" s="231"/>
      <c r="E100" s="230"/>
      <c r="F100" s="230"/>
      <c r="G100" s="22"/>
      <c r="H100" s="22"/>
      <c r="I100" s="22"/>
      <c r="J100" s="208"/>
      <c r="K100" s="208"/>
      <c r="L100" s="208"/>
      <c r="M100" s="208"/>
    </row>
    <row r="101" spans="1:13" x14ac:dyDescent="0.35">
      <c r="A101" s="230"/>
      <c r="B101" s="230"/>
      <c r="C101" s="230"/>
      <c r="D101" s="231"/>
      <c r="E101" s="230"/>
      <c r="F101" s="230"/>
      <c r="G101" s="22"/>
      <c r="H101" s="22"/>
      <c r="I101" s="22"/>
      <c r="J101" s="208"/>
      <c r="K101" s="208"/>
      <c r="L101" s="208"/>
      <c r="M101" s="208"/>
    </row>
    <row r="102" spans="1:13" x14ac:dyDescent="0.35">
      <c r="A102" s="230"/>
      <c r="B102" s="230"/>
      <c r="C102" s="230"/>
      <c r="D102" s="231"/>
      <c r="E102" s="230"/>
      <c r="F102" s="230"/>
      <c r="G102" s="22"/>
      <c r="H102" s="22"/>
      <c r="I102" s="22"/>
      <c r="J102" s="208"/>
      <c r="K102" s="208"/>
      <c r="L102" s="208"/>
      <c r="M102" s="208"/>
    </row>
    <row r="103" spans="1:13" x14ac:dyDescent="0.35">
      <c r="A103" s="230"/>
      <c r="B103" s="230"/>
      <c r="C103" s="230"/>
      <c r="D103" s="231"/>
      <c r="E103" s="230"/>
      <c r="F103" s="230"/>
      <c r="G103" s="22"/>
      <c r="H103" s="22"/>
      <c r="I103" s="22"/>
      <c r="J103" s="208"/>
      <c r="K103" s="208"/>
      <c r="L103" s="208"/>
      <c r="M103" s="208"/>
    </row>
    <row r="104" spans="1:13" x14ac:dyDescent="0.35">
      <c r="A104" s="230"/>
      <c r="B104" s="230"/>
      <c r="C104" s="230"/>
      <c r="D104" s="231"/>
      <c r="E104" s="230"/>
      <c r="F104" s="230"/>
      <c r="G104" s="22"/>
      <c r="H104" s="22"/>
      <c r="I104" s="22"/>
      <c r="J104" s="208"/>
      <c r="K104" s="208"/>
      <c r="L104" s="208"/>
      <c r="M104" s="208"/>
    </row>
    <row r="105" spans="1:13" x14ac:dyDescent="0.35">
      <c r="A105" s="230"/>
      <c r="B105" s="230"/>
      <c r="C105" s="230"/>
      <c r="D105" s="231"/>
      <c r="E105" s="230"/>
      <c r="F105" s="230"/>
      <c r="G105" s="22"/>
      <c r="H105" s="22"/>
      <c r="I105" s="22"/>
      <c r="J105" s="208"/>
      <c r="K105" s="208"/>
      <c r="L105" s="208"/>
      <c r="M105" s="208"/>
    </row>
    <row r="106" spans="1:13" x14ac:dyDescent="0.35">
      <c r="A106" s="230"/>
      <c r="B106" s="230"/>
      <c r="C106" s="230"/>
      <c r="D106" s="231"/>
      <c r="E106" s="230"/>
      <c r="F106" s="230"/>
      <c r="G106" s="22"/>
      <c r="H106" s="22"/>
      <c r="I106" s="22"/>
      <c r="J106" s="208"/>
      <c r="K106" s="208"/>
      <c r="L106" s="208"/>
      <c r="M106" s="208"/>
    </row>
    <row r="107" spans="1:13" x14ac:dyDescent="0.35">
      <c r="A107" s="230"/>
      <c r="B107" s="230"/>
      <c r="C107" s="230"/>
      <c r="D107" s="231"/>
      <c r="E107" s="230"/>
      <c r="F107" s="230"/>
      <c r="G107" s="22"/>
      <c r="H107" s="22"/>
      <c r="I107" s="22"/>
      <c r="J107" s="208"/>
      <c r="K107" s="208"/>
      <c r="L107" s="208"/>
      <c r="M107" s="208"/>
    </row>
    <row r="108" spans="1:13" x14ac:dyDescent="0.35">
      <c r="A108" s="230"/>
      <c r="B108" s="230"/>
      <c r="C108" s="230"/>
      <c r="D108" s="231"/>
      <c r="E108" s="230"/>
      <c r="F108" s="230"/>
      <c r="G108" s="22"/>
      <c r="H108" s="22"/>
      <c r="I108" s="22"/>
      <c r="J108" s="208"/>
      <c r="K108" s="208"/>
      <c r="L108" s="208"/>
      <c r="M108" s="208"/>
    </row>
    <row r="109" spans="1:13" x14ac:dyDescent="0.35">
      <c r="A109" s="230"/>
      <c r="B109" s="230"/>
      <c r="C109" s="230"/>
      <c r="D109" s="231"/>
      <c r="E109" s="230"/>
      <c r="F109" s="230"/>
      <c r="G109" s="22"/>
      <c r="H109" s="22"/>
      <c r="I109" s="22"/>
      <c r="J109" s="208"/>
      <c r="K109" s="208"/>
      <c r="L109" s="208"/>
      <c r="M109" s="208"/>
    </row>
    <row r="110" spans="1:13" x14ac:dyDescent="0.35">
      <c r="A110" s="230"/>
      <c r="B110" s="230"/>
      <c r="C110" s="230"/>
      <c r="D110" s="231"/>
      <c r="E110" s="230"/>
      <c r="F110" s="230"/>
      <c r="G110" s="22"/>
      <c r="H110" s="22"/>
      <c r="I110" s="22"/>
      <c r="J110" s="208"/>
      <c r="K110" s="208"/>
      <c r="L110" s="208"/>
      <c r="M110" s="208"/>
    </row>
    <row r="111" spans="1:13" x14ac:dyDescent="0.35">
      <c r="A111" s="230"/>
      <c r="B111" s="230"/>
      <c r="C111" s="230"/>
      <c r="D111" s="231"/>
      <c r="E111" s="230"/>
      <c r="F111" s="230"/>
      <c r="G111" s="22"/>
      <c r="H111" s="22"/>
      <c r="I111" s="22"/>
      <c r="J111" s="208"/>
      <c r="K111" s="208"/>
      <c r="L111" s="208"/>
      <c r="M111" s="208"/>
    </row>
    <row r="112" spans="1:13" x14ac:dyDescent="0.35">
      <c r="A112" s="230"/>
      <c r="B112" s="230"/>
      <c r="C112" s="230"/>
      <c r="D112" s="231"/>
      <c r="E112" s="230"/>
      <c r="F112" s="230"/>
      <c r="G112" s="22"/>
      <c r="H112" s="22"/>
      <c r="I112" s="22"/>
      <c r="J112" s="208"/>
      <c r="K112" s="208"/>
      <c r="L112" s="208"/>
      <c r="M112" s="208"/>
    </row>
    <row r="113" spans="1:13" x14ac:dyDescent="0.35">
      <c r="A113" s="230"/>
      <c r="B113" s="230"/>
      <c r="C113" s="230"/>
      <c r="D113" s="231"/>
      <c r="E113" s="230"/>
      <c r="F113" s="230"/>
      <c r="G113" s="22"/>
      <c r="H113" s="22"/>
      <c r="I113" s="22"/>
      <c r="J113" s="208"/>
      <c r="K113" s="208"/>
      <c r="L113" s="208"/>
      <c r="M113" s="208"/>
    </row>
    <row r="114" spans="1:13" x14ac:dyDescent="0.35">
      <c r="A114" s="230"/>
      <c r="B114" s="230"/>
      <c r="C114" s="230"/>
      <c r="D114" s="231"/>
      <c r="E114" s="230"/>
      <c r="F114" s="230"/>
      <c r="G114" s="22"/>
      <c r="H114" s="22"/>
      <c r="I114" s="22"/>
      <c r="J114" s="208"/>
      <c r="K114" s="208"/>
      <c r="L114" s="208"/>
      <c r="M114" s="208"/>
    </row>
    <row r="115" spans="1:13" x14ac:dyDescent="0.35">
      <c r="A115" s="230"/>
      <c r="B115" s="230"/>
      <c r="C115" s="230"/>
      <c r="D115" s="231"/>
      <c r="E115" s="230"/>
      <c r="F115" s="230"/>
      <c r="G115" s="22"/>
      <c r="H115" s="22"/>
      <c r="I115" s="22"/>
      <c r="J115" s="208"/>
      <c r="K115" s="208"/>
      <c r="L115" s="208"/>
      <c r="M115" s="208"/>
    </row>
    <row r="116" spans="1:13" x14ac:dyDescent="0.35">
      <c r="A116" s="230"/>
      <c r="B116" s="230"/>
      <c r="C116" s="230"/>
      <c r="D116" s="231"/>
      <c r="E116" s="230"/>
      <c r="F116" s="230"/>
      <c r="G116" s="22"/>
      <c r="H116" s="22"/>
      <c r="I116" s="22"/>
      <c r="J116" s="208"/>
      <c r="K116" s="208"/>
      <c r="L116" s="208"/>
      <c r="M116" s="208"/>
    </row>
    <row r="117" spans="1:13" x14ac:dyDescent="0.35">
      <c r="A117" s="230"/>
      <c r="B117" s="230"/>
      <c r="C117" s="230"/>
      <c r="D117" s="231"/>
      <c r="E117" s="230"/>
      <c r="F117" s="230"/>
      <c r="G117" s="22"/>
      <c r="H117" s="22"/>
      <c r="I117" s="22"/>
      <c r="J117" s="208"/>
      <c r="K117" s="208"/>
      <c r="L117" s="208"/>
      <c r="M117" s="208"/>
    </row>
    <row r="118" spans="1:13" x14ac:dyDescent="0.35">
      <c r="A118" s="230"/>
      <c r="B118" s="230"/>
      <c r="C118" s="230"/>
      <c r="D118" s="231"/>
      <c r="E118" s="230"/>
      <c r="F118" s="230"/>
      <c r="G118" s="22"/>
      <c r="H118" s="22"/>
      <c r="I118" s="22"/>
      <c r="J118" s="208"/>
      <c r="K118" s="208"/>
      <c r="L118" s="208"/>
      <c r="M118" s="208"/>
    </row>
    <row r="119" spans="1:13" x14ac:dyDescent="0.35">
      <c r="A119" s="230"/>
      <c r="B119" s="230"/>
      <c r="C119" s="230"/>
      <c r="D119" s="231"/>
      <c r="E119" s="230"/>
      <c r="F119" s="230"/>
      <c r="G119" s="22"/>
      <c r="H119" s="22"/>
      <c r="I119" s="22"/>
      <c r="J119" s="208"/>
      <c r="K119" s="208"/>
      <c r="L119" s="208"/>
      <c r="M119" s="208"/>
    </row>
    <row r="120" spans="1:13" x14ac:dyDescent="0.35">
      <c r="A120" s="230"/>
      <c r="B120" s="230"/>
      <c r="C120" s="230"/>
      <c r="D120" s="231"/>
      <c r="E120" s="230"/>
      <c r="F120" s="230"/>
      <c r="G120" s="22"/>
      <c r="H120" s="22"/>
      <c r="I120" s="22"/>
      <c r="J120" s="208"/>
      <c r="K120" s="208"/>
      <c r="L120" s="208"/>
      <c r="M120" s="208"/>
    </row>
    <row r="121" spans="1:13" x14ac:dyDescent="0.35">
      <c r="G121" s="22"/>
      <c r="H121" s="22"/>
      <c r="I121" s="22"/>
      <c r="J121" s="208"/>
      <c r="K121" s="208"/>
      <c r="L121" s="208"/>
      <c r="M121" s="208"/>
    </row>
    <row r="122" spans="1:13" x14ac:dyDescent="0.35">
      <c r="G122" s="22"/>
      <c r="H122" s="22"/>
      <c r="I122" s="22"/>
      <c r="J122" s="208"/>
      <c r="K122" s="208"/>
      <c r="L122" s="208"/>
      <c r="M122" s="208"/>
    </row>
    <row r="123" spans="1:13" x14ac:dyDescent="0.35">
      <c r="G123" s="22"/>
      <c r="H123" s="22"/>
      <c r="I123" s="22"/>
      <c r="J123" s="208"/>
      <c r="K123" s="208"/>
      <c r="L123" s="208"/>
      <c r="M123" s="208"/>
    </row>
  </sheetData>
  <mergeCells count="12">
    <mergeCell ref="O20:P20"/>
    <mergeCell ref="D21:D22"/>
    <mergeCell ref="O21:O22"/>
    <mergeCell ref="P21:P22"/>
    <mergeCell ref="B55:D55"/>
    <mergeCell ref="K20:M20"/>
    <mergeCell ref="B60:D60"/>
    <mergeCell ref="A3:H3"/>
    <mergeCell ref="B10:J10"/>
    <mergeCell ref="B11:J11"/>
    <mergeCell ref="D14:J14"/>
    <mergeCell ref="G20:I20"/>
  </mergeCells>
  <conditionalFormatting sqref="J68:M123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5:J67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5:G67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96EC6743-4409-40F9-A3EC-6CC379C62D23}">
      <formula1>"TOU, non-TOU"</formula1>
    </dataValidation>
    <dataValidation type="list" allowBlank="1" showInputMessage="1" showErrorMessage="1" sqref="D23 D26" xr:uid="{468CBC41-3EFE-440C-8380-19313F96409A}">
      <formula1>"per 30 days, per kWh, per kW, per kVA"</formula1>
    </dataValidation>
    <dataValidation type="list" allowBlank="1" showInputMessage="1" showErrorMessage="1" prompt="Select Charge Unit - monthly, per kWh, per kW" sqref="D56 D51 D61" xr:uid="{72E1AE7C-4B46-40E0-A961-C707BF4499CE}">
      <formula1>"Monthly, per kWh, per kW"</formula1>
    </dataValidation>
    <dataValidation type="list" allowBlank="1" showInputMessage="1" showErrorMessage="1" sqref="E37:E38 E56 E61 E40:E51 E23:E29 E31:E35" xr:uid="{50DB3F14-DD94-40B1-958C-64CE4DC6F62F}">
      <formula1>#REF!</formula1>
    </dataValidation>
    <dataValidation type="list" allowBlank="1" showInputMessage="1" showErrorMessage="1" prompt="Select Charge Unit - per 30 days, per kWh, per kW, per kVA." sqref="D37:D38 D40:D50 D24:D25 D31:D35 D27:D29" xr:uid="{A78BA46C-D019-4E8D-A9B8-A3158F1A6A58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9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69850</xdr:colOff>
                    <xdr:row>16</xdr:row>
                    <xdr:rowOff>184150</xdr:rowOff>
                  </from>
                  <to>
                    <xdr:col>15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260350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AEB4-D259-40F9-8C84-068C89653265}">
  <sheetPr>
    <tabColor rgb="FFFFC000"/>
    <pageSetUpPr fitToPage="1"/>
  </sheetPr>
  <dimension ref="A1:AF126"/>
  <sheetViews>
    <sheetView topLeftCell="A10" zoomScale="60" zoomScaleNormal="6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8.90625" style="221" customWidth="1"/>
    <col min="3" max="3" width="1.54296875" style="221" customWidth="1"/>
    <col min="4" max="4" width="26.54296875" style="337" bestFit="1" customWidth="1"/>
    <col min="5" max="6" width="1.453125" style="221" customWidth="1"/>
    <col min="7" max="9" width="12.54296875" style="221" customWidth="1"/>
    <col min="10" max="10" width="1.54296875" style="221" customWidth="1"/>
    <col min="11" max="13" width="12.54296875" style="221" customWidth="1"/>
    <col min="14" max="14" width="1.453125" style="221" customWidth="1"/>
    <col min="15" max="16" width="12.54296875" style="221" customWidth="1"/>
    <col min="17" max="17" width="6.6328125" style="221" customWidth="1"/>
    <col min="18" max="30" width="12.54296875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J1" s="218"/>
      <c r="N1" s="221">
        <v>1</v>
      </c>
      <c r="O1" s="222">
        <v>0</v>
      </c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J5" s="218"/>
      <c r="L5" s="7"/>
      <c r="M5" s="7"/>
      <c r="N5" s="7"/>
      <c r="O5" s="7"/>
      <c r="P5" s="7"/>
      <c r="Q5" s="7"/>
      <c r="R5" s="7"/>
      <c r="S5" s="7"/>
      <c r="T5" s="7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J6" s="218"/>
      <c r="L6" s="7"/>
      <c r="M6" s="7"/>
      <c r="N6" s="7"/>
      <c r="O6" s="7"/>
      <c r="P6" s="7"/>
      <c r="Q6" s="7"/>
      <c r="R6" s="7"/>
      <c r="S6" s="7"/>
      <c r="T6" s="7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J7" s="218"/>
      <c r="L7" s="7"/>
      <c r="M7" s="7"/>
      <c r="N7" s="7"/>
      <c r="O7" s="7"/>
      <c r="P7" s="7"/>
      <c r="Q7" s="7"/>
      <c r="R7" s="7"/>
      <c r="S7" s="7"/>
      <c r="T7" s="7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J8" s="218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L13" s="7"/>
      <c r="M13" s="7"/>
      <c r="N13" s="7"/>
      <c r="O13" s="7"/>
      <c r="P13" s="7"/>
      <c r="Q13" s="7"/>
      <c r="R13" s="7"/>
      <c r="S13" s="7"/>
      <c r="T13" s="7"/>
    </row>
    <row r="14" spans="1:32" ht="15.5" x14ac:dyDescent="0.35">
      <c r="A14" s="230"/>
      <c r="B14" s="232" t="s">
        <v>2</v>
      </c>
      <c r="C14" s="230"/>
      <c r="D14" s="512" t="s">
        <v>78</v>
      </c>
      <c r="E14" s="512"/>
      <c r="F14" s="512"/>
      <c r="G14" s="512"/>
      <c r="H14" s="512"/>
      <c r="I14" s="512"/>
      <c r="J14" s="512"/>
      <c r="M14" s="474"/>
    </row>
    <row r="15" spans="1:32" ht="15.5" x14ac:dyDescent="0.35">
      <c r="A15" s="230"/>
      <c r="B15" s="233"/>
      <c r="C15" s="230"/>
      <c r="D15" s="234"/>
      <c r="E15" s="234"/>
      <c r="F15" s="235"/>
      <c r="G15" s="235"/>
      <c r="H15" s="235"/>
      <c r="I15" s="235"/>
      <c r="J15" s="235"/>
      <c r="K15" s="236"/>
      <c r="L15" s="236"/>
      <c r="M15" s="235"/>
      <c r="N15" s="236"/>
      <c r="O15" s="236"/>
      <c r="P15" s="236"/>
      <c r="Q15" s="236"/>
      <c r="R15" s="236"/>
      <c r="S15" s="236"/>
      <c r="T15" s="235"/>
      <c r="U15" s="236"/>
      <c r="V15" s="236"/>
      <c r="W15" s="236"/>
      <c r="X15" s="236"/>
      <c r="Y15" s="236"/>
      <c r="Z15" s="236"/>
      <c r="AA15" s="235"/>
      <c r="AB15" s="236"/>
      <c r="AC15" s="236"/>
      <c r="AD15" s="236"/>
      <c r="AE15" s="236"/>
      <c r="AF15" s="236"/>
    </row>
    <row r="16" spans="1:32" ht="15.5" x14ac:dyDescent="0.35">
      <c r="A16" s="230"/>
      <c r="B16" s="232" t="s">
        <v>4</v>
      </c>
      <c r="C16" s="230"/>
      <c r="D16" s="237" t="s">
        <v>63</v>
      </c>
      <c r="E16" s="234"/>
      <c r="F16" s="235"/>
      <c r="G16" s="475" t="s">
        <v>79</v>
      </c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236"/>
      <c r="T16" s="238"/>
      <c r="U16" s="236"/>
      <c r="V16" s="240"/>
      <c r="W16" s="241"/>
      <c r="X16" s="236"/>
      <c r="Y16" s="239"/>
      <c r="Z16" s="236"/>
      <c r="AA16" s="238"/>
      <c r="AB16" s="236"/>
      <c r="AC16" s="240"/>
      <c r="AD16" s="241"/>
      <c r="AE16" s="236"/>
      <c r="AF16" s="236"/>
    </row>
    <row r="17" spans="1:17" ht="15.5" x14ac:dyDescent="0.35">
      <c r="A17" s="230"/>
      <c r="B17" s="233"/>
      <c r="C17" s="230"/>
      <c r="D17" s="234"/>
      <c r="E17" s="234"/>
      <c r="F17" s="234"/>
      <c r="G17" s="442">
        <v>1</v>
      </c>
      <c r="H17" s="440" t="s">
        <v>80</v>
      </c>
      <c r="I17" s="234"/>
      <c r="J17" s="234"/>
    </row>
    <row r="18" spans="1:17" x14ac:dyDescent="0.35">
      <c r="A18" s="230"/>
      <c r="B18" s="242"/>
      <c r="C18" s="230"/>
      <c r="D18" s="243" t="s">
        <v>6</v>
      </c>
      <c r="E18" s="244"/>
      <c r="F18" s="230"/>
      <c r="G18" s="442">
        <v>285</v>
      </c>
      <c r="H18" s="244" t="s">
        <v>7</v>
      </c>
      <c r="I18" s="230"/>
      <c r="J18" s="230"/>
    </row>
    <row r="19" spans="1:17" x14ac:dyDescent="0.35">
      <c r="A19" s="230"/>
      <c r="B19" s="476"/>
      <c r="C19" s="230"/>
      <c r="E19" s="230"/>
      <c r="F19" s="230"/>
      <c r="G19" s="230"/>
      <c r="H19" s="230"/>
      <c r="I19" s="230"/>
      <c r="J19" s="230"/>
      <c r="M19" s="443"/>
    </row>
    <row r="20" spans="1:17" s="22" customFormat="1" x14ac:dyDescent="0.35">
      <c r="A20" s="20"/>
      <c r="B20" s="46"/>
      <c r="C20" s="20"/>
      <c r="D20" s="54"/>
      <c r="E20" s="53"/>
      <c r="F20" s="20"/>
      <c r="G20" s="513" t="s">
        <v>90</v>
      </c>
      <c r="H20" s="514"/>
      <c r="I20" s="515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7" x14ac:dyDescent="0.35">
      <c r="A21" s="230"/>
      <c r="B21" s="458"/>
      <c r="C21" s="230"/>
      <c r="D21" s="525" t="s">
        <v>10</v>
      </c>
      <c r="E21" s="402"/>
      <c r="F21" s="230"/>
      <c r="G21" s="403" t="s">
        <v>11</v>
      </c>
      <c r="H21" s="404" t="s">
        <v>12</v>
      </c>
      <c r="I21" s="405" t="s">
        <v>13</v>
      </c>
      <c r="J21" s="236"/>
      <c r="K21" s="403" t="s">
        <v>11</v>
      </c>
      <c r="L21" s="404" t="s">
        <v>12</v>
      </c>
      <c r="M21" s="405" t="s">
        <v>13</v>
      </c>
      <c r="N21" s="230"/>
      <c r="O21" s="526" t="s">
        <v>14</v>
      </c>
      <c r="P21" s="527" t="s">
        <v>15</v>
      </c>
      <c r="Q21" s="236"/>
    </row>
    <row r="22" spans="1:17" x14ac:dyDescent="0.35">
      <c r="A22" s="230"/>
      <c r="B22" s="458"/>
      <c r="C22" s="230"/>
      <c r="D22" s="517"/>
      <c r="E22" s="402"/>
      <c r="F22" s="230"/>
      <c r="G22" s="406" t="s">
        <v>16</v>
      </c>
      <c r="H22" s="407"/>
      <c r="I22" s="407" t="s">
        <v>16</v>
      </c>
      <c r="J22" s="236"/>
      <c r="K22" s="406" t="s">
        <v>16</v>
      </c>
      <c r="L22" s="407"/>
      <c r="M22" s="407" t="s">
        <v>16</v>
      </c>
      <c r="N22" s="230"/>
      <c r="O22" s="519"/>
      <c r="P22" s="521"/>
      <c r="Q22" s="236"/>
    </row>
    <row r="23" spans="1:17" x14ac:dyDescent="0.35">
      <c r="A23" s="230"/>
      <c r="B23" s="253" t="s">
        <v>17</v>
      </c>
      <c r="C23" s="254"/>
      <c r="D23" s="255" t="s">
        <v>18</v>
      </c>
      <c r="E23" s="254"/>
      <c r="F23" s="256"/>
      <c r="G23" s="112">
        <v>6.84</v>
      </c>
      <c r="H23" s="477">
        <v>1</v>
      </c>
      <c r="I23" s="265">
        <f t="shared" ref="I23:I30" si="0">H23*G23</f>
        <v>6.84</v>
      </c>
      <c r="J23" s="236"/>
      <c r="K23" s="112">
        <v>7.15</v>
      </c>
      <c r="L23" s="477">
        <v>1</v>
      </c>
      <c r="M23" s="265">
        <f t="shared" ref="M23:M30" si="1">L23*K23</f>
        <v>7.15</v>
      </c>
      <c r="N23" s="256"/>
      <c r="O23" s="260">
        <f t="shared" ref="O23:O50" si="2">M23-I23</f>
        <v>0.3100000000000005</v>
      </c>
      <c r="P23" s="261">
        <f t="shared" ref="P23:P50" si="3">IF(OR(I23=0,M23=0),"",(O23/I23))</f>
        <v>4.5321637426900659E-2</v>
      </c>
      <c r="Q23" s="236"/>
    </row>
    <row r="24" spans="1:17" x14ac:dyDescent="0.35">
      <c r="A24" s="230"/>
      <c r="B24" s="253" t="s">
        <v>81</v>
      </c>
      <c r="C24" s="254"/>
      <c r="D24" s="255" t="s">
        <v>82</v>
      </c>
      <c r="E24" s="254"/>
      <c r="F24" s="256"/>
      <c r="G24" s="112">
        <v>0.71</v>
      </c>
      <c r="H24" s="477">
        <v>1</v>
      </c>
      <c r="I24" s="265">
        <f t="shared" si="0"/>
        <v>0.71</v>
      </c>
      <c r="J24" s="236"/>
      <c r="K24" s="112">
        <v>0.74</v>
      </c>
      <c r="L24" s="477">
        <v>1</v>
      </c>
      <c r="M24" s="265">
        <f t="shared" si="1"/>
        <v>0.74</v>
      </c>
      <c r="N24" s="256"/>
      <c r="O24" s="260">
        <f t="shared" si="2"/>
        <v>3.0000000000000027E-2</v>
      </c>
      <c r="P24" s="261">
        <f t="shared" si="3"/>
        <v>4.2253521126760604E-2</v>
      </c>
      <c r="Q24" s="236"/>
    </row>
    <row r="25" spans="1:17" x14ac:dyDescent="0.35">
      <c r="A25" s="230"/>
      <c r="B25" s="253" t="s">
        <v>20</v>
      </c>
      <c r="C25" s="254"/>
      <c r="D25" s="255" t="s">
        <v>25</v>
      </c>
      <c r="E25" s="254"/>
      <c r="F25" s="256"/>
      <c r="G25" s="349">
        <v>-3.0000000000000001E-5</v>
      </c>
      <c r="H25" s="348">
        <f t="shared" ref="H25:H28" si="4">$G$18</f>
        <v>285</v>
      </c>
      <c r="I25" s="259">
        <f t="shared" si="0"/>
        <v>-8.5500000000000003E-3</v>
      </c>
      <c r="J25" s="236"/>
      <c r="K25" s="349">
        <v>-3.0000000000000001E-5</v>
      </c>
      <c r="L25" s="348">
        <f t="shared" ref="L25:L28" si="5">$G$18</f>
        <v>285</v>
      </c>
      <c r="M25" s="259">
        <f t="shared" si="1"/>
        <v>-8.5500000000000003E-3</v>
      </c>
      <c r="N25" s="256"/>
      <c r="O25" s="260">
        <f t="shared" si="2"/>
        <v>0</v>
      </c>
      <c r="P25" s="261">
        <f t="shared" si="3"/>
        <v>0</v>
      </c>
      <c r="Q25" s="236"/>
    </row>
    <row r="26" spans="1:17" x14ac:dyDescent="0.35">
      <c r="A26" s="230"/>
      <c r="B26" s="253" t="s">
        <v>21</v>
      </c>
      <c r="C26" s="254"/>
      <c r="D26" s="255" t="s">
        <v>25</v>
      </c>
      <c r="E26" s="254"/>
      <c r="F26" s="256"/>
      <c r="G26" s="349">
        <v>-5.1399999999999996E-3</v>
      </c>
      <c r="H26" s="348">
        <f t="shared" si="4"/>
        <v>285</v>
      </c>
      <c r="I26" s="259">
        <f t="shared" si="0"/>
        <v>-1.4648999999999999</v>
      </c>
      <c r="J26" s="236"/>
      <c r="K26" s="349">
        <v>-5.1399999999999996E-3</v>
      </c>
      <c r="L26" s="348">
        <f t="shared" si="5"/>
        <v>285</v>
      </c>
      <c r="M26" s="259">
        <f t="shared" si="1"/>
        <v>-1.4648999999999999</v>
      </c>
      <c r="N26" s="256"/>
      <c r="O26" s="260">
        <f t="shared" si="2"/>
        <v>0</v>
      </c>
      <c r="P26" s="261">
        <f t="shared" si="3"/>
        <v>0</v>
      </c>
      <c r="Q26" s="236"/>
    </row>
    <row r="27" spans="1:17" x14ac:dyDescent="0.35">
      <c r="A27" s="230"/>
      <c r="B27" s="253" t="s">
        <v>22</v>
      </c>
      <c r="C27" s="254"/>
      <c r="D27" s="255" t="s">
        <v>25</v>
      </c>
      <c r="E27" s="254"/>
      <c r="F27" s="256"/>
      <c r="G27" s="349">
        <v>-7.2999999999999996E-4</v>
      </c>
      <c r="H27" s="348">
        <f t="shared" si="4"/>
        <v>285</v>
      </c>
      <c r="I27" s="259">
        <f t="shared" si="0"/>
        <v>-0.20804999999999998</v>
      </c>
      <c r="J27" s="236"/>
      <c r="K27" s="349">
        <v>-7.2999999999999996E-4</v>
      </c>
      <c r="L27" s="348">
        <f t="shared" si="5"/>
        <v>285</v>
      </c>
      <c r="M27" s="259">
        <f t="shared" si="1"/>
        <v>-0.20804999999999998</v>
      </c>
      <c r="N27" s="256"/>
      <c r="O27" s="260">
        <f t="shared" si="2"/>
        <v>0</v>
      </c>
      <c r="P27" s="261">
        <f t="shared" si="3"/>
        <v>0</v>
      </c>
      <c r="Q27" s="236"/>
    </row>
    <row r="28" spans="1:17" x14ac:dyDescent="0.35">
      <c r="A28" s="230"/>
      <c r="B28" s="253" t="s">
        <v>68</v>
      </c>
      <c r="C28" s="254"/>
      <c r="D28" s="255" t="s">
        <v>25</v>
      </c>
      <c r="E28" s="254"/>
      <c r="F28" s="256"/>
      <c r="G28" s="349">
        <v>-8.1999999999999998E-4</v>
      </c>
      <c r="H28" s="348">
        <f t="shared" si="4"/>
        <v>285</v>
      </c>
      <c r="I28" s="259">
        <f t="shared" si="0"/>
        <v>-0.23369999999999999</v>
      </c>
      <c r="J28" s="236"/>
      <c r="K28" s="349">
        <v>-8.1999999999999998E-4</v>
      </c>
      <c r="L28" s="348">
        <f t="shared" si="5"/>
        <v>285</v>
      </c>
      <c r="M28" s="259">
        <f t="shared" si="1"/>
        <v>-0.23369999999999999</v>
      </c>
      <c r="N28" s="256"/>
      <c r="O28" s="260">
        <f t="shared" si="2"/>
        <v>0</v>
      </c>
      <c r="P28" s="261">
        <f t="shared" si="3"/>
        <v>0</v>
      </c>
      <c r="Q28" s="236"/>
    </row>
    <row r="29" spans="1:17" x14ac:dyDescent="0.35">
      <c r="A29" s="230"/>
      <c r="B29" s="253" t="s">
        <v>24</v>
      </c>
      <c r="C29" s="254"/>
      <c r="D29" s="255" t="s">
        <v>25</v>
      </c>
      <c r="E29" s="254"/>
      <c r="F29" s="256"/>
      <c r="G29" s="263">
        <v>8.6059999999999998E-2</v>
      </c>
      <c r="H29" s="348">
        <f t="shared" ref="H29:H30" si="6">+$G$18</f>
        <v>285</v>
      </c>
      <c r="I29" s="265">
        <f t="shared" si="0"/>
        <v>24.527100000000001</v>
      </c>
      <c r="J29" s="236"/>
      <c r="K29" s="263">
        <v>9.0020000000000003E-2</v>
      </c>
      <c r="L29" s="348">
        <f t="shared" ref="L29:L30" si="7">+$G$18</f>
        <v>285</v>
      </c>
      <c r="M29" s="265">
        <f t="shared" si="1"/>
        <v>25.6557</v>
      </c>
      <c r="N29" s="256"/>
      <c r="O29" s="260">
        <f t="shared" si="2"/>
        <v>1.1285999999999987</v>
      </c>
      <c r="P29" s="261">
        <f t="shared" si="3"/>
        <v>4.6014408552172849E-2</v>
      </c>
      <c r="Q29" s="236"/>
    </row>
    <row r="30" spans="1:17" x14ac:dyDescent="0.35">
      <c r="A30" s="230"/>
      <c r="B30" s="253" t="str">
        <f>RESIDENTIAL!B30</f>
        <v>Rate Rider for Disposition of Lost Revenue Adjustment Mechanism (LRAMVA) - effective until December 31, 2024</v>
      </c>
      <c r="C30" s="254"/>
      <c r="D30" s="255" t="s">
        <v>25</v>
      </c>
      <c r="E30" s="254"/>
      <c r="F30" s="256"/>
      <c r="G30" s="263">
        <v>0</v>
      </c>
      <c r="H30" s="348">
        <f t="shared" si="6"/>
        <v>285</v>
      </c>
      <c r="I30" s="265">
        <f t="shared" si="0"/>
        <v>0</v>
      </c>
      <c r="J30" s="236"/>
      <c r="K30" s="263">
        <v>0</v>
      </c>
      <c r="L30" s="348">
        <f t="shared" si="7"/>
        <v>285</v>
      </c>
      <c r="M30" s="265">
        <f t="shared" si="1"/>
        <v>0</v>
      </c>
      <c r="N30" s="256"/>
      <c r="O30" s="260">
        <f t="shared" si="2"/>
        <v>0</v>
      </c>
      <c r="P30" s="261" t="str">
        <f t="shared" si="3"/>
        <v/>
      </c>
      <c r="Q30" s="236"/>
    </row>
    <row r="31" spans="1:17" x14ac:dyDescent="0.35">
      <c r="A31" s="230"/>
      <c r="B31" s="350" t="s">
        <v>27</v>
      </c>
      <c r="C31" s="408"/>
      <c r="D31" s="409"/>
      <c r="E31" s="408"/>
      <c r="F31" s="410"/>
      <c r="G31" s="411"/>
      <c r="H31" s="412"/>
      <c r="I31" s="413">
        <f>SUM(I23:I29)</f>
        <v>30.161900000000003</v>
      </c>
      <c r="J31" s="236"/>
      <c r="K31" s="411"/>
      <c r="L31" s="412"/>
      <c r="M31" s="413">
        <f>SUM(M23:M29)</f>
        <v>31.630500000000001</v>
      </c>
      <c r="N31" s="410"/>
      <c r="O31" s="414">
        <f t="shared" si="2"/>
        <v>1.4685999999999986</v>
      </c>
      <c r="P31" s="415">
        <f t="shared" si="3"/>
        <v>4.8690566575713017E-2</v>
      </c>
      <c r="Q31" s="236"/>
    </row>
    <row r="32" spans="1:17" ht="15" customHeight="1" x14ac:dyDescent="0.35">
      <c r="A32" s="230"/>
      <c r="B32" s="72" t="s">
        <v>28</v>
      </c>
      <c r="C32" s="254"/>
      <c r="D32" s="255" t="s">
        <v>25</v>
      </c>
      <c r="E32" s="254"/>
      <c r="F32" s="256"/>
      <c r="G32" s="478">
        <f>G50</f>
        <v>0.1076</v>
      </c>
      <c r="H32" s="264">
        <f>$G$18*(1+G58)-$G$18</f>
        <v>8.4075000000000273</v>
      </c>
      <c r="I32" s="259">
        <f>H32*G32</f>
        <v>0.90464700000000298</v>
      </c>
      <c r="J32" s="236"/>
      <c r="K32" s="478">
        <f>K50</f>
        <v>0.1076</v>
      </c>
      <c r="L32" s="264">
        <f>$G$18*(1+K58)-$G$18</f>
        <v>8.4075000000000273</v>
      </c>
      <c r="M32" s="259">
        <f>L32*K32</f>
        <v>0.90464700000000298</v>
      </c>
      <c r="N32" s="256"/>
      <c r="O32" s="260">
        <f>M32-I32</f>
        <v>0</v>
      </c>
      <c r="P32" s="261">
        <f>IF(OR(I32=0,M32=0),"",(O32/I32))</f>
        <v>0</v>
      </c>
      <c r="Q32" s="236"/>
    </row>
    <row r="33" spans="1:18" s="22" customFormat="1" ht="15" customHeight="1" x14ac:dyDescent="0.35">
      <c r="A33" s="20"/>
      <c r="B33" s="92" t="str">
        <f>+RESIDENTIAL!$B$33</f>
        <v>Rate Rider for Disposition of Deferral/Variance Accounts - effective until December 31, 2024</v>
      </c>
      <c r="C33" s="61"/>
      <c r="D33" s="62" t="s">
        <v>25</v>
      </c>
      <c r="E33" s="61"/>
      <c r="F33" s="28"/>
      <c r="G33" s="94">
        <v>3.3899999999999998E-3</v>
      </c>
      <c r="H33" s="95">
        <f>+$G$18</f>
        <v>285</v>
      </c>
      <c r="I33" s="75">
        <f>H33*G33</f>
        <v>0.96614999999999995</v>
      </c>
      <c r="J33" s="66"/>
      <c r="K33" s="94">
        <v>5.5799999999999999E-3</v>
      </c>
      <c r="L33" s="95">
        <f>+$G$18</f>
        <v>285</v>
      </c>
      <c r="M33" s="75">
        <f>L33*K33</f>
        <v>1.5903</v>
      </c>
      <c r="N33" s="67"/>
      <c r="O33" s="68">
        <f t="shared" si="2"/>
        <v>0.62415000000000009</v>
      </c>
      <c r="P33" s="69">
        <f t="shared" si="3"/>
        <v>0.64601769911504436</v>
      </c>
      <c r="Q33" s="66"/>
      <c r="R33" s="70"/>
    </row>
    <row r="34" spans="1:18" s="22" customFormat="1" ht="15" customHeight="1" x14ac:dyDescent="0.35">
      <c r="A34" s="20"/>
      <c r="B34" s="92" t="str">
        <f>+RESIDENTIAL!$B$34</f>
        <v>Rate Rider for Disposition of Capacity Based Recovery Account - Applicable only for Class B Customers - effective until December 31, 2024</v>
      </c>
      <c r="C34" s="61"/>
      <c r="D34" s="62" t="s">
        <v>25</v>
      </c>
      <c r="E34" s="61"/>
      <c r="F34" s="28"/>
      <c r="G34" s="94">
        <v>-1.4999999999999999E-4</v>
      </c>
      <c r="H34" s="95">
        <f>+$G$18</f>
        <v>285</v>
      </c>
      <c r="I34" s="75">
        <f t="shared" ref="I34" si="8">H34*G34</f>
        <v>-4.2749999999999996E-2</v>
      </c>
      <c r="J34" s="66"/>
      <c r="K34" s="94">
        <v>-1.2999999999999999E-4</v>
      </c>
      <c r="L34" s="95">
        <f>+$G$18</f>
        <v>285</v>
      </c>
      <c r="M34" s="75">
        <f t="shared" ref="M34" si="9">L34*K34</f>
        <v>-3.705E-2</v>
      </c>
      <c r="N34" s="67"/>
      <c r="O34" s="68">
        <f t="shared" si="2"/>
        <v>5.6999999999999967E-3</v>
      </c>
      <c r="P34" s="69">
        <f t="shared" si="3"/>
        <v>-0.13333333333333328</v>
      </c>
      <c r="Q34" s="66"/>
      <c r="R34" s="70"/>
    </row>
    <row r="35" spans="1:18" s="22" customFormat="1" ht="15" customHeight="1" x14ac:dyDescent="0.35">
      <c r="A35" s="20"/>
      <c r="B35" s="92" t="str">
        <f>+RESIDENTIAL!$B$35</f>
        <v>Rate Rider for Disposition of Global Adjustment Account - Applicable only for Non-RPP Customers - effective until December 31, 2024</v>
      </c>
      <c r="C35" s="61"/>
      <c r="D35" s="62" t="s">
        <v>25</v>
      </c>
      <c r="E35" s="61"/>
      <c r="F35" s="28"/>
      <c r="G35" s="94">
        <v>-2.5000000000000001E-3</v>
      </c>
      <c r="H35" s="95"/>
      <c r="I35" s="75"/>
      <c r="J35" s="66"/>
      <c r="K35" s="94">
        <v>-1.09E-3</v>
      </c>
      <c r="L35" s="95"/>
      <c r="M35" s="75"/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x14ac:dyDescent="0.35">
      <c r="A36" s="230"/>
      <c r="B36" s="417" t="s">
        <v>33</v>
      </c>
      <c r="C36" s="418"/>
      <c r="D36" s="419"/>
      <c r="E36" s="418"/>
      <c r="F36" s="410"/>
      <c r="G36" s="420"/>
      <c r="H36" s="421"/>
      <c r="I36" s="422">
        <f>SUM(I32:I35)+I31</f>
        <v>31.989947000000004</v>
      </c>
      <c r="J36" s="236"/>
      <c r="K36" s="420"/>
      <c r="L36" s="421"/>
      <c r="M36" s="422">
        <f>SUM(M32:M35)+M31</f>
        <v>34.088397000000008</v>
      </c>
      <c r="N36" s="410"/>
      <c r="O36" s="414">
        <f>M36-I36</f>
        <v>2.0984500000000033</v>
      </c>
      <c r="P36" s="415">
        <f>IF(OR(I36=0,M36=0),"",(O36/I36))</f>
        <v>6.559717026101991E-2</v>
      </c>
      <c r="Q36" s="236"/>
    </row>
    <row r="37" spans="1:18" x14ac:dyDescent="0.35">
      <c r="A37" s="230"/>
      <c r="B37" s="285" t="s">
        <v>83</v>
      </c>
      <c r="C37" s="256"/>
      <c r="D37" s="255" t="s">
        <v>25</v>
      </c>
      <c r="E37" s="256"/>
      <c r="F37" s="256"/>
      <c r="G37" s="263">
        <v>7.0099999999999997E-3</v>
      </c>
      <c r="H37" s="286">
        <f>$G$18*(1+G58)</f>
        <v>293.40750000000003</v>
      </c>
      <c r="I37" s="265">
        <f>H37*G37</f>
        <v>2.0567865750000003</v>
      </c>
      <c r="J37" s="236"/>
      <c r="K37" s="263">
        <v>6.9100000000000003E-3</v>
      </c>
      <c r="L37" s="286">
        <f>$G$18*(1+K58)</f>
        <v>293.40750000000003</v>
      </c>
      <c r="M37" s="265">
        <f>L37*K37</f>
        <v>2.0274458250000005</v>
      </c>
      <c r="N37" s="256"/>
      <c r="O37" s="260">
        <f t="shared" si="2"/>
        <v>-2.9340749999999804E-2</v>
      </c>
      <c r="P37" s="261">
        <f t="shared" si="3"/>
        <v>-1.4265335235377935E-2</v>
      </c>
      <c r="Q37" s="236"/>
    </row>
    <row r="38" spans="1:18" x14ac:dyDescent="0.35">
      <c r="A38" s="230"/>
      <c r="B38" s="287" t="s">
        <v>84</v>
      </c>
      <c r="C38" s="256"/>
      <c r="D38" s="255" t="s">
        <v>25</v>
      </c>
      <c r="E38" s="256"/>
      <c r="F38" s="256"/>
      <c r="G38" s="263">
        <v>4.6299999999999996E-3</v>
      </c>
      <c r="H38" s="348">
        <f>+H37</f>
        <v>293.40750000000003</v>
      </c>
      <c r="I38" s="265">
        <f>H38*G38</f>
        <v>1.3584767250000001</v>
      </c>
      <c r="J38" s="236"/>
      <c r="K38" s="263">
        <v>4.9199999999999999E-3</v>
      </c>
      <c r="L38" s="348">
        <f>+L37</f>
        <v>293.40750000000003</v>
      </c>
      <c r="M38" s="265">
        <f>L38*K38</f>
        <v>1.4435649000000002</v>
      </c>
      <c r="N38" s="256"/>
      <c r="O38" s="260">
        <f t="shared" si="2"/>
        <v>8.5088175000000099E-2</v>
      </c>
      <c r="P38" s="261">
        <f t="shared" si="3"/>
        <v>6.2634989200864008E-2</v>
      </c>
      <c r="Q38" s="236"/>
    </row>
    <row r="39" spans="1:18" x14ac:dyDescent="0.35">
      <c r="A39" s="230"/>
      <c r="B39" s="417" t="s">
        <v>36</v>
      </c>
      <c r="C39" s="408"/>
      <c r="D39" s="423"/>
      <c r="E39" s="408"/>
      <c r="F39" s="424"/>
      <c r="G39" s="425"/>
      <c r="H39" s="420"/>
      <c r="I39" s="422">
        <f>SUM(I36:I38)</f>
        <v>35.405210300000007</v>
      </c>
      <c r="J39" s="236"/>
      <c r="K39" s="425"/>
      <c r="L39" s="420"/>
      <c r="M39" s="422">
        <f>SUM(M36:M38)</f>
        <v>37.559407725000007</v>
      </c>
      <c r="N39" s="424"/>
      <c r="O39" s="414">
        <f>M39-I39</f>
        <v>2.1541974249999996</v>
      </c>
      <c r="P39" s="415">
        <f>IF(OR(I39=0,M39=0),"",(O39/I39))</f>
        <v>6.0844079352919397E-2</v>
      </c>
      <c r="Q39" s="236"/>
    </row>
    <row r="40" spans="1:18" x14ac:dyDescent="0.35">
      <c r="A40" s="230"/>
      <c r="B40" s="287" t="s">
        <v>57</v>
      </c>
      <c r="C40" s="256"/>
      <c r="D40" s="255" t="s">
        <v>25</v>
      </c>
      <c r="E40" s="256"/>
      <c r="F40" s="256"/>
      <c r="G40" s="111">
        <v>4.1000000000000003E-3</v>
      </c>
      <c r="H40" s="348">
        <f>+H37</f>
        <v>293.40750000000003</v>
      </c>
      <c r="I40" s="265">
        <f t="shared" ref="I40:I50" si="10">H40*G40</f>
        <v>1.2029707500000002</v>
      </c>
      <c r="J40" s="236"/>
      <c r="K40" s="111">
        <v>4.1000000000000003E-3</v>
      </c>
      <c r="L40" s="348">
        <f>+L37</f>
        <v>293.40750000000003</v>
      </c>
      <c r="M40" s="265">
        <f t="shared" ref="M40:M50" si="11">L40*K40</f>
        <v>1.2029707500000002</v>
      </c>
      <c r="N40" s="256"/>
      <c r="O40" s="260">
        <f t="shared" si="2"/>
        <v>0</v>
      </c>
      <c r="P40" s="261">
        <f t="shared" si="3"/>
        <v>0</v>
      </c>
      <c r="Q40" s="236"/>
    </row>
    <row r="41" spans="1:18" x14ac:dyDescent="0.35">
      <c r="A41" s="230"/>
      <c r="B41" s="287" t="s">
        <v>58</v>
      </c>
      <c r="C41" s="256"/>
      <c r="D41" s="255" t="s">
        <v>25</v>
      </c>
      <c r="E41" s="256"/>
      <c r="F41" s="256"/>
      <c r="G41" s="111">
        <v>6.9999999999999999E-4</v>
      </c>
      <c r="H41" s="348">
        <f>+H37</f>
        <v>293.40750000000003</v>
      </c>
      <c r="I41" s="265">
        <f t="shared" si="10"/>
        <v>0.20538525000000002</v>
      </c>
      <c r="J41" s="236"/>
      <c r="K41" s="111">
        <v>6.9999999999999999E-4</v>
      </c>
      <c r="L41" s="348">
        <f>+L37</f>
        <v>293.40750000000003</v>
      </c>
      <c r="M41" s="265">
        <f t="shared" si="11"/>
        <v>0.20538525000000002</v>
      </c>
      <c r="N41" s="256"/>
      <c r="O41" s="260">
        <f t="shared" si="2"/>
        <v>0</v>
      </c>
      <c r="P41" s="261">
        <f t="shared" si="3"/>
        <v>0</v>
      </c>
      <c r="Q41" s="236"/>
    </row>
    <row r="42" spans="1:18" x14ac:dyDescent="0.35">
      <c r="A42" s="230"/>
      <c r="B42" s="287" t="s">
        <v>39</v>
      </c>
      <c r="C42" s="256"/>
      <c r="D42" s="255" t="s">
        <v>25</v>
      </c>
      <c r="E42" s="256"/>
      <c r="F42" s="256"/>
      <c r="G42" s="111">
        <v>4.0000000000000002E-4</v>
      </c>
      <c r="H42" s="348">
        <f>+H37</f>
        <v>293.40750000000003</v>
      </c>
      <c r="I42" s="265">
        <f t="shared" si="10"/>
        <v>0.11736300000000002</v>
      </c>
      <c r="J42" s="236"/>
      <c r="K42" s="111">
        <v>4.0000000000000002E-4</v>
      </c>
      <c r="L42" s="348">
        <f>+L37</f>
        <v>293.40750000000003</v>
      </c>
      <c r="M42" s="265">
        <f t="shared" si="11"/>
        <v>0.11736300000000002</v>
      </c>
      <c r="N42" s="256"/>
      <c r="O42" s="260">
        <f t="shared" si="2"/>
        <v>0</v>
      </c>
      <c r="P42" s="261">
        <f t="shared" si="3"/>
        <v>0</v>
      </c>
      <c r="Q42" s="236"/>
    </row>
    <row r="43" spans="1:18" x14ac:dyDescent="0.35">
      <c r="A43" s="230"/>
      <c r="B43" s="254" t="s">
        <v>59</v>
      </c>
      <c r="C43" s="254"/>
      <c r="D43" s="255" t="s">
        <v>18</v>
      </c>
      <c r="E43" s="254"/>
      <c r="F43" s="256"/>
      <c r="G43" s="112">
        <v>0.25</v>
      </c>
      <c r="H43" s="277">
        <v>1</v>
      </c>
      <c r="I43" s="265">
        <f t="shared" si="10"/>
        <v>0.25</v>
      </c>
      <c r="J43" s="236"/>
      <c r="K43" s="112">
        <v>0.25</v>
      </c>
      <c r="L43" s="277">
        <v>1</v>
      </c>
      <c r="M43" s="265">
        <f t="shared" si="11"/>
        <v>0.25</v>
      </c>
      <c r="N43" s="256"/>
      <c r="O43" s="260">
        <f t="shared" si="2"/>
        <v>0</v>
      </c>
      <c r="P43" s="261">
        <f t="shared" si="3"/>
        <v>0</v>
      </c>
      <c r="Q43" s="236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7.3999999999999996E-2</v>
      </c>
      <c r="H44" s="95">
        <f>$D$60*$G$18</f>
        <v>179.55</v>
      </c>
      <c r="I44" s="75">
        <f t="shared" si="10"/>
        <v>13.2867</v>
      </c>
      <c r="J44" s="66"/>
      <c r="K44" s="111">
        <v>7.3999999999999996E-2</v>
      </c>
      <c r="L44" s="95">
        <f>$D$60*$G$18</f>
        <v>179.55</v>
      </c>
      <c r="M44" s="75">
        <f t="shared" si="11"/>
        <v>13.2867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0.10199999999999999</v>
      </c>
      <c r="H45" s="95">
        <f>$D$61*$G$18</f>
        <v>51.3</v>
      </c>
      <c r="I45" s="75">
        <f t="shared" si="10"/>
        <v>5.2325999999999997</v>
      </c>
      <c r="J45" s="66"/>
      <c r="K45" s="111">
        <v>0.10199999999999999</v>
      </c>
      <c r="L45" s="95">
        <f>$D$61*$G$18</f>
        <v>51.3</v>
      </c>
      <c r="M45" s="75">
        <f t="shared" si="11"/>
        <v>5.2325999999999997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0.151</v>
      </c>
      <c r="H46" s="95">
        <f>$D$62*$G$18</f>
        <v>54.15</v>
      </c>
      <c r="I46" s="75">
        <f t="shared" si="10"/>
        <v>8.1766500000000004</v>
      </c>
      <c r="J46" s="66"/>
      <c r="K46" s="111">
        <v>0.151</v>
      </c>
      <c r="L46" s="95">
        <f>$D$62*$G$18</f>
        <v>54.15</v>
      </c>
      <c r="M46" s="75">
        <f t="shared" si="11"/>
        <v>8.1766500000000004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8.6999999999999994E-2</v>
      </c>
      <c r="H47" s="95">
        <f>IF(AND($N$1=1, $G$18&gt;=750), 750, IF(AND($N$1=1, AND($G$18&lt;750, $G$18&gt;=0)), $G$18, IF(AND($N$1=2, $G$18&gt;=750), 750, IF(AND($N$1=2, AND($G$18&lt;750, $G$18&gt;=0)), $G$18))))</f>
        <v>285</v>
      </c>
      <c r="I47" s="75">
        <f t="shared" si="10"/>
        <v>24.794999999999998</v>
      </c>
      <c r="J47" s="66"/>
      <c r="K47" s="111">
        <v>8.6999999999999994E-2</v>
      </c>
      <c r="L47" s="95">
        <f>IF(AND($N$1=1, $G$18&gt;=750), 750, IF(AND($N$1=1, AND($G$18&lt;750, $G$18&gt;=0)), $G$18, IF(AND($N$1=2, $G$18&gt;=750), 750, IF(AND($N$1=2, AND($G$18&lt;750, $G$18&gt;=0)), $G$18))))</f>
        <v>285</v>
      </c>
      <c r="M47" s="75">
        <f t="shared" si="11"/>
        <v>24.794999999999998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$G$18&gt;=750), $G$18-750, IF(AND($N$1=1, AND($G$18&lt;750, $G$18&gt;=0)), 0, IF(AND($N$1=2, $G$18&gt;=750), $G$18-750, IF(AND($N$1=2, AND($G$18&lt;750, $G$18&gt;=0)), 0))))</f>
        <v>0</v>
      </c>
      <c r="I48" s="75">
        <f t="shared" si="10"/>
        <v>0</v>
      </c>
      <c r="J48" s="66"/>
      <c r="K48" s="111">
        <v>0.10299999999999999</v>
      </c>
      <c r="L48" s="95">
        <f>IF(AND($N$1=1, $G$18&gt;=750), $G$18-750, IF(AND($N$1=1, AND($G$18&lt;750, $G$18&gt;=0)), 0, IF(AND($N$1=2, $G$18&gt;=750), $G$18-750, IF(AND($N$1=2, AND($G$18&lt;750, $G$18&gt;=0)), 0))))</f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x14ac:dyDescent="0.35">
      <c r="A49" s="20"/>
      <c r="B49" s="61" t="s">
        <v>46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10"/>
        <v>0</v>
      </c>
      <c r="J49" s="66"/>
      <c r="K49" s="111"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s="22" customFormat="1" ht="15" thickBot="1" x14ac:dyDescent="0.4">
      <c r="A50" s="20"/>
      <c r="B50" s="61" t="s">
        <v>47</v>
      </c>
      <c r="C50" s="61"/>
      <c r="D50" s="62" t="s">
        <v>25</v>
      </c>
      <c r="E50" s="61"/>
      <c r="F50" s="28"/>
      <c r="G50" s="111">
        <f>G49</f>
        <v>0.1076</v>
      </c>
      <c r="H50" s="95">
        <v>0</v>
      </c>
      <c r="I50" s="75">
        <f t="shared" si="10"/>
        <v>0</v>
      </c>
      <c r="J50" s="66"/>
      <c r="K50" s="111">
        <f>K49</f>
        <v>0.1076</v>
      </c>
      <c r="L50" s="95">
        <v>0</v>
      </c>
      <c r="M50" s="75">
        <f t="shared" si="11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31" ht="15" thickBot="1" x14ac:dyDescent="0.4">
      <c r="A51" s="230"/>
      <c r="B51" s="294"/>
      <c r="C51" s="295"/>
      <c r="D51" s="296"/>
      <c r="E51" s="295"/>
      <c r="F51" s="297"/>
      <c r="G51" s="298"/>
      <c r="H51" s="299"/>
      <c r="I51" s="300"/>
      <c r="J51" s="236"/>
      <c r="K51" s="298"/>
      <c r="L51" s="299"/>
      <c r="M51" s="300"/>
      <c r="N51" s="297"/>
      <c r="O51" s="301"/>
      <c r="P51" s="302"/>
      <c r="Q51" s="236"/>
    </row>
    <row r="52" spans="1:31" x14ac:dyDescent="0.35">
      <c r="A52" s="230"/>
      <c r="B52" s="380" t="s">
        <v>60</v>
      </c>
      <c r="C52" s="254"/>
      <c r="D52" s="304"/>
      <c r="E52" s="254"/>
      <c r="F52" s="305"/>
      <c r="G52" s="306"/>
      <c r="H52" s="306"/>
      <c r="I52" s="307">
        <f>SUM(I39:I43,I47)</f>
        <v>61.975929300000004</v>
      </c>
      <c r="J52" s="236"/>
      <c r="K52" s="306"/>
      <c r="L52" s="306"/>
      <c r="M52" s="307">
        <f>SUM(M39:M43,M47)</f>
        <v>64.130126724999997</v>
      </c>
      <c r="N52" s="308"/>
      <c r="O52" s="309">
        <f>M52-I52</f>
        <v>2.1541974249999924</v>
      </c>
      <c r="P52" s="310">
        <f>IF(OR(I52=0,M52=0),"",(O52/I52))</f>
        <v>3.4758614341584261E-2</v>
      </c>
      <c r="Q52" s="236"/>
    </row>
    <row r="53" spans="1:31" x14ac:dyDescent="0.35">
      <c r="A53" s="230"/>
      <c r="B53" s="303" t="s">
        <v>49</v>
      </c>
      <c r="C53" s="254"/>
      <c r="D53" s="304"/>
      <c r="E53" s="254"/>
      <c r="F53" s="305"/>
      <c r="G53" s="134">
        <v>-0.11700000000000001</v>
      </c>
      <c r="H53" s="312"/>
      <c r="I53" s="260">
        <f>I52*G53</f>
        <v>-7.2511837281000009</v>
      </c>
      <c r="J53" s="236"/>
      <c r="K53" s="134">
        <v>-0.11700000000000001</v>
      </c>
      <c r="L53" s="312"/>
      <c r="M53" s="260">
        <f>M52*K53</f>
        <v>-7.5032248268249999</v>
      </c>
      <c r="N53" s="308"/>
      <c r="O53" s="260">
        <f>M53-I53</f>
        <v>-0.25204109872499902</v>
      </c>
      <c r="P53" s="261">
        <f>IF(OR(I53=0,M53=0),"",(O53/I53))</f>
        <v>3.4758614341584247E-2</v>
      </c>
      <c r="Q53" s="236"/>
    </row>
    <row r="54" spans="1:31" x14ac:dyDescent="0.35">
      <c r="A54" s="230"/>
      <c r="B54" s="381" t="s">
        <v>50</v>
      </c>
      <c r="C54" s="254"/>
      <c r="D54" s="304"/>
      <c r="E54" s="254"/>
      <c r="F54" s="262"/>
      <c r="G54" s="313">
        <v>0.13</v>
      </c>
      <c r="H54" s="262"/>
      <c r="I54" s="260">
        <f>I52*G54</f>
        <v>8.0568708090000012</v>
      </c>
      <c r="J54" s="236"/>
      <c r="K54" s="313">
        <v>0.13</v>
      </c>
      <c r="L54" s="262"/>
      <c r="M54" s="260">
        <f>M52*K54</f>
        <v>8.3369164742499997</v>
      </c>
      <c r="N54" s="314"/>
      <c r="O54" s="260">
        <f>M54-I54</f>
        <v>0.28004566524999852</v>
      </c>
      <c r="P54" s="261">
        <f>IF(OR(I54=0,M54=0),"",(O54/I54))</f>
        <v>3.4758614341584199E-2</v>
      </c>
      <c r="Q54" s="236"/>
    </row>
    <row r="55" spans="1:31" ht="15" thickBot="1" x14ac:dyDescent="0.4">
      <c r="A55" s="230"/>
      <c r="B55" s="524" t="s">
        <v>72</v>
      </c>
      <c r="C55" s="524"/>
      <c r="D55" s="524"/>
      <c r="E55" s="315"/>
      <c r="F55" s="316"/>
      <c r="G55" s="316"/>
      <c r="H55" s="316"/>
      <c r="I55" s="317">
        <f>SUM(I52:I54)</f>
        <v>62.781616380900005</v>
      </c>
      <c r="J55" s="236"/>
      <c r="K55" s="316"/>
      <c r="L55" s="316"/>
      <c r="M55" s="317">
        <f>SUM(M52:M54)</f>
        <v>64.963818372424996</v>
      </c>
      <c r="N55" s="318"/>
      <c r="O55" s="371">
        <f>M55-I55</f>
        <v>2.1822019915249911</v>
      </c>
      <c r="P55" s="372">
        <f>IF(OR(I55=0,M55=0),"",(O55/I55))</f>
        <v>3.475861434158424E-2</v>
      </c>
      <c r="Q55" s="236"/>
    </row>
    <row r="56" spans="1:31" ht="15" thickBot="1" x14ac:dyDescent="0.4">
      <c r="A56" s="321"/>
      <c r="B56" s="452"/>
      <c r="C56" s="374"/>
      <c r="D56" s="375"/>
      <c r="E56" s="374"/>
      <c r="F56" s="376"/>
      <c r="G56" s="298"/>
      <c r="H56" s="377"/>
      <c r="I56" s="378"/>
      <c r="J56" s="236"/>
      <c r="K56" s="298"/>
      <c r="L56" s="377"/>
      <c r="M56" s="378"/>
      <c r="N56" s="376"/>
      <c r="O56" s="379"/>
      <c r="P56" s="302"/>
      <c r="Q56" s="236"/>
    </row>
    <row r="57" spans="1:31" x14ac:dyDescent="0.35">
      <c r="A57" s="230"/>
      <c r="B57" s="230"/>
      <c r="C57" s="230"/>
      <c r="D57" s="231"/>
      <c r="E57" s="230"/>
      <c r="F57" s="230"/>
      <c r="G57" s="479"/>
      <c r="H57" s="479"/>
      <c r="I57" s="480"/>
      <c r="J57" s="236"/>
      <c r="K57" s="479"/>
      <c r="L57" s="479"/>
      <c r="M57" s="480"/>
      <c r="N57" s="479"/>
      <c r="O57" s="479"/>
      <c r="P57" s="481"/>
      <c r="Q57" s="236"/>
    </row>
    <row r="58" spans="1:31" x14ac:dyDescent="0.35">
      <c r="A58" s="230"/>
      <c r="B58" s="244" t="s">
        <v>53</v>
      </c>
      <c r="C58" s="230"/>
      <c r="D58" s="231"/>
      <c r="E58" s="230"/>
      <c r="F58" s="230"/>
      <c r="G58" s="159">
        <v>2.9499999999999998E-2</v>
      </c>
      <c r="H58" s="230"/>
      <c r="I58" s="230"/>
      <c r="J58" s="236"/>
      <c r="K58" s="159">
        <v>2.9499999999999998E-2</v>
      </c>
      <c r="L58" s="230"/>
      <c r="M58" s="230"/>
      <c r="N58" s="230"/>
      <c r="O58" s="230"/>
      <c r="P58" s="466"/>
      <c r="Q58" s="236"/>
    </row>
    <row r="59" spans="1:31" s="22" customFormat="1" x14ac:dyDescent="0.35">
      <c r="D59" s="21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1:31" s="22" customFormat="1" x14ac:dyDescent="0.35">
      <c r="D60" s="204">
        <v>0.63</v>
      </c>
      <c r="E60" s="205" t="s">
        <v>41</v>
      </c>
      <c r="F60" s="206"/>
      <c r="G60" s="207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</row>
    <row r="61" spans="1:31" s="22" customFormat="1" x14ac:dyDescent="0.35">
      <c r="D61" s="209">
        <v>0.18</v>
      </c>
      <c r="E61" s="210" t="s">
        <v>42</v>
      </c>
      <c r="F61" s="211"/>
      <c r="G61" s="212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</row>
    <row r="62" spans="1:31" s="22" customFormat="1" x14ac:dyDescent="0.35">
      <c r="D62" s="213">
        <v>0.19</v>
      </c>
      <c r="E62" s="214" t="s">
        <v>43</v>
      </c>
      <c r="F62" s="215"/>
      <c r="G62" s="216"/>
      <c r="H62" s="51"/>
      <c r="I62" s="51"/>
      <c r="J62" s="51"/>
      <c r="K62" s="21"/>
      <c r="L62" s="21"/>
      <c r="M62" s="21"/>
      <c r="N62" s="21"/>
      <c r="O62" s="21"/>
      <c r="P62" s="21"/>
      <c r="Q62" s="21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</row>
    <row r="63" spans="1:31" x14ac:dyDescent="0.35">
      <c r="D63" s="482"/>
      <c r="E63" s="22"/>
      <c r="F63" s="22"/>
      <c r="G63" s="22"/>
      <c r="H63" s="22"/>
      <c r="I63" s="22"/>
    </row>
    <row r="64" spans="1:31" x14ac:dyDescent="0.35">
      <c r="D64" s="482"/>
      <c r="E64" s="22"/>
      <c r="F64" s="22"/>
      <c r="G64" s="208"/>
      <c r="H64" s="208"/>
      <c r="I64" s="208"/>
      <c r="J64" s="208"/>
    </row>
    <row r="65" spans="2:10" x14ac:dyDescent="0.35">
      <c r="D65" s="482"/>
      <c r="E65" s="22"/>
      <c r="F65" s="22"/>
      <c r="G65" s="208"/>
      <c r="H65" s="208"/>
      <c r="I65" s="208"/>
      <c r="J65" s="208"/>
    </row>
    <row r="66" spans="2:10" x14ac:dyDescent="0.35">
      <c r="D66" s="482"/>
      <c r="E66" s="22"/>
      <c r="F66" s="22"/>
      <c r="G66" s="208"/>
      <c r="H66" s="208"/>
      <c r="I66" s="208"/>
      <c r="J66" s="208"/>
    </row>
    <row r="67" spans="2:10" x14ac:dyDescent="0.35">
      <c r="D67" s="482"/>
      <c r="E67" s="22"/>
      <c r="F67" s="22"/>
      <c r="G67" s="208"/>
      <c r="H67" s="208"/>
      <c r="I67" s="208"/>
      <c r="J67" s="208"/>
    </row>
    <row r="68" spans="2:10" x14ac:dyDescent="0.35">
      <c r="D68" s="482"/>
      <c r="E68" s="22"/>
      <c r="F68" s="22"/>
      <c r="G68" s="208"/>
      <c r="H68" s="208"/>
      <c r="I68" s="208"/>
      <c r="J68" s="208"/>
    </row>
    <row r="69" spans="2:10" x14ac:dyDescent="0.35">
      <c r="D69" s="482"/>
      <c r="E69" s="22"/>
      <c r="F69" s="22"/>
      <c r="G69" s="208"/>
      <c r="H69" s="208"/>
      <c r="I69" s="208"/>
      <c r="J69" s="208"/>
    </row>
    <row r="70" spans="2:10" x14ac:dyDescent="0.35">
      <c r="D70" s="482"/>
      <c r="E70" s="22"/>
      <c r="F70" s="22"/>
      <c r="G70" s="208"/>
      <c r="H70" s="208"/>
      <c r="I70" s="208"/>
      <c r="J70" s="208"/>
    </row>
    <row r="71" spans="2:10" x14ac:dyDescent="0.35">
      <c r="D71" s="482"/>
      <c r="E71" s="22"/>
      <c r="F71" s="22"/>
      <c r="G71" s="208"/>
      <c r="H71" s="208"/>
      <c r="I71" s="208"/>
      <c r="J71" s="208"/>
    </row>
    <row r="72" spans="2:10" x14ac:dyDescent="0.35">
      <c r="D72" s="482"/>
      <c r="E72" s="22"/>
      <c r="F72" s="22"/>
      <c r="G72" s="208"/>
      <c r="H72" s="208"/>
      <c r="I72" s="208"/>
      <c r="J72" s="208"/>
    </row>
    <row r="73" spans="2:10" x14ac:dyDescent="0.35">
      <c r="D73" s="482"/>
      <c r="E73" s="22"/>
      <c r="F73" s="22"/>
      <c r="G73" s="208"/>
      <c r="H73" s="208"/>
      <c r="I73" s="208"/>
    </row>
    <row r="74" spans="2:10" x14ac:dyDescent="0.35">
      <c r="D74" s="482"/>
      <c r="E74" s="22"/>
      <c r="F74" s="22"/>
      <c r="G74" s="208"/>
      <c r="H74" s="208"/>
      <c r="I74" s="208"/>
    </row>
    <row r="75" spans="2:10" x14ac:dyDescent="0.35">
      <c r="B75" s="483"/>
      <c r="D75" s="482"/>
      <c r="E75" s="22"/>
      <c r="F75" s="22"/>
      <c r="G75" s="208"/>
      <c r="H75" s="208"/>
      <c r="I75" s="208"/>
    </row>
    <row r="76" spans="2:10" x14ac:dyDescent="0.35">
      <c r="B76" s="483"/>
      <c r="D76" s="482"/>
      <c r="E76" s="22"/>
      <c r="F76" s="22"/>
      <c r="G76" s="208"/>
      <c r="H76" s="208"/>
      <c r="I76" s="208"/>
    </row>
    <row r="77" spans="2:10" x14ac:dyDescent="0.35">
      <c r="B77" s="483"/>
      <c r="D77" s="482"/>
      <c r="E77" s="22"/>
      <c r="F77" s="22"/>
      <c r="G77" s="208"/>
      <c r="H77" s="208"/>
      <c r="I77" s="208"/>
    </row>
    <row r="78" spans="2:10" x14ac:dyDescent="0.35">
      <c r="B78" s="483"/>
      <c r="D78" s="482"/>
      <c r="E78" s="22"/>
      <c r="F78" s="22"/>
      <c r="G78" s="208"/>
      <c r="H78" s="208"/>
      <c r="I78" s="208"/>
    </row>
    <row r="79" spans="2:10" x14ac:dyDescent="0.35">
      <c r="B79" s="483"/>
      <c r="D79" s="482"/>
      <c r="E79" s="22"/>
      <c r="F79" s="22"/>
      <c r="G79" s="208"/>
      <c r="H79" s="208"/>
      <c r="I79" s="208"/>
    </row>
    <row r="80" spans="2:10" x14ac:dyDescent="0.35">
      <c r="B80" s="483"/>
      <c r="D80" s="482"/>
      <c r="E80" s="22"/>
      <c r="F80" s="22"/>
      <c r="G80" s="208"/>
      <c r="H80" s="208"/>
      <c r="I80" s="208"/>
    </row>
    <row r="81" spans="2:9" x14ac:dyDescent="0.35">
      <c r="B81" s="483"/>
      <c r="D81" s="482"/>
      <c r="E81" s="22"/>
      <c r="F81" s="22"/>
      <c r="G81" s="208"/>
      <c r="H81" s="208"/>
      <c r="I81" s="208"/>
    </row>
    <row r="82" spans="2:9" x14ac:dyDescent="0.35">
      <c r="B82" s="483"/>
      <c r="D82" s="482"/>
      <c r="E82" s="22"/>
      <c r="F82" s="22"/>
      <c r="G82" s="208"/>
      <c r="H82" s="208"/>
      <c r="I82" s="208"/>
    </row>
    <row r="83" spans="2:9" x14ac:dyDescent="0.35">
      <c r="B83" s="483"/>
      <c r="D83" s="482"/>
      <c r="E83" s="22"/>
      <c r="F83" s="22"/>
      <c r="G83" s="208"/>
      <c r="H83" s="208"/>
      <c r="I83" s="208"/>
    </row>
    <row r="84" spans="2:9" x14ac:dyDescent="0.35">
      <c r="B84" s="483"/>
      <c r="D84" s="482"/>
      <c r="E84" s="22"/>
      <c r="F84" s="22"/>
      <c r="G84" s="208"/>
      <c r="H84" s="208"/>
      <c r="I84" s="208"/>
    </row>
    <row r="85" spans="2:9" x14ac:dyDescent="0.35">
      <c r="B85" s="483"/>
      <c r="D85" s="482"/>
      <c r="E85" s="22"/>
      <c r="F85" s="22"/>
      <c r="G85" s="208"/>
      <c r="H85" s="208"/>
      <c r="I85" s="208"/>
    </row>
    <row r="86" spans="2:9" x14ac:dyDescent="0.35">
      <c r="B86" s="483"/>
      <c r="D86" s="482"/>
      <c r="E86" s="22"/>
      <c r="F86" s="22"/>
      <c r="G86" s="208"/>
      <c r="H86" s="208"/>
      <c r="I86" s="208"/>
    </row>
    <row r="87" spans="2:9" x14ac:dyDescent="0.35">
      <c r="B87" s="483"/>
      <c r="D87" s="482"/>
      <c r="E87" s="22"/>
      <c r="F87" s="22"/>
      <c r="G87" s="208"/>
      <c r="H87" s="208"/>
      <c r="I87" s="208"/>
    </row>
    <row r="88" spans="2:9" x14ac:dyDescent="0.35">
      <c r="B88" s="483"/>
      <c r="D88" s="482"/>
      <c r="E88" s="22"/>
      <c r="F88" s="22"/>
      <c r="G88" s="208"/>
      <c r="H88" s="208"/>
      <c r="I88" s="208"/>
    </row>
    <row r="89" spans="2:9" x14ac:dyDescent="0.35">
      <c r="B89" s="483"/>
      <c r="D89" s="482"/>
      <c r="E89" s="22"/>
      <c r="F89" s="22"/>
      <c r="G89" s="208"/>
      <c r="H89" s="208"/>
      <c r="I89" s="208"/>
    </row>
    <row r="90" spans="2:9" x14ac:dyDescent="0.35">
      <c r="B90" s="483"/>
      <c r="D90" s="482"/>
      <c r="E90" s="22"/>
      <c r="F90" s="22"/>
      <c r="G90" s="208"/>
      <c r="H90" s="208"/>
      <c r="I90" s="208"/>
    </row>
    <row r="91" spans="2:9" x14ac:dyDescent="0.35">
      <c r="B91" s="483"/>
      <c r="D91" s="482"/>
      <c r="E91" s="22"/>
      <c r="F91" s="22"/>
      <c r="G91" s="208"/>
      <c r="H91" s="208"/>
      <c r="I91" s="208"/>
    </row>
    <row r="92" spans="2:9" x14ac:dyDescent="0.35">
      <c r="B92" s="483"/>
      <c r="D92" s="482"/>
      <c r="E92" s="22"/>
      <c r="F92" s="22"/>
      <c r="G92" s="208"/>
      <c r="H92" s="208"/>
      <c r="I92" s="208"/>
    </row>
    <row r="93" spans="2:9" x14ac:dyDescent="0.35">
      <c r="B93" s="483"/>
      <c r="D93" s="482"/>
      <c r="E93" s="22"/>
      <c r="F93" s="22"/>
      <c r="G93" s="208"/>
      <c r="H93" s="208"/>
      <c r="I93" s="208"/>
    </row>
    <row r="94" spans="2:9" x14ac:dyDescent="0.35">
      <c r="D94" s="482"/>
      <c r="E94" s="22"/>
      <c r="F94" s="22"/>
      <c r="G94" s="208"/>
      <c r="H94" s="208"/>
      <c r="I94" s="208"/>
    </row>
    <row r="95" spans="2:9" x14ac:dyDescent="0.35">
      <c r="D95" s="482"/>
      <c r="E95" s="22"/>
      <c r="F95" s="22"/>
      <c r="G95" s="208"/>
      <c r="H95" s="208"/>
      <c r="I95" s="208"/>
    </row>
    <row r="96" spans="2:9" x14ac:dyDescent="0.35">
      <c r="D96" s="482"/>
      <c r="E96" s="22"/>
      <c r="F96" s="22"/>
      <c r="G96" s="208"/>
      <c r="H96" s="208"/>
      <c r="I96" s="208"/>
    </row>
    <row r="97" spans="4:9" x14ac:dyDescent="0.35">
      <c r="D97" s="482"/>
      <c r="E97" s="22"/>
      <c r="F97" s="22"/>
      <c r="G97" s="208"/>
      <c r="H97" s="208"/>
      <c r="I97" s="208"/>
    </row>
    <row r="98" spans="4:9" x14ac:dyDescent="0.35">
      <c r="D98" s="482"/>
      <c r="E98" s="22"/>
      <c r="F98" s="22"/>
      <c r="G98" s="208"/>
      <c r="H98" s="208"/>
      <c r="I98" s="208"/>
    </row>
    <row r="99" spans="4:9" x14ac:dyDescent="0.35">
      <c r="D99" s="482"/>
      <c r="E99" s="22"/>
      <c r="F99" s="22"/>
      <c r="G99" s="208"/>
      <c r="H99" s="208"/>
      <c r="I99" s="208"/>
    </row>
    <row r="100" spans="4:9" x14ac:dyDescent="0.35">
      <c r="D100" s="482"/>
      <c r="E100" s="22"/>
      <c r="F100" s="22"/>
      <c r="G100" s="208"/>
      <c r="H100" s="208"/>
      <c r="I100" s="208"/>
    </row>
    <row r="101" spans="4:9" x14ac:dyDescent="0.35">
      <c r="D101" s="482"/>
      <c r="E101" s="22"/>
      <c r="F101" s="22"/>
      <c r="G101" s="208"/>
      <c r="H101" s="208"/>
      <c r="I101" s="208"/>
    </row>
    <row r="102" spans="4:9" x14ac:dyDescent="0.35">
      <c r="D102" s="482"/>
      <c r="E102" s="22"/>
      <c r="F102" s="22"/>
      <c r="G102" s="208"/>
      <c r="H102" s="208"/>
      <c r="I102" s="208"/>
    </row>
    <row r="103" spans="4:9" x14ac:dyDescent="0.35">
      <c r="D103" s="482"/>
      <c r="E103" s="22"/>
      <c r="F103" s="22"/>
      <c r="G103" s="208"/>
      <c r="H103" s="208"/>
      <c r="I103" s="208"/>
    </row>
    <row r="104" spans="4:9" x14ac:dyDescent="0.35">
      <c r="D104" s="482"/>
      <c r="E104" s="22"/>
      <c r="F104" s="22"/>
      <c r="G104" s="208"/>
      <c r="H104" s="208"/>
      <c r="I104" s="208"/>
    </row>
    <row r="105" spans="4:9" x14ac:dyDescent="0.35">
      <c r="D105" s="482"/>
      <c r="E105" s="22"/>
      <c r="F105" s="22"/>
      <c r="G105" s="208"/>
      <c r="H105" s="208"/>
      <c r="I105" s="208"/>
    </row>
    <row r="106" spans="4:9" x14ac:dyDescent="0.35">
      <c r="D106" s="482"/>
      <c r="E106" s="22"/>
      <c r="F106" s="22"/>
      <c r="G106" s="208"/>
      <c r="H106" s="208"/>
      <c r="I106" s="208"/>
    </row>
    <row r="107" spans="4:9" x14ac:dyDescent="0.35">
      <c r="D107" s="482"/>
      <c r="E107" s="22"/>
      <c r="F107" s="22"/>
      <c r="G107" s="208"/>
      <c r="H107" s="208"/>
      <c r="I107" s="208"/>
    </row>
    <row r="108" spans="4:9" x14ac:dyDescent="0.35">
      <c r="D108" s="482"/>
      <c r="E108" s="22"/>
      <c r="F108" s="22"/>
      <c r="G108" s="208"/>
      <c r="H108" s="208"/>
      <c r="I108" s="208"/>
    </row>
    <row r="109" spans="4:9" x14ac:dyDescent="0.35">
      <c r="D109" s="482"/>
      <c r="E109" s="22"/>
      <c r="F109" s="22"/>
      <c r="G109" s="208"/>
      <c r="H109" s="208"/>
      <c r="I109" s="208"/>
    </row>
    <row r="110" spans="4:9" x14ac:dyDescent="0.35">
      <c r="D110" s="482"/>
      <c r="E110" s="22"/>
      <c r="F110" s="22"/>
      <c r="G110" s="208"/>
      <c r="H110" s="208"/>
      <c r="I110" s="208"/>
    </row>
    <row r="111" spans="4:9" x14ac:dyDescent="0.35">
      <c r="D111" s="482"/>
      <c r="E111" s="22"/>
      <c r="F111" s="22"/>
      <c r="G111" s="208"/>
      <c r="H111" s="208"/>
      <c r="I111" s="208"/>
    </row>
    <row r="112" spans="4:9" x14ac:dyDescent="0.35">
      <c r="D112" s="482"/>
      <c r="E112" s="22"/>
      <c r="F112" s="22"/>
      <c r="G112" s="208"/>
      <c r="H112" s="208"/>
      <c r="I112" s="208"/>
    </row>
    <row r="113" spans="4:9" x14ac:dyDescent="0.35">
      <c r="D113" s="482"/>
      <c r="E113" s="22"/>
      <c r="F113" s="22"/>
      <c r="G113" s="208"/>
      <c r="H113" s="208"/>
      <c r="I113" s="208"/>
    </row>
    <row r="114" spans="4:9" x14ac:dyDescent="0.35">
      <c r="D114" s="482"/>
      <c r="E114" s="22"/>
      <c r="F114" s="22"/>
      <c r="G114" s="208"/>
      <c r="H114" s="208"/>
      <c r="I114" s="208"/>
    </row>
    <row r="115" spans="4:9" x14ac:dyDescent="0.35">
      <c r="D115" s="482"/>
      <c r="E115" s="22"/>
      <c r="F115" s="22"/>
      <c r="G115" s="208"/>
      <c r="H115" s="208"/>
      <c r="I115" s="208"/>
    </row>
    <row r="116" spans="4:9" x14ac:dyDescent="0.35">
      <c r="D116" s="482"/>
      <c r="E116" s="22"/>
      <c r="F116" s="22"/>
      <c r="G116" s="208"/>
      <c r="H116" s="208"/>
      <c r="I116" s="208"/>
    </row>
    <row r="117" spans="4:9" x14ac:dyDescent="0.35">
      <c r="D117" s="482"/>
      <c r="E117" s="22"/>
      <c r="F117" s="22"/>
      <c r="G117" s="208"/>
      <c r="H117" s="208"/>
      <c r="I117" s="208"/>
    </row>
    <row r="118" spans="4:9" x14ac:dyDescent="0.35">
      <c r="D118" s="482"/>
      <c r="E118" s="22"/>
      <c r="F118" s="22"/>
      <c r="G118" s="208"/>
      <c r="H118" s="208"/>
      <c r="I118" s="208"/>
    </row>
    <row r="119" spans="4:9" x14ac:dyDescent="0.35">
      <c r="D119" s="482"/>
      <c r="E119" s="22"/>
      <c r="F119" s="22"/>
      <c r="G119" s="208"/>
      <c r="H119" s="208"/>
      <c r="I119" s="208"/>
    </row>
    <row r="120" spans="4:9" x14ac:dyDescent="0.35">
      <c r="D120" s="482"/>
      <c r="E120" s="22"/>
      <c r="F120" s="22"/>
      <c r="G120" s="208"/>
      <c r="H120" s="208"/>
      <c r="I120" s="208"/>
    </row>
    <row r="121" spans="4:9" x14ac:dyDescent="0.35">
      <c r="D121" s="482"/>
      <c r="E121" s="22"/>
      <c r="F121" s="22"/>
      <c r="G121" s="208"/>
      <c r="H121" s="208"/>
      <c r="I121" s="208"/>
    </row>
    <row r="122" spans="4:9" x14ac:dyDescent="0.35">
      <c r="D122" s="482"/>
      <c r="E122" s="22"/>
      <c r="F122" s="22"/>
      <c r="G122" s="208"/>
      <c r="H122" s="208"/>
      <c r="I122" s="208"/>
    </row>
    <row r="123" spans="4:9" x14ac:dyDescent="0.35">
      <c r="D123" s="482"/>
      <c r="E123" s="22"/>
      <c r="F123" s="22"/>
      <c r="G123" s="208"/>
      <c r="H123" s="208"/>
      <c r="I123" s="208"/>
    </row>
    <row r="124" spans="4:9" x14ac:dyDescent="0.35">
      <c r="D124" s="482"/>
      <c r="E124" s="22"/>
      <c r="F124" s="22"/>
      <c r="G124" s="208"/>
      <c r="H124" s="208"/>
      <c r="I124" s="208"/>
    </row>
    <row r="125" spans="4:9" x14ac:dyDescent="0.35">
      <c r="D125" s="482"/>
      <c r="E125" s="22"/>
      <c r="F125" s="22"/>
      <c r="G125" s="208"/>
      <c r="H125" s="208"/>
      <c r="I125" s="208"/>
    </row>
    <row r="126" spans="4:9" x14ac:dyDescent="0.35">
      <c r="D126" s="482"/>
      <c r="E126" s="22"/>
      <c r="F126" s="22"/>
      <c r="G126" s="208"/>
      <c r="H126" s="208"/>
      <c r="I126" s="208"/>
    </row>
  </sheetData>
  <mergeCells count="11">
    <mergeCell ref="O20:P20"/>
    <mergeCell ref="D21:D22"/>
    <mergeCell ref="O21:O22"/>
    <mergeCell ref="P21:P22"/>
    <mergeCell ref="B55:D55"/>
    <mergeCell ref="K20:M20"/>
    <mergeCell ref="A3:H3"/>
    <mergeCell ref="B10:J10"/>
    <mergeCell ref="B11:J11"/>
    <mergeCell ref="D14:J14"/>
    <mergeCell ref="G20:I20"/>
  </mergeCells>
  <conditionalFormatting sqref="J65:J72 G64:J64 G65:I126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60:J62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60:G62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482CE04F-4554-49AE-B7CB-0533B1766768}">
      <formula1>"per 30 days, per connection per 30 days, per kWh, per kW, per kVA"</formula1>
    </dataValidation>
    <dataValidation type="list" allowBlank="1" showInputMessage="1" showErrorMessage="1" sqref="D16" xr:uid="{E261A158-6734-416F-8072-D25003F1E52B}">
      <formula1>"TOU, non-TOU"</formula1>
    </dataValidation>
    <dataValidation type="list" allowBlank="1" showInputMessage="1" showErrorMessage="1" sqref="D23 D27" xr:uid="{63829FE5-5CB1-4BE1-B9A8-95FDAD841E92}">
      <formula1>"per 30 days, per kWh, per kW, per kVA"</formula1>
    </dataValidation>
    <dataValidation type="list" allowBlank="1" showInputMessage="1" showErrorMessage="1" prompt="Select Charge Unit - monthly, per kWh, per kW" sqref="D56 D51" xr:uid="{1E8EF1C7-482B-4013-A9FB-87F2A17B4053}">
      <formula1>"Monthly, per kWh, per kW"</formula1>
    </dataValidation>
    <dataValidation type="list" allowBlank="1" showInputMessage="1" showErrorMessage="1" sqref="E37:E38 E56 E40:E51 E23:E30 E32:E35" xr:uid="{819DA002-6EEC-426B-AAAC-8B11E25CF352}">
      <formula1>#REF!</formula1>
    </dataValidation>
    <dataValidation type="list" allowBlank="1" showInputMessage="1" showErrorMessage="1" prompt="Select Charge Unit - per 30 days, per kWh, per kW, per kVA." sqref="D37:D38 D40:D50 D25:D26 D32:D35 D28:D30" xr:uid="{A836AF75-DB3D-4B88-9C3E-CF41CE6BC90A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6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16</xdr:row>
                    <xdr:rowOff>107950</xdr:rowOff>
                  </from>
                  <to>
                    <xdr:col>17</xdr:col>
                    <xdr:colOff>139700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717550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EF59-C260-4F15-AFD2-C8B435CFAFC2}">
  <sheetPr>
    <tabColor rgb="FFFFC000"/>
    <pageSetUpPr fitToPage="1"/>
  </sheetPr>
  <dimension ref="A1:AF169"/>
  <sheetViews>
    <sheetView zoomScale="60" zoomScaleNormal="60" workbookViewId="0">
      <selection activeCell="B7" sqref="B7"/>
    </sheetView>
  </sheetViews>
  <sheetFormatPr defaultColWidth="9.453125" defaultRowHeight="14.5" x14ac:dyDescent="0.35"/>
  <cols>
    <col min="1" max="1" width="1.54296875" style="221" customWidth="1"/>
    <col min="2" max="2" width="116.08984375" style="221" customWidth="1"/>
    <col min="3" max="3" width="1.54296875" style="221" customWidth="1"/>
    <col min="4" max="4" width="21.453125" style="337" bestFit="1" customWidth="1"/>
    <col min="5" max="5" width="1.54296875" style="221" customWidth="1"/>
    <col min="6" max="6" width="1.453125" style="221" customWidth="1"/>
    <col min="7" max="7" width="18.08984375" style="221" bestFit="1" customWidth="1"/>
    <col min="8" max="8" width="9.453125" style="221" customWidth="1"/>
    <col min="9" max="9" width="12.54296875" style="221" bestFit="1" customWidth="1"/>
    <col min="10" max="10" width="1.54296875" style="221" customWidth="1"/>
    <col min="11" max="11" width="10" style="221" bestFit="1" customWidth="1"/>
    <col min="12" max="12" width="9.453125" style="221" customWidth="1"/>
    <col min="13" max="13" width="12.54296875" style="221" bestFit="1" customWidth="1"/>
    <col min="14" max="14" width="1.453125" style="221" customWidth="1"/>
    <col min="15" max="15" width="11.54296875" style="221" bestFit="1" customWidth="1"/>
    <col min="16" max="16" width="9.453125" style="221" customWidth="1"/>
    <col min="17" max="17" width="6.08984375" style="221" customWidth="1"/>
    <col min="18" max="30" width="9.453125" style="221" customWidth="1"/>
    <col min="31" max="31" width="0.54296875" style="221" customWidth="1"/>
    <col min="32" max="32" width="1.453125" style="221" customWidth="1"/>
    <col min="33" max="16384" width="9.453125" style="221"/>
  </cols>
  <sheetData>
    <row r="1" spans="1:32" ht="20" x14ac:dyDescent="0.35">
      <c r="A1" s="218"/>
      <c r="B1" s="219"/>
      <c r="C1" s="219"/>
      <c r="D1" s="220"/>
      <c r="E1" s="219"/>
      <c r="F1" s="219"/>
      <c r="G1" s="219"/>
      <c r="H1" s="219"/>
      <c r="I1" s="218"/>
      <c r="J1" s="218"/>
      <c r="L1" s="222"/>
      <c r="M1" s="222"/>
      <c r="N1" s="222">
        <v>1</v>
      </c>
      <c r="O1" s="222">
        <v>0</v>
      </c>
      <c r="P1" s="222"/>
    </row>
    <row r="2" spans="1:32" ht="17.5" x14ac:dyDescent="0.35">
      <c r="A2" s="223"/>
      <c r="B2" s="223"/>
      <c r="C2" s="223"/>
      <c r="D2" s="224"/>
      <c r="E2" s="223"/>
      <c r="F2" s="223"/>
      <c r="G2" s="223"/>
      <c r="H2" s="223"/>
      <c r="I2" s="218"/>
      <c r="J2" s="218"/>
      <c r="L2" s="222"/>
      <c r="M2" s="222"/>
      <c r="N2" s="222"/>
      <c r="O2" s="222"/>
      <c r="P2" s="222"/>
    </row>
    <row r="3" spans="1:32" ht="17.5" x14ac:dyDescent="0.35">
      <c r="A3" s="511"/>
      <c r="B3" s="511"/>
      <c r="C3" s="511"/>
      <c r="D3" s="511"/>
      <c r="E3" s="511"/>
      <c r="F3" s="511"/>
      <c r="G3" s="511"/>
      <c r="H3" s="511"/>
      <c r="I3" s="218"/>
      <c r="J3" s="218"/>
    </row>
    <row r="4" spans="1:32" ht="17.5" x14ac:dyDescent="0.35">
      <c r="A4" s="223"/>
      <c r="B4" s="223"/>
      <c r="C4" s="223"/>
      <c r="D4" s="224"/>
      <c r="E4" s="223"/>
      <c r="F4" s="225"/>
      <c r="G4" s="225"/>
      <c r="H4" s="225"/>
      <c r="I4" s="218"/>
      <c r="J4" s="218"/>
    </row>
    <row r="5" spans="1:32" ht="15.5" x14ac:dyDescent="0.35">
      <c r="A5" s="218"/>
      <c r="B5" s="218"/>
      <c r="C5" s="226"/>
      <c r="D5" s="227"/>
      <c r="E5" s="226"/>
      <c r="F5" s="218"/>
      <c r="G5" s="218"/>
      <c r="H5" s="218"/>
      <c r="I5" s="218"/>
      <c r="J5" s="21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35">
      <c r="A6" s="218"/>
      <c r="B6" s="218"/>
      <c r="C6" s="218"/>
      <c r="D6" s="228"/>
      <c r="E6" s="218"/>
      <c r="F6" s="218"/>
      <c r="G6" s="218"/>
      <c r="H6" s="218"/>
      <c r="I6" s="218"/>
      <c r="J6" s="21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35">
      <c r="A7" s="218"/>
      <c r="B7" s="218"/>
      <c r="C7" s="218"/>
      <c r="D7" s="228"/>
      <c r="E7" s="218"/>
      <c r="F7" s="218"/>
      <c r="G7" s="218"/>
      <c r="H7" s="218"/>
      <c r="I7" s="218"/>
      <c r="J7" s="21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35">
      <c r="A8" s="229"/>
      <c r="B8" s="218"/>
      <c r="C8" s="218"/>
      <c r="D8" s="228"/>
      <c r="E8" s="218"/>
      <c r="F8" s="218"/>
      <c r="G8" s="218"/>
      <c r="H8" s="218"/>
      <c r="I8" s="218"/>
      <c r="J8" s="21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35">
      <c r="A9" s="230"/>
      <c r="B9" s="230"/>
      <c r="C9" s="230"/>
      <c r="D9" s="231"/>
      <c r="E9" s="230"/>
      <c r="F9" s="230"/>
      <c r="G9" s="230"/>
      <c r="H9" s="23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4">
      <c r="A10" s="230"/>
      <c r="B10" s="510" t="s">
        <v>0</v>
      </c>
      <c r="C10" s="510"/>
      <c r="D10" s="510"/>
      <c r="E10" s="510"/>
      <c r="F10" s="510"/>
      <c r="G10" s="510"/>
      <c r="H10" s="510"/>
      <c r="I10" s="510"/>
      <c r="J10" s="510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4">
      <c r="A11" s="230"/>
      <c r="B11" s="510" t="s">
        <v>1</v>
      </c>
      <c r="C11" s="510"/>
      <c r="D11" s="510"/>
      <c r="E11" s="510"/>
      <c r="F11" s="510"/>
      <c r="G11" s="510"/>
      <c r="H11" s="510"/>
      <c r="I11" s="510"/>
      <c r="J11" s="510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35">
      <c r="A12" s="230"/>
      <c r="B12" s="230"/>
      <c r="C12" s="230"/>
      <c r="D12" s="231"/>
      <c r="E12" s="230"/>
      <c r="F12" s="230"/>
      <c r="G12" s="230"/>
      <c r="H12" s="23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35">
      <c r="A13" s="230"/>
      <c r="B13" s="230"/>
      <c r="C13" s="230"/>
      <c r="D13" s="231"/>
      <c r="E13" s="230"/>
      <c r="F13" s="230"/>
      <c r="G13" s="230"/>
      <c r="H13" s="230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5" x14ac:dyDescent="0.35">
      <c r="A14" s="230"/>
      <c r="B14" s="232" t="s">
        <v>2</v>
      </c>
      <c r="C14" s="230"/>
      <c r="D14" s="512" t="s">
        <v>85</v>
      </c>
      <c r="E14" s="512"/>
      <c r="F14" s="512"/>
      <c r="G14" s="512"/>
      <c r="H14" s="512"/>
      <c r="I14" s="512"/>
      <c r="J14" s="512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5" x14ac:dyDescent="0.35">
      <c r="A15" s="230"/>
      <c r="B15" s="232"/>
      <c r="C15" s="230"/>
      <c r="D15" s="484"/>
      <c r="E15" s="485"/>
      <c r="F15" s="235"/>
      <c r="G15" s="235"/>
      <c r="H15" s="235"/>
      <c r="I15" s="235"/>
      <c r="J15" s="235"/>
      <c r="K15" s="236"/>
      <c r="L15" s="236"/>
      <c r="M15" s="235"/>
      <c r="N15" s="236"/>
      <c r="O15" s="236"/>
      <c r="P15" s="236"/>
      <c r="Q15" s="236"/>
      <c r="R15" s="236"/>
      <c r="S15" s="344"/>
      <c r="T15" s="463"/>
      <c r="U15" s="344"/>
      <c r="V15" s="344"/>
      <c r="W15" s="344"/>
      <c r="X15" s="344"/>
      <c r="Y15" s="344"/>
      <c r="Z15" s="344"/>
      <c r="AA15" s="463"/>
      <c r="AB15" s="236"/>
      <c r="AC15" s="236"/>
      <c r="AD15" s="236"/>
      <c r="AE15" s="236"/>
      <c r="AF15" s="236"/>
    </row>
    <row r="16" spans="1:32" ht="15.5" x14ac:dyDescent="0.35">
      <c r="A16" s="230"/>
      <c r="B16" s="233"/>
      <c r="C16" s="230"/>
      <c r="D16" s="234"/>
      <c r="E16" s="234"/>
      <c r="F16" s="235"/>
      <c r="G16" s="470" t="s">
        <v>86</v>
      </c>
      <c r="H16" s="235"/>
      <c r="I16" s="238"/>
      <c r="J16" s="235"/>
      <c r="K16" s="239"/>
      <c r="L16" s="236"/>
      <c r="M16" s="238"/>
      <c r="N16" s="236"/>
      <c r="O16" s="240"/>
      <c r="P16" s="241"/>
      <c r="Q16" s="236"/>
      <c r="R16" s="239"/>
      <c r="S16" s="344"/>
      <c r="T16" s="486"/>
      <c r="U16" s="344"/>
      <c r="V16" s="487"/>
      <c r="W16" s="488"/>
      <c r="X16" s="344"/>
      <c r="Y16" s="489"/>
      <c r="Z16" s="344"/>
      <c r="AA16" s="486"/>
      <c r="AB16" s="236"/>
      <c r="AC16" s="240"/>
      <c r="AD16" s="241"/>
      <c r="AE16" s="236"/>
      <c r="AF16" s="236"/>
    </row>
    <row r="17" spans="1:18" ht="15.5" x14ac:dyDescent="0.35">
      <c r="A17" s="230"/>
      <c r="B17" s="232" t="s">
        <v>4</v>
      </c>
      <c r="C17" s="230"/>
      <c r="D17" s="237" t="s">
        <v>63</v>
      </c>
      <c r="E17" s="234"/>
      <c r="F17" s="234"/>
      <c r="G17" s="442">
        <v>16000</v>
      </c>
      <c r="H17" s="440" t="s">
        <v>87</v>
      </c>
      <c r="I17" s="490"/>
      <c r="J17" s="234"/>
    </row>
    <row r="18" spans="1:18" ht="15.5" x14ac:dyDescent="0.35">
      <c r="A18" s="230"/>
      <c r="B18" s="233"/>
      <c r="C18" s="230"/>
      <c r="D18" s="491"/>
      <c r="E18" s="234"/>
      <c r="F18" s="234"/>
      <c r="G18" s="442">
        <v>2700</v>
      </c>
      <c r="H18" s="440" t="s">
        <v>65</v>
      </c>
      <c r="I18" s="234"/>
      <c r="J18" s="234"/>
    </row>
    <row r="19" spans="1:18" x14ac:dyDescent="0.35">
      <c r="A19" s="230"/>
      <c r="B19" s="242"/>
      <c r="C19" s="230"/>
      <c r="D19" s="243"/>
      <c r="E19" s="244"/>
      <c r="F19" s="230"/>
      <c r="G19" s="442">
        <v>2700</v>
      </c>
      <c r="H19" s="244" t="s">
        <v>66</v>
      </c>
      <c r="I19" s="230"/>
      <c r="J19" s="230"/>
    </row>
    <row r="20" spans="1:18" x14ac:dyDescent="0.35">
      <c r="A20" s="230"/>
      <c r="B20" s="476"/>
      <c r="C20" s="230"/>
      <c r="D20" s="243" t="s">
        <v>6</v>
      </c>
      <c r="E20" s="230"/>
      <c r="F20" s="230"/>
      <c r="G20" s="442">
        <v>955000</v>
      </c>
      <c r="H20" s="440" t="s">
        <v>7</v>
      </c>
      <c r="I20" s="230"/>
      <c r="J20" s="230"/>
      <c r="M20" s="443"/>
    </row>
    <row r="21" spans="1:18" s="22" customFormat="1" x14ac:dyDescent="0.35">
      <c r="A21" s="20"/>
      <c r="B21" s="163"/>
      <c r="C21" s="20"/>
      <c r="D21" s="54"/>
      <c r="E21" s="53"/>
      <c r="F21" s="20"/>
      <c r="G21" s="513" t="s">
        <v>90</v>
      </c>
      <c r="H21" s="514"/>
      <c r="I21" s="515"/>
      <c r="J21" s="40"/>
      <c r="K21" s="513" t="s">
        <v>8</v>
      </c>
      <c r="L21" s="514"/>
      <c r="M21" s="515"/>
      <c r="N21" s="20"/>
      <c r="O21" s="513" t="s">
        <v>9</v>
      </c>
      <c r="P21" s="515"/>
      <c r="Q21" s="40"/>
    </row>
    <row r="22" spans="1:18" x14ac:dyDescent="0.35">
      <c r="A22" s="230"/>
      <c r="B22" s="247"/>
      <c r="C22" s="230"/>
      <c r="D22" s="516" t="s">
        <v>10</v>
      </c>
      <c r="E22" s="243"/>
      <c r="F22" s="230"/>
      <c r="G22" s="248" t="s">
        <v>11</v>
      </c>
      <c r="H22" s="249" t="s">
        <v>12</v>
      </c>
      <c r="I22" s="250" t="s">
        <v>13</v>
      </c>
      <c r="J22" s="236"/>
      <c r="K22" s="248" t="s">
        <v>11</v>
      </c>
      <c r="L22" s="249" t="s">
        <v>12</v>
      </c>
      <c r="M22" s="250" t="s">
        <v>13</v>
      </c>
      <c r="N22" s="230"/>
      <c r="O22" s="518" t="s">
        <v>14</v>
      </c>
      <c r="P22" s="520" t="s">
        <v>15</v>
      </c>
      <c r="Q22" s="236"/>
    </row>
    <row r="23" spans="1:18" x14ac:dyDescent="0.35">
      <c r="A23" s="230"/>
      <c r="B23" s="247"/>
      <c r="C23" s="230"/>
      <c r="D23" s="517"/>
      <c r="E23" s="243"/>
      <c r="F23" s="230"/>
      <c r="G23" s="251" t="s">
        <v>16</v>
      </c>
      <c r="H23" s="252"/>
      <c r="I23" s="252" t="s">
        <v>16</v>
      </c>
      <c r="J23" s="236"/>
      <c r="K23" s="251" t="s">
        <v>16</v>
      </c>
      <c r="L23" s="252"/>
      <c r="M23" s="252" t="s">
        <v>16</v>
      </c>
      <c r="N23" s="230"/>
      <c r="O23" s="519"/>
      <c r="P23" s="521"/>
      <c r="Q23" s="236"/>
    </row>
    <row r="24" spans="1:18" s="22" customFormat="1" x14ac:dyDescent="0.35">
      <c r="A24" s="20"/>
      <c r="B24" s="60" t="s">
        <v>88</v>
      </c>
      <c r="C24" s="61"/>
      <c r="D24" s="62" t="s">
        <v>89</v>
      </c>
      <c r="E24" s="61"/>
      <c r="F24" s="28"/>
      <c r="G24" s="63">
        <v>1.76</v>
      </c>
      <c r="H24" s="492">
        <f>+$G$17</f>
        <v>16000</v>
      </c>
      <c r="I24" s="65">
        <f t="shared" ref="I24" si="0">H24*G24</f>
        <v>28160</v>
      </c>
      <c r="J24" s="66"/>
      <c r="K24" s="63">
        <v>1.84</v>
      </c>
      <c r="L24" s="492">
        <f>+$G$17</f>
        <v>16000</v>
      </c>
      <c r="M24" s="65">
        <f t="shared" ref="M24" si="1">L24*K24</f>
        <v>29440</v>
      </c>
      <c r="N24" s="67"/>
      <c r="O24" s="68">
        <f t="shared" ref="O24:O50" si="2">M24-I24</f>
        <v>1280</v>
      </c>
      <c r="P24" s="69">
        <f t="shared" ref="P24:P50" si="3">IF(OR(I24=0,M24=0),"",(O24/I24))</f>
        <v>4.5454545454545456E-2</v>
      </c>
      <c r="Q24" s="66"/>
      <c r="R24" s="70"/>
    </row>
    <row r="25" spans="1:18" x14ac:dyDescent="0.35">
      <c r="A25" s="230"/>
      <c r="B25" s="253" t="s">
        <v>24</v>
      </c>
      <c r="C25" s="254"/>
      <c r="D25" s="255" t="s">
        <v>67</v>
      </c>
      <c r="E25" s="254"/>
      <c r="F25" s="256"/>
      <c r="G25" s="111">
        <v>39.305700000000002</v>
      </c>
      <c r="H25" s="348">
        <f t="shared" ref="H25:H30" si="4">$G$19</f>
        <v>2700</v>
      </c>
      <c r="I25" s="265">
        <f>H25*G25</f>
        <v>106125.39</v>
      </c>
      <c r="J25" s="236"/>
      <c r="K25" s="111">
        <v>41.113799999999998</v>
      </c>
      <c r="L25" s="348">
        <f t="shared" ref="L25:L30" si="5">$G$19</f>
        <v>2700</v>
      </c>
      <c r="M25" s="265">
        <f>L25*K25</f>
        <v>111007.26</v>
      </c>
      <c r="N25" s="256"/>
      <c r="O25" s="260">
        <f t="shared" si="2"/>
        <v>4881.8699999999953</v>
      </c>
      <c r="P25" s="261">
        <f t="shared" si="3"/>
        <v>4.6000961692578897E-2</v>
      </c>
      <c r="Q25" s="236"/>
    </row>
    <row r="26" spans="1:18" x14ac:dyDescent="0.35">
      <c r="A26" s="230"/>
      <c r="B26" s="253" t="s">
        <v>20</v>
      </c>
      <c r="C26" s="254"/>
      <c r="D26" s="255" t="s">
        <v>67</v>
      </c>
      <c r="E26" s="254"/>
      <c r="F26" s="256"/>
      <c r="G26" s="444">
        <v>-1.2E-2</v>
      </c>
      <c r="H26" s="348">
        <f t="shared" si="4"/>
        <v>2700</v>
      </c>
      <c r="I26" s="259">
        <f t="shared" ref="I26:I30" si="6">H26*G26</f>
        <v>-32.4</v>
      </c>
      <c r="J26" s="236"/>
      <c r="K26" s="444">
        <v>-1.2E-2</v>
      </c>
      <c r="L26" s="348">
        <f t="shared" si="5"/>
        <v>2700</v>
      </c>
      <c r="M26" s="259">
        <f t="shared" ref="M26:M30" si="7">L26*K26</f>
        <v>-32.4</v>
      </c>
      <c r="N26" s="256"/>
      <c r="O26" s="260">
        <f t="shared" si="2"/>
        <v>0</v>
      </c>
      <c r="P26" s="261">
        <f t="shared" si="3"/>
        <v>0</v>
      </c>
      <c r="Q26" s="236"/>
    </row>
    <row r="27" spans="1:18" x14ac:dyDescent="0.35">
      <c r="A27" s="230"/>
      <c r="B27" s="253" t="s">
        <v>21</v>
      </c>
      <c r="C27" s="254"/>
      <c r="D27" s="255" t="s">
        <v>67</v>
      </c>
      <c r="E27" s="254"/>
      <c r="F27" s="256"/>
      <c r="G27" s="444">
        <v>-2.4517000000000002</v>
      </c>
      <c r="H27" s="348">
        <f t="shared" si="4"/>
        <v>2700</v>
      </c>
      <c r="I27" s="259">
        <f t="shared" si="6"/>
        <v>-6619.59</v>
      </c>
      <c r="J27" s="236"/>
      <c r="K27" s="444">
        <v>-2.4517000000000002</v>
      </c>
      <c r="L27" s="348">
        <f t="shared" si="5"/>
        <v>2700</v>
      </c>
      <c r="M27" s="259">
        <f t="shared" si="7"/>
        <v>-6619.59</v>
      </c>
      <c r="N27" s="256"/>
      <c r="O27" s="260">
        <f t="shared" si="2"/>
        <v>0</v>
      </c>
      <c r="P27" s="261">
        <f t="shared" si="3"/>
        <v>0</v>
      </c>
      <c r="Q27" s="236"/>
    </row>
    <row r="28" spans="1:18" x14ac:dyDescent="0.35">
      <c r="A28" s="230"/>
      <c r="B28" s="253" t="s">
        <v>22</v>
      </c>
      <c r="C28" s="254"/>
      <c r="D28" s="255" t="s">
        <v>67</v>
      </c>
      <c r="E28" s="254"/>
      <c r="F28" s="256"/>
      <c r="G28" s="444">
        <v>-0.34760000000000002</v>
      </c>
      <c r="H28" s="348">
        <f t="shared" ref="H28" si="8">$G$18</f>
        <v>2700</v>
      </c>
      <c r="I28" s="259">
        <f t="shared" si="6"/>
        <v>-938.5200000000001</v>
      </c>
      <c r="J28" s="236"/>
      <c r="K28" s="444">
        <v>-0.34760000000000002</v>
      </c>
      <c r="L28" s="348">
        <f t="shared" ref="L28" si="9">$G$18</f>
        <v>2700</v>
      </c>
      <c r="M28" s="259">
        <f t="shared" si="7"/>
        <v>-938.5200000000001</v>
      </c>
      <c r="N28" s="256"/>
      <c r="O28" s="260">
        <f t="shared" si="2"/>
        <v>0</v>
      </c>
      <c r="P28" s="261">
        <f t="shared" si="3"/>
        <v>0</v>
      </c>
      <c r="Q28" s="236"/>
    </row>
    <row r="29" spans="1:18" x14ac:dyDescent="0.35">
      <c r="A29" s="230"/>
      <c r="B29" s="253" t="s">
        <v>68</v>
      </c>
      <c r="C29" s="254"/>
      <c r="D29" s="255" t="s">
        <v>67</v>
      </c>
      <c r="E29" s="254"/>
      <c r="F29" s="256"/>
      <c r="G29" s="444">
        <v>-0.39140000000000003</v>
      </c>
      <c r="H29" s="348">
        <f t="shared" si="4"/>
        <v>2700</v>
      </c>
      <c r="I29" s="259">
        <f t="shared" si="6"/>
        <v>-1056.78</v>
      </c>
      <c r="J29" s="236"/>
      <c r="K29" s="444">
        <v>-0.39140000000000003</v>
      </c>
      <c r="L29" s="348">
        <f t="shared" si="5"/>
        <v>2700</v>
      </c>
      <c r="M29" s="259">
        <f t="shared" si="7"/>
        <v>-1056.78</v>
      </c>
      <c r="N29" s="256"/>
      <c r="O29" s="260">
        <f t="shared" si="2"/>
        <v>0</v>
      </c>
      <c r="P29" s="261">
        <f t="shared" si="3"/>
        <v>0</v>
      </c>
      <c r="Q29" s="236"/>
    </row>
    <row r="30" spans="1:18" x14ac:dyDescent="0.35">
      <c r="A30" s="230"/>
      <c r="B30" s="253" t="str">
        <f>RESIDENTIAL!B30</f>
        <v>Rate Rider for Disposition of Lost Revenue Adjustment Mechanism (LRAMVA) - effective until December 31, 2024</v>
      </c>
      <c r="C30" s="254"/>
      <c r="D30" s="255" t="s">
        <v>67</v>
      </c>
      <c r="E30" s="254"/>
      <c r="F30" s="256"/>
      <c r="G30" s="444">
        <v>0</v>
      </c>
      <c r="H30" s="348">
        <f t="shared" si="4"/>
        <v>2700</v>
      </c>
      <c r="I30" s="259">
        <f t="shared" si="6"/>
        <v>0</v>
      </c>
      <c r="J30" s="236"/>
      <c r="K30" s="444">
        <v>0</v>
      </c>
      <c r="L30" s="348">
        <f t="shared" si="5"/>
        <v>2700</v>
      </c>
      <c r="M30" s="259">
        <f t="shared" si="7"/>
        <v>0</v>
      </c>
      <c r="N30" s="256"/>
      <c r="O30" s="260">
        <f t="shared" si="2"/>
        <v>0</v>
      </c>
      <c r="P30" s="261" t="str">
        <f t="shared" si="3"/>
        <v/>
      </c>
      <c r="Q30" s="236"/>
    </row>
    <row r="31" spans="1:18" x14ac:dyDescent="0.35">
      <c r="A31" s="230"/>
      <c r="B31" s="350" t="s">
        <v>27</v>
      </c>
      <c r="C31" s="408"/>
      <c r="D31" s="409"/>
      <c r="E31" s="408"/>
      <c r="F31" s="410"/>
      <c r="G31" s="411"/>
      <c r="H31" s="412"/>
      <c r="I31" s="413">
        <f>SUM(I24:I29)</f>
        <v>125638.10000000002</v>
      </c>
      <c r="J31" s="236"/>
      <c r="K31" s="411"/>
      <c r="L31" s="412"/>
      <c r="M31" s="413">
        <f>SUM(M24:M29)</f>
        <v>131799.97000000003</v>
      </c>
      <c r="N31" s="410"/>
      <c r="O31" s="414">
        <f t="shared" si="2"/>
        <v>6161.8700000000099</v>
      </c>
      <c r="P31" s="415">
        <f t="shared" si="3"/>
        <v>4.9044597140517156E-2</v>
      </c>
      <c r="Q31" s="236"/>
    </row>
    <row r="32" spans="1:18" x14ac:dyDescent="0.35">
      <c r="A32" s="230"/>
      <c r="B32" s="72" t="s">
        <v>28</v>
      </c>
      <c r="C32" s="254"/>
      <c r="D32" s="255" t="s">
        <v>25</v>
      </c>
      <c r="E32" s="254"/>
      <c r="F32" s="256"/>
      <c r="G32" s="478">
        <f>$G$50</f>
        <v>0.1076</v>
      </c>
      <c r="H32" s="264">
        <f>$G$20*(1+G63)-$G$20</f>
        <v>28172.500000000116</v>
      </c>
      <c r="I32" s="259">
        <f>H32*G32</f>
        <v>3031.3610000000126</v>
      </c>
      <c r="J32" s="236"/>
      <c r="K32" s="478">
        <f>$K$50</f>
        <v>0.1076</v>
      </c>
      <c r="L32" s="264">
        <f>$G$20*(1+K63)-$G$20</f>
        <v>28172.500000000116</v>
      </c>
      <c r="M32" s="259">
        <f>L32*K32</f>
        <v>3031.3610000000126</v>
      </c>
      <c r="N32" s="256"/>
      <c r="O32" s="260">
        <f t="shared" si="2"/>
        <v>0</v>
      </c>
      <c r="P32" s="261">
        <f t="shared" si="3"/>
        <v>0</v>
      </c>
      <c r="Q32" s="236"/>
    </row>
    <row r="33" spans="1:18" s="22" customFormat="1" x14ac:dyDescent="0.35">
      <c r="A33" s="20"/>
      <c r="B33" s="92" t="str">
        <f>+RESIDENTIAL!$B$33</f>
        <v>Rate Rider for Disposition of Deferral/Variance Accounts - effective until December 31, 2024</v>
      </c>
      <c r="C33" s="61"/>
      <c r="D33" s="62" t="s">
        <v>67</v>
      </c>
      <c r="E33" s="61"/>
      <c r="F33" s="28"/>
      <c r="G33" s="446">
        <v>1.0732999999999999</v>
      </c>
      <c r="H33" s="95">
        <f>$G$19</f>
        <v>2700</v>
      </c>
      <c r="I33" s="259">
        <f t="shared" ref="I33:I35" si="10">H33*G33</f>
        <v>2897.91</v>
      </c>
      <c r="J33" s="66"/>
      <c r="K33" s="446">
        <v>1.9135</v>
      </c>
      <c r="L33" s="95">
        <f>$G$19</f>
        <v>2700</v>
      </c>
      <c r="M33" s="259">
        <f t="shared" ref="M33:M35" si="11">L33*K33</f>
        <v>5166.45</v>
      </c>
      <c r="N33" s="67"/>
      <c r="O33" s="68">
        <f t="shared" si="2"/>
        <v>2268.54</v>
      </c>
      <c r="P33" s="69">
        <f t="shared" si="3"/>
        <v>0.78281934221559679</v>
      </c>
      <c r="Q33" s="66"/>
      <c r="R33" s="70"/>
    </row>
    <row r="34" spans="1:18" s="22" customFormat="1" ht="13.5" customHeight="1" x14ac:dyDescent="0.35">
      <c r="A34" s="20"/>
      <c r="B34" s="92" t="str">
        <f>+RESIDENTIAL!$B$34</f>
        <v>Rate Rider for Disposition of Capacity Based Recovery Account - Applicable only for Class B Customers - effective until December 31, 2024</v>
      </c>
      <c r="C34" s="61"/>
      <c r="D34" s="62" t="s">
        <v>67</v>
      </c>
      <c r="E34" s="61"/>
      <c r="F34" s="28"/>
      <c r="G34" s="446">
        <v>-4.9799999999999997E-2</v>
      </c>
      <c r="H34" s="95">
        <f>$G$19</f>
        <v>2700</v>
      </c>
      <c r="I34" s="259">
        <f t="shared" si="10"/>
        <v>-134.45999999999998</v>
      </c>
      <c r="J34" s="66"/>
      <c r="K34" s="446">
        <v>-4.3700000000000003E-2</v>
      </c>
      <c r="L34" s="95">
        <f>$G$19</f>
        <v>2700</v>
      </c>
      <c r="M34" s="259">
        <f t="shared" si="11"/>
        <v>-117.99000000000001</v>
      </c>
      <c r="N34" s="67"/>
      <c r="O34" s="68">
        <f t="shared" si="2"/>
        <v>16.46999999999997</v>
      </c>
      <c r="P34" s="69">
        <f t="shared" si="3"/>
        <v>-0.12248995983935723</v>
      </c>
      <c r="Q34" s="66"/>
      <c r="R34" s="70"/>
    </row>
    <row r="35" spans="1:18" s="22" customFormat="1" x14ac:dyDescent="0.35">
      <c r="A35" s="20"/>
      <c r="B35" s="92" t="str">
        <f>+RESIDENTIAL!$B$35</f>
        <v>Rate Rider for Disposition of Global Adjustment Account - Applicable only for Non-RPP Customers - effective until December 31, 2024</v>
      </c>
      <c r="C35" s="61"/>
      <c r="D35" s="62" t="s">
        <v>25</v>
      </c>
      <c r="E35" s="61"/>
      <c r="F35" s="28"/>
      <c r="G35" s="94">
        <v>-2.5100000000000001E-3</v>
      </c>
      <c r="H35" s="95">
        <f>+$G$20</f>
        <v>955000</v>
      </c>
      <c r="I35" s="259">
        <f t="shared" si="10"/>
        <v>-2397.0500000000002</v>
      </c>
      <c r="J35" s="66"/>
      <c r="K35" s="94">
        <v>-1.09E-3</v>
      </c>
      <c r="L35" s="95">
        <f>+$G$20</f>
        <v>955000</v>
      </c>
      <c r="M35" s="259">
        <f t="shared" si="11"/>
        <v>-1040.95</v>
      </c>
      <c r="N35" s="67"/>
      <c r="O35" s="68">
        <f t="shared" si="2"/>
        <v>1356.1000000000001</v>
      </c>
      <c r="P35" s="69">
        <f t="shared" si="3"/>
        <v>-0.56573705179282874</v>
      </c>
      <c r="Q35" s="66"/>
      <c r="R35" s="70"/>
    </row>
    <row r="36" spans="1:18" x14ac:dyDescent="0.35">
      <c r="A36" s="230"/>
      <c r="B36" s="417" t="s">
        <v>33</v>
      </c>
      <c r="C36" s="418"/>
      <c r="D36" s="419"/>
      <c r="E36" s="418"/>
      <c r="F36" s="410"/>
      <c r="G36" s="420"/>
      <c r="H36" s="421"/>
      <c r="I36" s="422">
        <f>SUM(I32:I35)+I31</f>
        <v>129035.86100000003</v>
      </c>
      <c r="J36" s="236"/>
      <c r="K36" s="420"/>
      <c r="L36" s="421"/>
      <c r="M36" s="422">
        <f>SUM(M32:M35)+M31</f>
        <v>138838.84100000004</v>
      </c>
      <c r="N36" s="410"/>
      <c r="O36" s="414">
        <f t="shared" si="2"/>
        <v>9802.9800000000105</v>
      </c>
      <c r="P36" s="415">
        <f t="shared" si="3"/>
        <v>7.5970973681494691E-2</v>
      </c>
      <c r="Q36" s="236"/>
    </row>
    <row r="37" spans="1:18" x14ac:dyDescent="0.35">
      <c r="A37" s="230"/>
      <c r="B37" s="285" t="s">
        <v>34</v>
      </c>
      <c r="C37" s="256"/>
      <c r="D37" s="255" t="s">
        <v>69</v>
      </c>
      <c r="E37" s="256"/>
      <c r="F37" s="256"/>
      <c r="G37" s="111">
        <v>3.39</v>
      </c>
      <c r="H37" s="348">
        <f>+$G$18</f>
        <v>2700</v>
      </c>
      <c r="I37" s="265">
        <f>H37*G37</f>
        <v>9153</v>
      </c>
      <c r="J37" s="236"/>
      <c r="K37" s="111">
        <v>3.3416000000000001</v>
      </c>
      <c r="L37" s="348">
        <f>+$G$18</f>
        <v>2700</v>
      </c>
      <c r="M37" s="265">
        <f>L37*K37</f>
        <v>9022.32</v>
      </c>
      <c r="N37" s="256"/>
      <c r="O37" s="260">
        <f t="shared" si="2"/>
        <v>-130.68000000000029</v>
      </c>
      <c r="P37" s="261">
        <f t="shared" si="3"/>
        <v>-1.4277286135693247E-2</v>
      </c>
      <c r="Q37" s="236"/>
    </row>
    <row r="38" spans="1:18" x14ac:dyDescent="0.35">
      <c r="A38" s="230"/>
      <c r="B38" s="287" t="s">
        <v>35</v>
      </c>
      <c r="C38" s="256"/>
      <c r="D38" s="255" t="s">
        <v>69</v>
      </c>
      <c r="E38" s="256"/>
      <c r="F38" s="256"/>
      <c r="G38" s="111">
        <v>2.8258999999999999</v>
      </c>
      <c r="H38" s="348">
        <f>+$G$18</f>
        <v>2700</v>
      </c>
      <c r="I38" s="265">
        <f>H38*G38</f>
        <v>7629.9299999999994</v>
      </c>
      <c r="J38" s="236"/>
      <c r="K38" s="111">
        <v>3.0045000000000002</v>
      </c>
      <c r="L38" s="348">
        <f>+$G$18</f>
        <v>2700</v>
      </c>
      <c r="M38" s="265">
        <f>L38*K38</f>
        <v>8112.1500000000005</v>
      </c>
      <c r="N38" s="256"/>
      <c r="O38" s="260">
        <f t="shared" si="2"/>
        <v>482.22000000000116</v>
      </c>
      <c r="P38" s="261">
        <f t="shared" si="3"/>
        <v>6.3201104073038833E-2</v>
      </c>
      <c r="Q38" s="236"/>
    </row>
    <row r="39" spans="1:18" x14ac:dyDescent="0.35">
      <c r="A39" s="230"/>
      <c r="B39" s="417" t="s">
        <v>36</v>
      </c>
      <c r="C39" s="408"/>
      <c r="D39" s="423"/>
      <c r="E39" s="408"/>
      <c r="F39" s="424"/>
      <c r="G39" s="425"/>
      <c r="H39" s="447"/>
      <c r="I39" s="422">
        <f>SUM(I36:I38)</f>
        <v>145818.79100000003</v>
      </c>
      <c r="J39" s="236"/>
      <c r="K39" s="425"/>
      <c r="L39" s="447"/>
      <c r="M39" s="422">
        <f>SUM(M36:M38)</f>
        <v>155973.31100000005</v>
      </c>
      <c r="N39" s="424"/>
      <c r="O39" s="414">
        <f t="shared" si="2"/>
        <v>10154.520000000019</v>
      </c>
      <c r="P39" s="415">
        <f t="shared" si="3"/>
        <v>6.9637938501355537E-2</v>
      </c>
      <c r="Q39" s="236"/>
    </row>
    <row r="40" spans="1:18" x14ac:dyDescent="0.35">
      <c r="A40" s="230"/>
      <c r="B40" s="253" t="s">
        <v>57</v>
      </c>
      <c r="C40" s="254"/>
      <c r="D40" s="255" t="s">
        <v>25</v>
      </c>
      <c r="E40" s="254"/>
      <c r="F40" s="256"/>
      <c r="G40" s="111">
        <v>4.1000000000000003E-3</v>
      </c>
      <c r="H40" s="493">
        <f>+$G$20*(1+G63)</f>
        <v>983172.50000000012</v>
      </c>
      <c r="I40" s="259">
        <f t="shared" ref="I40:I50" si="12">H40*G40</f>
        <v>4031.007250000001</v>
      </c>
      <c r="J40" s="236"/>
      <c r="K40" s="111">
        <v>4.1000000000000003E-3</v>
      </c>
      <c r="L40" s="493">
        <f>+$G$20*(1+K63)</f>
        <v>983172.50000000012</v>
      </c>
      <c r="M40" s="259">
        <f t="shared" ref="M40:M50" si="13">L40*K40</f>
        <v>4031.007250000001</v>
      </c>
      <c r="N40" s="256"/>
      <c r="O40" s="260">
        <f t="shared" si="2"/>
        <v>0</v>
      </c>
      <c r="P40" s="261">
        <f t="shared" si="3"/>
        <v>0</v>
      </c>
      <c r="Q40" s="236"/>
    </row>
    <row r="41" spans="1:18" x14ac:dyDescent="0.35">
      <c r="A41" s="230"/>
      <c r="B41" s="253" t="s">
        <v>58</v>
      </c>
      <c r="C41" s="254"/>
      <c r="D41" s="255" t="s">
        <v>25</v>
      </c>
      <c r="E41" s="254"/>
      <c r="F41" s="256"/>
      <c r="G41" s="111">
        <v>6.9999999999999999E-4</v>
      </c>
      <c r="H41" s="493">
        <f>+H40</f>
        <v>983172.50000000012</v>
      </c>
      <c r="I41" s="259">
        <f t="shared" si="12"/>
        <v>688.22075000000007</v>
      </c>
      <c r="J41" s="236"/>
      <c r="K41" s="111">
        <v>6.9999999999999999E-4</v>
      </c>
      <c r="L41" s="493">
        <f>+L40</f>
        <v>983172.50000000012</v>
      </c>
      <c r="M41" s="259">
        <f t="shared" si="13"/>
        <v>688.22075000000007</v>
      </c>
      <c r="N41" s="256"/>
      <c r="O41" s="260">
        <f t="shared" si="2"/>
        <v>0</v>
      </c>
      <c r="P41" s="261">
        <f t="shared" si="3"/>
        <v>0</v>
      </c>
      <c r="Q41" s="236"/>
    </row>
    <row r="42" spans="1:18" x14ac:dyDescent="0.35">
      <c r="A42" s="230"/>
      <c r="B42" s="253" t="s">
        <v>39</v>
      </c>
      <c r="C42" s="254"/>
      <c r="D42" s="255" t="s">
        <v>25</v>
      </c>
      <c r="E42" s="254"/>
      <c r="F42" s="256"/>
      <c r="G42" s="111">
        <v>4.0000000000000002E-4</v>
      </c>
      <c r="H42" s="493">
        <f>+H40</f>
        <v>983172.50000000012</v>
      </c>
      <c r="I42" s="259">
        <f t="shared" si="12"/>
        <v>393.26900000000006</v>
      </c>
      <c r="J42" s="236"/>
      <c r="K42" s="111">
        <v>4.0000000000000002E-4</v>
      </c>
      <c r="L42" s="493">
        <f>+L40</f>
        <v>983172.50000000012</v>
      </c>
      <c r="M42" s="259">
        <f t="shared" si="13"/>
        <v>393.26900000000006</v>
      </c>
      <c r="N42" s="256"/>
      <c r="O42" s="260">
        <f t="shared" si="2"/>
        <v>0</v>
      </c>
      <c r="P42" s="261">
        <f t="shared" si="3"/>
        <v>0</v>
      </c>
      <c r="Q42" s="236"/>
    </row>
    <row r="43" spans="1:18" x14ac:dyDescent="0.35">
      <c r="A43" s="230"/>
      <c r="B43" s="253" t="s">
        <v>59</v>
      </c>
      <c r="C43" s="254"/>
      <c r="D43" s="255" t="s">
        <v>18</v>
      </c>
      <c r="E43" s="254"/>
      <c r="F43" s="256"/>
      <c r="G43" s="112">
        <v>0.25</v>
      </c>
      <c r="H43" s="258">
        <v>1</v>
      </c>
      <c r="I43" s="265">
        <f t="shared" si="12"/>
        <v>0.25</v>
      </c>
      <c r="J43" s="236"/>
      <c r="K43" s="112">
        <v>0.25</v>
      </c>
      <c r="L43" s="258">
        <v>1</v>
      </c>
      <c r="M43" s="265">
        <f t="shared" si="13"/>
        <v>0.25</v>
      </c>
      <c r="N43" s="256"/>
      <c r="O43" s="260">
        <f t="shared" si="2"/>
        <v>0</v>
      </c>
      <c r="P43" s="261">
        <f t="shared" si="3"/>
        <v>0</v>
      </c>
      <c r="Q43" s="236"/>
    </row>
    <row r="44" spans="1:18" s="22" customFormat="1" x14ac:dyDescent="0.35">
      <c r="A44" s="20"/>
      <c r="B44" s="72" t="s">
        <v>41</v>
      </c>
      <c r="C44" s="61"/>
      <c r="D44" s="62" t="s">
        <v>25</v>
      </c>
      <c r="E44" s="61"/>
      <c r="F44" s="28"/>
      <c r="G44" s="111">
        <v>7.3999999999999996E-2</v>
      </c>
      <c r="H44" s="95">
        <f>$D$65*$G$20</f>
        <v>601650</v>
      </c>
      <c r="I44" s="75">
        <f t="shared" si="12"/>
        <v>44522.1</v>
      </c>
      <c r="J44" s="66"/>
      <c r="K44" s="111">
        <v>7.3999999999999996E-2</v>
      </c>
      <c r="L44" s="95">
        <f>$D$65*$G$20</f>
        <v>601650</v>
      </c>
      <c r="M44" s="75">
        <f t="shared" si="13"/>
        <v>44522.1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42</v>
      </c>
      <c r="C45" s="61"/>
      <c r="D45" s="62" t="s">
        <v>25</v>
      </c>
      <c r="E45" s="61"/>
      <c r="F45" s="28"/>
      <c r="G45" s="111">
        <v>0.10199999999999999</v>
      </c>
      <c r="H45" s="95">
        <f>$D$66*$G$20</f>
        <v>171900</v>
      </c>
      <c r="I45" s="75">
        <f t="shared" si="12"/>
        <v>17533.8</v>
      </c>
      <c r="J45" s="66"/>
      <c r="K45" s="111">
        <v>0.10199999999999999</v>
      </c>
      <c r="L45" s="95">
        <f>$D$66*$G$20</f>
        <v>171900</v>
      </c>
      <c r="M45" s="75">
        <f t="shared" si="13"/>
        <v>17533.8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0.151</v>
      </c>
      <c r="H46" s="95">
        <f>$D$67*$G$20</f>
        <v>181450</v>
      </c>
      <c r="I46" s="75">
        <f t="shared" si="12"/>
        <v>27398.95</v>
      </c>
      <c r="J46" s="66"/>
      <c r="K46" s="111">
        <v>0.151</v>
      </c>
      <c r="L46" s="95">
        <f>$D$67*$G$20</f>
        <v>181450</v>
      </c>
      <c r="M46" s="75">
        <f t="shared" si="13"/>
        <v>27398.95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8.6999999999999994E-2</v>
      </c>
      <c r="H47" s="95">
        <f>IF(AND($N$1=1, $G$20&gt;=750), 750, IF(AND($N$1=1, AND($G$20&lt;750, $G$20&gt;=0)), $G$20, IF(AND($N$1=2, $G$20&gt;=750), 750, IF(AND($N$1=2, AND($G$20&lt;750, $G$20&gt;=0)), $G$20))))</f>
        <v>750</v>
      </c>
      <c r="I47" s="75">
        <f t="shared" si="12"/>
        <v>65.25</v>
      </c>
      <c r="J47" s="66"/>
      <c r="K47" s="111">
        <v>8.6999999999999994E-2</v>
      </c>
      <c r="L47" s="95">
        <f>IF(AND($N$1=1, $G$20&gt;=750), 750, IF(AND($N$1=1, AND($G$20&lt;750, $G$20&gt;=0)), $G$20, IF(AND($N$1=2, $G$20&gt;=750), 750, IF(AND($N$1=2, AND($G$20&lt;750, $G$20&gt;=0)), $G$20))))</f>
        <v>750</v>
      </c>
      <c r="M47" s="75">
        <f t="shared" si="13"/>
        <v>65.25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$G$20&gt;=750), $G$20-750, IF(AND($N$1=1, AND($G$20&lt;750, $G$20&gt;=0)), 0, IF(AND($N$1=2, $G$20&gt;=750), $G$20-750, IF(AND($N$1=2, AND($G$20&lt;750, $G$20&gt;=0)), 0))))</f>
        <v>954250</v>
      </c>
      <c r="I48" s="75">
        <f t="shared" si="12"/>
        <v>98287.75</v>
      </c>
      <c r="J48" s="66"/>
      <c r="K48" s="111">
        <v>0.10299999999999999</v>
      </c>
      <c r="L48" s="95">
        <f>IF(AND($N$1=1, $G$20&gt;=750), $G$20-750, IF(AND($N$1=1, AND($G$20&lt;750, $G$20&gt;=0)), 0, IF(AND($N$1=2, $G$20&gt;=750), $G$20-750, IF(AND($N$1=2, AND($G$20&lt;750, $G$20&gt;=0)), 0))))</f>
        <v>954250</v>
      </c>
      <c r="M48" s="75">
        <f t="shared" si="13"/>
        <v>98287.75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61" t="s">
        <v>46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12"/>
        <v>0</v>
      </c>
      <c r="J49" s="66"/>
      <c r="K49" s="111">
        <v>0.1076</v>
      </c>
      <c r="L49" s="95">
        <v>0</v>
      </c>
      <c r="M49" s="75">
        <f t="shared" si="13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18" s="22" customFormat="1" ht="15" thickBot="1" x14ac:dyDescent="0.4">
      <c r="A50" s="20"/>
      <c r="B50" s="61" t="s">
        <v>47</v>
      </c>
      <c r="C50" s="61"/>
      <c r="D50" s="62" t="s">
        <v>25</v>
      </c>
      <c r="E50" s="61"/>
      <c r="F50" s="28"/>
      <c r="G50" s="111">
        <f>G49</f>
        <v>0.1076</v>
      </c>
      <c r="H50" s="95">
        <f>+$G$20</f>
        <v>955000</v>
      </c>
      <c r="I50" s="75">
        <f t="shared" si="12"/>
        <v>102758</v>
      </c>
      <c r="J50" s="66"/>
      <c r="K50" s="111">
        <f>K49</f>
        <v>0.1076</v>
      </c>
      <c r="L50" s="95">
        <f>+$G$20</f>
        <v>955000</v>
      </c>
      <c r="M50" s="75">
        <f t="shared" si="13"/>
        <v>102758</v>
      </c>
      <c r="N50" s="67"/>
      <c r="O50" s="68">
        <f t="shared" si="2"/>
        <v>0</v>
      </c>
      <c r="P50" s="69">
        <f t="shared" si="3"/>
        <v>0</v>
      </c>
      <c r="Q50" s="66"/>
      <c r="R50" s="70"/>
    </row>
    <row r="51" spans="1:18" ht="15" thickBot="1" x14ac:dyDescent="0.4">
      <c r="A51" s="230"/>
      <c r="B51" s="294"/>
      <c r="C51" s="295"/>
      <c r="D51" s="296"/>
      <c r="E51" s="295"/>
      <c r="F51" s="297"/>
      <c r="G51" s="298"/>
      <c r="H51" s="299"/>
      <c r="I51" s="300"/>
      <c r="J51" s="236"/>
      <c r="K51" s="298"/>
      <c r="L51" s="299"/>
      <c r="M51" s="300"/>
      <c r="N51" s="297"/>
      <c r="O51" s="301"/>
      <c r="P51" s="302"/>
      <c r="Q51" s="236"/>
    </row>
    <row r="52" spans="1:18" x14ac:dyDescent="0.35">
      <c r="A52" s="230"/>
      <c r="B52" s="303" t="s">
        <v>70</v>
      </c>
      <c r="C52" s="254"/>
      <c r="D52" s="304"/>
      <c r="E52" s="254"/>
      <c r="F52" s="305"/>
      <c r="G52" s="306"/>
      <c r="H52" s="306"/>
      <c r="I52" s="307">
        <f>SUM(I39:I43,I50)</f>
        <v>253689.53800000003</v>
      </c>
      <c r="J52" s="236"/>
      <c r="K52" s="306"/>
      <c r="L52" s="306"/>
      <c r="M52" s="307">
        <f>SUM(M39:M43,M50)</f>
        <v>263844.05800000008</v>
      </c>
      <c r="N52" s="308"/>
      <c r="O52" s="309">
        <f>M52-I52</f>
        <v>10154.520000000048</v>
      </c>
      <c r="P52" s="310">
        <f>IF(OR(I52=0,M52=0),"",(O52/I52))</f>
        <v>4.002735028040473E-2</v>
      </c>
      <c r="Q52" s="236"/>
    </row>
    <row r="53" spans="1:18" x14ac:dyDescent="0.35">
      <c r="A53" s="230"/>
      <c r="B53" s="303" t="s">
        <v>49</v>
      </c>
      <c r="C53" s="254"/>
      <c r="D53" s="304"/>
      <c r="E53" s="254"/>
      <c r="F53" s="305"/>
      <c r="G53" s="134">
        <v>-0.11700000000000001</v>
      </c>
      <c r="H53" s="312"/>
      <c r="I53" s="260"/>
      <c r="J53" s="236"/>
      <c r="K53" s="134">
        <v>-0.11700000000000001</v>
      </c>
      <c r="L53" s="312"/>
      <c r="M53" s="260"/>
      <c r="N53" s="308"/>
      <c r="O53" s="260">
        <f>M53-I53</f>
        <v>0</v>
      </c>
      <c r="P53" s="261" t="str">
        <f>IF(OR(I53=0,M53=0),"",(O53/I53))</f>
        <v/>
      </c>
      <c r="Q53" s="236"/>
    </row>
    <row r="54" spans="1:18" x14ac:dyDescent="0.35">
      <c r="A54" s="230"/>
      <c r="B54" s="254" t="s">
        <v>50</v>
      </c>
      <c r="C54" s="254"/>
      <c r="D54" s="304"/>
      <c r="E54" s="254"/>
      <c r="F54" s="262"/>
      <c r="G54" s="313">
        <v>0.13</v>
      </c>
      <c r="H54" s="262"/>
      <c r="I54" s="260">
        <f>I52*G54</f>
        <v>32979.639940000008</v>
      </c>
      <c r="J54" s="236"/>
      <c r="K54" s="313">
        <v>0.13</v>
      </c>
      <c r="L54" s="262"/>
      <c r="M54" s="260">
        <f>M52*K54</f>
        <v>34299.727540000014</v>
      </c>
      <c r="N54" s="314"/>
      <c r="O54" s="260">
        <f>M54-I54</f>
        <v>1320.0876000000062</v>
      </c>
      <c r="P54" s="261">
        <f>IF(OR(I54=0,M54=0),"",(O54/I54))</f>
        <v>4.0027350280404723E-2</v>
      </c>
      <c r="Q54" s="236"/>
    </row>
    <row r="55" spans="1:18" ht="15" thickBot="1" x14ac:dyDescent="0.4">
      <c r="A55" s="230"/>
      <c r="B55" s="531" t="s">
        <v>71</v>
      </c>
      <c r="C55" s="531"/>
      <c r="D55" s="531"/>
      <c r="E55" s="315"/>
      <c r="F55" s="316"/>
      <c r="G55" s="316"/>
      <c r="H55" s="316"/>
      <c r="I55" s="393">
        <f>SUM(I52:I54)</f>
        <v>286669.17794000002</v>
      </c>
      <c r="J55" s="236"/>
      <c r="K55" s="316"/>
      <c r="L55" s="316"/>
      <c r="M55" s="393">
        <f>SUM(M52:M54)</f>
        <v>298143.78554000007</v>
      </c>
      <c r="N55" s="318"/>
      <c r="O55" s="317">
        <f>M55-I55</f>
        <v>11474.607600000047</v>
      </c>
      <c r="P55" s="372">
        <f>IF(OR(I55=0,M55=0),"",(O55/I55))</f>
        <v>4.002735028040471E-2</v>
      </c>
      <c r="Q55" s="236"/>
    </row>
    <row r="56" spans="1:18" ht="15" thickBot="1" x14ac:dyDescent="0.4">
      <c r="A56" s="321"/>
      <c r="B56" s="452"/>
      <c r="C56" s="374"/>
      <c r="D56" s="375"/>
      <c r="E56" s="374"/>
      <c r="F56" s="376"/>
      <c r="G56" s="298"/>
      <c r="H56" s="377"/>
      <c r="I56" s="378"/>
      <c r="J56" s="236"/>
      <c r="K56" s="298"/>
      <c r="L56" s="377"/>
      <c r="M56" s="378"/>
      <c r="N56" s="376"/>
      <c r="O56" s="379"/>
      <c r="P56" s="302"/>
      <c r="Q56" s="236"/>
    </row>
    <row r="57" spans="1:18" x14ac:dyDescent="0.35">
      <c r="A57" s="321"/>
      <c r="B57" s="381" t="s">
        <v>60</v>
      </c>
      <c r="C57" s="381"/>
      <c r="D57" s="382"/>
      <c r="E57" s="381"/>
      <c r="F57" s="387"/>
      <c r="G57" s="389"/>
      <c r="H57" s="389"/>
      <c r="I57" s="428">
        <f>SUM(I39:I43,I47:I48)</f>
        <v>249284.53800000003</v>
      </c>
      <c r="J57" s="236"/>
      <c r="K57" s="389"/>
      <c r="L57" s="389"/>
      <c r="M57" s="428">
        <f>SUM(M39:M43,M47:M48)</f>
        <v>259439.05800000005</v>
      </c>
      <c r="N57" s="391"/>
      <c r="O57" s="260">
        <f>M57-I57</f>
        <v>10154.520000000019</v>
      </c>
      <c r="P57" s="261">
        <f>IF(OR(I57=0,M57=0),"",(O57/I57))</f>
        <v>4.07346563949346E-2</v>
      </c>
    </row>
    <row r="58" spans="1:18" x14ac:dyDescent="0.35">
      <c r="A58" s="230"/>
      <c r="B58" s="254" t="s">
        <v>49</v>
      </c>
      <c r="C58" s="254"/>
      <c r="D58" s="304"/>
      <c r="E58" s="254"/>
      <c r="F58" s="262"/>
      <c r="G58" s="134">
        <v>-0.11700000000000001</v>
      </c>
      <c r="H58" s="312"/>
      <c r="I58" s="260"/>
      <c r="J58" s="236"/>
      <c r="K58" s="134">
        <v>-0.11700000000000001</v>
      </c>
      <c r="L58" s="312"/>
      <c r="M58" s="260"/>
      <c r="N58" s="314"/>
      <c r="O58" s="260">
        <f>M58-I58</f>
        <v>0</v>
      </c>
      <c r="P58" s="261" t="str">
        <f>IF(OR(I58=0,M58=0),"",(O58/I58))</f>
        <v/>
      </c>
      <c r="Q58" s="236"/>
    </row>
    <row r="59" spans="1:18" x14ac:dyDescent="0.35">
      <c r="A59" s="321"/>
      <c r="B59" s="496" t="s">
        <v>50</v>
      </c>
      <c r="C59" s="381"/>
      <c r="D59" s="382"/>
      <c r="E59" s="381"/>
      <c r="F59" s="387"/>
      <c r="G59" s="388">
        <v>0.13</v>
      </c>
      <c r="H59" s="389"/>
      <c r="I59" s="390">
        <f>I57*G59</f>
        <v>32406.989940000007</v>
      </c>
      <c r="J59" s="236"/>
      <c r="K59" s="388">
        <v>0.13</v>
      </c>
      <c r="L59" s="389"/>
      <c r="M59" s="390">
        <f>M57*K59</f>
        <v>33727.077540000006</v>
      </c>
      <c r="N59" s="391"/>
      <c r="O59" s="260">
        <f>M59-I59</f>
        <v>1320.0875999999989</v>
      </c>
      <c r="P59" s="261">
        <f>IF(OR(I59=0,M59=0),"",(O59/I59))</f>
        <v>4.0734656394934489E-2</v>
      </c>
    </row>
    <row r="60" spans="1:18" ht="15" thickBot="1" x14ac:dyDescent="0.4">
      <c r="A60" s="321"/>
      <c r="B60" s="530" t="s">
        <v>72</v>
      </c>
      <c r="C60" s="530"/>
      <c r="D60" s="530"/>
      <c r="E60" s="254"/>
      <c r="F60" s="429"/>
      <c r="G60" s="429"/>
      <c r="H60" s="429"/>
      <c r="I60" s="430">
        <f>SUM(I57:I59)</f>
        <v>281691.52794000006</v>
      </c>
      <c r="J60" s="236"/>
      <c r="K60" s="429"/>
      <c r="L60" s="429"/>
      <c r="M60" s="430">
        <f>SUM(M57:M59)</f>
        <v>293166.13554000005</v>
      </c>
      <c r="N60" s="431"/>
      <c r="O60" s="473">
        <f>M60-I60</f>
        <v>11474.607599999988</v>
      </c>
      <c r="P60" s="261">
        <f>IF(OR(I60=0,M60=0),"",(O60/I60))</f>
        <v>4.0734656394934482E-2</v>
      </c>
    </row>
    <row r="61" spans="1:18" ht="15" thickBot="1" x14ac:dyDescent="0.4">
      <c r="A61" s="321"/>
      <c r="B61" s="322"/>
      <c r="C61" s="323"/>
      <c r="D61" s="324"/>
      <c r="E61" s="323"/>
      <c r="F61" s="453"/>
      <c r="G61" s="454"/>
      <c r="H61" s="455"/>
      <c r="I61" s="456"/>
      <c r="J61" s="236"/>
      <c r="K61" s="454"/>
      <c r="L61" s="455"/>
      <c r="M61" s="456"/>
      <c r="N61" s="325"/>
      <c r="O61" s="329"/>
      <c r="P61" s="457"/>
    </row>
    <row r="62" spans="1:18" x14ac:dyDescent="0.35">
      <c r="A62" s="230"/>
      <c r="B62" s="230"/>
      <c r="C62" s="230"/>
      <c r="D62" s="231"/>
      <c r="E62" s="230"/>
      <c r="F62" s="230"/>
      <c r="G62" s="230"/>
      <c r="H62" s="230"/>
      <c r="I62" s="246"/>
      <c r="J62" s="236"/>
      <c r="K62" s="230"/>
      <c r="L62" s="230"/>
      <c r="M62" s="246"/>
      <c r="N62" s="230"/>
      <c r="O62" s="230"/>
      <c r="P62" s="466"/>
    </row>
    <row r="63" spans="1:18" x14ac:dyDescent="0.35">
      <c r="A63" s="230"/>
      <c r="B63" s="244" t="s">
        <v>53</v>
      </c>
      <c r="C63" s="230"/>
      <c r="D63" s="231"/>
      <c r="E63" s="230"/>
      <c r="F63" s="230"/>
      <c r="G63" s="159">
        <v>2.9499999999999998E-2</v>
      </c>
      <c r="H63" s="230"/>
      <c r="I63" s="230"/>
      <c r="J63" s="236"/>
      <c r="K63" s="159">
        <v>2.9499999999999998E-2</v>
      </c>
      <c r="L63" s="230"/>
      <c r="M63" s="230"/>
      <c r="N63" s="230"/>
      <c r="O63" s="230"/>
      <c r="P63" s="466"/>
      <c r="Q63" s="236"/>
    </row>
    <row r="64" spans="1:18" s="22" customFormat="1" x14ac:dyDescent="0.35">
      <c r="D64" s="21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2:31" s="22" customFormat="1" x14ac:dyDescent="0.35">
      <c r="D65" s="204">
        <v>0.63</v>
      </c>
      <c r="E65" s="205" t="s">
        <v>41</v>
      </c>
      <c r="F65" s="206"/>
      <c r="G65" s="207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</row>
    <row r="66" spans="2:31" s="22" customFormat="1" x14ac:dyDescent="0.35">
      <c r="D66" s="209">
        <v>0.18</v>
      </c>
      <c r="E66" s="210" t="s">
        <v>42</v>
      </c>
      <c r="F66" s="211"/>
      <c r="G66" s="212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</row>
    <row r="67" spans="2:31" s="22" customFormat="1" x14ac:dyDescent="0.35">
      <c r="D67" s="213">
        <v>0.19</v>
      </c>
      <c r="E67" s="214" t="s">
        <v>43</v>
      </c>
      <c r="F67" s="215"/>
      <c r="G67" s="216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</row>
    <row r="68" spans="2:31" x14ac:dyDescent="0.35">
      <c r="G68" s="22"/>
      <c r="H68" s="22"/>
      <c r="I68" s="22"/>
      <c r="J68" s="208"/>
      <c r="K68" s="208"/>
      <c r="L68" s="208"/>
      <c r="M68" s="208"/>
      <c r="P68" s="467"/>
      <c r="AD68" s="467"/>
    </row>
    <row r="69" spans="2:31" x14ac:dyDescent="0.35">
      <c r="G69" s="22"/>
      <c r="H69" s="22"/>
      <c r="I69" s="22"/>
      <c r="J69" s="208"/>
      <c r="K69" s="208"/>
      <c r="L69" s="208"/>
      <c r="M69" s="208"/>
      <c r="P69" s="467"/>
      <c r="AD69" s="467"/>
    </row>
    <row r="70" spans="2:31" x14ac:dyDescent="0.35">
      <c r="G70" s="22"/>
      <c r="H70" s="22"/>
      <c r="I70" s="22"/>
      <c r="J70" s="208"/>
      <c r="K70" s="208"/>
      <c r="L70" s="208"/>
      <c r="M70" s="208"/>
    </row>
    <row r="71" spans="2:31" x14ac:dyDescent="0.35">
      <c r="G71" s="22"/>
      <c r="H71" s="22"/>
      <c r="I71" s="22"/>
      <c r="J71" s="208"/>
      <c r="K71" s="208"/>
      <c r="L71" s="208"/>
      <c r="M71" s="208"/>
    </row>
    <row r="72" spans="2:31" x14ac:dyDescent="0.35">
      <c r="G72" s="22"/>
      <c r="H72" s="22"/>
      <c r="I72" s="22"/>
      <c r="J72" s="208"/>
      <c r="K72" s="208"/>
      <c r="L72" s="208"/>
      <c r="M72" s="208"/>
    </row>
    <row r="73" spans="2:31" x14ac:dyDescent="0.35">
      <c r="G73" s="22"/>
      <c r="H73" s="22"/>
      <c r="I73" s="22"/>
      <c r="J73" s="208"/>
      <c r="K73" s="208"/>
      <c r="L73" s="208"/>
      <c r="M73" s="208"/>
    </row>
    <row r="74" spans="2:31" x14ac:dyDescent="0.35">
      <c r="G74" s="22"/>
      <c r="H74" s="22"/>
      <c r="I74" s="22"/>
      <c r="J74" s="208"/>
      <c r="K74" s="208"/>
      <c r="L74" s="208"/>
      <c r="M74" s="208"/>
    </row>
    <row r="75" spans="2:31" x14ac:dyDescent="0.35">
      <c r="G75" s="22"/>
      <c r="H75" s="22"/>
      <c r="I75" s="22"/>
      <c r="J75" s="208"/>
      <c r="K75" s="208"/>
      <c r="L75" s="208"/>
      <c r="M75" s="208"/>
    </row>
    <row r="76" spans="2:31" x14ac:dyDescent="0.35">
      <c r="G76" s="22"/>
      <c r="H76" s="22"/>
      <c r="I76" s="22"/>
      <c r="J76" s="208"/>
      <c r="K76" s="208"/>
      <c r="L76" s="208"/>
      <c r="M76" s="208"/>
    </row>
    <row r="77" spans="2:31" x14ac:dyDescent="0.35">
      <c r="G77" s="22"/>
      <c r="H77" s="22"/>
      <c r="I77" s="22"/>
      <c r="J77" s="208"/>
      <c r="K77" s="208"/>
      <c r="L77" s="208"/>
      <c r="M77" s="208"/>
    </row>
    <row r="78" spans="2:31" x14ac:dyDescent="0.35">
      <c r="B78" s="483"/>
      <c r="G78" s="22"/>
      <c r="H78" s="22"/>
      <c r="I78" s="22"/>
      <c r="J78" s="208"/>
      <c r="K78" s="208"/>
      <c r="L78" s="208"/>
      <c r="M78" s="208"/>
    </row>
    <row r="79" spans="2:31" x14ac:dyDescent="0.35">
      <c r="B79" s="483"/>
      <c r="G79" s="22"/>
      <c r="H79" s="22"/>
      <c r="I79" s="22"/>
      <c r="J79" s="208"/>
      <c r="K79" s="208"/>
      <c r="L79" s="208"/>
      <c r="M79" s="208"/>
    </row>
    <row r="80" spans="2:31" x14ac:dyDescent="0.35">
      <c r="B80" s="483"/>
      <c r="G80" s="22"/>
      <c r="H80" s="22"/>
      <c r="I80" s="22"/>
      <c r="J80" s="208"/>
      <c r="K80" s="208"/>
      <c r="L80" s="208"/>
      <c r="M80" s="208"/>
    </row>
    <row r="81" spans="2:13" x14ac:dyDescent="0.35">
      <c r="B81" s="483"/>
      <c r="G81" s="22"/>
      <c r="H81" s="22"/>
      <c r="I81" s="22"/>
      <c r="J81" s="208"/>
      <c r="K81" s="208"/>
      <c r="L81" s="208"/>
      <c r="M81" s="208"/>
    </row>
    <row r="82" spans="2:13" x14ac:dyDescent="0.35">
      <c r="B82" s="483"/>
      <c r="G82" s="22"/>
      <c r="H82" s="22"/>
      <c r="I82" s="22"/>
      <c r="J82" s="208"/>
      <c r="K82" s="208"/>
      <c r="L82" s="208"/>
      <c r="M82" s="208"/>
    </row>
    <row r="83" spans="2:13" x14ac:dyDescent="0.35">
      <c r="B83" s="483"/>
      <c r="G83" s="22"/>
      <c r="H83" s="22"/>
      <c r="I83" s="22"/>
      <c r="J83" s="208"/>
      <c r="K83" s="208"/>
      <c r="L83" s="208"/>
      <c r="M83" s="208"/>
    </row>
    <row r="84" spans="2:13" x14ac:dyDescent="0.35">
      <c r="B84" s="483"/>
      <c r="G84" s="22"/>
      <c r="H84" s="22"/>
      <c r="I84" s="22"/>
      <c r="J84" s="208"/>
      <c r="K84" s="208"/>
      <c r="L84" s="208"/>
      <c r="M84" s="208"/>
    </row>
    <row r="85" spans="2:13" x14ac:dyDescent="0.35">
      <c r="B85" s="483"/>
      <c r="G85" s="22"/>
      <c r="H85" s="22"/>
      <c r="I85" s="22"/>
      <c r="J85" s="208"/>
      <c r="K85" s="208"/>
      <c r="L85" s="208"/>
      <c r="M85" s="208"/>
    </row>
    <row r="86" spans="2:13" x14ac:dyDescent="0.35">
      <c r="B86" s="483"/>
      <c r="G86" s="22"/>
      <c r="H86" s="22"/>
      <c r="I86" s="22"/>
      <c r="J86" s="208"/>
      <c r="K86" s="208"/>
      <c r="L86" s="208"/>
      <c r="M86" s="208"/>
    </row>
    <row r="87" spans="2:13" x14ac:dyDescent="0.35">
      <c r="B87" s="483"/>
      <c r="G87" s="22"/>
      <c r="H87" s="22"/>
      <c r="I87" s="22"/>
      <c r="J87" s="208"/>
      <c r="K87" s="208"/>
      <c r="L87" s="208"/>
      <c r="M87" s="208"/>
    </row>
    <row r="88" spans="2:13" x14ac:dyDescent="0.35">
      <c r="B88" s="483"/>
      <c r="G88" s="22"/>
      <c r="H88" s="22"/>
      <c r="I88" s="22"/>
      <c r="J88" s="208"/>
      <c r="K88" s="208"/>
      <c r="L88" s="208"/>
      <c r="M88" s="208"/>
    </row>
    <row r="89" spans="2:13" x14ac:dyDescent="0.35">
      <c r="B89" s="483"/>
      <c r="G89" s="22"/>
      <c r="H89" s="22"/>
      <c r="I89" s="22"/>
      <c r="J89" s="208"/>
      <c r="K89" s="208"/>
      <c r="L89" s="208"/>
      <c r="M89" s="208"/>
    </row>
    <row r="90" spans="2:13" x14ac:dyDescent="0.35">
      <c r="B90" s="483"/>
      <c r="G90" s="22"/>
      <c r="H90" s="22"/>
      <c r="I90" s="22"/>
      <c r="J90" s="208"/>
      <c r="K90" s="208"/>
      <c r="L90" s="208"/>
      <c r="M90" s="208"/>
    </row>
    <row r="91" spans="2:13" x14ac:dyDescent="0.35">
      <c r="B91" s="483"/>
      <c r="G91" s="22"/>
      <c r="H91" s="22"/>
      <c r="I91" s="22"/>
      <c r="J91" s="208"/>
      <c r="K91" s="208"/>
      <c r="L91" s="208"/>
      <c r="M91" s="208"/>
    </row>
    <row r="92" spans="2:13" x14ac:dyDescent="0.35">
      <c r="B92" s="483"/>
      <c r="G92" s="22"/>
      <c r="H92" s="22"/>
      <c r="I92" s="22"/>
      <c r="J92" s="208"/>
      <c r="K92" s="208"/>
      <c r="L92" s="208"/>
      <c r="M92" s="208"/>
    </row>
    <row r="93" spans="2:13" x14ac:dyDescent="0.35">
      <c r="B93" s="483"/>
      <c r="G93" s="22"/>
      <c r="H93" s="22"/>
      <c r="I93" s="22"/>
      <c r="J93" s="208"/>
      <c r="K93" s="208"/>
      <c r="L93" s="208"/>
      <c r="M93" s="208"/>
    </row>
    <row r="94" spans="2:13" x14ac:dyDescent="0.35">
      <c r="B94" s="483"/>
      <c r="G94" s="22"/>
      <c r="H94" s="22"/>
      <c r="I94" s="22"/>
      <c r="J94" s="208"/>
      <c r="K94" s="208"/>
      <c r="L94" s="208"/>
      <c r="M94" s="208"/>
    </row>
    <row r="95" spans="2:13" x14ac:dyDescent="0.35">
      <c r="B95" s="483"/>
      <c r="G95" s="22"/>
      <c r="H95" s="22"/>
      <c r="I95" s="22"/>
      <c r="J95" s="208"/>
      <c r="K95" s="208"/>
      <c r="L95" s="208"/>
      <c r="M95" s="208"/>
    </row>
    <row r="96" spans="2:13" x14ac:dyDescent="0.35">
      <c r="B96" s="483"/>
      <c r="G96" s="22"/>
      <c r="H96" s="22"/>
      <c r="I96" s="22"/>
      <c r="J96" s="208"/>
      <c r="K96" s="208"/>
      <c r="L96" s="208"/>
      <c r="M96" s="208"/>
    </row>
    <row r="97" spans="7:13" x14ac:dyDescent="0.35">
      <c r="G97" s="22"/>
      <c r="H97" s="22"/>
      <c r="I97" s="22"/>
      <c r="J97" s="208"/>
      <c r="K97" s="208"/>
      <c r="L97" s="208"/>
      <c r="M97" s="208"/>
    </row>
    <row r="98" spans="7:13" x14ac:dyDescent="0.35">
      <c r="G98" s="22"/>
      <c r="H98" s="22"/>
      <c r="I98" s="22"/>
      <c r="J98" s="208"/>
      <c r="K98" s="208"/>
      <c r="L98" s="208"/>
      <c r="M98" s="208"/>
    </row>
    <row r="99" spans="7:13" x14ac:dyDescent="0.35">
      <c r="G99" s="22"/>
      <c r="H99" s="22"/>
      <c r="I99" s="22"/>
      <c r="J99" s="208"/>
      <c r="K99" s="208"/>
      <c r="L99" s="208"/>
      <c r="M99" s="208"/>
    </row>
    <row r="100" spans="7:13" x14ac:dyDescent="0.35">
      <c r="G100" s="22"/>
      <c r="H100" s="22"/>
      <c r="I100" s="22"/>
      <c r="J100" s="208"/>
      <c r="K100" s="208"/>
      <c r="L100" s="208"/>
      <c r="M100" s="208"/>
    </row>
    <row r="101" spans="7:13" x14ac:dyDescent="0.35">
      <c r="G101" s="22"/>
      <c r="H101" s="22"/>
      <c r="I101" s="22"/>
      <c r="J101" s="208"/>
      <c r="K101" s="208"/>
      <c r="L101" s="208"/>
      <c r="M101" s="208"/>
    </row>
    <row r="102" spans="7:13" x14ac:dyDescent="0.35">
      <c r="G102" s="22"/>
      <c r="H102" s="22"/>
      <c r="I102" s="22"/>
      <c r="J102" s="208"/>
      <c r="K102" s="208"/>
      <c r="L102" s="208"/>
      <c r="M102" s="208"/>
    </row>
    <row r="103" spans="7:13" x14ac:dyDescent="0.35">
      <c r="G103" s="22"/>
      <c r="H103" s="22"/>
      <c r="I103" s="22"/>
      <c r="J103" s="208"/>
      <c r="K103" s="208"/>
      <c r="L103" s="208"/>
      <c r="M103" s="208"/>
    </row>
    <row r="104" spans="7:13" x14ac:dyDescent="0.35">
      <c r="G104" s="22"/>
      <c r="H104" s="22"/>
      <c r="I104" s="22"/>
      <c r="J104" s="208"/>
      <c r="K104" s="208"/>
      <c r="L104" s="208"/>
      <c r="M104" s="208"/>
    </row>
    <row r="105" spans="7:13" x14ac:dyDescent="0.35">
      <c r="G105" s="22"/>
      <c r="H105" s="22"/>
      <c r="I105" s="22"/>
      <c r="J105" s="208"/>
      <c r="K105" s="208"/>
      <c r="L105" s="208"/>
      <c r="M105" s="208"/>
    </row>
    <row r="106" spans="7:13" x14ac:dyDescent="0.35">
      <c r="G106" s="22"/>
      <c r="H106" s="22"/>
      <c r="I106" s="22"/>
      <c r="J106" s="208"/>
      <c r="K106" s="208"/>
      <c r="L106" s="208"/>
      <c r="M106" s="208"/>
    </row>
    <row r="107" spans="7:13" x14ac:dyDescent="0.35">
      <c r="G107" s="22"/>
      <c r="H107" s="22"/>
      <c r="I107" s="22"/>
      <c r="J107" s="208"/>
      <c r="K107" s="208"/>
      <c r="L107" s="208"/>
      <c r="M107" s="208"/>
    </row>
    <row r="108" spans="7:13" x14ac:dyDescent="0.35">
      <c r="G108" s="22"/>
      <c r="H108" s="22"/>
      <c r="I108" s="22"/>
      <c r="J108" s="208"/>
      <c r="K108" s="208"/>
      <c r="L108" s="208"/>
      <c r="M108" s="208"/>
    </row>
    <row r="109" spans="7:13" x14ac:dyDescent="0.35">
      <c r="G109" s="22"/>
      <c r="H109" s="22"/>
      <c r="I109" s="22"/>
      <c r="J109" s="208"/>
      <c r="K109" s="208"/>
      <c r="L109" s="208"/>
      <c r="M109" s="208"/>
    </row>
    <row r="110" spans="7:13" x14ac:dyDescent="0.35">
      <c r="G110" s="22"/>
      <c r="H110" s="22"/>
      <c r="I110" s="22"/>
      <c r="J110" s="208"/>
      <c r="K110" s="208"/>
      <c r="L110" s="208"/>
      <c r="M110" s="208"/>
    </row>
    <row r="111" spans="7:13" x14ac:dyDescent="0.35">
      <c r="G111" s="22"/>
      <c r="H111" s="22"/>
      <c r="I111" s="22"/>
      <c r="J111" s="208"/>
      <c r="K111" s="208"/>
      <c r="L111" s="208"/>
      <c r="M111" s="208"/>
    </row>
    <row r="112" spans="7:13" x14ac:dyDescent="0.35">
      <c r="G112" s="22"/>
      <c r="H112" s="22"/>
      <c r="I112" s="22"/>
      <c r="J112" s="208"/>
      <c r="K112" s="208"/>
      <c r="L112" s="208"/>
      <c r="M112" s="208"/>
    </row>
    <row r="113" spans="7:13" x14ac:dyDescent="0.35">
      <c r="G113" s="22"/>
      <c r="H113" s="22"/>
      <c r="I113" s="22"/>
      <c r="J113" s="208"/>
      <c r="K113" s="208"/>
      <c r="L113" s="208"/>
      <c r="M113" s="208"/>
    </row>
    <row r="114" spans="7:13" x14ac:dyDescent="0.35">
      <c r="G114" s="22"/>
      <c r="H114" s="22"/>
      <c r="I114" s="22"/>
      <c r="J114" s="208"/>
      <c r="K114" s="208"/>
      <c r="L114" s="208"/>
      <c r="M114" s="208"/>
    </row>
    <row r="115" spans="7:13" x14ac:dyDescent="0.35">
      <c r="G115" s="22"/>
      <c r="H115" s="22"/>
      <c r="I115" s="22"/>
      <c r="J115" s="208"/>
      <c r="K115" s="208"/>
      <c r="L115" s="208"/>
      <c r="M115" s="208"/>
    </row>
    <row r="116" spans="7:13" x14ac:dyDescent="0.35">
      <c r="G116" s="22"/>
      <c r="H116" s="22"/>
      <c r="I116" s="22"/>
      <c r="J116" s="208"/>
      <c r="K116" s="208"/>
      <c r="L116" s="208"/>
      <c r="M116" s="208"/>
    </row>
    <row r="117" spans="7:13" x14ac:dyDescent="0.35">
      <c r="G117" s="22"/>
      <c r="H117" s="22"/>
      <c r="I117" s="22"/>
      <c r="J117" s="208"/>
      <c r="K117" s="208"/>
      <c r="L117" s="208"/>
      <c r="M117" s="208"/>
    </row>
    <row r="118" spans="7:13" x14ac:dyDescent="0.35">
      <c r="G118" s="22"/>
      <c r="H118" s="22"/>
      <c r="I118" s="22"/>
      <c r="J118" s="208"/>
      <c r="K118" s="208"/>
      <c r="L118" s="208"/>
      <c r="M118" s="208"/>
    </row>
    <row r="119" spans="7:13" x14ac:dyDescent="0.35">
      <c r="G119" s="22"/>
      <c r="H119" s="22"/>
      <c r="I119" s="22"/>
      <c r="J119" s="208"/>
      <c r="K119" s="208"/>
      <c r="L119" s="208"/>
      <c r="M119" s="208"/>
    </row>
    <row r="120" spans="7:13" x14ac:dyDescent="0.35">
      <c r="G120" s="22"/>
      <c r="H120" s="22"/>
      <c r="I120" s="22"/>
      <c r="J120" s="208"/>
      <c r="K120" s="208"/>
      <c r="L120" s="208"/>
      <c r="M120" s="208"/>
    </row>
    <row r="121" spans="7:13" x14ac:dyDescent="0.35">
      <c r="G121" s="22"/>
      <c r="H121" s="22"/>
      <c r="I121" s="22"/>
      <c r="J121" s="208"/>
      <c r="K121" s="208"/>
      <c r="L121" s="208"/>
      <c r="M121" s="208"/>
    </row>
    <row r="122" spans="7:13" x14ac:dyDescent="0.35">
      <c r="G122" s="22"/>
      <c r="H122" s="22"/>
      <c r="I122" s="22"/>
      <c r="J122" s="208"/>
      <c r="K122" s="208"/>
      <c r="L122" s="208"/>
      <c r="M122" s="208"/>
    </row>
    <row r="123" spans="7:13" x14ac:dyDescent="0.35">
      <c r="G123" s="22"/>
      <c r="H123" s="22"/>
      <c r="I123" s="22"/>
      <c r="J123" s="208"/>
      <c r="K123" s="208"/>
      <c r="L123" s="208"/>
      <c r="M123" s="208"/>
    </row>
    <row r="124" spans="7:13" x14ac:dyDescent="0.35">
      <c r="G124" s="22"/>
      <c r="H124" s="22"/>
      <c r="I124" s="22"/>
      <c r="J124" s="208"/>
      <c r="K124" s="208"/>
      <c r="L124" s="208"/>
      <c r="M124" s="208"/>
    </row>
    <row r="125" spans="7:13" x14ac:dyDescent="0.35">
      <c r="G125" s="22"/>
      <c r="H125" s="22"/>
      <c r="I125" s="22"/>
      <c r="J125" s="208"/>
      <c r="K125" s="208"/>
      <c r="L125" s="208"/>
      <c r="M125" s="208"/>
    </row>
    <row r="126" spans="7:13" x14ac:dyDescent="0.35">
      <c r="G126" s="22"/>
      <c r="H126" s="22"/>
      <c r="I126" s="22"/>
      <c r="J126" s="208"/>
      <c r="K126" s="208"/>
      <c r="L126" s="208"/>
      <c r="M126" s="208"/>
    </row>
    <row r="127" spans="7:13" x14ac:dyDescent="0.35">
      <c r="G127" s="22"/>
      <c r="H127" s="22"/>
      <c r="I127" s="22"/>
      <c r="J127" s="208"/>
      <c r="K127" s="208"/>
      <c r="L127" s="208"/>
      <c r="M127" s="208"/>
    </row>
    <row r="128" spans="7:13" x14ac:dyDescent="0.35">
      <c r="G128" s="22"/>
      <c r="H128" s="22"/>
      <c r="I128" s="22"/>
      <c r="J128" s="208"/>
      <c r="K128" s="208"/>
      <c r="L128" s="208"/>
      <c r="M128" s="208"/>
    </row>
    <row r="129" spans="7:13" x14ac:dyDescent="0.35">
      <c r="G129" s="22"/>
      <c r="H129" s="22"/>
      <c r="I129" s="22"/>
      <c r="J129" s="208"/>
      <c r="K129" s="208"/>
      <c r="L129" s="208"/>
      <c r="M129" s="208"/>
    </row>
    <row r="130" spans="7:13" x14ac:dyDescent="0.35">
      <c r="G130" s="22"/>
      <c r="H130" s="22"/>
      <c r="I130" s="22"/>
      <c r="J130" s="208"/>
      <c r="K130" s="208"/>
      <c r="L130" s="208"/>
      <c r="M130" s="208"/>
    </row>
    <row r="131" spans="7:13" x14ac:dyDescent="0.35">
      <c r="G131" s="22"/>
      <c r="H131" s="22"/>
      <c r="I131" s="22"/>
      <c r="J131" s="208"/>
      <c r="K131" s="208"/>
      <c r="L131" s="208"/>
      <c r="M131" s="208"/>
    </row>
    <row r="132" spans="7:13" x14ac:dyDescent="0.35">
      <c r="G132" s="22"/>
      <c r="H132" s="22"/>
      <c r="I132" s="22"/>
      <c r="J132" s="208"/>
      <c r="K132" s="208"/>
      <c r="L132" s="208"/>
      <c r="M132" s="208"/>
    </row>
    <row r="133" spans="7:13" x14ac:dyDescent="0.35">
      <c r="G133" s="22"/>
      <c r="H133" s="22"/>
      <c r="I133" s="22"/>
      <c r="J133" s="208"/>
      <c r="K133" s="208"/>
      <c r="L133" s="208"/>
      <c r="M133" s="208"/>
    </row>
    <row r="134" spans="7:13" x14ac:dyDescent="0.35">
      <c r="G134" s="22"/>
      <c r="H134" s="22"/>
      <c r="I134" s="22"/>
      <c r="J134" s="208"/>
      <c r="K134" s="208"/>
      <c r="L134" s="208"/>
      <c r="M134" s="208"/>
    </row>
    <row r="135" spans="7:13" x14ac:dyDescent="0.35">
      <c r="G135" s="22"/>
      <c r="H135" s="22"/>
      <c r="I135" s="22"/>
      <c r="J135" s="208"/>
      <c r="K135" s="208"/>
      <c r="L135" s="208"/>
      <c r="M135" s="208"/>
    </row>
    <row r="136" spans="7:13" x14ac:dyDescent="0.35">
      <c r="G136" s="22"/>
      <c r="H136" s="22"/>
      <c r="I136" s="22"/>
      <c r="J136" s="208"/>
      <c r="K136" s="208"/>
      <c r="L136" s="208"/>
      <c r="M136" s="208"/>
    </row>
    <row r="137" spans="7:13" x14ac:dyDescent="0.35">
      <c r="G137" s="22"/>
      <c r="H137" s="22"/>
      <c r="I137" s="22"/>
      <c r="J137" s="208"/>
      <c r="K137" s="208"/>
      <c r="L137" s="208"/>
      <c r="M137" s="208"/>
    </row>
    <row r="138" spans="7:13" x14ac:dyDescent="0.35">
      <c r="G138" s="22"/>
      <c r="H138" s="22"/>
      <c r="I138" s="22"/>
      <c r="J138" s="208"/>
      <c r="K138" s="208"/>
      <c r="L138" s="208"/>
      <c r="M138" s="208"/>
    </row>
    <row r="139" spans="7:13" x14ac:dyDescent="0.35">
      <c r="G139" s="22"/>
      <c r="H139" s="22"/>
      <c r="I139" s="22"/>
      <c r="J139" s="208"/>
      <c r="K139" s="208"/>
      <c r="L139" s="208"/>
      <c r="M139" s="208"/>
    </row>
    <row r="140" spans="7:13" x14ac:dyDescent="0.35">
      <c r="G140" s="22"/>
      <c r="H140" s="22"/>
      <c r="I140" s="22"/>
      <c r="J140" s="208"/>
      <c r="K140" s="208"/>
      <c r="L140" s="208"/>
      <c r="M140" s="208"/>
    </row>
    <row r="141" spans="7:13" x14ac:dyDescent="0.35">
      <c r="G141" s="22"/>
      <c r="H141" s="22"/>
      <c r="I141" s="22"/>
      <c r="J141" s="208"/>
      <c r="K141" s="208"/>
      <c r="L141" s="208"/>
      <c r="M141" s="208"/>
    </row>
    <row r="142" spans="7:13" x14ac:dyDescent="0.35">
      <c r="G142" s="22"/>
      <c r="H142" s="22"/>
      <c r="I142" s="22"/>
      <c r="J142" s="208"/>
      <c r="K142" s="208"/>
      <c r="L142" s="208"/>
      <c r="M142" s="208"/>
    </row>
    <row r="143" spans="7:13" x14ac:dyDescent="0.35">
      <c r="G143" s="22"/>
      <c r="H143" s="22"/>
      <c r="I143" s="22"/>
      <c r="J143" s="208"/>
      <c r="K143" s="208"/>
      <c r="L143" s="208"/>
      <c r="M143" s="208"/>
    </row>
    <row r="144" spans="7:13" x14ac:dyDescent="0.35">
      <c r="G144" s="22"/>
      <c r="H144" s="22"/>
      <c r="I144" s="22"/>
      <c r="J144" s="208"/>
      <c r="K144" s="208"/>
      <c r="L144" s="208"/>
      <c r="M144" s="208"/>
    </row>
    <row r="145" spans="7:13" x14ac:dyDescent="0.35">
      <c r="G145" s="22"/>
      <c r="H145" s="22"/>
      <c r="I145" s="22"/>
      <c r="J145" s="208"/>
      <c r="K145" s="208"/>
      <c r="L145" s="208"/>
      <c r="M145" s="208"/>
    </row>
    <row r="146" spans="7:13" x14ac:dyDescent="0.35">
      <c r="G146" s="22"/>
      <c r="H146" s="22"/>
      <c r="I146" s="22"/>
      <c r="J146" s="208"/>
      <c r="K146" s="208"/>
      <c r="L146" s="208"/>
      <c r="M146" s="208"/>
    </row>
    <row r="147" spans="7:13" x14ac:dyDescent="0.35">
      <c r="G147" s="22"/>
      <c r="H147" s="22"/>
      <c r="I147" s="22"/>
      <c r="J147" s="208"/>
      <c r="K147" s="208"/>
      <c r="L147" s="208"/>
      <c r="M147" s="208"/>
    </row>
    <row r="148" spans="7:13" x14ac:dyDescent="0.35">
      <c r="G148" s="22"/>
      <c r="H148" s="22"/>
      <c r="I148" s="22"/>
      <c r="J148" s="208"/>
      <c r="K148" s="208"/>
      <c r="L148" s="208"/>
      <c r="M148" s="208"/>
    </row>
    <row r="149" spans="7:13" x14ac:dyDescent="0.35">
      <c r="G149" s="22"/>
      <c r="H149" s="22"/>
      <c r="I149" s="22"/>
      <c r="J149" s="208"/>
      <c r="K149" s="208"/>
      <c r="L149" s="208"/>
      <c r="M149" s="208"/>
    </row>
    <row r="150" spans="7:13" x14ac:dyDescent="0.35">
      <c r="G150" s="22"/>
      <c r="H150" s="22"/>
      <c r="I150" s="22"/>
      <c r="J150" s="208"/>
      <c r="K150" s="208"/>
      <c r="L150" s="208"/>
      <c r="M150" s="208"/>
    </row>
    <row r="151" spans="7:13" x14ac:dyDescent="0.35">
      <c r="G151" s="22"/>
      <c r="H151" s="22"/>
      <c r="I151" s="22"/>
      <c r="J151" s="208"/>
      <c r="K151" s="208"/>
      <c r="L151" s="208"/>
      <c r="M151" s="208"/>
    </row>
    <row r="152" spans="7:13" x14ac:dyDescent="0.35">
      <c r="G152" s="22"/>
      <c r="H152" s="22"/>
      <c r="I152" s="22"/>
      <c r="J152" s="208"/>
      <c r="K152" s="208"/>
      <c r="L152" s="208"/>
      <c r="M152" s="208"/>
    </row>
    <row r="153" spans="7:13" x14ac:dyDescent="0.35">
      <c r="G153" s="22"/>
      <c r="H153" s="22"/>
      <c r="I153" s="22"/>
      <c r="J153" s="208"/>
      <c r="K153" s="208"/>
      <c r="L153" s="208"/>
      <c r="M153" s="208"/>
    </row>
    <row r="154" spans="7:13" x14ac:dyDescent="0.35">
      <c r="G154" s="22"/>
      <c r="H154" s="22"/>
      <c r="I154" s="22"/>
      <c r="J154" s="208"/>
      <c r="K154" s="208"/>
      <c r="L154" s="208"/>
      <c r="M154" s="208"/>
    </row>
    <row r="155" spans="7:13" x14ac:dyDescent="0.35">
      <c r="G155" s="22"/>
      <c r="H155" s="22"/>
      <c r="I155" s="22"/>
      <c r="J155" s="208"/>
      <c r="K155" s="208"/>
      <c r="L155" s="208"/>
      <c r="M155" s="208"/>
    </row>
    <row r="156" spans="7:13" x14ac:dyDescent="0.35">
      <c r="G156" s="22"/>
      <c r="H156" s="22"/>
      <c r="I156" s="22"/>
      <c r="J156" s="208"/>
      <c r="K156" s="208"/>
      <c r="L156" s="208"/>
      <c r="M156" s="208"/>
    </row>
    <row r="157" spans="7:13" x14ac:dyDescent="0.35">
      <c r="G157" s="22"/>
      <c r="H157" s="22"/>
      <c r="I157" s="22"/>
      <c r="J157" s="208"/>
      <c r="K157" s="208"/>
      <c r="L157" s="208"/>
      <c r="M157" s="208"/>
    </row>
    <row r="158" spans="7:13" x14ac:dyDescent="0.35">
      <c r="G158" s="22"/>
      <c r="H158" s="22"/>
      <c r="I158" s="22"/>
      <c r="J158" s="208"/>
      <c r="K158" s="208"/>
      <c r="L158" s="208"/>
      <c r="M158" s="208"/>
    </row>
    <row r="159" spans="7:13" x14ac:dyDescent="0.35">
      <c r="G159" s="22"/>
      <c r="H159" s="22"/>
      <c r="I159" s="22"/>
      <c r="J159" s="208"/>
      <c r="K159" s="208"/>
      <c r="L159" s="208"/>
      <c r="M159" s="208"/>
    </row>
    <row r="160" spans="7:13" x14ac:dyDescent="0.35">
      <c r="G160" s="22"/>
      <c r="H160" s="22"/>
      <c r="I160" s="22"/>
      <c r="J160" s="208"/>
      <c r="K160" s="208"/>
      <c r="L160" s="208"/>
      <c r="M160" s="208"/>
    </row>
    <row r="161" spans="7:13" x14ac:dyDescent="0.35">
      <c r="G161" s="22"/>
      <c r="H161" s="22"/>
      <c r="I161" s="22"/>
      <c r="J161" s="208"/>
      <c r="K161" s="208"/>
      <c r="L161" s="208"/>
      <c r="M161" s="208"/>
    </row>
    <row r="162" spans="7:13" x14ac:dyDescent="0.35">
      <c r="G162" s="22"/>
      <c r="H162" s="22"/>
      <c r="I162" s="22"/>
      <c r="J162" s="208"/>
      <c r="K162" s="208"/>
      <c r="L162" s="208"/>
      <c r="M162" s="208"/>
    </row>
    <row r="163" spans="7:13" x14ac:dyDescent="0.35">
      <c r="G163" s="22"/>
      <c r="H163" s="22"/>
      <c r="I163" s="22"/>
      <c r="J163" s="208"/>
      <c r="K163" s="208"/>
      <c r="L163" s="208"/>
      <c r="M163" s="208"/>
    </row>
    <row r="164" spans="7:13" x14ac:dyDescent="0.35">
      <c r="G164" s="22"/>
      <c r="H164" s="22"/>
      <c r="I164" s="22"/>
      <c r="J164" s="208"/>
      <c r="K164" s="208"/>
      <c r="L164" s="208"/>
      <c r="M164" s="208"/>
    </row>
    <row r="165" spans="7:13" x14ac:dyDescent="0.35">
      <c r="G165" s="22"/>
      <c r="H165" s="22"/>
      <c r="I165" s="22"/>
      <c r="J165" s="208"/>
      <c r="K165" s="208"/>
      <c r="L165" s="208"/>
      <c r="M165" s="208"/>
    </row>
    <row r="166" spans="7:13" x14ac:dyDescent="0.35">
      <c r="G166" s="22"/>
      <c r="H166" s="22"/>
      <c r="I166" s="22"/>
      <c r="J166" s="208"/>
      <c r="K166" s="208"/>
      <c r="L166" s="208"/>
      <c r="M166" s="208"/>
    </row>
    <row r="167" spans="7:13" x14ac:dyDescent="0.35">
      <c r="G167" s="22"/>
      <c r="H167" s="22"/>
      <c r="I167" s="22"/>
      <c r="J167" s="208"/>
      <c r="K167" s="208"/>
      <c r="L167" s="208"/>
      <c r="M167" s="208"/>
    </row>
    <row r="168" spans="7:13" x14ac:dyDescent="0.35">
      <c r="G168" s="22"/>
      <c r="H168" s="22"/>
      <c r="I168" s="22"/>
      <c r="J168" s="208"/>
      <c r="K168" s="208"/>
      <c r="L168" s="208"/>
      <c r="M168" s="208"/>
    </row>
    <row r="169" spans="7:13" x14ac:dyDescent="0.35">
      <c r="G169" s="22"/>
      <c r="H169" s="22"/>
      <c r="I169" s="22"/>
      <c r="J169" s="208"/>
      <c r="K169" s="208"/>
      <c r="L169" s="208"/>
      <c r="M169" s="208"/>
    </row>
  </sheetData>
  <mergeCells count="12">
    <mergeCell ref="O21:P21"/>
    <mergeCell ref="D22:D23"/>
    <mergeCell ref="O22:O23"/>
    <mergeCell ref="P22:P23"/>
    <mergeCell ref="B55:D55"/>
    <mergeCell ref="K21:M21"/>
    <mergeCell ref="B60:D60"/>
    <mergeCell ref="A3:H3"/>
    <mergeCell ref="B10:J10"/>
    <mergeCell ref="B11:J11"/>
    <mergeCell ref="D14:J14"/>
    <mergeCell ref="G21:I21"/>
  </mergeCells>
  <conditionalFormatting sqref="J68:M16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5:J6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5:G6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84FF8EAB-E511-4FF9-A190-3E674F1BB878}">
      <formula1>"per 30 days, per kWh, per kW, per kVA"</formula1>
    </dataValidation>
    <dataValidation type="list" allowBlank="1" showInputMessage="1" showErrorMessage="1" sqref="D24" xr:uid="{FC56A938-54AE-4EBF-9835-E4748A5C25D2}">
      <formula1>"per device per 30 days, per kWh, per kW, per kVA"</formula1>
    </dataValidation>
    <dataValidation type="list" allowBlank="1" showInputMessage="1" showErrorMessage="1" sqref="D17" xr:uid="{60B16B17-3EFB-4826-96C5-ACB96F176F22}">
      <formula1>"TOU, non-TOU"</formula1>
    </dataValidation>
    <dataValidation type="list" allowBlank="1" showInputMessage="1" showErrorMessage="1" prompt="Select Charge Unit - per 30 days, per kWh, per kW, per kVA." sqref="D37:D38 D40:D50 D25:D27 D32:D35 D29:D30" xr:uid="{9F261A5A-6F75-48E4-BEF2-8ACE75A70EE4}">
      <formula1>"per 30 days, per kWh, per kW, per kVA"</formula1>
    </dataValidation>
    <dataValidation type="list" allowBlank="1" showInputMessage="1" showErrorMessage="1" sqref="E37:E38 E24:E30 E32:E35 E61 E56 E40:E51" xr:uid="{710E02EF-B698-4AD2-92C1-CC685C96BD6D}">
      <formula1>#REF!</formula1>
    </dataValidation>
    <dataValidation type="list" allowBlank="1" showInputMessage="1" showErrorMessage="1" prompt="Select Charge Unit - monthly, per kWh, per kW" sqref="D61 D56 D51" xr:uid="{013E0B09-BA3A-463E-B399-B6A3B1308088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9" fitToHeight="0" orientation="landscape" r:id="rId1"/>
  <headerFooter scaleWithDoc="0">
    <oddHeader>&amp;R&amp;7Toronto Hydro-Electric System Limited
EB-2023-0054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17</xdr:row>
                    <xdr:rowOff>107950</xdr:rowOff>
                  </from>
                  <to>
                    <xdr:col>18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717550</xdr:colOff>
                    <xdr:row>18</xdr:row>
                    <xdr:rowOff>31750</xdr:rowOff>
                  </from>
                  <to>
                    <xdr:col>11</xdr:col>
                    <xdr:colOff>69850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Published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EE6310-481B-46A8-9C77-4CD0A608C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A778F-2451-4503-AF8D-816CC0C15536}">
  <ds:schemaRefs>
    <ds:schemaRef ds:uri="http://purl.org/dc/terms/"/>
    <ds:schemaRef ds:uri="12f68b52-648b-46a0-8463-d3282342a499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sharepoint/v3/field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62E150-96C0-4F8C-A6B9-D9DB8B5146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cp:lastPrinted>2023-08-25T14:37:47Z</cp:lastPrinted>
  <dcterms:created xsi:type="dcterms:W3CDTF">2023-08-18T14:02:07Z</dcterms:created>
  <dcterms:modified xsi:type="dcterms:W3CDTF">2023-08-25T15:23:09Z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2023-08-18T14:03:43Z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0cc0fc38-7b03-4e65-b5b6-ae6132e76221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