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d7cb0d19a6488a/EGI 2024/HEARING DOCUMENTS/"/>
    </mc:Choice>
  </mc:AlternateContent>
  <xr:revisionPtr revIDLastSave="133" documentId="8_{3C16EA2F-A716-0A46-B0CD-A27B20DF41CD}" xr6:coauthVersionLast="47" xr6:coauthVersionMax="47" xr10:uidLastSave="{3E8672CB-A2AE-C043-8C74-9DA452647581}"/>
  <bookViews>
    <workbookView xWindow="3220" yWindow="500" windowWidth="32620" windowHeight="16940" xr2:uid="{F4C72686-F4E0-B148-9699-0062D18DEFE7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I22" i="1"/>
  <c r="G25" i="1"/>
  <c r="H22" i="1"/>
  <c r="E22" i="1"/>
  <c r="F23" i="1"/>
  <c r="D23" i="1"/>
  <c r="G19" i="1"/>
  <c r="E14" i="1"/>
  <c r="I14" i="1" s="1"/>
  <c r="E13" i="1"/>
  <c r="E12" i="1"/>
  <c r="E11" i="1"/>
  <c r="E10" i="1"/>
  <c r="E9" i="1"/>
  <c r="E7" i="1"/>
  <c r="H21" i="1"/>
  <c r="H14" i="1"/>
  <c r="G20" i="1"/>
  <c r="F16" i="1"/>
  <c r="F20" i="1"/>
  <c r="F19" i="1"/>
  <c r="D21" i="1"/>
  <c r="E21" i="1" s="1"/>
  <c r="I21" i="1" s="1"/>
  <c r="D20" i="1"/>
  <c r="D19" i="1"/>
  <c r="D16" i="1"/>
  <c r="L31" i="2"/>
  <c r="L28" i="2"/>
  <c r="L33" i="2" s="1"/>
  <c r="F22" i="2"/>
  <c r="F26" i="2" s="1"/>
  <c r="F28" i="2" s="1"/>
  <c r="F29" i="2" s="1"/>
  <c r="E20" i="1" l="1"/>
  <c r="I20" i="1" s="1"/>
  <c r="H20" i="1"/>
  <c r="D25" i="1"/>
  <c r="E16" i="1"/>
  <c r="E19" i="1"/>
  <c r="I19" i="1" s="1"/>
  <c r="H19" i="1"/>
  <c r="E23" i="1"/>
  <c r="F25" i="1" l="1"/>
  <c r="E25" i="1"/>
  <c r="G12" i="1"/>
  <c r="G11" i="1"/>
  <c r="G10" i="1"/>
  <c r="G9" i="1"/>
  <c r="I9" i="1" s="1"/>
  <c r="H10" i="1" l="1"/>
  <c r="I10" i="1"/>
  <c r="I11" i="1"/>
  <c r="H12" i="1"/>
  <c r="I12" i="1"/>
  <c r="G16" i="1"/>
  <c r="I16" i="1" s="1"/>
  <c r="H9" i="1"/>
  <c r="H23" i="1"/>
  <c r="H25" i="1" s="1"/>
  <c r="H11" i="1"/>
  <c r="I25" i="1" l="1"/>
  <c r="I23" i="1"/>
  <c r="G7" i="1"/>
  <c r="H16" i="1"/>
  <c r="H7" i="1" l="1"/>
  <c r="I7" i="1"/>
  <c r="I13" i="1" l="1"/>
  <c r="H13" i="1"/>
</calcChain>
</file>

<file path=xl/sharedStrings.xml><?xml version="1.0" encoding="utf-8"?>
<sst xmlns="http://schemas.openxmlformats.org/spreadsheetml/2006/main" count="33" uniqueCount="31">
  <si>
    <t>EGI-AS APPLIED, ELG</t>
  </si>
  <si>
    <t>Total</t>
  </si>
  <si>
    <t>Storage</t>
  </si>
  <si>
    <t>Transmission</t>
  </si>
  <si>
    <t>Distribution</t>
  </si>
  <si>
    <t>Total Depreciation</t>
  </si>
  <si>
    <t>Exhibit I.4.5-STAFF-170, Attachment 1</t>
  </si>
  <si>
    <t>IGUA/OEB STAFF (ALG, alternative life curves)</t>
  </si>
  <si>
    <t>a)</t>
  </si>
  <si>
    <t>b)</t>
  </si>
  <si>
    <t>c)</t>
  </si>
  <si>
    <t>d)</t>
  </si>
  <si>
    <t>e)</t>
  </si>
  <si>
    <t>f)</t>
  </si>
  <si>
    <t>($000,000)</t>
  </si>
  <si>
    <t>General Plant</t>
  </si>
  <si>
    <t>Local Storage Plant</t>
  </si>
  <si>
    <t>Intangible Plant</t>
  </si>
  <si>
    <t>Services</t>
  </si>
  <si>
    <t>Mains</t>
  </si>
  <si>
    <t>Meters</t>
  </si>
  <si>
    <t>Remainder</t>
  </si>
  <si>
    <t>EGI-AS APPLIED ALG</t>
  </si>
  <si>
    <t>c)-a)</t>
  </si>
  <si>
    <t>Total Reduction</t>
  </si>
  <si>
    <t>e)-a)</t>
  </si>
  <si>
    <t>Distribution Only</t>
  </si>
  <si>
    <t>Regulators</t>
  </si>
  <si>
    <t>OGVG DEPRECIATION EXHIBIT (PANELS 15, 16, 17)</t>
  </si>
  <si>
    <t>e)-b)</t>
  </si>
  <si>
    <r>
      <t>Exhibit I.ADR.22 (</t>
    </r>
    <r>
      <rPr>
        <u/>
        <sz val="12"/>
        <color theme="1"/>
        <rFont val="Calibri (Body)"/>
      </rPr>
      <t>2021 Data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</si>
</sst>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BE760-2BC3-8F45-BCE6-2D58F42390C2}">
  <sheetPr>
    <pageSetUpPr fitToPage="1"/>
  </sheetPr>
  <dimension ref="A1:K31"/>
  <sheetViews>
    <sheetView tabSelected="1" zoomScale="142" workbookViewId="0">
      <selection activeCell="H5" sqref="H5"/>
    </sheetView>
  </sheetViews>
  <sheetFormatPr baseColWidth="10" defaultRowHeight="16" x14ac:dyDescent="0.2"/>
  <cols>
    <col min="1" max="1" width="3.1640625" style="1" bestFit="1" customWidth="1"/>
    <col min="2" max="2" width="17" style="1" bestFit="1" customWidth="1"/>
    <col min="3" max="3" width="6.6640625" style="1" bestFit="1" customWidth="1"/>
    <col min="4" max="4" width="31.5" style="1" bestFit="1" customWidth="1"/>
    <col min="5" max="5" width="6" style="1" bestFit="1" customWidth="1"/>
    <col min="6" max="6" width="31.5" style="3" bestFit="1" customWidth="1"/>
    <col min="7" max="7" width="7.1640625" style="1" bestFit="1" customWidth="1"/>
    <col min="8" max="8" width="40.5" style="1" bestFit="1" customWidth="1"/>
    <col min="9" max="9" width="13.6640625" style="1" bestFit="1" customWidth="1"/>
    <col min="10" max="16384" width="10.83203125" style="1"/>
  </cols>
  <sheetData>
    <row r="1" spans="1:11" x14ac:dyDescent="0.2">
      <c r="B1" s="43" t="s">
        <v>28</v>
      </c>
      <c r="C1" s="43"/>
      <c r="D1" s="43"/>
      <c r="E1" s="43"/>
      <c r="F1" s="43"/>
      <c r="G1" s="43"/>
      <c r="H1" s="43"/>
    </row>
    <row r="3" spans="1:11" x14ac:dyDescent="0.2">
      <c r="B3" s="1" t="s">
        <v>14</v>
      </c>
      <c r="D3" s="1" t="s">
        <v>8</v>
      </c>
      <c r="E3" s="1" t="s">
        <v>9</v>
      </c>
      <c r="F3" s="3" t="s">
        <v>10</v>
      </c>
      <c r="G3" s="1" t="s">
        <v>11</v>
      </c>
      <c r="H3" s="1" t="s">
        <v>12</v>
      </c>
      <c r="I3" s="1" t="s">
        <v>13</v>
      </c>
    </row>
    <row r="4" spans="1:11" x14ac:dyDescent="0.2">
      <c r="D4" s="5" t="s">
        <v>0</v>
      </c>
      <c r="F4" s="6" t="s">
        <v>22</v>
      </c>
      <c r="H4" s="5" t="s">
        <v>7</v>
      </c>
      <c r="I4" s="5" t="s">
        <v>24</v>
      </c>
    </row>
    <row r="5" spans="1:11" x14ac:dyDescent="0.2">
      <c r="D5" s="4" t="s">
        <v>6</v>
      </c>
      <c r="E5" s="23" t="s">
        <v>23</v>
      </c>
      <c r="F5" s="4" t="s">
        <v>6</v>
      </c>
      <c r="G5" s="23" t="s">
        <v>29</v>
      </c>
      <c r="H5" s="1" t="s">
        <v>30</v>
      </c>
      <c r="I5" s="1" t="s">
        <v>25</v>
      </c>
    </row>
    <row r="6" spans="1:11" ht="17" thickBot="1" x14ac:dyDescent="0.25">
      <c r="E6" s="23"/>
      <c r="F6" s="4"/>
      <c r="G6" s="23"/>
    </row>
    <row r="7" spans="1:11" ht="17" thickBot="1" x14ac:dyDescent="0.25">
      <c r="A7" s="1">
        <v>1</v>
      </c>
      <c r="B7" s="9" t="s">
        <v>5</v>
      </c>
      <c r="C7" s="10"/>
      <c r="D7" s="10">
        <v>892.5</v>
      </c>
      <c r="E7" s="27">
        <f>F7-D7</f>
        <v>-81.799999999999955</v>
      </c>
      <c r="F7" s="11">
        <v>810.7</v>
      </c>
      <c r="G7" s="32">
        <f>G16</f>
        <v>-212.494</v>
      </c>
      <c r="H7" s="12">
        <f>F7+G7</f>
        <v>598.20600000000002</v>
      </c>
      <c r="I7" s="37">
        <f>E7+G7</f>
        <v>-294.29399999999998</v>
      </c>
    </row>
    <row r="8" spans="1:11" ht="17" thickBot="1" x14ac:dyDescent="0.25">
      <c r="E8" s="23"/>
      <c r="G8" s="30"/>
      <c r="H8" s="2"/>
      <c r="I8" s="23"/>
    </row>
    <row r="9" spans="1:11" x14ac:dyDescent="0.2">
      <c r="A9" s="1">
        <v>2</v>
      </c>
      <c r="B9" s="13" t="s">
        <v>2</v>
      </c>
      <c r="C9" s="14"/>
      <c r="D9" s="14">
        <v>43.2</v>
      </c>
      <c r="E9" s="28">
        <f t="shared" ref="E9:E14" si="0">F9-D9</f>
        <v>-5</v>
      </c>
      <c r="F9" s="15">
        <v>38.200000000000003</v>
      </c>
      <c r="G9" s="33">
        <f>(-1.053)+(-2.778)+(-0.45)</f>
        <v>-4.2809999999999997</v>
      </c>
      <c r="H9" s="16">
        <f t="shared" ref="H9:H14" si="1">F9+G9</f>
        <v>33.919000000000004</v>
      </c>
      <c r="I9" s="38">
        <f t="shared" ref="I9:I14" si="2">E9+G9</f>
        <v>-9.2809999999999988</v>
      </c>
      <c r="K9" s="2"/>
    </row>
    <row r="10" spans="1:11" x14ac:dyDescent="0.2">
      <c r="A10" s="1">
        <v>3</v>
      </c>
      <c r="B10" s="17" t="s">
        <v>3</v>
      </c>
      <c r="D10" s="1">
        <v>114.4</v>
      </c>
      <c r="E10" s="23">
        <f t="shared" si="0"/>
        <v>-8.3000000000000114</v>
      </c>
      <c r="F10" s="3">
        <v>106.1</v>
      </c>
      <c r="G10" s="34">
        <f>(-9.313)+(-9.515)</f>
        <v>-18.828000000000003</v>
      </c>
      <c r="H10" s="18">
        <f t="shared" si="1"/>
        <v>87.271999999999991</v>
      </c>
      <c r="I10" s="39">
        <f t="shared" si="2"/>
        <v>-27.128000000000014</v>
      </c>
    </row>
    <row r="11" spans="1:11" x14ac:dyDescent="0.2">
      <c r="A11" s="1">
        <v>4</v>
      </c>
      <c r="B11" s="17" t="s">
        <v>4</v>
      </c>
      <c r="D11" s="1">
        <v>635.29999999999995</v>
      </c>
      <c r="E11" s="23">
        <f t="shared" si="0"/>
        <v>-65.799999999999955</v>
      </c>
      <c r="F11" s="3">
        <v>569.5</v>
      </c>
      <c r="G11" s="34">
        <f>(-7.627)+(-4.74)+(-15.563)+(-33.157)+(-37.193)+(-24.407)+(-62.641)</f>
        <v>-185.328</v>
      </c>
      <c r="H11" s="18">
        <f t="shared" si="1"/>
        <v>384.17200000000003</v>
      </c>
      <c r="I11" s="39">
        <f t="shared" si="2"/>
        <v>-251.12799999999996</v>
      </c>
    </row>
    <row r="12" spans="1:11" x14ac:dyDescent="0.2">
      <c r="A12" s="1">
        <v>5</v>
      </c>
      <c r="B12" s="17" t="s">
        <v>15</v>
      </c>
      <c r="D12" s="1">
        <v>99.1</v>
      </c>
      <c r="E12" s="23">
        <f t="shared" si="0"/>
        <v>-2.5999999999999943</v>
      </c>
      <c r="F12" s="3">
        <v>96.5</v>
      </c>
      <c r="G12" s="34">
        <f>(-3.126)+(-0.931)</f>
        <v>-4.0570000000000004</v>
      </c>
      <c r="H12" s="18">
        <f t="shared" si="1"/>
        <v>92.442999999999998</v>
      </c>
      <c r="I12" s="39">
        <f t="shared" si="2"/>
        <v>-6.6569999999999947</v>
      </c>
    </row>
    <row r="13" spans="1:11" x14ac:dyDescent="0.2">
      <c r="A13" s="1">
        <v>6</v>
      </c>
      <c r="B13" s="17" t="s">
        <v>16</v>
      </c>
      <c r="D13" s="1">
        <v>0.5</v>
      </c>
      <c r="E13" s="23">
        <f t="shared" si="0"/>
        <v>0</v>
      </c>
      <c r="F13" s="3">
        <v>0.5</v>
      </c>
      <c r="G13" s="34">
        <v>0</v>
      </c>
      <c r="H13" s="18">
        <f t="shared" si="1"/>
        <v>0.5</v>
      </c>
      <c r="I13" s="39">
        <f t="shared" si="2"/>
        <v>0</v>
      </c>
    </row>
    <row r="14" spans="1:11" x14ac:dyDescent="0.2">
      <c r="A14" s="1">
        <v>7</v>
      </c>
      <c r="B14" s="17" t="s">
        <v>17</v>
      </c>
      <c r="D14" s="1">
        <v>0</v>
      </c>
      <c r="E14" s="23">
        <f t="shared" si="0"/>
        <v>0</v>
      </c>
      <c r="F14" s="3">
        <v>0</v>
      </c>
      <c r="G14" s="34">
        <v>0</v>
      </c>
      <c r="H14" s="18">
        <f t="shared" si="1"/>
        <v>0</v>
      </c>
      <c r="I14" s="39">
        <f t="shared" si="2"/>
        <v>0</v>
      </c>
    </row>
    <row r="15" spans="1:11" x14ac:dyDescent="0.2">
      <c r="B15" s="17"/>
      <c r="E15" s="23"/>
      <c r="G15" s="34"/>
      <c r="H15" s="18"/>
      <c r="I15" s="40"/>
    </row>
    <row r="16" spans="1:11" ht="17" thickBot="1" x14ac:dyDescent="0.25">
      <c r="A16" s="1">
        <v>8</v>
      </c>
      <c r="B16" s="19" t="s">
        <v>1</v>
      </c>
      <c r="C16" s="20"/>
      <c r="D16" s="20">
        <f>SUM(D9:D14)</f>
        <v>892.5</v>
      </c>
      <c r="E16" s="29">
        <f>F16-D16</f>
        <v>-81.700000000000045</v>
      </c>
      <c r="F16" s="21">
        <f>SUM(F9:F14)</f>
        <v>810.8</v>
      </c>
      <c r="G16" s="35">
        <f>SUM(G9:G12)</f>
        <v>-212.494</v>
      </c>
      <c r="H16" s="22">
        <f>F16+G16</f>
        <v>598.30599999999993</v>
      </c>
      <c r="I16" s="41">
        <f>E16+G16</f>
        <v>-294.19400000000007</v>
      </c>
    </row>
    <row r="17" spans="1:11" ht="17" thickBot="1" x14ac:dyDescent="0.25">
      <c r="E17" s="23"/>
      <c r="G17" s="30"/>
      <c r="H17" s="2"/>
      <c r="I17" s="23"/>
    </row>
    <row r="18" spans="1:11" x14ac:dyDescent="0.2">
      <c r="A18" s="1">
        <v>9</v>
      </c>
      <c r="B18" s="24" t="s">
        <v>26</v>
      </c>
      <c r="C18" s="14"/>
      <c r="D18" s="14"/>
      <c r="E18" s="28"/>
      <c r="F18" s="15"/>
      <c r="G18" s="33"/>
      <c r="H18" s="16"/>
      <c r="I18" s="42"/>
    </row>
    <row r="19" spans="1:11" x14ac:dyDescent="0.2">
      <c r="A19" s="1">
        <v>10</v>
      </c>
      <c r="B19" s="17" t="s">
        <v>19</v>
      </c>
      <c r="D19" s="2">
        <f>12.6+134.7+103.5</f>
        <v>250.79999999999998</v>
      </c>
      <c r="E19" s="23">
        <f t="shared" ref="E19:E21" si="3">F19-D19</f>
        <v>-24.599999999999994</v>
      </c>
      <c r="F19" s="3">
        <f>12.6+117.5+96.1</f>
        <v>226.2</v>
      </c>
      <c r="G19" s="34">
        <f>-37.193-24.407</f>
        <v>-61.599999999999994</v>
      </c>
      <c r="H19" s="18">
        <f t="shared" ref="H19:H22" si="4">F19+G19</f>
        <v>164.6</v>
      </c>
      <c r="I19" s="39">
        <f t="shared" ref="I19:I21" si="5">E19+G19</f>
        <v>-86.199999999999989</v>
      </c>
    </row>
    <row r="20" spans="1:11" x14ac:dyDescent="0.2">
      <c r="A20" s="1">
        <v>11</v>
      </c>
      <c r="B20" s="44" t="s">
        <v>18</v>
      </c>
      <c r="D20" s="2">
        <f>22+136.3</f>
        <v>158.30000000000001</v>
      </c>
      <c r="E20" s="23">
        <f t="shared" si="3"/>
        <v>-17.200000000000017</v>
      </c>
      <c r="F20" s="3">
        <f>123.6+17.5</f>
        <v>141.1</v>
      </c>
      <c r="G20" s="34">
        <f>-4.74-15.56</f>
        <v>-20.3</v>
      </c>
      <c r="H20" s="18">
        <f t="shared" si="4"/>
        <v>120.8</v>
      </c>
      <c r="I20" s="39">
        <f t="shared" si="5"/>
        <v>-37.500000000000014</v>
      </c>
    </row>
    <row r="21" spans="1:11" x14ac:dyDescent="0.2">
      <c r="A21" s="1">
        <v>12</v>
      </c>
      <c r="B21" s="44" t="s">
        <v>20</v>
      </c>
      <c r="D21" s="2">
        <f>118.5</f>
        <v>118.5</v>
      </c>
      <c r="E21" s="23">
        <f t="shared" si="3"/>
        <v>-15.099999999999994</v>
      </c>
      <c r="F21" s="3">
        <v>103.4</v>
      </c>
      <c r="G21" s="34">
        <v>-62.6</v>
      </c>
      <c r="H21" s="18">
        <f t="shared" si="4"/>
        <v>40.800000000000004</v>
      </c>
      <c r="I21" s="39">
        <f t="shared" si="5"/>
        <v>-77.699999999999989</v>
      </c>
    </row>
    <row r="22" spans="1:11" x14ac:dyDescent="0.2">
      <c r="A22" s="1">
        <v>13</v>
      </c>
      <c r="B22" s="44" t="s">
        <v>27</v>
      </c>
      <c r="D22" s="1">
        <v>44.7</v>
      </c>
      <c r="E22" s="1">
        <f>F22-D22</f>
        <v>0</v>
      </c>
      <c r="F22" s="3">
        <v>44.7</v>
      </c>
      <c r="G22" s="18">
        <v>-33.156999999999996</v>
      </c>
      <c r="H22" s="18">
        <f t="shared" si="4"/>
        <v>11.543000000000006</v>
      </c>
      <c r="I22" s="39">
        <f>E22+G22</f>
        <v>-33.156999999999996</v>
      </c>
    </row>
    <row r="23" spans="1:11" x14ac:dyDescent="0.2">
      <c r="A23" s="1">
        <v>14</v>
      </c>
      <c r="B23" s="17" t="s">
        <v>21</v>
      </c>
      <c r="D23" s="2">
        <f>D11-D19-D20-D21-D22</f>
        <v>62.999999999999986</v>
      </c>
      <c r="E23" s="23">
        <f>F23-D23</f>
        <v>-8.8999999999999773</v>
      </c>
      <c r="F23" s="3">
        <f>F11-F19-F20-F21-F22</f>
        <v>54.100000000000009</v>
      </c>
      <c r="G23" s="34">
        <f>G11-G19-G20-G21-G22</f>
        <v>-7.6710000000000136</v>
      </c>
      <c r="H23" s="18">
        <f>F23+G23</f>
        <v>46.428999999999995</v>
      </c>
      <c r="I23" s="39">
        <f>E23+G23</f>
        <v>-16.570999999999991</v>
      </c>
    </row>
    <row r="24" spans="1:11" x14ac:dyDescent="0.2">
      <c r="B24" s="17"/>
      <c r="D24" s="2"/>
      <c r="E24" s="30"/>
      <c r="G24" s="36"/>
      <c r="H24" s="26"/>
      <c r="I24" s="40"/>
    </row>
    <row r="25" spans="1:11" ht="17" thickBot="1" x14ac:dyDescent="0.25">
      <c r="A25" s="1">
        <v>15</v>
      </c>
      <c r="B25" s="19" t="s">
        <v>1</v>
      </c>
      <c r="C25" s="20"/>
      <c r="D25" s="25">
        <f>SUM(D19:D23)</f>
        <v>635.30000000000007</v>
      </c>
      <c r="E25" s="31">
        <f>SUM(E19:E23)</f>
        <v>-65.799999999999983</v>
      </c>
      <c r="F25" s="25">
        <f>SUM(F19:F23)</f>
        <v>569.5</v>
      </c>
      <c r="G25" s="35">
        <f>SUM(G19:G24)</f>
        <v>-185.328</v>
      </c>
      <c r="H25" s="22">
        <f>SUM(H19:H23)</f>
        <v>384.17199999999997</v>
      </c>
      <c r="I25" s="41">
        <f>E25+G25</f>
        <v>-251.12799999999999</v>
      </c>
    </row>
    <row r="26" spans="1:11" x14ac:dyDescent="0.2">
      <c r="D26" s="2"/>
      <c r="E26" s="2"/>
      <c r="K26" s="2"/>
    </row>
    <row r="27" spans="1:11" x14ac:dyDescent="0.2">
      <c r="D27" s="2"/>
      <c r="E27" s="2"/>
      <c r="F27" s="8"/>
      <c r="H27" s="2"/>
    </row>
    <row r="28" spans="1:11" x14ac:dyDescent="0.2">
      <c r="D28" s="2"/>
      <c r="E28" s="2"/>
      <c r="H28" s="2"/>
    </row>
    <row r="29" spans="1:11" x14ac:dyDescent="0.2">
      <c r="D29" s="2"/>
      <c r="E29" s="2"/>
    </row>
    <row r="30" spans="1:11" x14ac:dyDescent="0.2">
      <c r="D30" s="2"/>
      <c r="E30" s="2"/>
    </row>
    <row r="31" spans="1:11" x14ac:dyDescent="0.2">
      <c r="D31" s="2"/>
      <c r="E31" s="2"/>
    </row>
  </sheetData>
  <mergeCells count="1">
    <mergeCell ref="B1:H1"/>
  </mergeCells>
  <pageMargins left="0.7" right="0.7" top="0.75" bottom="0.75" header="0.3" footer="0.3"/>
  <pageSetup scale="73" orientation="landscape" horizontalDpi="0" verticalDpi="0"/>
  <ignoredErrors>
    <ignoredError sqref="E16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63D02-9672-824A-BB23-48CEAF4F140D}">
  <dimension ref="F19:L33"/>
  <sheetViews>
    <sheetView workbookViewId="0">
      <selection activeCell="L33" sqref="L33"/>
    </sheetView>
  </sheetViews>
  <sheetFormatPr baseColWidth="10" defaultRowHeight="16" x14ac:dyDescent="0.2"/>
  <sheetData>
    <row r="19" spans="6:12" x14ac:dyDescent="0.2">
      <c r="F19">
        <v>301364</v>
      </c>
    </row>
    <row r="20" spans="6:12" x14ac:dyDescent="0.2">
      <c r="F20">
        <v>169500</v>
      </c>
    </row>
    <row r="21" spans="6:12" x14ac:dyDescent="0.2">
      <c r="L21">
        <v>15</v>
      </c>
    </row>
    <row r="22" spans="6:12" x14ac:dyDescent="0.2">
      <c r="F22">
        <f>F20/F19</f>
        <v>0.56244276025006301</v>
      </c>
      <c r="L22">
        <v>12.7</v>
      </c>
    </row>
    <row r="23" spans="6:12" x14ac:dyDescent="0.2">
      <c r="L23">
        <v>4.5</v>
      </c>
    </row>
    <row r="25" spans="6:12" x14ac:dyDescent="0.2">
      <c r="F25">
        <v>976</v>
      </c>
    </row>
    <row r="26" spans="6:12" x14ac:dyDescent="0.2">
      <c r="F26">
        <f>F25*F22</f>
        <v>548.94413400406154</v>
      </c>
    </row>
    <row r="28" spans="6:12" x14ac:dyDescent="0.2">
      <c r="F28">
        <f>F26*1000/225</f>
        <v>2439.7517066847181</v>
      </c>
      <c r="L28">
        <f>SUM(L21:L27)</f>
        <v>32.200000000000003</v>
      </c>
    </row>
    <row r="29" spans="6:12" x14ac:dyDescent="0.2">
      <c r="F29">
        <f>F28/12</f>
        <v>203.3126422237265</v>
      </c>
    </row>
    <row r="31" spans="6:12" x14ac:dyDescent="0.2">
      <c r="L31">
        <f>81.7</f>
        <v>81.7</v>
      </c>
    </row>
    <row r="33" spans="12:12" x14ac:dyDescent="0.2">
      <c r="L33" s="7">
        <f>L28/L31</f>
        <v>0.39412484700122402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Buonaguro</dc:creator>
  <cp:lastModifiedBy>Mike Buonaguro</cp:lastModifiedBy>
  <cp:lastPrinted>2023-08-07T13:51:44Z</cp:lastPrinted>
  <dcterms:created xsi:type="dcterms:W3CDTF">2023-07-14T13:50:05Z</dcterms:created>
  <dcterms:modified xsi:type="dcterms:W3CDTF">2023-08-07T13:59:00Z</dcterms:modified>
</cp:coreProperties>
</file>