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defaultThemeVersion="166925"/>
  <mc:AlternateContent xmlns:mc="http://schemas.openxmlformats.org/markup-compatibility/2006">
    <mc:Choice Requires="x15">
      <x15ac:absPath xmlns:x15ac="http://schemas.microsoft.com/office/spreadsheetml/2010/11/ac" url="C:\Users\lphin\Documents\2024 Rates Application\Pre-Filed Submission\Update Submission\"/>
    </mc:Choice>
  </mc:AlternateContent>
  <xr:revisionPtr revIDLastSave="0" documentId="8_{221FB968-EAFA-42D3-82A7-AA5792BC876F}" xr6:coauthVersionLast="36" xr6:coauthVersionMax="36" xr10:uidLastSave="{00000000-0000-0000-0000-000000000000}"/>
  <bookViews>
    <workbookView xWindow="0" yWindow="0" windowWidth="19200" windowHeight="7550" xr2:uid="{E106CB3C-A837-4CF5-9FF0-B222EBD66F39}"/>
  </bookViews>
  <sheets>
    <sheet name="Summary of Changes" sheetId="25" r:id="rId1"/>
    <sheet name="1. Information Sheet" sheetId="1" r:id="rId2"/>
    <sheet name="3. Continuity Schedule" sheetId="3" r:id="rId3"/>
    <sheet name="4. Billing Det. for Def-Var" sheetId="4" r:id="rId4"/>
    <sheet name="5. Allocating Def-Var Balances" sheetId="5" r:id="rId5"/>
    <sheet name="6. Class A Consumption Data" sheetId="6" r:id="rId6"/>
    <sheet name="6.2a CBR B_Allocation" sheetId="9" r:id="rId7"/>
    <sheet name="6.2 CBR B" sheetId="10" r:id="rId8"/>
    <sheet name="7. Calculation of Def-Var RR" sheetId="11" r:id="rId9"/>
    <sheet name="10. RTSR Current Rates" sheetId="14" r:id="rId10"/>
    <sheet name="11. RTSR - UTRs &amp; Sub-Tx" sheetId="15" r:id="rId11"/>
    <sheet name="12. RTSR - Historical Wholesale" sheetId="16" r:id="rId12"/>
    <sheet name="13. RTSR - Current Wholesale" sheetId="17" r:id="rId13"/>
    <sheet name="14. RTSR - Forecast Wholesale" sheetId="18" r:id="rId14"/>
    <sheet name="15. RTSR Rates to Forecast" sheetId="19" r:id="rId15"/>
    <sheet name="17. Rev2Cost_GDPIPI" sheetId="20" r:id="rId16"/>
  </sheets>
  <externalReferences>
    <externalReference r:id="rId17"/>
  </externalReferences>
  <definedNames>
    <definedName name="COS_RES_CUSTOMERS">'17. Rev2Cost_GDPIPI'!$F$12</definedName>
    <definedName name="COS_RES_KWH">'17. Rev2Cost_GDPIPI'!$F$13</definedName>
    <definedName name="forecast_wholesale_lineplus">'[1]14. RTSR - Forecast Wholesale'!$P$113</definedName>
    <definedName name="forecast_wholesale_network">'[1]14. RTSR - Forecast Wholesale'!$F$109</definedName>
    <definedName name="G1LD">'[1]6. Class A Consumption Data'!$C$14</definedName>
    <definedName name="G1LDCBR" localSheetId="6">'[1]6. Class A Consumption Data'!$C$17</definedName>
    <definedName name="LDCList">OFFSET('[1]2016 List'!$A$1,0,0,COUNTA('[1]2016 List'!$A:$A),1)</definedName>
    <definedName name="LDCNAME1">'1. Information Sheet'!$F$14</definedName>
    <definedName name="listdata">'[1]4. Billing Det. for Def-Var'!$A$17:$A$24</definedName>
    <definedName name="Newmarket_SA">'[1]2016 List'!$C$29:$C$30</definedName>
    <definedName name="RateRiderName">OFFSET('[1]Rate Rider Database'!$C$1,1,0,COUNTA('[1]Rate Rider Database'!$C:$C)-1,1)</definedName>
    <definedName name="Total_Current_Wholesale_Lineplus">'[1]13. RTSR - Current Wholesale'!$P$113</definedName>
    <definedName name="total_current_wholesale_network">'[1]13. RTSR - Current Wholesale'!$F$109</definedName>
    <definedName name="YRS_LEFT">'17. Rev2Cost_GDPIPI'!$F$14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25" l="1"/>
  <c r="B8" i="25" s="1"/>
  <c r="B9" i="25" s="1"/>
  <c r="B10" i="25" s="1"/>
  <c r="B11" i="25" s="1"/>
  <c r="B12" i="25" s="1"/>
  <c r="B13" i="25" s="1"/>
  <c r="B14" i="25" s="1"/>
  <c r="B15" i="25" s="1"/>
  <c r="B16" i="25" s="1"/>
  <c r="B17" i="25" s="1"/>
  <c r="B18" i="25" s="1"/>
  <c r="B19" i="25" s="1"/>
  <c r="B20" i="25" s="1"/>
  <c r="B21" i="25" s="1"/>
  <c r="B22" i="25" s="1"/>
  <c r="B23" i="25" s="1"/>
  <c r="B24" i="25" s="1"/>
  <c r="B25" i="25" s="1"/>
  <c r="B26" i="25" s="1"/>
  <c r="D20" i="9" l="1"/>
  <c r="D13" i="20" l="1"/>
  <c r="G28" i="20" l="1"/>
  <c r="B5" i="25" l="1"/>
  <c r="B6" i="25" s="1"/>
  <c r="C25" i="25" l="1"/>
  <c r="C26" i="25" s="1"/>
  <c r="E23" i="25"/>
  <c r="BX23" i="3" l="1"/>
  <c r="H19" i="20"/>
  <c r="G29" i="20"/>
  <c r="G27" i="20"/>
  <c r="G23" i="20"/>
  <c r="G22" i="20"/>
  <c r="G21" i="20"/>
  <c r="G20" i="20"/>
  <c r="G19" i="20"/>
  <c r="G18" i="20"/>
  <c r="F26" i="20" l="1"/>
  <c r="F25" i="20"/>
  <c r="F24" i="20"/>
  <c r="F28" i="20"/>
  <c r="F27" i="20"/>
  <c r="F20" i="20"/>
  <c r="M20" i="18"/>
  <c r="I20" i="18"/>
  <c r="E20" i="18"/>
  <c r="M26" i="17"/>
  <c r="M20" i="17"/>
  <c r="I26" i="17"/>
  <c r="I20" i="17"/>
  <c r="E26" i="17"/>
  <c r="E20" i="17"/>
  <c r="B13" i="10"/>
  <c r="M58" i="18"/>
  <c r="I58" i="18"/>
  <c r="L40" i="18"/>
  <c r="L41" i="18"/>
  <c r="L42" i="18"/>
  <c r="L43" i="18"/>
  <c r="L44" i="18"/>
  <c r="L45" i="18"/>
  <c r="L46" i="18"/>
  <c r="L47" i="18"/>
  <c r="L48" i="18"/>
  <c r="L49" i="18"/>
  <c r="L50" i="18"/>
  <c r="L39" i="18"/>
  <c r="H40" i="18"/>
  <c r="H41" i="18"/>
  <c r="H42" i="18"/>
  <c r="H43" i="18"/>
  <c r="H44" i="18"/>
  <c r="H45" i="18"/>
  <c r="H46" i="18"/>
  <c r="H47" i="18"/>
  <c r="H48" i="18"/>
  <c r="H49" i="18"/>
  <c r="H50" i="18"/>
  <c r="H39" i="18"/>
  <c r="D40" i="18"/>
  <c r="D41" i="18"/>
  <c r="D42" i="18"/>
  <c r="D43" i="18"/>
  <c r="D44" i="18"/>
  <c r="D45" i="18"/>
  <c r="D46" i="18"/>
  <c r="D47" i="18"/>
  <c r="D48" i="18"/>
  <c r="D49" i="18"/>
  <c r="D50" i="18"/>
  <c r="D39" i="18"/>
  <c r="C17" i="6"/>
  <c r="C14" i="6"/>
  <c r="M77" i="17"/>
  <c r="L78" i="17"/>
  <c r="L79" i="17"/>
  <c r="L80" i="17"/>
  <c r="L81" i="17"/>
  <c r="L82" i="17"/>
  <c r="L83" i="17"/>
  <c r="L84" i="17"/>
  <c r="L85" i="17"/>
  <c r="L86" i="17"/>
  <c r="L87" i="17"/>
  <c r="L88" i="17"/>
  <c r="L77" i="17"/>
  <c r="I77" i="17"/>
  <c r="H78" i="17"/>
  <c r="H79" i="17"/>
  <c r="H80" i="17"/>
  <c r="H81" i="17"/>
  <c r="H82" i="17"/>
  <c r="H83" i="17"/>
  <c r="H84" i="17"/>
  <c r="H85" i="17"/>
  <c r="H86" i="17"/>
  <c r="H87" i="17"/>
  <c r="H88" i="17"/>
  <c r="H77" i="17"/>
  <c r="E77" i="17"/>
  <c r="D78" i="17"/>
  <c r="D79" i="17"/>
  <c r="D80" i="17"/>
  <c r="D81" i="17"/>
  <c r="D82" i="17"/>
  <c r="D83" i="17"/>
  <c r="D84" i="17"/>
  <c r="D85" i="17"/>
  <c r="D86" i="17"/>
  <c r="D87" i="17"/>
  <c r="D88" i="17"/>
  <c r="D77" i="17"/>
  <c r="M58" i="17"/>
  <c r="L59" i="17"/>
  <c r="L60" i="17"/>
  <c r="L61" i="17"/>
  <c r="L62" i="17"/>
  <c r="L63" i="17"/>
  <c r="L64" i="17"/>
  <c r="L65" i="17"/>
  <c r="L66" i="17"/>
  <c r="L67" i="17"/>
  <c r="L68" i="17"/>
  <c r="L69" i="17"/>
  <c r="L58" i="17"/>
  <c r="I58" i="17"/>
  <c r="H59" i="17"/>
  <c r="H60" i="17"/>
  <c r="H61" i="17"/>
  <c r="H62" i="17"/>
  <c r="H63" i="17"/>
  <c r="H64" i="17"/>
  <c r="H65" i="17"/>
  <c r="H66" i="17"/>
  <c r="H67" i="17"/>
  <c r="H68" i="17"/>
  <c r="H69" i="17"/>
  <c r="H58" i="17"/>
  <c r="E58" i="17"/>
  <c r="D59" i="17"/>
  <c r="D60" i="17"/>
  <c r="D61" i="17"/>
  <c r="D62" i="17"/>
  <c r="D63" i="17"/>
  <c r="D64" i="17"/>
  <c r="D65" i="17"/>
  <c r="D66" i="17"/>
  <c r="D67" i="17"/>
  <c r="D68" i="17"/>
  <c r="D69" i="17"/>
  <c r="D58" i="17"/>
  <c r="M39" i="17"/>
  <c r="L40" i="17"/>
  <c r="L41" i="17"/>
  <c r="L42" i="17"/>
  <c r="L43" i="17"/>
  <c r="L44" i="17"/>
  <c r="L45" i="17"/>
  <c r="L46" i="17"/>
  <c r="L47" i="17"/>
  <c r="L48" i="17"/>
  <c r="L49" i="17"/>
  <c r="L50" i="17"/>
  <c r="L39" i="17"/>
  <c r="I39" i="17"/>
  <c r="H40" i="17"/>
  <c r="H41" i="17"/>
  <c r="H42" i="17"/>
  <c r="H43" i="17"/>
  <c r="H44" i="17"/>
  <c r="H45" i="17"/>
  <c r="H46" i="17"/>
  <c r="H47" i="17"/>
  <c r="H48" i="17"/>
  <c r="H49" i="17"/>
  <c r="H50" i="17"/>
  <c r="H39" i="17"/>
  <c r="E39" i="17"/>
  <c r="D40" i="17"/>
  <c r="D41" i="17"/>
  <c r="D42" i="17"/>
  <c r="D43" i="17"/>
  <c r="D44" i="17"/>
  <c r="D45" i="17"/>
  <c r="D46" i="17"/>
  <c r="D47" i="17"/>
  <c r="D48" i="17"/>
  <c r="D49" i="17"/>
  <c r="D50" i="17"/>
  <c r="D39" i="17"/>
  <c r="M77" i="18"/>
  <c r="L78" i="18"/>
  <c r="L79" i="18"/>
  <c r="L80" i="18"/>
  <c r="L81" i="18"/>
  <c r="L82" i="18"/>
  <c r="L83" i="18"/>
  <c r="L84" i="18"/>
  <c r="L85" i="18"/>
  <c r="L86" i="18"/>
  <c r="L87" i="18"/>
  <c r="L88" i="18"/>
  <c r="L77" i="18"/>
  <c r="I77" i="18"/>
  <c r="E77" i="18"/>
  <c r="H78" i="18"/>
  <c r="H79" i="18"/>
  <c r="H80" i="18"/>
  <c r="H81" i="18"/>
  <c r="H82" i="18"/>
  <c r="H83" i="18"/>
  <c r="H84" i="18"/>
  <c r="H85" i="18"/>
  <c r="H86" i="18"/>
  <c r="H87" i="18"/>
  <c r="H88" i="18"/>
  <c r="H77" i="18"/>
  <c r="D78" i="18"/>
  <c r="D79" i="18"/>
  <c r="D80" i="18"/>
  <c r="D81" i="18"/>
  <c r="D82" i="18"/>
  <c r="D83" i="18"/>
  <c r="D84" i="18"/>
  <c r="D85" i="18"/>
  <c r="D86" i="18"/>
  <c r="D87" i="18"/>
  <c r="D88" i="18"/>
  <c r="D77" i="18"/>
  <c r="L59" i="18"/>
  <c r="L60" i="18"/>
  <c r="L61" i="18"/>
  <c r="L62" i="18"/>
  <c r="L63" i="18"/>
  <c r="L64" i="18"/>
  <c r="L65" i="18"/>
  <c r="L66" i="18"/>
  <c r="L67" i="18"/>
  <c r="L68" i="18"/>
  <c r="L69" i="18"/>
  <c r="L58" i="18"/>
  <c r="H59" i="18"/>
  <c r="H60" i="18"/>
  <c r="H61" i="18"/>
  <c r="H62" i="18"/>
  <c r="H63" i="18"/>
  <c r="H64" i="18"/>
  <c r="H65" i="18"/>
  <c r="H66" i="18"/>
  <c r="H67" i="18"/>
  <c r="H68" i="18"/>
  <c r="H69" i="18"/>
  <c r="H58" i="18"/>
  <c r="D59" i="18"/>
  <c r="D60" i="18"/>
  <c r="D61" i="18"/>
  <c r="D62" i="18"/>
  <c r="D63" i="18"/>
  <c r="D64" i="18"/>
  <c r="D65" i="18"/>
  <c r="D66" i="18"/>
  <c r="D67" i="18"/>
  <c r="D68" i="18"/>
  <c r="D69" i="18"/>
  <c r="D58" i="18"/>
  <c r="E58" i="18"/>
  <c r="M39" i="18"/>
  <c r="I39" i="18"/>
  <c r="E39" i="18"/>
  <c r="D36" i="19"/>
  <c r="D35" i="19"/>
  <c r="D34" i="19"/>
  <c r="D33" i="19"/>
  <c r="D32" i="19"/>
  <c r="D31" i="19"/>
  <c r="D30" i="19"/>
  <c r="D29" i="19"/>
  <c r="C27" i="9" l="1"/>
  <c r="H29" i="20"/>
  <c r="D26" i="20"/>
  <c r="H26" i="20" s="1"/>
  <c r="D25" i="20"/>
  <c r="H25" i="20" s="1"/>
  <c r="D24" i="20"/>
  <c r="H24" i="20" s="1"/>
  <c r="C34" i="20"/>
  <c r="E60" i="19"/>
  <c r="F59" i="19"/>
  <c r="E58" i="19"/>
  <c r="E57" i="19"/>
  <c r="E56" i="19"/>
  <c r="F55" i="19"/>
  <c r="F54" i="19"/>
  <c r="F53" i="19"/>
  <c r="D24" i="19"/>
  <c r="D23" i="19"/>
  <c r="D22" i="19"/>
  <c r="D21" i="19"/>
  <c r="D20" i="19"/>
  <c r="D19" i="19"/>
  <c r="D18" i="19"/>
  <c r="D17" i="19"/>
  <c r="P111" i="18"/>
  <c r="P111" i="17"/>
  <c r="P110" i="16"/>
  <c r="L31" i="17"/>
  <c r="M29" i="16"/>
  <c r="N104" i="16"/>
  <c r="M27" i="16"/>
  <c r="L27" i="17"/>
  <c r="L26" i="17"/>
  <c r="N100" i="16"/>
  <c r="L23" i="17"/>
  <c r="M21" i="16"/>
  <c r="L21" i="18"/>
  <c r="L97" i="18" s="1"/>
  <c r="M19" i="16"/>
  <c r="J106" i="16"/>
  <c r="H31" i="17"/>
  <c r="H107" i="17" s="1"/>
  <c r="H30" i="17"/>
  <c r="H106" i="17" s="1"/>
  <c r="J104" i="16"/>
  <c r="H29" i="17"/>
  <c r="P27" i="16"/>
  <c r="I27" i="16"/>
  <c r="H27" i="17"/>
  <c r="H103" i="17" s="1"/>
  <c r="J101" i="16"/>
  <c r="I25" i="16"/>
  <c r="J100" i="16"/>
  <c r="H24" i="17"/>
  <c r="H23" i="17"/>
  <c r="H99" i="17" s="1"/>
  <c r="H22" i="17"/>
  <c r="H98" i="17" s="1"/>
  <c r="J96" i="16"/>
  <c r="H20" i="18"/>
  <c r="H96" i="18" s="1"/>
  <c r="D31" i="17"/>
  <c r="D107" i="17" s="1"/>
  <c r="E29" i="16"/>
  <c r="F104" i="16"/>
  <c r="D29" i="18"/>
  <c r="D105" i="18" s="1"/>
  <c r="D28" i="18"/>
  <c r="D26" i="18"/>
  <c r="D25" i="17"/>
  <c r="D101" i="17" s="1"/>
  <c r="F99" i="16"/>
  <c r="E23" i="16"/>
  <c r="D23" i="18"/>
  <c r="D99" i="18" s="1"/>
  <c r="F96" i="16"/>
  <c r="D21" i="17"/>
  <c r="D97" i="17" s="1"/>
  <c r="E19" i="16"/>
  <c r="L74" i="15"/>
  <c r="I74" i="15"/>
  <c r="E74" i="15"/>
  <c r="D37" i="9" a="1"/>
  <c r="D37" i="9" s="1"/>
  <c r="C37" i="9" s="1"/>
  <c r="D497" i="6"/>
  <c r="D495" i="6"/>
  <c r="D493" i="6"/>
  <c r="W25" i="5"/>
  <c r="W24" i="5"/>
  <c r="W23" i="5"/>
  <c r="W22" i="5"/>
  <c r="W21" i="5"/>
  <c r="W20" i="5"/>
  <c r="W19" i="5"/>
  <c r="W18" i="5"/>
  <c r="W27" i="5" s="1"/>
  <c r="W17" i="5"/>
  <c r="F31" i="14"/>
  <c r="E31" i="14"/>
  <c r="E32" i="14" s="1"/>
  <c r="D24" i="11"/>
  <c r="E29" i="14"/>
  <c r="D23" i="11"/>
  <c r="K23" i="11" s="1"/>
  <c r="C23" i="11"/>
  <c r="F25" i="14"/>
  <c r="E25" i="14"/>
  <c r="E26" i="14" s="1"/>
  <c r="F23" i="14"/>
  <c r="C20" i="11"/>
  <c r="D19" i="11"/>
  <c r="C19" i="11"/>
  <c r="K19" i="11" s="1"/>
  <c r="F19" i="14"/>
  <c r="F20" i="14" s="1"/>
  <c r="F17" i="14"/>
  <c r="F18" i="14" s="1"/>
  <c r="C17" i="11"/>
  <c r="K17" i="11" s="1"/>
  <c r="B35" i="20"/>
  <c r="C35" i="20" s="1"/>
  <c r="B34" i="20"/>
  <c r="B14" i="20"/>
  <c r="F18" i="20" s="1"/>
  <c r="I78" i="18"/>
  <c r="I79" i="18" s="1"/>
  <c r="M78" i="18"/>
  <c r="J77" i="18"/>
  <c r="E78" i="18"/>
  <c r="E79" i="18" s="1"/>
  <c r="F77" i="18"/>
  <c r="B73" i="18"/>
  <c r="M59" i="18"/>
  <c r="M60" i="18" s="1"/>
  <c r="M61" i="18" s="1"/>
  <c r="N58" i="18"/>
  <c r="I59" i="18"/>
  <c r="I60" i="18" s="1"/>
  <c r="J58" i="18"/>
  <c r="E59" i="18"/>
  <c r="E60" i="18" s="1"/>
  <c r="B54" i="18"/>
  <c r="M40" i="18"/>
  <c r="L52" i="18"/>
  <c r="M52" i="18" s="1"/>
  <c r="I40" i="18"/>
  <c r="I41" i="18" s="1"/>
  <c r="E40" i="18"/>
  <c r="M21" i="18"/>
  <c r="I21" i="18"/>
  <c r="I22" i="18" s="1"/>
  <c r="E21" i="18"/>
  <c r="I78" i="17"/>
  <c r="I79" i="17" s="1"/>
  <c r="I80" i="17" s="1"/>
  <c r="I81" i="17" s="1"/>
  <c r="I82" i="17" s="1"/>
  <c r="M78" i="17"/>
  <c r="M79" i="17" s="1"/>
  <c r="E78" i="17"/>
  <c r="F77" i="17"/>
  <c r="B73" i="17"/>
  <c r="M59" i="17"/>
  <c r="M60" i="17" s="1"/>
  <c r="M61" i="17" s="1"/>
  <c r="M62" i="17" s="1"/>
  <c r="M63" i="17" s="1"/>
  <c r="N58" i="17"/>
  <c r="I59" i="17"/>
  <c r="E59" i="17"/>
  <c r="E60" i="17" s="1"/>
  <c r="E61" i="17" s="1"/>
  <c r="E62" i="17" s="1"/>
  <c r="B54" i="17"/>
  <c r="M40" i="17"/>
  <c r="N39" i="17"/>
  <c r="I40" i="17"/>
  <c r="I41" i="17" s="1"/>
  <c r="I42" i="17" s="1"/>
  <c r="I43" i="17" s="1"/>
  <c r="F39" i="17"/>
  <c r="E40" i="17"/>
  <c r="M27" i="17"/>
  <c r="I27" i="17"/>
  <c r="I28" i="17" s="1"/>
  <c r="I29" i="17" s="1"/>
  <c r="E27" i="17"/>
  <c r="E28" i="17" s="1"/>
  <c r="E29" i="17" s="1"/>
  <c r="I21" i="17"/>
  <c r="I22" i="17" s="1"/>
  <c r="I23" i="17" s="1"/>
  <c r="E21" i="17"/>
  <c r="E22" i="17" s="1"/>
  <c r="M21" i="17"/>
  <c r="M22" i="17" s="1"/>
  <c r="N106" i="16"/>
  <c r="L106" i="16"/>
  <c r="H106" i="16"/>
  <c r="F106" i="16"/>
  <c r="D106" i="16"/>
  <c r="N105" i="16"/>
  <c r="J105" i="16"/>
  <c r="F105" i="16"/>
  <c r="L104" i="16"/>
  <c r="H104" i="16"/>
  <c r="D104" i="16"/>
  <c r="N103" i="16"/>
  <c r="L103" i="16"/>
  <c r="J103" i="16"/>
  <c r="H103" i="16"/>
  <c r="F103" i="16"/>
  <c r="D103" i="16"/>
  <c r="E103" i="16" s="1"/>
  <c r="N102" i="16"/>
  <c r="L102" i="16"/>
  <c r="M102" i="16" s="1"/>
  <c r="J102" i="16"/>
  <c r="H102" i="16"/>
  <c r="F102" i="16"/>
  <c r="D102" i="16"/>
  <c r="F101" i="16"/>
  <c r="L100" i="16"/>
  <c r="F100" i="16"/>
  <c r="D100" i="16"/>
  <c r="N99" i="16"/>
  <c r="L99" i="16"/>
  <c r="J99" i="16"/>
  <c r="N98" i="16"/>
  <c r="J98" i="16"/>
  <c r="H98" i="16"/>
  <c r="I98" i="16" s="1"/>
  <c r="F98" i="16"/>
  <c r="D98" i="16"/>
  <c r="N97" i="16"/>
  <c r="P97" i="16" s="1"/>
  <c r="J97" i="16"/>
  <c r="F97" i="16"/>
  <c r="D97" i="16"/>
  <c r="N96" i="16"/>
  <c r="L96" i="16"/>
  <c r="H96" i="16"/>
  <c r="N95" i="16"/>
  <c r="L95" i="16"/>
  <c r="J95" i="16"/>
  <c r="H95" i="16"/>
  <c r="F95" i="16"/>
  <c r="D95" i="16"/>
  <c r="N89" i="16"/>
  <c r="L89" i="16"/>
  <c r="M89" i="16" s="1"/>
  <c r="J89" i="16"/>
  <c r="I89" i="16"/>
  <c r="H89" i="16"/>
  <c r="F89" i="16"/>
  <c r="D89" i="16"/>
  <c r="E89" i="16" s="1"/>
  <c r="P87" i="16"/>
  <c r="M87" i="16"/>
  <c r="I87" i="16"/>
  <c r="E87" i="16"/>
  <c r="P86" i="16"/>
  <c r="M86" i="16"/>
  <c r="I86" i="16"/>
  <c r="E86" i="16"/>
  <c r="P85" i="16"/>
  <c r="M85" i="16"/>
  <c r="I85" i="16"/>
  <c r="E85" i="16"/>
  <c r="P84" i="16"/>
  <c r="M84" i="16"/>
  <c r="I84" i="16"/>
  <c r="E84" i="16"/>
  <c r="P83" i="16"/>
  <c r="M83" i="16"/>
  <c r="I83" i="16"/>
  <c r="E83" i="16"/>
  <c r="P82" i="16"/>
  <c r="M82" i="16"/>
  <c r="I82" i="16"/>
  <c r="E82" i="16"/>
  <c r="P81" i="16"/>
  <c r="M81" i="16"/>
  <c r="I81" i="16"/>
  <c r="E81" i="16"/>
  <c r="P80" i="16"/>
  <c r="M80" i="16"/>
  <c r="I80" i="16"/>
  <c r="E80" i="16"/>
  <c r="P79" i="16"/>
  <c r="M79" i="16"/>
  <c r="I79" i="16"/>
  <c r="E79" i="16"/>
  <c r="P78" i="16"/>
  <c r="M78" i="16"/>
  <c r="I78" i="16"/>
  <c r="E78" i="16"/>
  <c r="P77" i="16"/>
  <c r="M77" i="16"/>
  <c r="I77" i="16"/>
  <c r="E77" i="16"/>
  <c r="P76" i="16"/>
  <c r="P89" i="16" s="1"/>
  <c r="M76" i="16"/>
  <c r="I76" i="16"/>
  <c r="E76" i="16"/>
  <c r="N70" i="16"/>
  <c r="L70" i="16"/>
  <c r="M70" i="16" s="1"/>
  <c r="J70" i="16"/>
  <c r="I70" i="16"/>
  <c r="H70" i="16"/>
  <c r="F70" i="16"/>
  <c r="D70" i="16"/>
  <c r="E70" i="16" s="1"/>
  <c r="P68" i="16"/>
  <c r="M68" i="16"/>
  <c r="I68" i="16"/>
  <c r="E68" i="16"/>
  <c r="P67" i="16"/>
  <c r="M67" i="16"/>
  <c r="I67" i="16"/>
  <c r="E67" i="16"/>
  <c r="P66" i="16"/>
  <c r="M66" i="16"/>
  <c r="I66" i="16"/>
  <c r="E66" i="16"/>
  <c r="P65" i="16"/>
  <c r="M65" i="16"/>
  <c r="I65" i="16"/>
  <c r="E65" i="16"/>
  <c r="P64" i="16"/>
  <c r="M64" i="16"/>
  <c r="I64" i="16"/>
  <c r="E64" i="16"/>
  <c r="P63" i="16"/>
  <c r="M63" i="16"/>
  <c r="I63" i="16"/>
  <c r="E63" i="16"/>
  <c r="P62" i="16"/>
  <c r="M62" i="16"/>
  <c r="I62" i="16"/>
  <c r="E62" i="16"/>
  <c r="P61" i="16"/>
  <c r="M61" i="16"/>
  <c r="I61" i="16"/>
  <c r="E61" i="16"/>
  <c r="P60" i="16"/>
  <c r="M60" i="16"/>
  <c r="I60" i="16"/>
  <c r="E60" i="16"/>
  <c r="P59" i="16"/>
  <c r="M59" i="16"/>
  <c r="I59" i="16"/>
  <c r="E59" i="16"/>
  <c r="P58" i="16"/>
  <c r="M58" i="16"/>
  <c r="I58" i="16"/>
  <c r="E58" i="16"/>
  <c r="P57" i="16"/>
  <c r="P70" i="16" s="1"/>
  <c r="M57" i="16"/>
  <c r="I57" i="16"/>
  <c r="E57" i="16"/>
  <c r="N51" i="16"/>
  <c r="L51" i="16"/>
  <c r="M51" i="16" s="1"/>
  <c r="J51" i="16"/>
  <c r="I51" i="16"/>
  <c r="H51" i="16"/>
  <c r="F51" i="16"/>
  <c r="D51" i="16"/>
  <c r="E51" i="16" s="1"/>
  <c r="P49" i="16"/>
  <c r="M49" i="16"/>
  <c r="I49" i="16"/>
  <c r="E49" i="16"/>
  <c r="P48" i="16"/>
  <c r="M48" i="16"/>
  <c r="I48" i="16"/>
  <c r="E48" i="16"/>
  <c r="P47" i="16"/>
  <c r="M47" i="16"/>
  <c r="I47" i="16"/>
  <c r="E47" i="16"/>
  <c r="P46" i="16"/>
  <c r="M46" i="16"/>
  <c r="I46" i="16"/>
  <c r="E46" i="16"/>
  <c r="P45" i="16"/>
  <c r="M45" i="16"/>
  <c r="I45" i="16"/>
  <c r="E45" i="16"/>
  <c r="P44" i="16"/>
  <c r="M44" i="16"/>
  <c r="I44" i="16"/>
  <c r="E44" i="16"/>
  <c r="P43" i="16"/>
  <c r="M43" i="16"/>
  <c r="I43" i="16"/>
  <c r="E43" i="16"/>
  <c r="P42" i="16"/>
  <c r="M42" i="16"/>
  <c r="I42" i="16"/>
  <c r="E42" i="16"/>
  <c r="P41" i="16"/>
  <c r="M41" i="16"/>
  <c r="I41" i="16"/>
  <c r="E41" i="16"/>
  <c r="P40" i="16"/>
  <c r="M40" i="16"/>
  <c r="I40" i="16"/>
  <c r="E40" i="16"/>
  <c r="P39" i="16"/>
  <c r="M39" i="16"/>
  <c r="I39" i="16"/>
  <c r="E39" i="16"/>
  <c r="P38" i="16"/>
  <c r="P51" i="16" s="1"/>
  <c r="M38" i="16"/>
  <c r="I38" i="16"/>
  <c r="E38" i="16"/>
  <c r="P29" i="16"/>
  <c r="P26" i="16"/>
  <c r="P23" i="16"/>
  <c r="P22" i="16"/>
  <c r="P21" i="16"/>
  <c r="P19" i="16"/>
  <c r="L71" i="15"/>
  <c r="I71" i="15"/>
  <c r="H71" i="15"/>
  <c r="E71" i="15"/>
  <c r="L56" i="15"/>
  <c r="I56" i="15"/>
  <c r="H56" i="15"/>
  <c r="E56" i="15"/>
  <c r="I41" i="15"/>
  <c r="L39" i="15"/>
  <c r="L37" i="15"/>
  <c r="L41" i="15" s="1"/>
  <c r="L35" i="15"/>
  <c r="L26" i="15"/>
  <c r="L24" i="15"/>
  <c r="L22" i="15"/>
  <c r="D15" i="11"/>
  <c r="D14" i="11"/>
  <c r="D13" i="11"/>
  <c r="H22" i="9"/>
  <c r="G22" i="9"/>
  <c r="F22" i="9"/>
  <c r="E22" i="9"/>
  <c r="E18" i="9"/>
  <c r="F18" i="9" s="1"/>
  <c r="G18" i="9" s="1"/>
  <c r="H18" i="9" s="1"/>
  <c r="D791" i="6"/>
  <c r="D789" i="6"/>
  <c r="D787" i="6"/>
  <c r="D785" i="6"/>
  <c r="D783" i="6"/>
  <c r="D781" i="6"/>
  <c r="D779" i="6"/>
  <c r="D777" i="6"/>
  <c r="D775" i="6"/>
  <c r="D773" i="6"/>
  <c r="D771" i="6"/>
  <c r="D769" i="6"/>
  <c r="D767" i="6"/>
  <c r="D765" i="6"/>
  <c r="D763" i="6"/>
  <c r="D761" i="6"/>
  <c r="D759" i="6"/>
  <c r="D757" i="6"/>
  <c r="D755" i="6"/>
  <c r="D753" i="6"/>
  <c r="D751" i="6"/>
  <c r="D749" i="6"/>
  <c r="D747" i="6"/>
  <c r="D745" i="6"/>
  <c r="D743" i="6"/>
  <c r="D741" i="6"/>
  <c r="D739" i="6"/>
  <c r="D737" i="6"/>
  <c r="D735" i="6"/>
  <c r="D733" i="6"/>
  <c r="D731" i="6"/>
  <c r="D729" i="6"/>
  <c r="D727" i="6"/>
  <c r="D725" i="6"/>
  <c r="D723" i="6"/>
  <c r="D721" i="6"/>
  <c r="D719" i="6"/>
  <c r="D717" i="6"/>
  <c r="D715" i="6"/>
  <c r="D713" i="6"/>
  <c r="D711" i="6"/>
  <c r="D709" i="6"/>
  <c r="D707" i="6"/>
  <c r="D705" i="6"/>
  <c r="D703" i="6"/>
  <c r="D701" i="6"/>
  <c r="D699" i="6"/>
  <c r="D697" i="6"/>
  <c r="D695" i="6"/>
  <c r="D693" i="6"/>
  <c r="D691" i="6"/>
  <c r="D689" i="6"/>
  <c r="D687" i="6"/>
  <c r="D685" i="6"/>
  <c r="D683" i="6"/>
  <c r="D681" i="6"/>
  <c r="D679" i="6"/>
  <c r="D677" i="6"/>
  <c r="D675" i="6"/>
  <c r="D673" i="6"/>
  <c r="D671" i="6"/>
  <c r="D669" i="6"/>
  <c r="D667" i="6"/>
  <c r="D665" i="6"/>
  <c r="D663" i="6"/>
  <c r="D661" i="6"/>
  <c r="D659" i="6"/>
  <c r="D657" i="6"/>
  <c r="D655" i="6"/>
  <c r="D653" i="6"/>
  <c r="D651" i="6"/>
  <c r="D649" i="6"/>
  <c r="D647" i="6"/>
  <c r="D645" i="6"/>
  <c r="D643" i="6"/>
  <c r="D641" i="6"/>
  <c r="D639" i="6"/>
  <c r="D637" i="6"/>
  <c r="D635" i="6"/>
  <c r="D633" i="6"/>
  <c r="D631" i="6"/>
  <c r="D629" i="6"/>
  <c r="D627" i="6"/>
  <c r="D625" i="6"/>
  <c r="D623" i="6"/>
  <c r="D621" i="6"/>
  <c r="D619" i="6"/>
  <c r="D617" i="6"/>
  <c r="D615" i="6"/>
  <c r="D613" i="6"/>
  <c r="D611" i="6"/>
  <c r="D609" i="6"/>
  <c r="D607" i="6"/>
  <c r="D605" i="6"/>
  <c r="D603" i="6"/>
  <c r="D601" i="6"/>
  <c r="D599" i="6"/>
  <c r="D597" i="6"/>
  <c r="D595" i="6"/>
  <c r="D593" i="6"/>
  <c r="D591" i="6"/>
  <c r="D589" i="6"/>
  <c r="D587" i="6"/>
  <c r="D585" i="6"/>
  <c r="D583" i="6"/>
  <c r="D581" i="6"/>
  <c r="D579" i="6"/>
  <c r="D577" i="6"/>
  <c r="D575" i="6"/>
  <c r="D573" i="6"/>
  <c r="D571" i="6"/>
  <c r="D569" i="6"/>
  <c r="D567" i="6"/>
  <c r="D565" i="6"/>
  <c r="D563" i="6"/>
  <c r="D561" i="6"/>
  <c r="D559" i="6"/>
  <c r="D557" i="6"/>
  <c r="D555" i="6"/>
  <c r="D553" i="6"/>
  <c r="D551" i="6"/>
  <c r="D549" i="6"/>
  <c r="D547" i="6"/>
  <c r="D545" i="6"/>
  <c r="D543" i="6"/>
  <c r="D541" i="6"/>
  <c r="D539" i="6"/>
  <c r="D537" i="6"/>
  <c r="D535" i="6"/>
  <c r="D533" i="6"/>
  <c r="D531" i="6"/>
  <c r="D529" i="6"/>
  <c r="D527" i="6"/>
  <c r="D525" i="6"/>
  <c r="D523" i="6"/>
  <c r="D521" i="6"/>
  <c r="D519" i="6"/>
  <c r="D517" i="6"/>
  <c r="D515" i="6"/>
  <c r="D513" i="6"/>
  <c r="D511" i="6"/>
  <c r="D509" i="6"/>
  <c r="D507" i="6"/>
  <c r="D505" i="6"/>
  <c r="D503" i="6"/>
  <c r="D501" i="6"/>
  <c r="D499" i="6"/>
  <c r="N491" i="6"/>
  <c r="L491" i="6"/>
  <c r="J491" i="6"/>
  <c r="H491" i="6"/>
  <c r="F491" i="6"/>
  <c r="AA478" i="6"/>
  <c r="D478" i="6"/>
  <c r="B478" i="6"/>
  <c r="AB478" i="6" s="1"/>
  <c r="A478" i="6"/>
  <c r="AA477" i="6"/>
  <c r="B477" i="6"/>
  <c r="AB477" i="6" s="1"/>
  <c r="A477" i="6"/>
  <c r="AA475" i="6"/>
  <c r="D475" i="6"/>
  <c r="B475" i="6"/>
  <c r="AB475" i="6" s="1"/>
  <c r="A475" i="6"/>
  <c r="AA474" i="6"/>
  <c r="B474" i="6"/>
  <c r="AB474" i="6" s="1"/>
  <c r="A474" i="6"/>
  <c r="AB472" i="6"/>
  <c r="AA472" i="6"/>
  <c r="D472" i="6"/>
  <c r="B472" i="6"/>
  <c r="A472" i="6"/>
  <c r="AA471" i="6"/>
  <c r="B471" i="6"/>
  <c r="AB471" i="6" s="1"/>
  <c r="A471" i="6"/>
  <c r="AA469" i="6"/>
  <c r="D469" i="6"/>
  <c r="B469" i="6"/>
  <c r="AB469" i="6" s="1"/>
  <c r="A469" i="6"/>
  <c r="AA468" i="6"/>
  <c r="B468" i="6"/>
  <c r="AB468" i="6" s="1"/>
  <c r="A468" i="6"/>
  <c r="AB466" i="6"/>
  <c r="AA466" i="6"/>
  <c r="D466" i="6"/>
  <c r="B466" i="6"/>
  <c r="A466" i="6"/>
  <c r="AB465" i="6"/>
  <c r="AA465" i="6"/>
  <c r="B465" i="6"/>
  <c r="A465" i="6"/>
  <c r="AA463" i="6"/>
  <c r="D463" i="6"/>
  <c r="B463" i="6"/>
  <c r="AB463" i="6" s="1"/>
  <c r="A463" i="6"/>
  <c r="AA462" i="6"/>
  <c r="B462" i="6"/>
  <c r="AB462" i="6" s="1"/>
  <c r="A462" i="6"/>
  <c r="AA460" i="6"/>
  <c r="D460" i="6"/>
  <c r="B460" i="6"/>
  <c r="AB460" i="6" s="1"/>
  <c r="A460" i="6"/>
  <c r="AB459" i="6"/>
  <c r="AA459" i="6"/>
  <c r="B459" i="6"/>
  <c r="A459" i="6"/>
  <c r="AA457" i="6"/>
  <c r="D457" i="6"/>
  <c r="B457" i="6"/>
  <c r="AB457" i="6" s="1"/>
  <c r="A457" i="6"/>
  <c r="AB456" i="6"/>
  <c r="AA456" i="6"/>
  <c r="B456" i="6"/>
  <c r="A456" i="6"/>
  <c r="AA454" i="6"/>
  <c r="D454" i="6"/>
  <c r="B454" i="6"/>
  <c r="AB454" i="6" s="1"/>
  <c r="A454" i="6"/>
  <c r="AA453" i="6"/>
  <c r="B453" i="6"/>
  <c r="AB453" i="6" s="1"/>
  <c r="A453" i="6"/>
  <c r="AA451" i="6"/>
  <c r="D451" i="6"/>
  <c r="B451" i="6"/>
  <c r="AB451" i="6" s="1"/>
  <c r="A451" i="6"/>
  <c r="AA450" i="6"/>
  <c r="B450" i="6"/>
  <c r="AB450" i="6" s="1"/>
  <c r="A450" i="6"/>
  <c r="AB448" i="6"/>
  <c r="AA448" i="6"/>
  <c r="D448" i="6"/>
  <c r="B448" i="6"/>
  <c r="A448" i="6"/>
  <c r="AA447" i="6"/>
  <c r="B447" i="6"/>
  <c r="AB447" i="6" s="1"/>
  <c r="A447" i="6"/>
  <c r="AB445" i="6"/>
  <c r="AA445" i="6"/>
  <c r="D445" i="6"/>
  <c r="B445" i="6"/>
  <c r="A445" i="6"/>
  <c r="AA444" i="6"/>
  <c r="B444" i="6"/>
  <c r="AB444" i="6" s="1"/>
  <c r="A444" i="6"/>
  <c r="AB442" i="6"/>
  <c r="AA442" i="6"/>
  <c r="D442" i="6"/>
  <c r="B442" i="6"/>
  <c r="A442" i="6"/>
  <c r="AB441" i="6"/>
  <c r="AA441" i="6"/>
  <c r="B441" i="6"/>
  <c r="A441" i="6"/>
  <c r="AA439" i="6"/>
  <c r="D439" i="6"/>
  <c r="B439" i="6"/>
  <c r="AB439" i="6" s="1"/>
  <c r="A439" i="6"/>
  <c r="AA438" i="6"/>
  <c r="B438" i="6"/>
  <c r="AB438" i="6" s="1"/>
  <c r="A438" i="6"/>
  <c r="AA436" i="6"/>
  <c r="D436" i="6"/>
  <c r="B436" i="6"/>
  <c r="AB436" i="6" s="1"/>
  <c r="A436" i="6"/>
  <c r="AB435" i="6"/>
  <c r="AA435" i="6"/>
  <c r="B435" i="6"/>
  <c r="A435" i="6"/>
  <c r="AA433" i="6"/>
  <c r="D433" i="6"/>
  <c r="B433" i="6"/>
  <c r="AB433" i="6" s="1"/>
  <c r="A433" i="6"/>
  <c r="AB432" i="6"/>
  <c r="AA432" i="6"/>
  <c r="B432" i="6"/>
  <c r="A432" i="6"/>
  <c r="AA430" i="6"/>
  <c r="D430" i="6"/>
  <c r="B430" i="6"/>
  <c r="AB430" i="6" s="1"/>
  <c r="A430" i="6"/>
  <c r="AA429" i="6"/>
  <c r="B429" i="6"/>
  <c r="AB429" i="6" s="1"/>
  <c r="A429" i="6"/>
  <c r="AA427" i="6"/>
  <c r="D427" i="6"/>
  <c r="B427" i="6"/>
  <c r="AB427" i="6" s="1"/>
  <c r="A427" i="6"/>
  <c r="AA426" i="6"/>
  <c r="B426" i="6"/>
  <c r="AB426" i="6" s="1"/>
  <c r="A426" i="6"/>
  <c r="AB424" i="6"/>
  <c r="AA424" i="6"/>
  <c r="D424" i="6"/>
  <c r="B424" i="6"/>
  <c r="A424" i="6"/>
  <c r="AA423" i="6"/>
  <c r="B423" i="6"/>
  <c r="AB423" i="6" s="1"/>
  <c r="A423" i="6"/>
  <c r="AB421" i="6"/>
  <c r="AA421" i="6"/>
  <c r="D421" i="6"/>
  <c r="B421" i="6"/>
  <c r="A421" i="6"/>
  <c r="AA420" i="6"/>
  <c r="B420" i="6"/>
  <c r="AB420" i="6" s="1"/>
  <c r="A420" i="6"/>
  <c r="AB418" i="6"/>
  <c r="AA418" i="6"/>
  <c r="D418" i="6"/>
  <c r="B418" i="6"/>
  <c r="A418" i="6"/>
  <c r="AB417" i="6"/>
  <c r="AA417" i="6"/>
  <c r="B417" i="6"/>
  <c r="A417" i="6"/>
  <c r="AA415" i="6"/>
  <c r="D415" i="6"/>
  <c r="B415" i="6"/>
  <c r="AB415" i="6" s="1"/>
  <c r="A415" i="6"/>
  <c r="AA414" i="6"/>
  <c r="B414" i="6"/>
  <c r="AB414" i="6" s="1"/>
  <c r="A414" i="6"/>
  <c r="AA412" i="6"/>
  <c r="D412" i="6"/>
  <c r="B412" i="6"/>
  <c r="AB412" i="6" s="1"/>
  <c r="A412" i="6"/>
  <c r="AB411" i="6"/>
  <c r="AA411" i="6"/>
  <c r="B411" i="6"/>
  <c r="A411" i="6"/>
  <c r="AA409" i="6"/>
  <c r="D409" i="6"/>
  <c r="B409" i="6"/>
  <c r="AB409" i="6" s="1"/>
  <c r="A409" i="6"/>
  <c r="AB408" i="6"/>
  <c r="AA408" i="6"/>
  <c r="B408" i="6"/>
  <c r="A408" i="6"/>
  <c r="AA406" i="6"/>
  <c r="D406" i="6"/>
  <c r="B406" i="6"/>
  <c r="AB406" i="6" s="1"/>
  <c r="A406" i="6"/>
  <c r="AA405" i="6"/>
  <c r="B405" i="6"/>
  <c r="AB405" i="6" s="1"/>
  <c r="A405" i="6"/>
  <c r="AA403" i="6"/>
  <c r="D403" i="6"/>
  <c r="B403" i="6"/>
  <c r="AB403" i="6" s="1"/>
  <c r="A403" i="6"/>
  <c r="AA402" i="6"/>
  <c r="B402" i="6"/>
  <c r="AB402" i="6" s="1"/>
  <c r="A402" i="6"/>
  <c r="AB400" i="6"/>
  <c r="AA400" i="6"/>
  <c r="D400" i="6"/>
  <c r="B400" i="6"/>
  <c r="A400" i="6"/>
  <c r="AA399" i="6"/>
  <c r="B399" i="6"/>
  <c r="AB399" i="6" s="1"/>
  <c r="A399" i="6"/>
  <c r="AB397" i="6"/>
  <c r="AA397" i="6"/>
  <c r="D397" i="6"/>
  <c r="B397" i="6"/>
  <c r="A397" i="6"/>
  <c r="AA396" i="6"/>
  <c r="B396" i="6"/>
  <c r="AB396" i="6" s="1"/>
  <c r="A396" i="6"/>
  <c r="AB394" i="6"/>
  <c r="AA394" i="6"/>
  <c r="D394" i="6"/>
  <c r="B394" i="6"/>
  <c r="A394" i="6"/>
  <c r="AB393" i="6"/>
  <c r="AA393" i="6"/>
  <c r="B393" i="6"/>
  <c r="A393" i="6"/>
  <c r="AA391" i="6"/>
  <c r="D391" i="6"/>
  <c r="B391" i="6"/>
  <c r="AB391" i="6" s="1"/>
  <c r="A391" i="6"/>
  <c r="AA390" i="6"/>
  <c r="B390" i="6"/>
  <c r="AB390" i="6" s="1"/>
  <c r="A390" i="6"/>
  <c r="AA388" i="6"/>
  <c r="D388" i="6"/>
  <c r="B388" i="6"/>
  <c r="AB388" i="6" s="1"/>
  <c r="A388" i="6"/>
  <c r="AB387" i="6"/>
  <c r="AA387" i="6"/>
  <c r="B387" i="6"/>
  <c r="A387" i="6"/>
  <c r="AA385" i="6"/>
  <c r="D385" i="6"/>
  <c r="B385" i="6"/>
  <c r="AB385" i="6" s="1"/>
  <c r="A385" i="6"/>
  <c r="AB384" i="6"/>
  <c r="AA384" i="6"/>
  <c r="B384" i="6"/>
  <c r="A384" i="6"/>
  <c r="AA382" i="6"/>
  <c r="D382" i="6"/>
  <c r="B382" i="6"/>
  <c r="AB382" i="6" s="1"/>
  <c r="A382" i="6"/>
  <c r="AA381" i="6"/>
  <c r="B381" i="6"/>
  <c r="AB381" i="6" s="1"/>
  <c r="A381" i="6"/>
  <c r="AA379" i="6"/>
  <c r="D379" i="6"/>
  <c r="B379" i="6"/>
  <c r="AB379" i="6" s="1"/>
  <c r="A379" i="6"/>
  <c r="AA378" i="6"/>
  <c r="B378" i="6"/>
  <c r="AB378" i="6" s="1"/>
  <c r="A378" i="6"/>
  <c r="AB376" i="6"/>
  <c r="AA376" i="6"/>
  <c r="D376" i="6"/>
  <c r="B376" i="6"/>
  <c r="A376" i="6"/>
  <c r="AA375" i="6"/>
  <c r="B375" i="6"/>
  <c r="AB375" i="6" s="1"/>
  <c r="A375" i="6"/>
  <c r="AB373" i="6"/>
  <c r="AA373" i="6"/>
  <c r="D373" i="6"/>
  <c r="B373" i="6"/>
  <c r="A373" i="6"/>
  <c r="AA372" i="6"/>
  <c r="B372" i="6"/>
  <c r="AB372" i="6" s="1"/>
  <c r="A372" i="6"/>
  <c r="AB370" i="6"/>
  <c r="AA370" i="6"/>
  <c r="D370" i="6"/>
  <c r="B370" i="6"/>
  <c r="A370" i="6"/>
  <c r="AB369" i="6"/>
  <c r="AA369" i="6"/>
  <c r="B369" i="6"/>
  <c r="A369" i="6"/>
  <c r="AB367" i="6"/>
  <c r="AA367" i="6"/>
  <c r="D367" i="6"/>
  <c r="B367" i="6"/>
  <c r="A367" i="6"/>
  <c r="AA366" i="6"/>
  <c r="B366" i="6"/>
  <c r="AB366" i="6" s="1"/>
  <c r="A366" i="6"/>
  <c r="AA364" i="6"/>
  <c r="D364" i="6"/>
  <c r="B364" i="6"/>
  <c r="AB364" i="6" s="1"/>
  <c r="A364" i="6"/>
  <c r="AB363" i="6"/>
  <c r="AA363" i="6"/>
  <c r="B363" i="6"/>
  <c r="A363" i="6"/>
  <c r="AA361" i="6"/>
  <c r="D361" i="6"/>
  <c r="B361" i="6"/>
  <c r="AB361" i="6" s="1"/>
  <c r="A361" i="6"/>
  <c r="AB360" i="6"/>
  <c r="AA360" i="6"/>
  <c r="B360" i="6"/>
  <c r="A360" i="6"/>
  <c r="AA358" i="6"/>
  <c r="D358" i="6"/>
  <c r="B358" i="6"/>
  <c r="AB358" i="6" s="1"/>
  <c r="A358" i="6"/>
  <c r="AB357" i="6"/>
  <c r="AA357" i="6"/>
  <c r="B357" i="6"/>
  <c r="A357" i="6"/>
  <c r="AA355" i="6"/>
  <c r="D355" i="6"/>
  <c r="B355" i="6"/>
  <c r="AB355" i="6" s="1"/>
  <c r="A355" i="6"/>
  <c r="AA354" i="6"/>
  <c r="B354" i="6"/>
  <c r="AB354" i="6" s="1"/>
  <c r="A354" i="6"/>
  <c r="AB352" i="6"/>
  <c r="AA352" i="6"/>
  <c r="D352" i="6"/>
  <c r="B352" i="6"/>
  <c r="A352" i="6"/>
  <c r="AA351" i="6"/>
  <c r="B351" i="6"/>
  <c r="AB351" i="6" s="1"/>
  <c r="A351" i="6"/>
  <c r="AB349" i="6"/>
  <c r="AA349" i="6"/>
  <c r="D349" i="6"/>
  <c r="B349" i="6"/>
  <c r="A349" i="6"/>
  <c r="AA348" i="6"/>
  <c r="B348" i="6"/>
  <c r="AB348" i="6" s="1"/>
  <c r="A348" i="6"/>
  <c r="AB346" i="6"/>
  <c r="AA346" i="6"/>
  <c r="D346" i="6"/>
  <c r="B346" i="6"/>
  <c r="A346" i="6"/>
  <c r="AB345" i="6"/>
  <c r="AA345" i="6"/>
  <c r="B345" i="6"/>
  <c r="A345" i="6"/>
  <c r="AB343" i="6"/>
  <c r="AA343" i="6"/>
  <c r="D343" i="6"/>
  <c r="B343" i="6"/>
  <c r="A343" i="6"/>
  <c r="AA342" i="6"/>
  <c r="B342" i="6"/>
  <c r="AB342" i="6" s="1"/>
  <c r="A342" i="6"/>
  <c r="AA340" i="6"/>
  <c r="D340" i="6"/>
  <c r="B340" i="6"/>
  <c r="AB340" i="6" s="1"/>
  <c r="A340" i="6"/>
  <c r="AB339" i="6"/>
  <c r="AA339" i="6"/>
  <c r="B339" i="6"/>
  <c r="A339" i="6"/>
  <c r="AA337" i="6"/>
  <c r="D337" i="6"/>
  <c r="B337" i="6"/>
  <c r="AB337" i="6" s="1"/>
  <c r="A337" i="6"/>
  <c r="AB336" i="6"/>
  <c r="AA336" i="6"/>
  <c r="B336" i="6"/>
  <c r="A336" i="6"/>
  <c r="AA334" i="6"/>
  <c r="D334" i="6"/>
  <c r="B334" i="6"/>
  <c r="AB334" i="6" s="1"/>
  <c r="A334" i="6"/>
  <c r="AB333" i="6"/>
  <c r="AA333" i="6"/>
  <c r="B333" i="6"/>
  <c r="A333" i="6"/>
  <c r="AA331" i="6"/>
  <c r="D331" i="6"/>
  <c r="B331" i="6"/>
  <c r="AB331" i="6" s="1"/>
  <c r="A331" i="6"/>
  <c r="AA330" i="6"/>
  <c r="B330" i="6"/>
  <c r="AB330" i="6" s="1"/>
  <c r="A330" i="6"/>
  <c r="AB328" i="6"/>
  <c r="AA328" i="6"/>
  <c r="D328" i="6"/>
  <c r="B328" i="6"/>
  <c r="A328" i="6"/>
  <c r="AA327" i="6"/>
  <c r="B327" i="6"/>
  <c r="AB327" i="6" s="1"/>
  <c r="A327" i="6"/>
  <c r="AB325" i="6"/>
  <c r="AA325" i="6"/>
  <c r="D325" i="6"/>
  <c r="B325" i="6"/>
  <c r="A325" i="6"/>
  <c r="AA324" i="6"/>
  <c r="B324" i="6"/>
  <c r="AB324" i="6" s="1"/>
  <c r="A324" i="6"/>
  <c r="AB322" i="6"/>
  <c r="AA322" i="6"/>
  <c r="D322" i="6"/>
  <c r="B322" i="6"/>
  <c r="A322" i="6"/>
  <c r="AB321" i="6"/>
  <c r="AA321" i="6"/>
  <c r="B321" i="6"/>
  <c r="A321" i="6"/>
  <c r="AB319" i="6"/>
  <c r="AA319" i="6"/>
  <c r="D319" i="6"/>
  <c r="B319" i="6"/>
  <c r="A319" i="6"/>
  <c r="AA318" i="6"/>
  <c r="B318" i="6"/>
  <c r="AB318" i="6" s="1"/>
  <c r="A318" i="6"/>
  <c r="AA316" i="6"/>
  <c r="D316" i="6"/>
  <c r="B316" i="6"/>
  <c r="AB316" i="6" s="1"/>
  <c r="A316" i="6"/>
  <c r="AB315" i="6"/>
  <c r="AA315" i="6"/>
  <c r="B315" i="6"/>
  <c r="A315" i="6"/>
  <c r="AA313" i="6"/>
  <c r="D313" i="6"/>
  <c r="B313" i="6"/>
  <c r="AB313" i="6" s="1"/>
  <c r="A313" i="6"/>
  <c r="AB312" i="6"/>
  <c r="AA312" i="6"/>
  <c r="B312" i="6"/>
  <c r="A312" i="6"/>
  <c r="AA310" i="6"/>
  <c r="D310" i="6"/>
  <c r="B310" i="6"/>
  <c r="AB310" i="6" s="1"/>
  <c r="A310" i="6"/>
  <c r="AB309" i="6"/>
  <c r="AA309" i="6"/>
  <c r="B309" i="6"/>
  <c r="A309" i="6"/>
  <c r="AA307" i="6"/>
  <c r="D307" i="6"/>
  <c r="B307" i="6"/>
  <c r="AB307" i="6" s="1"/>
  <c r="A307" i="6"/>
  <c r="AA306" i="6"/>
  <c r="B306" i="6"/>
  <c r="AB306" i="6" s="1"/>
  <c r="A306" i="6"/>
  <c r="AB304" i="6"/>
  <c r="AA304" i="6"/>
  <c r="D304" i="6"/>
  <c r="B304" i="6"/>
  <c r="A304" i="6"/>
  <c r="AA303" i="6"/>
  <c r="B303" i="6"/>
  <c r="AB303" i="6" s="1"/>
  <c r="A303" i="6"/>
  <c r="AB301" i="6"/>
  <c r="AA301" i="6"/>
  <c r="D301" i="6"/>
  <c r="B301" i="6"/>
  <c r="A301" i="6"/>
  <c r="AA300" i="6"/>
  <c r="B300" i="6"/>
  <c r="AB300" i="6" s="1"/>
  <c r="A300" i="6"/>
  <c r="AB298" i="6"/>
  <c r="AA298" i="6"/>
  <c r="D298" i="6"/>
  <c r="B298" i="6"/>
  <c r="A298" i="6"/>
  <c r="AB297" i="6"/>
  <c r="AA297" i="6"/>
  <c r="B297" i="6"/>
  <c r="A297" i="6"/>
  <c r="AB295" i="6"/>
  <c r="AA295" i="6"/>
  <c r="D295" i="6"/>
  <c r="B295" i="6"/>
  <c r="A295" i="6"/>
  <c r="AA294" i="6"/>
  <c r="B294" i="6"/>
  <c r="AB294" i="6" s="1"/>
  <c r="A294" i="6"/>
  <c r="AA292" i="6"/>
  <c r="D292" i="6"/>
  <c r="B292" i="6"/>
  <c r="AB292" i="6" s="1"/>
  <c r="A292" i="6"/>
  <c r="AA291" i="6"/>
  <c r="B291" i="6"/>
  <c r="AB291" i="6" s="1"/>
  <c r="A291" i="6"/>
  <c r="AA289" i="6"/>
  <c r="D289" i="6"/>
  <c r="B289" i="6"/>
  <c r="AB289" i="6" s="1"/>
  <c r="A289" i="6"/>
  <c r="AB288" i="6"/>
  <c r="AA288" i="6"/>
  <c r="B288" i="6"/>
  <c r="A288" i="6"/>
  <c r="AA286" i="6"/>
  <c r="D286" i="6"/>
  <c r="B286" i="6"/>
  <c r="AB286" i="6" s="1"/>
  <c r="A286" i="6"/>
  <c r="AB285" i="6"/>
  <c r="AA285" i="6"/>
  <c r="B285" i="6"/>
  <c r="A285" i="6"/>
  <c r="AA283" i="6"/>
  <c r="D283" i="6"/>
  <c r="B283" i="6"/>
  <c r="AB283" i="6" s="1"/>
  <c r="A283" i="6"/>
  <c r="AA282" i="6"/>
  <c r="B282" i="6"/>
  <c r="AB282" i="6" s="1"/>
  <c r="A282" i="6"/>
  <c r="AB280" i="6"/>
  <c r="AA280" i="6"/>
  <c r="D280" i="6"/>
  <c r="B280" i="6"/>
  <c r="A280" i="6"/>
  <c r="AA279" i="6"/>
  <c r="B279" i="6"/>
  <c r="AB279" i="6" s="1"/>
  <c r="A279" i="6"/>
  <c r="AB277" i="6"/>
  <c r="AA277" i="6"/>
  <c r="D277" i="6"/>
  <c r="B277" i="6"/>
  <c r="A277" i="6"/>
  <c r="AA276" i="6"/>
  <c r="B276" i="6"/>
  <c r="AB276" i="6" s="1"/>
  <c r="A276" i="6"/>
  <c r="AB274" i="6"/>
  <c r="AA274" i="6"/>
  <c r="D274" i="6"/>
  <c r="B274" i="6"/>
  <c r="A274" i="6"/>
  <c r="AB273" i="6"/>
  <c r="AA273" i="6"/>
  <c r="B273" i="6"/>
  <c r="A273" i="6"/>
  <c r="AB271" i="6"/>
  <c r="AA271" i="6"/>
  <c r="D271" i="6"/>
  <c r="B271" i="6"/>
  <c r="A271" i="6"/>
  <c r="AA270" i="6"/>
  <c r="B270" i="6"/>
  <c r="AB270" i="6" s="1"/>
  <c r="A270" i="6"/>
  <c r="AA268" i="6"/>
  <c r="D268" i="6"/>
  <c r="B268" i="6"/>
  <c r="AB268" i="6" s="1"/>
  <c r="A268" i="6"/>
  <c r="AA267" i="6"/>
  <c r="B267" i="6"/>
  <c r="AB267" i="6" s="1"/>
  <c r="A267" i="6"/>
  <c r="AA265" i="6"/>
  <c r="D265" i="6"/>
  <c r="B265" i="6"/>
  <c r="AB265" i="6" s="1"/>
  <c r="A265" i="6"/>
  <c r="AB264" i="6"/>
  <c r="AA264" i="6"/>
  <c r="B264" i="6"/>
  <c r="A264" i="6"/>
  <c r="AA262" i="6"/>
  <c r="D262" i="6"/>
  <c r="B262" i="6"/>
  <c r="AB262" i="6" s="1"/>
  <c r="A262" i="6"/>
  <c r="AB261" i="6"/>
  <c r="AA261" i="6"/>
  <c r="B261" i="6"/>
  <c r="A261" i="6"/>
  <c r="AA259" i="6"/>
  <c r="D259" i="6"/>
  <c r="B259" i="6"/>
  <c r="AB259" i="6" s="1"/>
  <c r="A259" i="6"/>
  <c r="AA258" i="6"/>
  <c r="B258" i="6"/>
  <c r="AB258" i="6" s="1"/>
  <c r="A258" i="6"/>
  <c r="AB256" i="6"/>
  <c r="AA256" i="6"/>
  <c r="D256" i="6"/>
  <c r="B256" i="6"/>
  <c r="A256" i="6"/>
  <c r="AA255" i="6"/>
  <c r="B255" i="6"/>
  <c r="AB255" i="6" s="1"/>
  <c r="A255" i="6"/>
  <c r="AB253" i="6"/>
  <c r="AA253" i="6"/>
  <c r="D253" i="6"/>
  <c r="B253" i="6"/>
  <c r="A253" i="6"/>
  <c r="AA252" i="6"/>
  <c r="B252" i="6"/>
  <c r="AB252" i="6" s="1"/>
  <c r="A252" i="6"/>
  <c r="AB250" i="6"/>
  <c r="AA250" i="6"/>
  <c r="D250" i="6"/>
  <c r="B250" i="6"/>
  <c r="A250" i="6"/>
  <c r="AB249" i="6"/>
  <c r="AA249" i="6"/>
  <c r="B249" i="6"/>
  <c r="A249" i="6"/>
  <c r="AB247" i="6"/>
  <c r="AA247" i="6"/>
  <c r="D247" i="6"/>
  <c r="B247" i="6"/>
  <c r="A247" i="6"/>
  <c r="AA246" i="6"/>
  <c r="B246" i="6"/>
  <c r="AB246" i="6" s="1"/>
  <c r="A246" i="6"/>
  <c r="AA244" i="6"/>
  <c r="D244" i="6"/>
  <c r="B244" i="6"/>
  <c r="AB244" i="6" s="1"/>
  <c r="A244" i="6"/>
  <c r="AA243" i="6"/>
  <c r="B243" i="6"/>
  <c r="AB243" i="6" s="1"/>
  <c r="A243" i="6"/>
  <c r="AA241" i="6"/>
  <c r="D241" i="6"/>
  <c r="B241" i="6"/>
  <c r="AB241" i="6" s="1"/>
  <c r="A241" i="6"/>
  <c r="AB240" i="6"/>
  <c r="AA240" i="6"/>
  <c r="B240" i="6"/>
  <c r="A240" i="6"/>
  <c r="AA238" i="6"/>
  <c r="D238" i="6"/>
  <c r="B238" i="6"/>
  <c r="AB238" i="6" s="1"/>
  <c r="A238" i="6"/>
  <c r="AB237" i="6"/>
  <c r="AA237" i="6"/>
  <c r="B237" i="6"/>
  <c r="A237" i="6"/>
  <c r="AA235" i="6"/>
  <c r="D235" i="6"/>
  <c r="B235" i="6"/>
  <c r="AB235" i="6" s="1"/>
  <c r="A235" i="6"/>
  <c r="AA234" i="6"/>
  <c r="B234" i="6"/>
  <c r="AB234" i="6" s="1"/>
  <c r="A234" i="6"/>
  <c r="AB232" i="6"/>
  <c r="AA232" i="6"/>
  <c r="D232" i="6"/>
  <c r="B232" i="6"/>
  <c r="A232" i="6"/>
  <c r="AA231" i="6"/>
  <c r="B231" i="6"/>
  <c r="AB231" i="6" s="1"/>
  <c r="A231" i="6"/>
  <c r="AB229" i="6"/>
  <c r="AA229" i="6"/>
  <c r="D229" i="6"/>
  <c r="B229" i="6"/>
  <c r="A229" i="6"/>
  <c r="AA228" i="6"/>
  <c r="B228" i="6"/>
  <c r="AB228" i="6" s="1"/>
  <c r="A228" i="6"/>
  <c r="AB226" i="6"/>
  <c r="AA226" i="6"/>
  <c r="D226" i="6"/>
  <c r="B226" i="6"/>
  <c r="A226" i="6"/>
  <c r="AB225" i="6"/>
  <c r="AA225" i="6"/>
  <c r="B225" i="6"/>
  <c r="A225" i="6"/>
  <c r="AB223" i="6"/>
  <c r="AA223" i="6"/>
  <c r="D223" i="6"/>
  <c r="B223" i="6"/>
  <c r="A223" i="6"/>
  <c r="AA222" i="6"/>
  <c r="B222" i="6"/>
  <c r="AB222" i="6" s="1"/>
  <c r="A222" i="6"/>
  <c r="AA220" i="6"/>
  <c r="D220" i="6"/>
  <c r="B220" i="6"/>
  <c r="AB220" i="6" s="1"/>
  <c r="A220" i="6"/>
  <c r="AA219" i="6"/>
  <c r="B219" i="6"/>
  <c r="AB219" i="6" s="1"/>
  <c r="A219" i="6"/>
  <c r="AA217" i="6"/>
  <c r="D217" i="6"/>
  <c r="B217" i="6"/>
  <c r="AB217" i="6" s="1"/>
  <c r="A217" i="6"/>
  <c r="AB216" i="6"/>
  <c r="AA216" i="6"/>
  <c r="B216" i="6"/>
  <c r="A216" i="6"/>
  <c r="AA214" i="6"/>
  <c r="D214" i="6"/>
  <c r="B214" i="6"/>
  <c r="AB214" i="6" s="1"/>
  <c r="A214" i="6"/>
  <c r="AB213" i="6"/>
  <c r="AA213" i="6"/>
  <c r="B213" i="6"/>
  <c r="A213" i="6"/>
  <c r="AA211" i="6"/>
  <c r="D211" i="6"/>
  <c r="B211" i="6"/>
  <c r="AB211" i="6" s="1"/>
  <c r="A211" i="6"/>
  <c r="AB210" i="6"/>
  <c r="AA210" i="6"/>
  <c r="B210" i="6"/>
  <c r="A210" i="6"/>
  <c r="AB208" i="6"/>
  <c r="AA208" i="6"/>
  <c r="D208" i="6"/>
  <c r="B208" i="6"/>
  <c r="A208" i="6"/>
  <c r="AA207" i="6"/>
  <c r="B207" i="6"/>
  <c r="AB207" i="6" s="1"/>
  <c r="A207" i="6"/>
  <c r="AA205" i="6"/>
  <c r="D205" i="6"/>
  <c r="B205" i="6"/>
  <c r="AB205" i="6" s="1"/>
  <c r="A205" i="6"/>
  <c r="AA204" i="6"/>
  <c r="B204" i="6"/>
  <c r="AB204" i="6" s="1"/>
  <c r="A204" i="6"/>
  <c r="AB202" i="6"/>
  <c r="AA202" i="6"/>
  <c r="D202" i="6"/>
  <c r="B202" i="6"/>
  <c r="A202" i="6"/>
  <c r="AB201" i="6"/>
  <c r="AA201" i="6"/>
  <c r="B201" i="6"/>
  <c r="A201" i="6"/>
  <c r="AB199" i="6"/>
  <c r="AA199" i="6"/>
  <c r="D199" i="6"/>
  <c r="B199" i="6"/>
  <c r="A199" i="6"/>
  <c r="AA198" i="6"/>
  <c r="B198" i="6"/>
  <c r="AB198" i="6" s="1"/>
  <c r="A198" i="6"/>
  <c r="AA196" i="6"/>
  <c r="D196" i="6"/>
  <c r="B196" i="6"/>
  <c r="AB196" i="6" s="1"/>
  <c r="A196" i="6"/>
  <c r="AA195" i="6"/>
  <c r="B195" i="6"/>
  <c r="AB195" i="6" s="1"/>
  <c r="A195" i="6"/>
  <c r="AA193" i="6"/>
  <c r="D193" i="6"/>
  <c r="B193" i="6"/>
  <c r="AB193" i="6" s="1"/>
  <c r="A193" i="6"/>
  <c r="AB192" i="6"/>
  <c r="AA192" i="6"/>
  <c r="B192" i="6"/>
  <c r="A192" i="6"/>
  <c r="AA190" i="6"/>
  <c r="D190" i="6"/>
  <c r="B190" i="6"/>
  <c r="AB190" i="6" s="1"/>
  <c r="A190" i="6"/>
  <c r="AB189" i="6"/>
  <c r="AA189" i="6"/>
  <c r="B189" i="6"/>
  <c r="A189" i="6"/>
  <c r="AA187" i="6"/>
  <c r="D187" i="6"/>
  <c r="B187" i="6"/>
  <c r="AB187" i="6" s="1"/>
  <c r="A187" i="6"/>
  <c r="AB186" i="6"/>
  <c r="AA186" i="6"/>
  <c r="B186" i="6"/>
  <c r="A186" i="6"/>
  <c r="AB184" i="6"/>
  <c r="AA184" i="6"/>
  <c r="D184" i="6"/>
  <c r="B184" i="6"/>
  <c r="A184" i="6"/>
  <c r="AA183" i="6"/>
  <c r="B183" i="6"/>
  <c r="AB183" i="6" s="1"/>
  <c r="A183" i="6"/>
  <c r="AA181" i="6"/>
  <c r="D181" i="6"/>
  <c r="B181" i="6"/>
  <c r="AB181" i="6" s="1"/>
  <c r="A181" i="6"/>
  <c r="AA180" i="6"/>
  <c r="B180" i="6"/>
  <c r="AB180" i="6" s="1"/>
  <c r="A180" i="6"/>
  <c r="AB178" i="6"/>
  <c r="AA178" i="6"/>
  <c r="D178" i="6"/>
  <c r="B178" i="6"/>
  <c r="A178" i="6"/>
  <c r="AB177" i="6"/>
  <c r="AA177" i="6"/>
  <c r="B177" i="6"/>
  <c r="A177" i="6"/>
  <c r="AB175" i="6"/>
  <c r="AA175" i="6"/>
  <c r="D175" i="6"/>
  <c r="B175" i="6"/>
  <c r="A175" i="6"/>
  <c r="AA174" i="6"/>
  <c r="B174" i="6"/>
  <c r="AB174" i="6" s="1"/>
  <c r="A174" i="6"/>
  <c r="AA172" i="6"/>
  <c r="D172" i="6"/>
  <c r="B172" i="6"/>
  <c r="AB172" i="6" s="1"/>
  <c r="A172" i="6"/>
  <c r="AA171" i="6"/>
  <c r="B171" i="6"/>
  <c r="AB171" i="6" s="1"/>
  <c r="A171" i="6"/>
  <c r="AA169" i="6"/>
  <c r="D169" i="6"/>
  <c r="B169" i="6"/>
  <c r="AB169" i="6" s="1"/>
  <c r="A169" i="6"/>
  <c r="AB168" i="6"/>
  <c r="AA168" i="6"/>
  <c r="B168" i="6"/>
  <c r="A168" i="6"/>
  <c r="AA166" i="6"/>
  <c r="D166" i="6"/>
  <c r="B166" i="6"/>
  <c r="AB166" i="6" s="1"/>
  <c r="A166" i="6"/>
  <c r="AB165" i="6"/>
  <c r="AA165" i="6"/>
  <c r="B165" i="6"/>
  <c r="A165" i="6"/>
  <c r="AA163" i="6"/>
  <c r="D163" i="6"/>
  <c r="B163" i="6"/>
  <c r="AB163" i="6" s="1"/>
  <c r="A163" i="6"/>
  <c r="AB162" i="6"/>
  <c r="AA162" i="6"/>
  <c r="B162" i="6"/>
  <c r="A162" i="6"/>
  <c r="AB160" i="6"/>
  <c r="AA160" i="6"/>
  <c r="D160" i="6"/>
  <c r="B160" i="6"/>
  <c r="A160" i="6"/>
  <c r="AA159" i="6"/>
  <c r="B159" i="6"/>
  <c r="AB159" i="6" s="1"/>
  <c r="A159" i="6"/>
  <c r="AA157" i="6"/>
  <c r="D157" i="6"/>
  <c r="B157" i="6"/>
  <c r="AB157" i="6" s="1"/>
  <c r="A157" i="6"/>
  <c r="AA156" i="6"/>
  <c r="B156" i="6"/>
  <c r="AB156" i="6" s="1"/>
  <c r="A156" i="6"/>
  <c r="AB154" i="6"/>
  <c r="AA154" i="6"/>
  <c r="D154" i="6"/>
  <c r="B154" i="6"/>
  <c r="A154" i="6"/>
  <c r="AB153" i="6"/>
  <c r="AA153" i="6"/>
  <c r="B153" i="6"/>
  <c r="A153" i="6"/>
  <c r="AB151" i="6"/>
  <c r="AA151" i="6"/>
  <c r="D151" i="6"/>
  <c r="B151" i="6"/>
  <c r="A151" i="6"/>
  <c r="AA150" i="6"/>
  <c r="B150" i="6"/>
  <c r="AB150" i="6" s="1"/>
  <c r="A150" i="6"/>
  <c r="AA148" i="6"/>
  <c r="D148" i="6"/>
  <c r="B148" i="6"/>
  <c r="AB148" i="6" s="1"/>
  <c r="A148" i="6"/>
  <c r="AA147" i="6"/>
  <c r="B147" i="6"/>
  <c r="AB147" i="6" s="1"/>
  <c r="A147" i="6"/>
  <c r="AA145" i="6"/>
  <c r="D145" i="6"/>
  <c r="B145" i="6"/>
  <c r="AB145" i="6" s="1"/>
  <c r="A145" i="6"/>
  <c r="AB144" i="6"/>
  <c r="AA144" i="6"/>
  <c r="B144" i="6"/>
  <c r="A144" i="6"/>
  <c r="AA142" i="6"/>
  <c r="D142" i="6"/>
  <c r="B142" i="6"/>
  <c r="AB142" i="6" s="1"/>
  <c r="A142" i="6"/>
  <c r="AB141" i="6"/>
  <c r="AA141" i="6"/>
  <c r="B141" i="6"/>
  <c r="A141" i="6"/>
  <c r="AA139" i="6"/>
  <c r="D139" i="6"/>
  <c r="B139" i="6"/>
  <c r="AB139" i="6" s="1"/>
  <c r="A139" i="6"/>
  <c r="AB138" i="6"/>
  <c r="AA138" i="6"/>
  <c r="B138" i="6"/>
  <c r="A138" i="6"/>
  <c r="AB136" i="6"/>
  <c r="AA136" i="6"/>
  <c r="D136" i="6"/>
  <c r="B136" i="6"/>
  <c r="A136" i="6"/>
  <c r="AA135" i="6"/>
  <c r="B135" i="6"/>
  <c r="AB135" i="6" s="1"/>
  <c r="A135" i="6"/>
  <c r="AA133" i="6"/>
  <c r="D133" i="6"/>
  <c r="B133" i="6"/>
  <c r="AB133" i="6" s="1"/>
  <c r="A133" i="6"/>
  <c r="AA132" i="6"/>
  <c r="B132" i="6"/>
  <c r="AB132" i="6" s="1"/>
  <c r="A132" i="6"/>
  <c r="AB130" i="6"/>
  <c r="AA130" i="6"/>
  <c r="D130" i="6"/>
  <c r="B130" i="6"/>
  <c r="A130" i="6"/>
  <c r="AB129" i="6"/>
  <c r="AA129" i="6"/>
  <c r="B129" i="6"/>
  <c r="A129" i="6"/>
  <c r="AB127" i="6"/>
  <c r="AA127" i="6"/>
  <c r="D127" i="6"/>
  <c r="B127" i="6"/>
  <c r="A127" i="6"/>
  <c r="AA126" i="6"/>
  <c r="B126" i="6"/>
  <c r="AB126" i="6" s="1"/>
  <c r="A126" i="6"/>
  <c r="AA124" i="6"/>
  <c r="D124" i="6"/>
  <c r="B124" i="6"/>
  <c r="AB124" i="6" s="1"/>
  <c r="A124" i="6"/>
  <c r="AA123" i="6"/>
  <c r="B123" i="6"/>
  <c r="AB123" i="6" s="1"/>
  <c r="A123" i="6"/>
  <c r="AA121" i="6"/>
  <c r="D121" i="6"/>
  <c r="B121" i="6"/>
  <c r="AB121" i="6" s="1"/>
  <c r="A121" i="6"/>
  <c r="AB120" i="6"/>
  <c r="AA120" i="6"/>
  <c r="B120" i="6"/>
  <c r="A120" i="6"/>
  <c r="AA118" i="6"/>
  <c r="D118" i="6"/>
  <c r="B118" i="6"/>
  <c r="AB118" i="6" s="1"/>
  <c r="A118" i="6"/>
  <c r="AB117" i="6"/>
  <c r="AA117" i="6"/>
  <c r="B117" i="6"/>
  <c r="A117" i="6"/>
  <c r="AA115" i="6"/>
  <c r="D115" i="6"/>
  <c r="B115" i="6"/>
  <c r="AB115" i="6" s="1"/>
  <c r="A115" i="6"/>
  <c r="AB114" i="6"/>
  <c r="AA114" i="6"/>
  <c r="B114" i="6"/>
  <c r="A114" i="6"/>
  <c r="AB112" i="6"/>
  <c r="AA112" i="6"/>
  <c r="D112" i="6"/>
  <c r="B112" i="6"/>
  <c r="A112" i="6"/>
  <c r="AA111" i="6"/>
  <c r="B111" i="6"/>
  <c r="AB111" i="6" s="1"/>
  <c r="A111" i="6"/>
  <c r="AA109" i="6"/>
  <c r="D109" i="6"/>
  <c r="B109" i="6"/>
  <c r="AB109" i="6" s="1"/>
  <c r="A109" i="6"/>
  <c r="AA108" i="6"/>
  <c r="B108" i="6"/>
  <c r="AB108" i="6" s="1"/>
  <c r="A108" i="6"/>
  <c r="AB106" i="6"/>
  <c r="AA106" i="6"/>
  <c r="D106" i="6"/>
  <c r="B106" i="6"/>
  <c r="A106" i="6"/>
  <c r="AB105" i="6"/>
  <c r="AA105" i="6"/>
  <c r="B105" i="6"/>
  <c r="A105" i="6"/>
  <c r="AB103" i="6"/>
  <c r="AA103" i="6"/>
  <c r="D103" i="6"/>
  <c r="B103" i="6"/>
  <c r="A103" i="6"/>
  <c r="AA102" i="6"/>
  <c r="B102" i="6"/>
  <c r="AB102" i="6" s="1"/>
  <c r="A102" i="6"/>
  <c r="AA100" i="6"/>
  <c r="D100" i="6"/>
  <c r="B100" i="6"/>
  <c r="AB100" i="6" s="1"/>
  <c r="A100" i="6"/>
  <c r="AA99" i="6"/>
  <c r="B99" i="6"/>
  <c r="AB99" i="6" s="1"/>
  <c r="A99" i="6"/>
  <c r="AA97" i="6"/>
  <c r="D97" i="6"/>
  <c r="B97" i="6"/>
  <c r="AB97" i="6" s="1"/>
  <c r="A97" i="6"/>
  <c r="AB96" i="6"/>
  <c r="AA96" i="6"/>
  <c r="B96" i="6"/>
  <c r="A96" i="6"/>
  <c r="AA94" i="6"/>
  <c r="D94" i="6"/>
  <c r="B94" i="6"/>
  <c r="AB94" i="6" s="1"/>
  <c r="A94" i="6"/>
  <c r="AB93" i="6"/>
  <c r="AA93" i="6"/>
  <c r="B93" i="6"/>
  <c r="A93" i="6"/>
  <c r="AA91" i="6"/>
  <c r="D91" i="6"/>
  <c r="B91" i="6"/>
  <c r="AB91" i="6" s="1"/>
  <c r="A91" i="6"/>
  <c r="AB90" i="6"/>
  <c r="AA90" i="6"/>
  <c r="B90" i="6"/>
  <c r="A90" i="6"/>
  <c r="AB88" i="6"/>
  <c r="AA88" i="6"/>
  <c r="D88" i="6"/>
  <c r="B88" i="6"/>
  <c r="A88" i="6"/>
  <c r="AA87" i="6"/>
  <c r="B87" i="6"/>
  <c r="AB87" i="6" s="1"/>
  <c r="A87" i="6"/>
  <c r="AA85" i="6"/>
  <c r="D85" i="6"/>
  <c r="B85" i="6"/>
  <c r="AB85" i="6" s="1"/>
  <c r="A85" i="6"/>
  <c r="AA84" i="6"/>
  <c r="B84" i="6"/>
  <c r="AB84" i="6" s="1"/>
  <c r="A84" i="6"/>
  <c r="AB82" i="6"/>
  <c r="AA82" i="6"/>
  <c r="D82" i="6"/>
  <c r="B82" i="6"/>
  <c r="A82" i="6"/>
  <c r="AB81" i="6"/>
  <c r="AA81" i="6"/>
  <c r="B81" i="6"/>
  <c r="A81" i="6"/>
  <c r="AB79" i="6"/>
  <c r="AA79" i="6"/>
  <c r="D79" i="6"/>
  <c r="B79" i="6"/>
  <c r="A79" i="6"/>
  <c r="AA78" i="6"/>
  <c r="B78" i="6"/>
  <c r="AB78" i="6" s="1"/>
  <c r="A78" i="6"/>
  <c r="AA76" i="6"/>
  <c r="D76" i="6"/>
  <c r="B76" i="6"/>
  <c r="AB76" i="6" s="1"/>
  <c r="A76" i="6"/>
  <c r="AA75" i="6"/>
  <c r="B75" i="6"/>
  <c r="AB75" i="6" s="1"/>
  <c r="A75" i="6"/>
  <c r="AA73" i="6"/>
  <c r="D73" i="6"/>
  <c r="B73" i="6"/>
  <c r="AB73" i="6" s="1"/>
  <c r="A73" i="6"/>
  <c r="AB72" i="6"/>
  <c r="AA72" i="6"/>
  <c r="B72" i="6"/>
  <c r="A72" i="6"/>
  <c r="AA70" i="6"/>
  <c r="D70" i="6"/>
  <c r="B70" i="6"/>
  <c r="AB70" i="6" s="1"/>
  <c r="A70" i="6"/>
  <c r="AB69" i="6"/>
  <c r="AA69" i="6"/>
  <c r="B69" i="6"/>
  <c r="A69" i="6"/>
  <c r="AA67" i="6"/>
  <c r="D67" i="6"/>
  <c r="B67" i="6"/>
  <c r="AB67" i="6" s="1"/>
  <c r="A67" i="6"/>
  <c r="AA66" i="6"/>
  <c r="B66" i="6"/>
  <c r="AB66" i="6" s="1"/>
  <c r="A66" i="6"/>
  <c r="AB64" i="6"/>
  <c r="AA64" i="6"/>
  <c r="D64" i="6"/>
  <c r="B64" i="6"/>
  <c r="A64" i="6"/>
  <c r="AA63" i="6"/>
  <c r="B63" i="6"/>
  <c r="AB63" i="6" s="1"/>
  <c r="A63" i="6"/>
  <c r="AA61" i="6"/>
  <c r="D61" i="6"/>
  <c r="B61" i="6"/>
  <c r="AB61" i="6" s="1"/>
  <c r="A61" i="6"/>
  <c r="AA60" i="6"/>
  <c r="B60" i="6"/>
  <c r="AB60" i="6" s="1"/>
  <c r="A60" i="6"/>
  <c r="AB58" i="6"/>
  <c r="AA58" i="6"/>
  <c r="D58" i="6"/>
  <c r="B58" i="6"/>
  <c r="A58" i="6"/>
  <c r="AB57" i="6"/>
  <c r="AA57" i="6"/>
  <c r="B57" i="6"/>
  <c r="A57" i="6"/>
  <c r="AB55" i="6"/>
  <c r="AA55" i="6"/>
  <c r="D55" i="6"/>
  <c r="B55" i="6"/>
  <c r="A55" i="6"/>
  <c r="AA54" i="6"/>
  <c r="B54" i="6"/>
  <c r="AB54" i="6" s="1"/>
  <c r="A54" i="6"/>
  <c r="AA52" i="6"/>
  <c r="D52" i="6"/>
  <c r="B52" i="6"/>
  <c r="AB52" i="6" s="1"/>
  <c r="A52" i="6"/>
  <c r="AA51" i="6"/>
  <c r="B51" i="6"/>
  <c r="AB51" i="6" s="1"/>
  <c r="A51" i="6"/>
  <c r="AA49" i="6"/>
  <c r="D49" i="6"/>
  <c r="B49" i="6"/>
  <c r="AB49" i="6" s="1"/>
  <c r="A49" i="6"/>
  <c r="AB48" i="6"/>
  <c r="AA48" i="6"/>
  <c r="B48" i="6"/>
  <c r="A48" i="6"/>
  <c r="AA46" i="6"/>
  <c r="D46" i="6"/>
  <c r="B46" i="6"/>
  <c r="AB46" i="6" s="1"/>
  <c r="A46" i="6"/>
  <c r="AB45" i="6"/>
  <c r="AA45" i="6"/>
  <c r="B45" i="6"/>
  <c r="A45" i="6"/>
  <c r="AA43" i="6"/>
  <c r="D43" i="6"/>
  <c r="B43" i="6"/>
  <c r="AB43" i="6" s="1"/>
  <c r="A43" i="6"/>
  <c r="AA42" i="6"/>
  <c r="B42" i="6"/>
  <c r="AB42" i="6" s="1"/>
  <c r="A42" i="6"/>
  <c r="AB40" i="6"/>
  <c r="AA40" i="6"/>
  <c r="D40" i="6"/>
  <c r="B40" i="6"/>
  <c r="A40" i="6"/>
  <c r="AA39" i="6"/>
  <c r="B39" i="6"/>
  <c r="AB39" i="6" s="1"/>
  <c r="A39" i="6"/>
  <c r="AB37" i="6"/>
  <c r="AA37" i="6"/>
  <c r="D37" i="6"/>
  <c r="B37" i="6"/>
  <c r="A37" i="6"/>
  <c r="AA36" i="6"/>
  <c r="B36" i="6"/>
  <c r="AB36" i="6" s="1"/>
  <c r="A36" i="6"/>
  <c r="AB34" i="6"/>
  <c r="AA34" i="6"/>
  <c r="D34" i="6"/>
  <c r="B34" i="6"/>
  <c r="A34" i="6"/>
  <c r="AB33" i="6"/>
  <c r="AA33" i="6"/>
  <c r="B33" i="6"/>
  <c r="A33" i="6"/>
  <c r="AB31" i="6"/>
  <c r="AA31" i="6"/>
  <c r="D31" i="6"/>
  <c r="B31" i="6"/>
  <c r="A31" i="6"/>
  <c r="AA30" i="6"/>
  <c r="B30" i="6"/>
  <c r="AB30" i="6" s="1"/>
  <c r="A30" i="6"/>
  <c r="V27" i="5"/>
  <c r="U27" i="5"/>
  <c r="T27" i="5"/>
  <c r="S27" i="5"/>
  <c r="R27" i="5"/>
  <c r="Q27" i="5"/>
  <c r="P27" i="5"/>
  <c r="O27" i="5"/>
  <c r="K27" i="5"/>
  <c r="J27" i="5"/>
  <c r="D27" i="5"/>
  <c r="S26" i="4"/>
  <c r="R26" i="4"/>
  <c r="Q26" i="4"/>
  <c r="P26" i="4"/>
  <c r="O26" i="4"/>
  <c r="N26" i="4"/>
  <c r="M26" i="4"/>
  <c r="L26" i="4"/>
  <c r="K26" i="4"/>
  <c r="I25" i="4"/>
  <c r="E25" i="11" s="1"/>
  <c r="I23" i="4"/>
  <c r="C23" i="10" s="1"/>
  <c r="B2" i="4"/>
  <c r="R1" i="4"/>
  <c r="AZ48" i="3"/>
  <c r="AY48" i="3"/>
  <c r="AQ48" i="3"/>
  <c r="AJ48" i="3"/>
  <c r="AB48" i="3"/>
  <c r="AA48" i="3"/>
  <c r="L48" i="3"/>
  <c r="K48" i="3"/>
  <c r="AS47" i="3"/>
  <c r="AW47" i="3" s="1"/>
  <c r="BC47" i="3" s="1"/>
  <c r="BG47" i="3" s="1"/>
  <c r="AN47" i="3"/>
  <c r="AR47" i="3" s="1"/>
  <c r="AX47" i="3" s="1"/>
  <c r="BB47" i="3" s="1"/>
  <c r="BH47" i="3" s="1"/>
  <c r="BL47" i="3" s="1"/>
  <c r="BP47" i="3" s="1"/>
  <c r="BS47" i="3" s="1"/>
  <c r="AM47" i="3"/>
  <c r="AI47" i="3"/>
  <c r="AC46" i="3"/>
  <c r="AI46" i="3" s="1"/>
  <c r="AM46" i="3" s="1"/>
  <c r="AS46" i="3" s="1"/>
  <c r="AW46" i="3" s="1"/>
  <c r="BC46" i="3" s="1"/>
  <c r="BG46" i="3" s="1"/>
  <c r="Y46" i="3"/>
  <c r="X46" i="3"/>
  <c r="AD46" i="3" s="1"/>
  <c r="AH46" i="3" s="1"/>
  <c r="AN46" i="3" s="1"/>
  <c r="AR46" i="3" s="1"/>
  <c r="AX46" i="3" s="1"/>
  <c r="BB46" i="3" s="1"/>
  <c r="BH46" i="3" s="1"/>
  <c r="BL46" i="3" s="1"/>
  <c r="BP46" i="3" s="1"/>
  <c r="BS46" i="3" s="1"/>
  <c r="S46" i="3"/>
  <c r="BM45" i="3"/>
  <c r="AZ45" i="3"/>
  <c r="AK45" i="3"/>
  <c r="AJ45" i="3"/>
  <c r="AA45" i="3"/>
  <c r="U45" i="3"/>
  <c r="J45" i="3"/>
  <c r="BR44" i="3"/>
  <c r="BR45" i="3" s="1"/>
  <c r="BQ44" i="3"/>
  <c r="BQ45" i="3" s="1"/>
  <c r="BN44" i="3"/>
  <c r="BM44" i="3"/>
  <c r="BK44" i="3"/>
  <c r="BJ44" i="3"/>
  <c r="BJ45" i="3" s="1"/>
  <c r="BI44" i="3"/>
  <c r="BI45" i="3" s="1"/>
  <c r="BF44" i="3"/>
  <c r="BE44" i="3"/>
  <c r="BD44" i="3"/>
  <c r="BA44" i="3"/>
  <c r="BA45" i="3" s="1"/>
  <c r="AZ44" i="3"/>
  <c r="AY44" i="3"/>
  <c r="AV44" i="3"/>
  <c r="AU44" i="3"/>
  <c r="AT44" i="3"/>
  <c r="AT45" i="3" s="1"/>
  <c r="AQ44" i="3"/>
  <c r="AP44" i="3"/>
  <c r="AO44" i="3"/>
  <c r="AL44" i="3"/>
  <c r="AL45" i="3" s="1"/>
  <c r="AK44" i="3"/>
  <c r="AJ44" i="3"/>
  <c r="AG44" i="3"/>
  <c r="AF44" i="3"/>
  <c r="AE44" i="3"/>
  <c r="AB44" i="3"/>
  <c r="AB45" i="3" s="1"/>
  <c r="AA44" i="3"/>
  <c r="Z44" i="3"/>
  <c r="W44" i="3"/>
  <c r="V44" i="3"/>
  <c r="V45" i="3" s="1"/>
  <c r="U44" i="3"/>
  <c r="R44" i="3"/>
  <c r="Q44" i="3"/>
  <c r="P44" i="3"/>
  <c r="M44" i="3"/>
  <c r="M45" i="3" s="1"/>
  <c r="L44" i="3"/>
  <c r="L45" i="3" s="1"/>
  <c r="K44" i="3"/>
  <c r="J44" i="3"/>
  <c r="H44" i="3"/>
  <c r="G44" i="3"/>
  <c r="F44" i="3"/>
  <c r="F45" i="3" s="1"/>
  <c r="E44" i="3"/>
  <c r="E45" i="3" s="1"/>
  <c r="BR43" i="3"/>
  <c r="BQ43" i="3"/>
  <c r="BN43" i="3"/>
  <c r="BN45" i="3" s="1"/>
  <c r="BM43" i="3"/>
  <c r="BK43" i="3"/>
  <c r="BK45" i="3" s="1"/>
  <c r="BJ43" i="3"/>
  <c r="BI43" i="3"/>
  <c r="BF43" i="3"/>
  <c r="BE43" i="3"/>
  <c r="BE45" i="3" s="1"/>
  <c r="BD43" i="3"/>
  <c r="BA43" i="3"/>
  <c r="AZ43" i="3"/>
  <c r="AY43" i="3"/>
  <c r="AY45" i="3" s="1"/>
  <c r="AV43" i="3"/>
  <c r="AU43" i="3"/>
  <c r="AT43" i="3"/>
  <c r="AQ43" i="3"/>
  <c r="AQ45" i="3" s="1"/>
  <c r="AP43" i="3"/>
  <c r="AP45" i="3" s="1"/>
  <c r="AO43" i="3"/>
  <c r="AO45" i="3" s="1"/>
  <c r="AL43" i="3"/>
  <c r="AK43" i="3"/>
  <c r="AJ43" i="3"/>
  <c r="AG43" i="3"/>
  <c r="AG45" i="3" s="1"/>
  <c r="AF43" i="3"/>
  <c r="AF45" i="3" s="1"/>
  <c r="AE43" i="3"/>
  <c r="AE45" i="3" s="1"/>
  <c r="AB43" i="3"/>
  <c r="AA43" i="3"/>
  <c r="Z43" i="3"/>
  <c r="Z45" i="3" s="1"/>
  <c r="W43" i="3"/>
  <c r="W45" i="3" s="1"/>
  <c r="V43" i="3"/>
  <c r="U43" i="3"/>
  <c r="R43" i="3"/>
  <c r="R45" i="3" s="1"/>
  <c r="Q43" i="3"/>
  <c r="Q45" i="3" s="1"/>
  <c r="P43" i="3"/>
  <c r="P45" i="3" s="1"/>
  <c r="M43" i="3"/>
  <c r="L43" i="3"/>
  <c r="K43" i="3"/>
  <c r="K45" i="3" s="1"/>
  <c r="J43" i="3"/>
  <c r="H43" i="3"/>
  <c r="H45" i="3" s="1"/>
  <c r="G43" i="3"/>
  <c r="G45" i="3" s="1"/>
  <c r="F43" i="3"/>
  <c r="E43" i="3"/>
  <c r="BR41" i="3"/>
  <c r="BR48" i="3" s="1"/>
  <c r="BQ41" i="3"/>
  <c r="BQ48" i="3" s="1"/>
  <c r="BN41" i="3"/>
  <c r="BN48" i="3" s="1"/>
  <c r="BM41" i="3"/>
  <c r="BK41" i="3"/>
  <c r="BK48" i="3" s="1"/>
  <c r="BJ41" i="3"/>
  <c r="BI41" i="3"/>
  <c r="BI48" i="3" s="1"/>
  <c r="BF41" i="3"/>
  <c r="BF48" i="3" s="1"/>
  <c r="BE41" i="3"/>
  <c r="BD41" i="3"/>
  <c r="BA41" i="3"/>
  <c r="BA48" i="3" s="1"/>
  <c r="AZ41" i="3"/>
  <c r="AY41" i="3"/>
  <c r="AV41" i="3"/>
  <c r="AU41" i="3"/>
  <c r="AU48" i="3" s="1"/>
  <c r="AT41" i="3"/>
  <c r="AT48" i="3" s="1"/>
  <c r="AQ41" i="3"/>
  <c r="AP41" i="3"/>
  <c r="AP48" i="3" s="1"/>
  <c r="AO41" i="3"/>
  <c r="AL41" i="3"/>
  <c r="AL48" i="3" s="1"/>
  <c r="AK41" i="3"/>
  <c r="AK40" i="3" s="1"/>
  <c r="AJ41" i="3"/>
  <c r="AG41" i="3"/>
  <c r="AF41" i="3"/>
  <c r="AE41" i="3"/>
  <c r="AE48" i="3" s="1"/>
  <c r="AB41" i="3"/>
  <c r="AA41" i="3"/>
  <c r="Z41" i="3"/>
  <c r="Z48" i="3" s="1"/>
  <c r="W41" i="3"/>
  <c r="W48" i="3" s="1"/>
  <c r="V41" i="3"/>
  <c r="V48" i="3" s="1"/>
  <c r="U41" i="3"/>
  <c r="U48" i="3" s="1"/>
  <c r="R41" i="3"/>
  <c r="R48" i="3" s="1"/>
  <c r="Q41" i="3"/>
  <c r="P41" i="3"/>
  <c r="N41" i="3"/>
  <c r="M41" i="3"/>
  <c r="M48" i="3" s="1"/>
  <c r="L41" i="3"/>
  <c r="K41" i="3"/>
  <c r="J41" i="3"/>
  <c r="J48" i="3" s="1"/>
  <c r="H41" i="3"/>
  <c r="G41" i="3"/>
  <c r="G48" i="3" s="1"/>
  <c r="F41" i="3"/>
  <c r="E41" i="3"/>
  <c r="E48" i="3" s="1"/>
  <c r="BV40" i="3"/>
  <c r="BR40" i="3"/>
  <c r="BQ40" i="3"/>
  <c r="BK40" i="3"/>
  <c r="BI40" i="3"/>
  <c r="BA40" i="3"/>
  <c r="AZ40" i="3"/>
  <c r="AY40" i="3"/>
  <c r="AU40" i="3"/>
  <c r="AQ40" i="3"/>
  <c r="AL40" i="3"/>
  <c r="AJ40" i="3"/>
  <c r="AE40" i="3"/>
  <c r="AB40" i="3"/>
  <c r="AA40" i="3"/>
  <c r="W40" i="3"/>
  <c r="V40" i="3"/>
  <c r="U40" i="3"/>
  <c r="M40" i="3"/>
  <c r="L40" i="3"/>
  <c r="K40" i="3"/>
  <c r="G40" i="3"/>
  <c r="E40" i="3"/>
  <c r="BV39" i="3"/>
  <c r="BV41" i="3" s="1"/>
  <c r="BR39" i="3"/>
  <c r="BQ39" i="3"/>
  <c r="BN39" i="3"/>
  <c r="BM39" i="3"/>
  <c r="BK39" i="3"/>
  <c r="BJ39" i="3"/>
  <c r="BI39" i="3"/>
  <c r="BF39" i="3"/>
  <c r="BE39" i="3"/>
  <c r="BD39" i="3"/>
  <c r="BA39" i="3"/>
  <c r="AZ39" i="3"/>
  <c r="AY39" i="3"/>
  <c r="AV39" i="3"/>
  <c r="AU39" i="3"/>
  <c r="AT39" i="3"/>
  <c r="AQ39" i="3"/>
  <c r="AP39" i="3"/>
  <c r="AO39" i="3"/>
  <c r="AL39" i="3"/>
  <c r="AK39" i="3"/>
  <c r="AJ39" i="3"/>
  <c r="AG39" i="3"/>
  <c r="AF39" i="3"/>
  <c r="AE39" i="3"/>
  <c r="AB39" i="3"/>
  <c r="AA39" i="3"/>
  <c r="Z39" i="3"/>
  <c r="W39" i="3"/>
  <c r="V39" i="3"/>
  <c r="U39" i="3"/>
  <c r="R39" i="3"/>
  <c r="Q39" i="3"/>
  <c r="P39" i="3"/>
  <c r="M39" i="3"/>
  <c r="L39" i="3"/>
  <c r="K39" i="3"/>
  <c r="J39" i="3"/>
  <c r="H39" i="3"/>
  <c r="G39" i="3"/>
  <c r="F39" i="3"/>
  <c r="E39" i="3"/>
  <c r="BX38" i="3"/>
  <c r="BT37" i="3"/>
  <c r="O37" i="3"/>
  <c r="S37" i="3" s="1"/>
  <c r="Y37" i="3" s="1"/>
  <c r="AC37" i="3" s="1"/>
  <c r="AI37" i="3" s="1"/>
  <c r="AM37" i="3" s="1"/>
  <c r="AS37" i="3" s="1"/>
  <c r="AW37" i="3" s="1"/>
  <c r="BC37" i="3" s="1"/>
  <c r="BG37" i="3" s="1"/>
  <c r="N37" i="3"/>
  <c r="T37" i="3" s="1"/>
  <c r="X37" i="3" s="1"/>
  <c r="AD37" i="3" s="1"/>
  <c r="AH37" i="3" s="1"/>
  <c r="AN37" i="3" s="1"/>
  <c r="AR37" i="3" s="1"/>
  <c r="AX37" i="3" s="1"/>
  <c r="BB37" i="3" s="1"/>
  <c r="BH37" i="3" s="1"/>
  <c r="BL37" i="3" s="1"/>
  <c r="BP37" i="3" s="1"/>
  <c r="BS37" i="3" s="1"/>
  <c r="I37" i="3"/>
  <c r="BT36" i="3"/>
  <c r="X36" i="3"/>
  <c r="AD36" i="3" s="1"/>
  <c r="AH36" i="3" s="1"/>
  <c r="AN36" i="3" s="1"/>
  <c r="AR36" i="3" s="1"/>
  <c r="AX36" i="3" s="1"/>
  <c r="BB36" i="3" s="1"/>
  <c r="BH36" i="3" s="1"/>
  <c r="BL36" i="3" s="1"/>
  <c r="BP36" i="3" s="1"/>
  <c r="BS36" i="3" s="1"/>
  <c r="N36" i="3"/>
  <c r="T36" i="3" s="1"/>
  <c r="I36" i="3"/>
  <c r="O36" i="3" s="1"/>
  <c r="S36" i="3" s="1"/>
  <c r="Y36" i="3" s="1"/>
  <c r="AC36" i="3" s="1"/>
  <c r="AI36" i="3" s="1"/>
  <c r="AM36" i="3" s="1"/>
  <c r="AS36" i="3" s="1"/>
  <c r="AW36" i="3" s="1"/>
  <c r="BC36" i="3" s="1"/>
  <c r="BG36" i="3" s="1"/>
  <c r="BT35" i="3"/>
  <c r="O35" i="3"/>
  <c r="S35" i="3" s="1"/>
  <c r="Y35" i="3" s="1"/>
  <c r="AC35" i="3" s="1"/>
  <c r="AI35" i="3" s="1"/>
  <c r="AM35" i="3" s="1"/>
  <c r="AS35" i="3" s="1"/>
  <c r="AW35" i="3" s="1"/>
  <c r="BC35" i="3" s="1"/>
  <c r="BG35" i="3" s="1"/>
  <c r="N35" i="3"/>
  <c r="T35" i="3" s="1"/>
  <c r="X35" i="3" s="1"/>
  <c r="AD35" i="3" s="1"/>
  <c r="AH35" i="3" s="1"/>
  <c r="AN35" i="3" s="1"/>
  <c r="AR35" i="3" s="1"/>
  <c r="AX35" i="3" s="1"/>
  <c r="BB35" i="3" s="1"/>
  <c r="BH35" i="3" s="1"/>
  <c r="BL35" i="3" s="1"/>
  <c r="BP35" i="3" s="1"/>
  <c r="BS35" i="3" s="1"/>
  <c r="I35" i="3"/>
  <c r="BT34" i="3"/>
  <c r="BL34" i="3"/>
  <c r="BP34" i="3" s="1"/>
  <c r="BS34" i="3" s="1"/>
  <c r="AH34" i="3"/>
  <c r="AN34" i="3" s="1"/>
  <c r="AR34" i="3" s="1"/>
  <c r="AX34" i="3" s="1"/>
  <c r="BB34" i="3" s="1"/>
  <c r="BH34" i="3" s="1"/>
  <c r="AD34" i="3"/>
  <c r="X34" i="3"/>
  <c r="O34" i="3"/>
  <c r="S34" i="3" s="1"/>
  <c r="Y34" i="3" s="1"/>
  <c r="AC34" i="3" s="1"/>
  <c r="AI34" i="3" s="1"/>
  <c r="AM34" i="3" s="1"/>
  <c r="AS34" i="3" s="1"/>
  <c r="AW34" i="3" s="1"/>
  <c r="BC34" i="3" s="1"/>
  <c r="BG34" i="3" s="1"/>
  <c r="N34" i="3"/>
  <c r="T34" i="3" s="1"/>
  <c r="I34" i="3"/>
  <c r="BB33" i="3"/>
  <c r="BH33" i="3" s="1"/>
  <c r="BL33" i="3" s="1"/>
  <c r="BP33" i="3" s="1"/>
  <c r="BS33" i="3" s="1"/>
  <c r="X33" i="3"/>
  <c r="AD33" i="3" s="1"/>
  <c r="AH33" i="3" s="1"/>
  <c r="AN33" i="3" s="1"/>
  <c r="AR33" i="3" s="1"/>
  <c r="AX33" i="3" s="1"/>
  <c r="T33" i="3"/>
  <c r="O33" i="3"/>
  <c r="S33" i="3" s="1"/>
  <c r="Y33" i="3" s="1"/>
  <c r="AC33" i="3" s="1"/>
  <c r="AI33" i="3" s="1"/>
  <c r="AM33" i="3" s="1"/>
  <c r="AS33" i="3" s="1"/>
  <c r="AW33" i="3" s="1"/>
  <c r="BC33" i="3" s="1"/>
  <c r="BG33" i="3" s="1"/>
  <c r="N33" i="3"/>
  <c r="I33" i="3"/>
  <c r="BT32" i="3"/>
  <c r="BS32" i="3"/>
  <c r="AS32" i="3"/>
  <c r="AW32" i="3" s="1"/>
  <c r="BC32" i="3" s="1"/>
  <c r="BG32" i="3" s="1"/>
  <c r="O32" i="3"/>
  <c r="S32" i="3" s="1"/>
  <c r="Y32" i="3" s="1"/>
  <c r="AC32" i="3" s="1"/>
  <c r="AI32" i="3" s="1"/>
  <c r="AM32" i="3" s="1"/>
  <c r="N32" i="3"/>
  <c r="T32" i="3" s="1"/>
  <c r="X32" i="3" s="1"/>
  <c r="AD32" i="3" s="1"/>
  <c r="AH32" i="3" s="1"/>
  <c r="AN32" i="3" s="1"/>
  <c r="AR32" i="3" s="1"/>
  <c r="AX32" i="3" s="1"/>
  <c r="BB32" i="3" s="1"/>
  <c r="BH32" i="3" s="1"/>
  <c r="BL32" i="3" s="1"/>
  <c r="BP32" i="3" s="1"/>
  <c r="I32" i="3"/>
  <c r="BT31" i="3"/>
  <c r="T31" i="3"/>
  <c r="X31" i="3" s="1"/>
  <c r="AD31" i="3" s="1"/>
  <c r="AH31" i="3" s="1"/>
  <c r="AN31" i="3" s="1"/>
  <c r="AR31" i="3" s="1"/>
  <c r="AX31" i="3" s="1"/>
  <c r="BB31" i="3" s="1"/>
  <c r="BH31" i="3" s="1"/>
  <c r="BL31" i="3" s="1"/>
  <c r="BP31" i="3" s="1"/>
  <c r="BS31" i="3" s="1"/>
  <c r="S31" i="3"/>
  <c r="Y31" i="3" s="1"/>
  <c r="AC31" i="3" s="1"/>
  <c r="AI31" i="3" s="1"/>
  <c r="AM31" i="3" s="1"/>
  <c r="AS31" i="3" s="1"/>
  <c r="AW31" i="3" s="1"/>
  <c r="BC31" i="3" s="1"/>
  <c r="BG31" i="3" s="1"/>
  <c r="O31" i="3"/>
  <c r="N31" i="3"/>
  <c r="I31" i="3"/>
  <c r="BT30" i="3"/>
  <c r="N30" i="3"/>
  <c r="T30" i="3" s="1"/>
  <c r="X30" i="3" s="1"/>
  <c r="AD30" i="3" s="1"/>
  <c r="AH30" i="3" s="1"/>
  <c r="AN30" i="3" s="1"/>
  <c r="AR30" i="3" s="1"/>
  <c r="AX30" i="3" s="1"/>
  <c r="BB30" i="3" s="1"/>
  <c r="BH30" i="3" s="1"/>
  <c r="BL30" i="3" s="1"/>
  <c r="BP30" i="3" s="1"/>
  <c r="BS30" i="3" s="1"/>
  <c r="I30" i="3"/>
  <c r="O30" i="3" s="1"/>
  <c r="S30" i="3" s="1"/>
  <c r="Y30" i="3" s="1"/>
  <c r="AC30" i="3" s="1"/>
  <c r="AI30" i="3" s="1"/>
  <c r="AM30" i="3" s="1"/>
  <c r="AS30" i="3" s="1"/>
  <c r="AW30" i="3" s="1"/>
  <c r="BC30" i="3" s="1"/>
  <c r="BG30" i="3" s="1"/>
  <c r="T29" i="3"/>
  <c r="N29" i="3"/>
  <c r="I29" i="3"/>
  <c r="AS28" i="3"/>
  <c r="AW28" i="3" s="1"/>
  <c r="BC28" i="3" s="1"/>
  <c r="BG28" i="3" s="1"/>
  <c r="X28" i="3"/>
  <c r="AD28" i="3" s="1"/>
  <c r="AH28" i="3" s="1"/>
  <c r="AN28" i="3" s="1"/>
  <c r="AR28" i="3" s="1"/>
  <c r="AX28" i="3" s="1"/>
  <c r="BB28" i="3" s="1"/>
  <c r="BH28" i="3" s="1"/>
  <c r="BL28" i="3" s="1"/>
  <c r="BP28" i="3" s="1"/>
  <c r="BS28" i="3" s="1"/>
  <c r="T28" i="3"/>
  <c r="N28" i="3"/>
  <c r="I28" i="3"/>
  <c r="O28" i="3" s="1"/>
  <c r="S28" i="3" s="1"/>
  <c r="Y28" i="3" s="1"/>
  <c r="AC28" i="3" s="1"/>
  <c r="AI28" i="3" s="1"/>
  <c r="AM28" i="3" s="1"/>
  <c r="BS27" i="3"/>
  <c r="X27" i="3"/>
  <c r="AD27" i="3" s="1"/>
  <c r="AH27" i="3" s="1"/>
  <c r="AN27" i="3" s="1"/>
  <c r="AR27" i="3" s="1"/>
  <c r="AX27" i="3" s="1"/>
  <c r="BB27" i="3" s="1"/>
  <c r="BH27" i="3" s="1"/>
  <c r="BL27" i="3" s="1"/>
  <c r="BP27" i="3" s="1"/>
  <c r="T27" i="3"/>
  <c r="N27" i="3"/>
  <c r="I27" i="3"/>
  <c r="O27" i="3" s="1"/>
  <c r="S27" i="3" s="1"/>
  <c r="Y27" i="3" s="1"/>
  <c r="AC27" i="3" s="1"/>
  <c r="AI27" i="3" s="1"/>
  <c r="AM27" i="3" s="1"/>
  <c r="AS27" i="3" s="1"/>
  <c r="AW27" i="3" s="1"/>
  <c r="BC27" i="3" s="1"/>
  <c r="BG27" i="3" s="1"/>
  <c r="Y26" i="3"/>
  <c r="AC26" i="3" s="1"/>
  <c r="AI26" i="3" s="1"/>
  <c r="AM26" i="3" s="1"/>
  <c r="AS26" i="3" s="1"/>
  <c r="AW26" i="3" s="1"/>
  <c r="BC26" i="3" s="1"/>
  <c r="BG26" i="3" s="1"/>
  <c r="N26" i="3"/>
  <c r="T26" i="3" s="1"/>
  <c r="X26" i="3" s="1"/>
  <c r="AD26" i="3" s="1"/>
  <c r="AH26" i="3" s="1"/>
  <c r="AN26" i="3" s="1"/>
  <c r="AR26" i="3" s="1"/>
  <c r="AX26" i="3" s="1"/>
  <c r="BB26" i="3" s="1"/>
  <c r="BH26" i="3" s="1"/>
  <c r="BL26" i="3" s="1"/>
  <c r="BP26" i="3" s="1"/>
  <c r="BS26" i="3" s="1"/>
  <c r="I26" i="3"/>
  <c r="O26" i="3" s="1"/>
  <c r="S26" i="3" s="1"/>
  <c r="BB25" i="3"/>
  <c r="BH25" i="3" s="1"/>
  <c r="BL25" i="3" s="1"/>
  <c r="BP25" i="3" s="1"/>
  <c r="BS25" i="3" s="1"/>
  <c r="AH25" i="3"/>
  <c r="AN25" i="3" s="1"/>
  <c r="AR25" i="3" s="1"/>
  <c r="AX25" i="3" s="1"/>
  <c r="N25" i="3"/>
  <c r="T25" i="3" s="1"/>
  <c r="X25" i="3" s="1"/>
  <c r="AD25" i="3" s="1"/>
  <c r="I25" i="3"/>
  <c r="O25" i="3" s="1"/>
  <c r="S25" i="3" s="1"/>
  <c r="Y25" i="3" s="1"/>
  <c r="AC25" i="3" s="1"/>
  <c r="AI25" i="3" s="1"/>
  <c r="AM25" i="3" s="1"/>
  <c r="AS25" i="3" s="1"/>
  <c r="AW25" i="3" s="1"/>
  <c r="BC25" i="3" s="1"/>
  <c r="BG25" i="3" s="1"/>
  <c r="BT24" i="3"/>
  <c r="X24" i="3"/>
  <c r="AD24" i="3" s="1"/>
  <c r="AH24" i="3" s="1"/>
  <c r="AN24" i="3" s="1"/>
  <c r="AR24" i="3" s="1"/>
  <c r="AX24" i="3" s="1"/>
  <c r="BB24" i="3" s="1"/>
  <c r="BH24" i="3" s="1"/>
  <c r="BL24" i="3" s="1"/>
  <c r="BP24" i="3" s="1"/>
  <c r="BS24" i="3" s="1"/>
  <c r="T24" i="3"/>
  <c r="N24" i="3"/>
  <c r="I24" i="3"/>
  <c r="O24" i="3" s="1"/>
  <c r="S24" i="3" s="1"/>
  <c r="Y24" i="3" s="1"/>
  <c r="AC24" i="3" s="1"/>
  <c r="AI24" i="3" s="1"/>
  <c r="AM24" i="3" s="1"/>
  <c r="AS24" i="3" s="1"/>
  <c r="AW24" i="3" s="1"/>
  <c r="BC24" i="3" s="1"/>
  <c r="BG24" i="3" s="1"/>
  <c r="N23" i="3"/>
  <c r="T23" i="3" s="1"/>
  <c r="X23" i="3" s="1"/>
  <c r="AD23" i="3" s="1"/>
  <c r="AH23" i="3" s="1"/>
  <c r="AN23" i="3" s="1"/>
  <c r="AR23" i="3" s="1"/>
  <c r="AX23" i="3" s="1"/>
  <c r="BB23" i="3" s="1"/>
  <c r="BH23" i="3" s="1"/>
  <c r="BL23" i="3" s="1"/>
  <c r="BP23" i="3" s="1"/>
  <c r="BS23" i="3" s="1"/>
  <c r="I23" i="3"/>
  <c r="O23" i="3" s="1"/>
  <c r="S23" i="3" s="1"/>
  <c r="Y23" i="3" s="1"/>
  <c r="AC23" i="3" s="1"/>
  <c r="AI23" i="3" s="1"/>
  <c r="AM23" i="3" s="1"/>
  <c r="AS23" i="3" s="1"/>
  <c r="AW23" i="3" s="1"/>
  <c r="BC23" i="3" s="1"/>
  <c r="BG23" i="3" s="1"/>
  <c r="X22" i="3"/>
  <c r="AD22" i="3" s="1"/>
  <c r="AH22" i="3" s="1"/>
  <c r="AN22" i="3" s="1"/>
  <c r="AR22" i="3" s="1"/>
  <c r="AX22" i="3" s="1"/>
  <c r="BB22" i="3" s="1"/>
  <c r="BH22" i="3" s="1"/>
  <c r="BL22" i="3" s="1"/>
  <c r="BP22" i="3" s="1"/>
  <c r="BS22" i="3" s="1"/>
  <c r="T22" i="3"/>
  <c r="N22" i="3"/>
  <c r="I22" i="3"/>
  <c r="O22" i="3" s="1"/>
  <c r="S22" i="3" s="1"/>
  <c r="Y22" i="3" s="1"/>
  <c r="AC22" i="3" s="1"/>
  <c r="AI22" i="3" s="1"/>
  <c r="AM22" i="3" s="1"/>
  <c r="AS22" i="3" s="1"/>
  <c r="AW22" i="3" s="1"/>
  <c r="BC22" i="3" s="1"/>
  <c r="BG22" i="3" s="1"/>
  <c r="N21" i="3"/>
  <c r="T21" i="3" s="1"/>
  <c r="I21" i="3"/>
  <c r="I41" i="3" s="1"/>
  <c r="O16" i="3"/>
  <c r="Y16" i="3" s="1"/>
  <c r="AI16" i="3" s="1"/>
  <c r="AS16" i="3" s="1"/>
  <c r="BC16" i="3" s="1"/>
  <c r="BM16" i="3" s="1"/>
  <c r="J54" i="1"/>
  <c r="S53" i="1"/>
  <c r="I53" i="1"/>
  <c r="A53" i="1"/>
  <c r="BF45" i="3" l="1"/>
  <c r="P24" i="16"/>
  <c r="E95" i="16"/>
  <c r="E100" i="16"/>
  <c r="L101" i="16"/>
  <c r="D105" i="16"/>
  <c r="E105" i="16" s="1"/>
  <c r="P20" i="16"/>
  <c r="H97" i="16"/>
  <c r="I97" i="16" s="1"/>
  <c r="D101" i="16"/>
  <c r="E101" i="16" s="1"/>
  <c r="E104" i="16"/>
  <c r="H105" i="16"/>
  <c r="L97" i="16"/>
  <c r="H101" i="16"/>
  <c r="I101" i="16" s="1"/>
  <c r="I104" i="16"/>
  <c r="L105" i="16"/>
  <c r="M100" i="16"/>
  <c r="I102" i="16"/>
  <c r="M97" i="16"/>
  <c r="M99" i="16"/>
  <c r="I17" i="4"/>
  <c r="E17" i="11" s="1"/>
  <c r="H26" i="17"/>
  <c r="H102" i="17" s="1"/>
  <c r="P28" i="16"/>
  <c r="F26" i="4"/>
  <c r="I21" i="16"/>
  <c r="L30" i="17"/>
  <c r="L106" i="17" s="1"/>
  <c r="I21" i="4"/>
  <c r="C21" i="10" s="1"/>
  <c r="E22" i="16"/>
  <c r="E26" i="16"/>
  <c r="I29" i="16"/>
  <c r="N32" i="16"/>
  <c r="L22" i="17"/>
  <c r="L98" i="17" s="1"/>
  <c r="I105" i="16"/>
  <c r="D35" i="9" a="1"/>
  <c r="D35" i="9" s="1"/>
  <c r="C35" i="9" s="1"/>
  <c r="I18" i="4"/>
  <c r="I22" i="4"/>
  <c r="C22" i="10" s="1"/>
  <c r="I24" i="4"/>
  <c r="E24" i="11" s="1"/>
  <c r="J24" i="11" s="1"/>
  <c r="H18" i="10" a="1"/>
  <c r="H18" i="10" s="1"/>
  <c r="D36" i="9" a="1"/>
  <c r="D36" i="9" s="1"/>
  <c r="C36" i="9" s="1"/>
  <c r="D38" i="9" a="1"/>
  <c r="D38" i="9" s="1"/>
  <c r="C38" i="9" s="1"/>
  <c r="D40" i="9" a="1"/>
  <c r="D40" i="9" s="1"/>
  <c r="C40" i="9" s="1"/>
  <c r="D41" i="9" a="1"/>
  <c r="D41" i="9" s="1"/>
  <c r="C41" i="9" s="1"/>
  <c r="I26" i="16"/>
  <c r="P106" i="16"/>
  <c r="D27" i="18"/>
  <c r="D103" i="18" s="1"/>
  <c r="G20" i="10" a="1"/>
  <c r="G20" i="10" s="1"/>
  <c r="E27" i="16"/>
  <c r="H31" i="18"/>
  <c r="H107" i="18" s="1"/>
  <c r="H19" i="10" a="1"/>
  <c r="H19" i="10" s="1"/>
  <c r="I20" i="16"/>
  <c r="D20" i="17"/>
  <c r="H23" i="18"/>
  <c r="H99" i="18" s="1"/>
  <c r="P102" i="16"/>
  <c r="C24" i="11"/>
  <c r="K24" i="11" s="1"/>
  <c r="E21" i="16"/>
  <c r="I24" i="16"/>
  <c r="M24" i="16"/>
  <c r="M28" i="16"/>
  <c r="D23" i="17"/>
  <c r="D99" i="17" s="1"/>
  <c r="L27" i="18"/>
  <c r="L103" i="18" s="1"/>
  <c r="F20" i="10" a="1"/>
  <c r="F20" i="10" s="1"/>
  <c r="F21" i="10" a="1"/>
  <c r="F21" i="10" s="1"/>
  <c r="E22" i="10" a="1"/>
  <c r="E22" i="10" s="1"/>
  <c r="E23" i="10" a="1"/>
  <c r="E23" i="10" s="1"/>
  <c r="F22" i="10" a="1"/>
  <c r="F22" i="10" s="1"/>
  <c r="G21" i="10" a="1"/>
  <c r="G21" i="10" s="1"/>
  <c r="H20" i="10" a="1"/>
  <c r="H20" i="10" s="1"/>
  <c r="D20" i="11"/>
  <c r="K20" i="11" s="1"/>
  <c r="E20" i="16"/>
  <c r="E30" i="16"/>
  <c r="M22" i="16"/>
  <c r="D30" i="17"/>
  <c r="D106" i="17" s="1"/>
  <c r="D22" i="17"/>
  <c r="D98" i="17" s="1"/>
  <c r="H25" i="17"/>
  <c r="H101" i="17" s="1"/>
  <c r="L29" i="17"/>
  <c r="L21" i="17"/>
  <c r="H30" i="18"/>
  <c r="H106" i="18" s="1"/>
  <c r="H22" i="18"/>
  <c r="H98" i="18" s="1"/>
  <c r="L26" i="18"/>
  <c r="J22" i="4"/>
  <c r="F22" i="11" s="1"/>
  <c r="J24" i="4"/>
  <c r="D24" i="10" s="1"/>
  <c r="J32" i="16"/>
  <c r="P100" i="16"/>
  <c r="I106" i="16"/>
  <c r="C24" i="10"/>
  <c r="E24" i="10" a="1"/>
  <c r="E24" i="10" s="1"/>
  <c r="F23" i="10" a="1"/>
  <c r="F23" i="10" s="1"/>
  <c r="G22" i="10" a="1"/>
  <c r="G22" i="10" s="1"/>
  <c r="H21" i="10" a="1"/>
  <c r="H21" i="10" s="1"/>
  <c r="E17" i="14"/>
  <c r="H17" i="14" s="1"/>
  <c r="I28" i="16"/>
  <c r="M26" i="16"/>
  <c r="D29" i="17"/>
  <c r="D105" i="17" s="1"/>
  <c r="H20" i="17"/>
  <c r="H96" i="17" s="1"/>
  <c r="L28" i="17"/>
  <c r="L104" i="17" s="1"/>
  <c r="D25" i="18"/>
  <c r="D101" i="18" s="1"/>
  <c r="H29" i="18"/>
  <c r="H105" i="18" s="1"/>
  <c r="H21" i="18"/>
  <c r="H97" i="18" s="1"/>
  <c r="L25" i="18"/>
  <c r="L101" i="18" s="1"/>
  <c r="P30" i="16"/>
  <c r="D99" i="16"/>
  <c r="I19" i="4"/>
  <c r="P95" i="16"/>
  <c r="J19" i="4"/>
  <c r="D19" i="10" s="1"/>
  <c r="J23" i="4"/>
  <c r="D21" i="9" a="1"/>
  <c r="D21" i="9" s="1"/>
  <c r="C21" i="9" s="1"/>
  <c r="E17" i="10" a="1"/>
  <c r="E17" i="10" s="1"/>
  <c r="E25" i="10" a="1"/>
  <c r="E25" i="10" s="1"/>
  <c r="F24" i="10" a="1"/>
  <c r="F24" i="10" s="1"/>
  <c r="G23" i="10" a="1"/>
  <c r="G23" i="10" s="1"/>
  <c r="I23" i="10" s="1"/>
  <c r="H22" i="10" a="1"/>
  <c r="H22" i="10" s="1"/>
  <c r="E24" i="16"/>
  <c r="L32" i="16"/>
  <c r="M32" i="16" s="1"/>
  <c r="D28" i="17"/>
  <c r="D104" i="17" s="1"/>
  <c r="D20" i="18"/>
  <c r="D24" i="18"/>
  <c r="H28" i="18"/>
  <c r="H104" i="18" s="1"/>
  <c r="L20" i="18"/>
  <c r="L24" i="18"/>
  <c r="L100" i="18" s="1"/>
  <c r="M95" i="16"/>
  <c r="E97" i="16"/>
  <c r="E26" i="4"/>
  <c r="E18" i="10" a="1"/>
  <c r="E18" i="10" s="1"/>
  <c r="F17" i="10" a="1"/>
  <c r="F17" i="10" s="1"/>
  <c r="F25" i="10" a="1"/>
  <c r="F25" i="10" s="1"/>
  <c r="G24" i="10" a="1"/>
  <c r="G24" i="10" s="1"/>
  <c r="H23" i="10" a="1"/>
  <c r="H23" i="10" s="1"/>
  <c r="E25" i="16"/>
  <c r="E28" i="16"/>
  <c r="I19" i="16"/>
  <c r="I22" i="16"/>
  <c r="M20" i="16"/>
  <c r="M30" i="16"/>
  <c r="D27" i="17"/>
  <c r="D31" i="18"/>
  <c r="D107" i="18" s="1"/>
  <c r="H27" i="18"/>
  <c r="H103" i="18" s="1"/>
  <c r="L31" i="18"/>
  <c r="L107" i="18" s="1"/>
  <c r="L23" i="18"/>
  <c r="L99" i="18" s="1"/>
  <c r="E19" i="10" a="1"/>
  <c r="E19" i="10" s="1"/>
  <c r="F18" i="10" a="1"/>
  <c r="F18" i="10" s="1"/>
  <c r="G17" i="10" a="1"/>
  <c r="G17" i="10" s="1"/>
  <c r="G25" i="10" a="1"/>
  <c r="G25" i="10" s="1"/>
  <c r="H24" i="10" a="1"/>
  <c r="H24" i="10" s="1"/>
  <c r="D26" i="17"/>
  <c r="H21" i="17"/>
  <c r="H97" i="17" s="1"/>
  <c r="L25" i="17"/>
  <c r="L101" i="17" s="1"/>
  <c r="D30" i="18"/>
  <c r="D106" i="18" s="1"/>
  <c r="D22" i="18"/>
  <c r="H26" i="18"/>
  <c r="H102" i="18" s="1"/>
  <c r="L30" i="18"/>
  <c r="L106" i="18" s="1"/>
  <c r="L22" i="18"/>
  <c r="C26" i="4"/>
  <c r="I96" i="16"/>
  <c r="P104" i="16"/>
  <c r="G26" i="4"/>
  <c r="D34" i="9" a="1"/>
  <c r="D34" i="9" s="1"/>
  <c r="D39" i="9" a="1"/>
  <c r="D39" i="9" s="1"/>
  <c r="C39" i="9" s="1"/>
  <c r="E20" i="10" a="1"/>
  <c r="E20" i="10" s="1"/>
  <c r="F19" i="10" a="1"/>
  <c r="F19" i="10" s="1"/>
  <c r="G18" i="10" a="1"/>
  <c r="G18" i="10" s="1"/>
  <c r="H17" i="10" a="1"/>
  <c r="H17" i="10" s="1"/>
  <c r="H25" i="10" a="1"/>
  <c r="H25" i="10" s="1"/>
  <c r="H32" i="16"/>
  <c r="I32" i="16" s="1"/>
  <c r="H28" i="17"/>
  <c r="L20" i="17"/>
  <c r="N20" i="17" s="1"/>
  <c r="L24" i="17"/>
  <c r="D21" i="18"/>
  <c r="H25" i="18"/>
  <c r="H101" i="18" s="1"/>
  <c r="L29" i="18"/>
  <c r="L105" i="18" s="1"/>
  <c r="D96" i="16"/>
  <c r="L98" i="16"/>
  <c r="H100" i="16"/>
  <c r="I100" i="16" s="1"/>
  <c r="E102" i="16"/>
  <c r="I103" i="16"/>
  <c r="M104" i="16"/>
  <c r="H26" i="4"/>
  <c r="E21" i="10" a="1"/>
  <c r="E21" i="10" s="1"/>
  <c r="I21" i="10" s="1"/>
  <c r="G19" i="10" a="1"/>
  <c r="G19" i="10" s="1"/>
  <c r="C22" i="11"/>
  <c r="I30" i="16"/>
  <c r="M25" i="16"/>
  <c r="D24" i="17"/>
  <c r="D100" i="17" s="1"/>
  <c r="H24" i="18"/>
  <c r="H100" i="18" s="1"/>
  <c r="L28" i="18"/>
  <c r="L104" i="18" s="1"/>
  <c r="C18" i="10"/>
  <c r="E18" i="11"/>
  <c r="F19" i="11"/>
  <c r="F26" i="14"/>
  <c r="F45" i="19"/>
  <c r="F33" i="19"/>
  <c r="G33" i="19" s="1"/>
  <c r="F21" i="19"/>
  <c r="G21" i="19" s="1"/>
  <c r="F32" i="14"/>
  <c r="F48" i="19"/>
  <c r="F24" i="19"/>
  <c r="G24" i="19" s="1"/>
  <c r="F36" i="19"/>
  <c r="G36" i="19" s="1"/>
  <c r="E41" i="19"/>
  <c r="E17" i="19"/>
  <c r="G17" i="19" s="1"/>
  <c r="E29" i="19"/>
  <c r="G29" i="19" s="1"/>
  <c r="H29" i="14"/>
  <c r="E30" i="14"/>
  <c r="H30" i="14" s="1"/>
  <c r="J17" i="11"/>
  <c r="N17" i="11" s="1"/>
  <c r="F24" i="14"/>
  <c r="F20" i="19"/>
  <c r="G20" i="19" s="1"/>
  <c r="F32" i="19"/>
  <c r="G32" i="19" s="1"/>
  <c r="F44" i="19"/>
  <c r="J18" i="4"/>
  <c r="F24" i="11"/>
  <c r="N24" i="11" s="1"/>
  <c r="E18" i="14"/>
  <c r="H18" i="14" s="1"/>
  <c r="C17" i="10"/>
  <c r="C25" i="10"/>
  <c r="D21" i="11"/>
  <c r="K21" i="11" s="1"/>
  <c r="E19" i="11"/>
  <c r="E19" i="14"/>
  <c r="E27" i="14"/>
  <c r="E28" i="14" s="1"/>
  <c r="F29" i="14"/>
  <c r="F30" i="14" s="1"/>
  <c r="D22" i="10"/>
  <c r="T26" i="4"/>
  <c r="J21" i="4"/>
  <c r="C19" i="10"/>
  <c r="C25" i="11"/>
  <c r="E21" i="11"/>
  <c r="E21" i="14"/>
  <c r="D26" i="4"/>
  <c r="F27" i="14"/>
  <c r="C19" i="5"/>
  <c r="C18" i="11"/>
  <c r="K18" i="11" s="1"/>
  <c r="E22" i="11"/>
  <c r="D17" i="11"/>
  <c r="D25" i="11"/>
  <c r="K25" i="11" s="1"/>
  <c r="E23" i="11"/>
  <c r="E23" i="14"/>
  <c r="E24" i="14" s="1"/>
  <c r="F21" i="14"/>
  <c r="F22" i="14" s="1"/>
  <c r="D22" i="11"/>
  <c r="K22" i="11" s="1"/>
  <c r="D18" i="11"/>
  <c r="J17" i="4"/>
  <c r="J25" i="4"/>
  <c r="C21" i="11"/>
  <c r="F17" i="20"/>
  <c r="C36" i="20"/>
  <c r="D34" i="20" s="1"/>
  <c r="E34" i="20" s="1"/>
  <c r="H20" i="20"/>
  <c r="F23" i="20"/>
  <c r="M23" i="16"/>
  <c r="M106" i="16"/>
  <c r="P98" i="16"/>
  <c r="N101" i="16"/>
  <c r="N108" i="16" s="1"/>
  <c r="M105" i="16"/>
  <c r="P103" i="16"/>
  <c r="M96" i="16"/>
  <c r="P99" i="16"/>
  <c r="M103" i="16"/>
  <c r="I23" i="16"/>
  <c r="P25" i="16"/>
  <c r="I95" i="16"/>
  <c r="P105" i="16"/>
  <c r="P96" i="16"/>
  <c r="H99" i="16"/>
  <c r="I99" i="16" s="1"/>
  <c r="D32" i="16"/>
  <c r="E99" i="16"/>
  <c r="F32" i="16"/>
  <c r="E98" i="16"/>
  <c r="E106" i="16"/>
  <c r="F108" i="16"/>
  <c r="J20" i="4"/>
  <c r="I20" i="4"/>
  <c r="H100" i="17"/>
  <c r="H52" i="17"/>
  <c r="I52" i="17" s="1"/>
  <c r="L103" i="17"/>
  <c r="J58" i="17"/>
  <c r="P58" i="17" s="1"/>
  <c r="L100" i="17"/>
  <c r="J77" i="17"/>
  <c r="N39" i="18"/>
  <c r="N60" i="18"/>
  <c r="F184" i="9"/>
  <c r="F23" i="9" s="1"/>
  <c r="L102" i="17"/>
  <c r="J79" i="17"/>
  <c r="D100" i="18"/>
  <c r="L102" i="18"/>
  <c r="D52" i="18"/>
  <c r="E52" i="18" s="1"/>
  <c r="L90" i="17"/>
  <c r="M90" i="17" s="1"/>
  <c r="L90" i="18"/>
  <c r="M90" i="18" s="1"/>
  <c r="N26" i="17"/>
  <c r="L99" i="17"/>
  <c r="L107" i="17"/>
  <c r="F39" i="18"/>
  <c r="D71" i="18"/>
  <c r="E71" i="18" s="1"/>
  <c r="J59" i="18"/>
  <c r="D96" i="17"/>
  <c r="F21" i="17"/>
  <c r="D103" i="17"/>
  <c r="H105" i="17"/>
  <c r="D52" i="17"/>
  <c r="E52" i="17" s="1"/>
  <c r="N61" i="17"/>
  <c r="J80" i="17"/>
  <c r="H52" i="18"/>
  <c r="I52" i="18" s="1"/>
  <c r="F78" i="18"/>
  <c r="L105" i="17"/>
  <c r="D71" i="17"/>
  <c r="E71" i="17" s="1"/>
  <c r="D104" i="18"/>
  <c r="H71" i="18"/>
  <c r="I71" i="18" s="1"/>
  <c r="D90" i="18"/>
  <c r="E90" i="18" s="1"/>
  <c r="J78" i="18"/>
  <c r="G17" i="20"/>
  <c r="F21" i="20"/>
  <c r="H27" i="20"/>
  <c r="F19" i="20"/>
  <c r="H21" i="20"/>
  <c r="F29" i="20"/>
  <c r="F22" i="20"/>
  <c r="H22" i="20"/>
  <c r="E22" i="18"/>
  <c r="I23" i="18"/>
  <c r="I24" i="18" s="1"/>
  <c r="I25" i="18" s="1"/>
  <c r="F40" i="18"/>
  <c r="E41" i="18"/>
  <c r="E42" i="18" s="1"/>
  <c r="J40" i="18"/>
  <c r="F59" i="18"/>
  <c r="M79" i="18"/>
  <c r="M80" i="18" s="1"/>
  <c r="N78" i="18"/>
  <c r="P58" i="18"/>
  <c r="F41" i="18"/>
  <c r="E61" i="18"/>
  <c r="E62" i="18" s="1"/>
  <c r="F60" i="18"/>
  <c r="I42" i="18"/>
  <c r="I43" i="18" s="1"/>
  <c r="J41" i="18"/>
  <c r="M62" i="18"/>
  <c r="M63" i="18" s="1"/>
  <c r="N61" i="18"/>
  <c r="M22" i="18"/>
  <c r="N21" i="18"/>
  <c r="J60" i="18"/>
  <c r="P60" i="18" s="1"/>
  <c r="I61" i="18"/>
  <c r="I62" i="18" s="1"/>
  <c r="F79" i="18"/>
  <c r="E80" i="18"/>
  <c r="E81" i="18" s="1"/>
  <c r="I80" i="18"/>
  <c r="I81" i="18" s="1"/>
  <c r="I82" i="18" s="1"/>
  <c r="I83" i="18" s="1"/>
  <c r="J79" i="18"/>
  <c r="M41" i="18"/>
  <c r="N40" i="18"/>
  <c r="J21" i="18"/>
  <c r="J39" i="18"/>
  <c r="F58" i="18"/>
  <c r="N59" i="18"/>
  <c r="D98" i="18"/>
  <c r="D102" i="18"/>
  <c r="N20" i="18"/>
  <c r="N77" i="18"/>
  <c r="P77" i="18" s="1"/>
  <c r="L96" i="18"/>
  <c r="L71" i="18"/>
  <c r="M71" i="18" s="1"/>
  <c r="H90" i="18"/>
  <c r="I90" i="18" s="1"/>
  <c r="J20" i="18"/>
  <c r="I44" i="17"/>
  <c r="I45" i="17" s="1"/>
  <c r="I46" i="17" s="1"/>
  <c r="I47" i="17" s="1"/>
  <c r="J43" i="17"/>
  <c r="M23" i="17"/>
  <c r="N22" i="17"/>
  <c r="N60" i="17"/>
  <c r="N27" i="17"/>
  <c r="M28" i="17"/>
  <c r="M29" i="17" s="1"/>
  <c r="M41" i="17"/>
  <c r="N40" i="17"/>
  <c r="J42" i="17"/>
  <c r="F61" i="17"/>
  <c r="F22" i="17"/>
  <c r="E23" i="17"/>
  <c r="E24" i="17" s="1"/>
  <c r="E25" i="17" s="1"/>
  <c r="F25" i="17" s="1"/>
  <c r="J45" i="17"/>
  <c r="F59" i="17"/>
  <c r="M80" i="17"/>
  <c r="N79" i="17"/>
  <c r="P79" i="17" s="1"/>
  <c r="I30" i="17"/>
  <c r="I31" i="17" s="1"/>
  <c r="J31" i="17" s="1"/>
  <c r="J29" i="17"/>
  <c r="J40" i="17"/>
  <c r="P40" i="17" s="1"/>
  <c r="J44" i="17"/>
  <c r="I60" i="17"/>
  <c r="J59" i="17"/>
  <c r="E30" i="17"/>
  <c r="E41" i="17"/>
  <c r="E42" i="17" s="1"/>
  <c r="E43" i="17" s="1"/>
  <c r="F40" i="17"/>
  <c r="I24" i="17"/>
  <c r="I25" i="17" s="1"/>
  <c r="J25" i="17" s="1"/>
  <c r="J23" i="17"/>
  <c r="J46" i="17"/>
  <c r="E63" i="17"/>
  <c r="E64" i="17" s="1"/>
  <c r="E65" i="17" s="1"/>
  <c r="E66" i="17" s="1"/>
  <c r="F62" i="17"/>
  <c r="M64" i="17"/>
  <c r="M65" i="17" s="1"/>
  <c r="M66" i="17" s="1"/>
  <c r="M67" i="17" s="1"/>
  <c r="N63" i="17"/>
  <c r="I83" i="17"/>
  <c r="I84" i="17" s="1"/>
  <c r="I85" i="17" s="1"/>
  <c r="I86" i="17" s="1"/>
  <c r="J82" i="17"/>
  <c r="J41" i="17"/>
  <c r="F60" i="17"/>
  <c r="N62" i="17"/>
  <c r="E79" i="17"/>
  <c r="F78" i="17"/>
  <c r="N78" i="17"/>
  <c r="J81" i="17"/>
  <c r="J39" i="17"/>
  <c r="F58" i="17"/>
  <c r="N59" i="17"/>
  <c r="J78" i="17"/>
  <c r="F27" i="17"/>
  <c r="L52" i="17"/>
  <c r="M52" i="17" s="1"/>
  <c r="H71" i="17"/>
  <c r="I71" i="17" s="1"/>
  <c r="N77" i="17"/>
  <c r="D90" i="17"/>
  <c r="E90" i="17" s="1"/>
  <c r="L96" i="17"/>
  <c r="J22" i="17"/>
  <c r="J26" i="17"/>
  <c r="F20" i="17"/>
  <c r="J27" i="17"/>
  <c r="L71" i="17"/>
  <c r="M71" i="17" s="1"/>
  <c r="H90" i="17"/>
  <c r="I90" i="17" s="1"/>
  <c r="J20" i="17"/>
  <c r="J108" i="16"/>
  <c r="H184" i="9"/>
  <c r="H23" i="9" s="1"/>
  <c r="E184" i="9"/>
  <c r="E23" i="9" s="1"/>
  <c r="G184" i="9"/>
  <c r="G23" i="9" s="1"/>
  <c r="BO27" i="3"/>
  <c r="BT27" i="3" s="1"/>
  <c r="BW27" i="3"/>
  <c r="BX27" i="3" s="1"/>
  <c r="BO26" i="3"/>
  <c r="BT26" i="3" s="1"/>
  <c r="BW26" i="3"/>
  <c r="BX26" i="3" s="1"/>
  <c r="BW31" i="3"/>
  <c r="BX31" i="3" s="1"/>
  <c r="BO31" i="3"/>
  <c r="BW37" i="3"/>
  <c r="BX37" i="3" s="1"/>
  <c r="BO37" i="3"/>
  <c r="BW30" i="3"/>
  <c r="BX30" i="3" s="1"/>
  <c r="BO30" i="3"/>
  <c r="BO36" i="3"/>
  <c r="BW36" i="3"/>
  <c r="BX36" i="3" s="1"/>
  <c r="F40" i="3"/>
  <c r="F48" i="3"/>
  <c r="BO23" i="3"/>
  <c r="BT23" i="3" s="1"/>
  <c r="BW23" i="3"/>
  <c r="BO32" i="3"/>
  <c r="BW32" i="3"/>
  <c r="BX32" i="3" s="1"/>
  <c r="BW22" i="3"/>
  <c r="BX22" i="3" s="1"/>
  <c r="BO22" i="3"/>
  <c r="BT22" i="3" s="1"/>
  <c r="BW46" i="3"/>
  <c r="BX46" i="3" s="1"/>
  <c r="BO46" i="3"/>
  <c r="BT46" i="3" s="1"/>
  <c r="BO28" i="3"/>
  <c r="BT28" i="3" s="1"/>
  <c r="BW28" i="3"/>
  <c r="BX28" i="3" s="1"/>
  <c r="N44" i="3"/>
  <c r="BW34" i="3"/>
  <c r="BX34" i="3" s="1"/>
  <c r="BO34" i="3"/>
  <c r="BW35" i="3"/>
  <c r="BX35" i="3" s="1"/>
  <c r="AF48" i="3"/>
  <c r="AF40" i="3"/>
  <c r="BV45" i="3"/>
  <c r="BV48" i="3"/>
  <c r="N48" i="3"/>
  <c r="N40" i="3"/>
  <c r="BO25" i="3"/>
  <c r="BT25" i="3" s="1"/>
  <c r="BW25" i="3"/>
  <c r="BX25" i="3" s="1"/>
  <c r="T43" i="3"/>
  <c r="T39" i="3"/>
  <c r="T44" i="3"/>
  <c r="X29" i="3"/>
  <c r="BW33" i="3"/>
  <c r="BX33" i="3" s="1"/>
  <c r="BO33" i="3"/>
  <c r="BT33" i="3" s="1"/>
  <c r="I48" i="3"/>
  <c r="I40" i="3"/>
  <c r="BW24" i="3"/>
  <c r="BX24" i="3" s="1"/>
  <c r="BO24" i="3"/>
  <c r="BO35" i="3"/>
  <c r="BJ48" i="3"/>
  <c r="BJ40" i="3"/>
  <c r="T41" i="3"/>
  <c r="X21" i="3"/>
  <c r="BO47" i="3"/>
  <c r="BT47" i="3" s="1"/>
  <c r="BW47" i="3"/>
  <c r="BX47" i="3" s="1"/>
  <c r="O21" i="3"/>
  <c r="AG48" i="3"/>
  <c r="AG40" i="3"/>
  <c r="H48" i="3"/>
  <c r="H40" i="3"/>
  <c r="P48" i="3"/>
  <c r="P40" i="3"/>
  <c r="AK48" i="3"/>
  <c r="Q48" i="3"/>
  <c r="Q40" i="3"/>
  <c r="BM48" i="3"/>
  <c r="BM40" i="3"/>
  <c r="I44" i="3"/>
  <c r="I39" i="3"/>
  <c r="BD48" i="3"/>
  <c r="BD40" i="3"/>
  <c r="N43" i="3"/>
  <c r="N45" i="3" s="1"/>
  <c r="N39" i="3"/>
  <c r="AT40" i="3"/>
  <c r="AV48" i="3"/>
  <c r="AV40" i="3"/>
  <c r="BE48" i="3"/>
  <c r="BE40" i="3"/>
  <c r="O29" i="3"/>
  <c r="I43" i="3"/>
  <c r="I45" i="3" s="1"/>
  <c r="AU45" i="3"/>
  <c r="BD45" i="3"/>
  <c r="AO48" i="3"/>
  <c r="AO40" i="3"/>
  <c r="AV45" i="3"/>
  <c r="J40" i="3"/>
  <c r="R40" i="3"/>
  <c r="Z40" i="3"/>
  <c r="AP40" i="3"/>
  <c r="BF40" i="3"/>
  <c r="BN40" i="3"/>
  <c r="F28" i="17" l="1"/>
  <c r="P32" i="16"/>
  <c r="J22" i="18"/>
  <c r="D33" i="18"/>
  <c r="E32" i="16"/>
  <c r="J21" i="17"/>
  <c r="P21" i="17" s="1"/>
  <c r="F29" i="17"/>
  <c r="I22" i="10"/>
  <c r="H26" i="10"/>
  <c r="G26" i="10"/>
  <c r="E26" i="10"/>
  <c r="J19" i="10"/>
  <c r="I25" i="10"/>
  <c r="F26" i="10"/>
  <c r="H33" i="18"/>
  <c r="C25" i="5"/>
  <c r="C17" i="5"/>
  <c r="C18" i="5"/>
  <c r="C22" i="5"/>
  <c r="G22" i="5" s="1"/>
  <c r="C20" i="5"/>
  <c r="C23" i="5"/>
  <c r="C24" i="5"/>
  <c r="C21" i="5"/>
  <c r="L21" i="5" s="1"/>
  <c r="F26" i="17"/>
  <c r="D102" i="17"/>
  <c r="C20" i="9"/>
  <c r="M98" i="16"/>
  <c r="L108" i="16"/>
  <c r="H104" i="17"/>
  <c r="H109" i="17" s="1"/>
  <c r="J28" i="17"/>
  <c r="H33" i="17"/>
  <c r="C34" i="9"/>
  <c r="D184" i="9"/>
  <c r="D23" i="9" s="1"/>
  <c r="C23" i="9" s="1"/>
  <c r="L19" i="5"/>
  <c r="G19" i="5"/>
  <c r="L33" i="18"/>
  <c r="L98" i="18"/>
  <c r="E96" i="16"/>
  <c r="D108" i="16"/>
  <c r="E108" i="16" s="1"/>
  <c r="L97" i="17"/>
  <c r="L109" i="17" s="1"/>
  <c r="N21" i="17"/>
  <c r="L33" i="17"/>
  <c r="F23" i="11"/>
  <c r="D23" i="10"/>
  <c r="J23" i="10" s="1"/>
  <c r="D97" i="18"/>
  <c r="F21" i="18"/>
  <c r="I19" i="10"/>
  <c r="J24" i="10"/>
  <c r="J22" i="10"/>
  <c r="D96" i="18"/>
  <c r="F20" i="18"/>
  <c r="I24" i="10"/>
  <c r="D33" i="17"/>
  <c r="I18" i="10"/>
  <c r="J23" i="18"/>
  <c r="J24" i="18"/>
  <c r="J30" i="17"/>
  <c r="J61" i="18"/>
  <c r="F41" i="17"/>
  <c r="J81" i="18"/>
  <c r="P78" i="18"/>
  <c r="H109" i="18"/>
  <c r="P61" i="18"/>
  <c r="N97" i="18"/>
  <c r="M97" i="18" s="1"/>
  <c r="E20" i="5"/>
  <c r="H20" i="5" s="1"/>
  <c r="E19" i="5"/>
  <c r="H19" i="5" s="1"/>
  <c r="E23" i="5"/>
  <c r="H23" i="5" s="1"/>
  <c r="E21" i="5"/>
  <c r="H21" i="5" s="1"/>
  <c r="E25" i="5"/>
  <c r="H25" i="5" s="1"/>
  <c r="E24" i="5"/>
  <c r="H24" i="5" s="1"/>
  <c r="E22" i="5"/>
  <c r="H22" i="5" s="1"/>
  <c r="F60" i="19"/>
  <c r="L22" i="5"/>
  <c r="D25" i="10"/>
  <c r="J25" i="10" s="1"/>
  <c r="F25" i="11"/>
  <c r="F56" i="19"/>
  <c r="E17" i="5"/>
  <c r="F20" i="11"/>
  <c r="D20" i="10"/>
  <c r="J20" i="10" s="1"/>
  <c r="M19" i="5"/>
  <c r="F28" i="14"/>
  <c r="F46" i="19"/>
  <c r="F34" i="19"/>
  <c r="G34" i="19" s="1"/>
  <c r="F22" i="19"/>
  <c r="G22" i="19" s="1"/>
  <c r="D17" i="10"/>
  <c r="J26" i="4"/>
  <c r="F17" i="11"/>
  <c r="M24" i="5"/>
  <c r="G24" i="5"/>
  <c r="L24" i="5"/>
  <c r="E23" i="19"/>
  <c r="G23" i="19" s="1"/>
  <c r="E47" i="19"/>
  <c r="E35" i="19"/>
  <c r="G35" i="19" s="1"/>
  <c r="E20" i="14"/>
  <c r="H20" i="14" s="1"/>
  <c r="H19" i="14"/>
  <c r="E18" i="5"/>
  <c r="H18" i="5" s="1"/>
  <c r="E53" i="19"/>
  <c r="J18" i="11"/>
  <c r="N18" i="11" s="1"/>
  <c r="C20" i="10"/>
  <c r="I20" i="10" s="1"/>
  <c r="E20" i="11"/>
  <c r="M22" i="5"/>
  <c r="D18" i="10"/>
  <c r="J18" i="10" s="1"/>
  <c r="F18" i="11"/>
  <c r="J23" i="11"/>
  <c r="N23" i="11" s="1"/>
  <c r="I26" i="4"/>
  <c r="F20" i="5" s="1"/>
  <c r="G21" i="5"/>
  <c r="H21" i="14"/>
  <c r="E22" i="14"/>
  <c r="H22" i="14" s="1"/>
  <c r="I17" i="10"/>
  <c r="G20" i="5"/>
  <c r="F21" i="11"/>
  <c r="D21" i="10"/>
  <c r="J21" i="10" s="1"/>
  <c r="F57" i="19"/>
  <c r="D35" i="20"/>
  <c r="M101" i="16"/>
  <c r="P101" i="16"/>
  <c r="P108" i="16" s="1"/>
  <c r="P112" i="16" s="1"/>
  <c r="M108" i="16"/>
  <c r="H108" i="16"/>
  <c r="I108" i="16" s="1"/>
  <c r="D109" i="17"/>
  <c r="N28" i="17"/>
  <c r="P28" i="17" s="1"/>
  <c r="F63" i="17"/>
  <c r="P59" i="18"/>
  <c r="J24" i="17"/>
  <c r="F24" i="17"/>
  <c r="F65" i="17"/>
  <c r="N97" i="17"/>
  <c r="P78" i="17"/>
  <c r="F23" i="17"/>
  <c r="N64" i="17"/>
  <c r="F64" i="17"/>
  <c r="G34" i="20"/>
  <c r="F34" i="20"/>
  <c r="M23" i="18"/>
  <c r="N22" i="18"/>
  <c r="P22" i="18" s="1"/>
  <c r="E63" i="18"/>
  <c r="F62" i="18"/>
  <c r="N80" i="18"/>
  <c r="M81" i="18"/>
  <c r="F61" i="18"/>
  <c r="E82" i="18"/>
  <c r="F81" i="18"/>
  <c r="P20" i="18"/>
  <c r="J96" i="18"/>
  <c r="I96" i="18" s="1"/>
  <c r="L109" i="18"/>
  <c r="P39" i="18"/>
  <c r="I44" i="18"/>
  <c r="J43" i="18"/>
  <c r="J42" i="18"/>
  <c r="J82" i="18"/>
  <c r="P40" i="18"/>
  <c r="P21" i="18"/>
  <c r="J97" i="18"/>
  <c r="N41" i="18"/>
  <c r="P41" i="18" s="1"/>
  <c r="M42" i="18"/>
  <c r="N62" i="18"/>
  <c r="N79" i="18"/>
  <c r="P79" i="18" s="1"/>
  <c r="E43" i="18"/>
  <c r="F42" i="18"/>
  <c r="J98" i="18"/>
  <c r="I98" i="18" s="1"/>
  <c r="F80" i="18"/>
  <c r="N96" i="18"/>
  <c r="M96" i="18" s="1"/>
  <c r="I63" i="18"/>
  <c r="J62" i="18"/>
  <c r="D109" i="18"/>
  <c r="I26" i="18"/>
  <c r="J25" i="18"/>
  <c r="J80" i="18"/>
  <c r="J99" i="18" s="1"/>
  <c r="I99" i="18" s="1"/>
  <c r="F96" i="18"/>
  <c r="E96" i="18" s="1"/>
  <c r="F97" i="18"/>
  <c r="E97" i="18" s="1"/>
  <c r="M64" i="18"/>
  <c r="N63" i="18"/>
  <c r="I84" i="18"/>
  <c r="J83" i="18"/>
  <c r="F22" i="18"/>
  <c r="E23" i="18"/>
  <c r="J83" i="17"/>
  <c r="P59" i="17"/>
  <c r="J85" i="17"/>
  <c r="M30" i="17"/>
  <c r="N29" i="17"/>
  <c r="P29" i="17" s="1"/>
  <c r="P20" i="17"/>
  <c r="J96" i="17"/>
  <c r="I96" i="17" s="1"/>
  <c r="J60" i="17"/>
  <c r="J98" i="17" s="1"/>
  <c r="I98" i="17" s="1"/>
  <c r="I61" i="17"/>
  <c r="F42" i="17"/>
  <c r="F79" i="17"/>
  <c r="E80" i="17"/>
  <c r="J84" i="17"/>
  <c r="N41" i="17"/>
  <c r="N98" i="17" s="1"/>
  <c r="M98" i="17" s="1"/>
  <c r="M42" i="17"/>
  <c r="F96" i="17"/>
  <c r="E96" i="17" s="1"/>
  <c r="P39" i="17"/>
  <c r="P77" i="17"/>
  <c r="F97" i="17"/>
  <c r="E97" i="17" s="1"/>
  <c r="N96" i="17"/>
  <c r="M96" i="17" s="1"/>
  <c r="M68" i="17"/>
  <c r="N67" i="17"/>
  <c r="E44" i="17"/>
  <c r="F43" i="17"/>
  <c r="N65" i="17"/>
  <c r="M81" i="17"/>
  <c r="N80" i="17"/>
  <c r="P80" i="17" s="1"/>
  <c r="F98" i="17"/>
  <c r="E98" i="17" s="1"/>
  <c r="N23" i="17"/>
  <c r="P23" i="17" s="1"/>
  <c r="M24" i="17"/>
  <c r="I87" i="17"/>
  <c r="J86" i="17"/>
  <c r="P26" i="17"/>
  <c r="P27" i="17"/>
  <c r="P22" i="17"/>
  <c r="E67" i="17"/>
  <c r="F66" i="17"/>
  <c r="F30" i="17"/>
  <c r="E31" i="17"/>
  <c r="F31" i="17" s="1"/>
  <c r="N66" i="17"/>
  <c r="I48" i="17"/>
  <c r="J47" i="17"/>
  <c r="S21" i="3"/>
  <c r="O41" i="3"/>
  <c r="O39" i="3"/>
  <c r="S29" i="3"/>
  <c r="O44" i="3"/>
  <c r="O43" i="3"/>
  <c r="T45" i="3"/>
  <c r="AD21" i="3"/>
  <c r="X41" i="3"/>
  <c r="T40" i="3"/>
  <c r="T48" i="3"/>
  <c r="X39" i="3"/>
  <c r="X44" i="3"/>
  <c r="X43" i="3"/>
  <c r="AD29" i="3"/>
  <c r="J97" i="17" l="1"/>
  <c r="I97" i="17" s="1"/>
  <c r="M97" i="17"/>
  <c r="I26" i="10"/>
  <c r="K25" i="10" s="1"/>
  <c r="C27" i="5"/>
  <c r="M21" i="5"/>
  <c r="G23" i="5"/>
  <c r="L23" i="5"/>
  <c r="M23" i="5"/>
  <c r="L20" i="5"/>
  <c r="M20" i="5"/>
  <c r="C184" i="9"/>
  <c r="I34" i="9" s="1"/>
  <c r="C32" i="9"/>
  <c r="M18" i="5"/>
  <c r="L18" i="5"/>
  <c r="G18" i="5"/>
  <c r="K18" i="10"/>
  <c r="L17" i="5"/>
  <c r="G17" i="5"/>
  <c r="M17" i="5"/>
  <c r="M25" i="5"/>
  <c r="G25" i="5"/>
  <c r="L25" i="5"/>
  <c r="J33" i="17"/>
  <c r="I33" i="17" s="1"/>
  <c r="P62" i="18"/>
  <c r="P41" i="17"/>
  <c r="F58" i="19"/>
  <c r="D19" i="9"/>
  <c r="F18" i="5"/>
  <c r="F19" i="5"/>
  <c r="F22" i="5"/>
  <c r="F24" i="5"/>
  <c r="F17" i="5"/>
  <c r="F21" i="5"/>
  <c r="F25" i="5"/>
  <c r="F23" i="5"/>
  <c r="J25" i="11"/>
  <c r="N25" i="11" s="1"/>
  <c r="E19" i="19"/>
  <c r="G19" i="19" s="1"/>
  <c r="E31" i="19"/>
  <c r="G31" i="19" s="1"/>
  <c r="E43" i="19"/>
  <c r="K17" i="10"/>
  <c r="E59" i="19"/>
  <c r="J17" i="10"/>
  <c r="J26" i="10" s="1"/>
  <c r="D26" i="10"/>
  <c r="H17" i="5"/>
  <c r="E27" i="5"/>
  <c r="N20" i="5"/>
  <c r="I20" i="5"/>
  <c r="E18" i="19"/>
  <c r="G18" i="19" s="1"/>
  <c r="E30" i="19"/>
  <c r="G30" i="19" s="1"/>
  <c r="E42" i="19"/>
  <c r="C26" i="10"/>
  <c r="P97" i="18"/>
  <c r="I97" i="18"/>
  <c r="P98" i="17"/>
  <c r="P97" i="17"/>
  <c r="K21" i="10"/>
  <c r="H34" i="20"/>
  <c r="G35" i="20"/>
  <c r="H35" i="20" s="1"/>
  <c r="I34" i="20" s="1"/>
  <c r="I27" i="18"/>
  <c r="J26" i="18"/>
  <c r="J100" i="18"/>
  <c r="I100" i="18" s="1"/>
  <c r="E24" i="18"/>
  <c r="F23" i="18"/>
  <c r="F99" i="18" s="1"/>
  <c r="E99" i="18" s="1"/>
  <c r="M65" i="18"/>
  <c r="N64" i="18"/>
  <c r="M82" i="18"/>
  <c r="N81" i="18"/>
  <c r="F98" i="18"/>
  <c r="E98" i="18" s="1"/>
  <c r="E44" i="18"/>
  <c r="F43" i="18"/>
  <c r="N98" i="18"/>
  <c r="E83" i="18"/>
  <c r="F82" i="18"/>
  <c r="I64" i="18"/>
  <c r="J63" i="18"/>
  <c r="P63" i="18" s="1"/>
  <c r="P96" i="18"/>
  <c r="N23" i="18"/>
  <c r="M24" i="18"/>
  <c r="P80" i="18"/>
  <c r="E64" i="18"/>
  <c r="F63" i="18"/>
  <c r="I85" i="18"/>
  <c r="J84" i="18"/>
  <c r="M43" i="18"/>
  <c r="N42" i="18"/>
  <c r="P42" i="18" s="1"/>
  <c r="I45" i="18"/>
  <c r="J44" i="18"/>
  <c r="M25" i="17"/>
  <c r="N25" i="17" s="1"/>
  <c r="N24" i="17"/>
  <c r="I88" i="17"/>
  <c r="J88" i="17" s="1"/>
  <c r="J87" i="17"/>
  <c r="F44" i="17"/>
  <c r="E45" i="17"/>
  <c r="M69" i="17"/>
  <c r="N69" i="17" s="1"/>
  <c r="N68" i="17"/>
  <c r="F33" i="17"/>
  <c r="E33" i="17" s="1"/>
  <c r="I62" i="17"/>
  <c r="J61" i="17"/>
  <c r="P96" i="17"/>
  <c r="E68" i="17"/>
  <c r="F67" i="17"/>
  <c r="M82" i="17"/>
  <c r="N81" i="17"/>
  <c r="P81" i="17" s="1"/>
  <c r="P60" i="17"/>
  <c r="N71" i="17"/>
  <c r="M43" i="17"/>
  <c r="N42" i="17"/>
  <c r="P42" i="17" s="1"/>
  <c r="E81" i="17"/>
  <c r="F80" i="17"/>
  <c r="F99" i="17" s="1"/>
  <c r="E99" i="17" s="1"/>
  <c r="I49" i="17"/>
  <c r="J48" i="17"/>
  <c r="M31" i="17"/>
  <c r="N31" i="17" s="1"/>
  <c r="N30" i="17"/>
  <c r="K23" i="10"/>
  <c r="K20" i="10"/>
  <c r="K22" i="10"/>
  <c r="K24" i="10"/>
  <c r="K19" i="10"/>
  <c r="AD41" i="3"/>
  <c r="AH21" i="3"/>
  <c r="AD43" i="3"/>
  <c r="AD39" i="3"/>
  <c r="AH29" i="3"/>
  <c r="AD44" i="3"/>
  <c r="X45" i="3"/>
  <c r="O45" i="3"/>
  <c r="S44" i="3"/>
  <c r="S43" i="3"/>
  <c r="S45" i="3" s="1"/>
  <c r="S39" i="3"/>
  <c r="Y29" i="3"/>
  <c r="O48" i="3"/>
  <c r="O40" i="3"/>
  <c r="X48" i="3"/>
  <c r="X40" i="3"/>
  <c r="S41" i="3"/>
  <c r="Y21" i="3"/>
  <c r="H20" i="11" l="1"/>
  <c r="J20" i="11" s="1"/>
  <c r="N20" i="11" s="1"/>
  <c r="G27" i="5"/>
  <c r="M27" i="5"/>
  <c r="L27" i="5"/>
  <c r="I111" i="9"/>
  <c r="I77" i="9"/>
  <c r="I71" i="9"/>
  <c r="I101" i="9"/>
  <c r="I143" i="9"/>
  <c r="I45" i="9"/>
  <c r="I69" i="9"/>
  <c r="I56" i="9"/>
  <c r="I120" i="9"/>
  <c r="I41" i="9"/>
  <c r="I105" i="9"/>
  <c r="I169" i="9"/>
  <c r="I90" i="9"/>
  <c r="I154" i="9"/>
  <c r="I67" i="9"/>
  <c r="I131" i="9"/>
  <c r="I44" i="9"/>
  <c r="I108" i="9"/>
  <c r="I172" i="9"/>
  <c r="I38" i="9"/>
  <c r="I157" i="9"/>
  <c r="I94" i="9"/>
  <c r="I119" i="9"/>
  <c r="I166" i="9"/>
  <c r="I63" i="9"/>
  <c r="I87" i="9"/>
  <c r="I64" i="9"/>
  <c r="I128" i="9"/>
  <c r="I49" i="9"/>
  <c r="I113" i="9"/>
  <c r="I177" i="9"/>
  <c r="I98" i="9"/>
  <c r="I162" i="9"/>
  <c r="I75" i="9"/>
  <c r="I139" i="9"/>
  <c r="I52" i="9"/>
  <c r="I116" i="9"/>
  <c r="I180" i="9"/>
  <c r="I95" i="9"/>
  <c r="I54" i="9"/>
  <c r="I135" i="9"/>
  <c r="I165" i="9"/>
  <c r="I85" i="9"/>
  <c r="I109" i="9"/>
  <c r="I133" i="9"/>
  <c r="I80" i="9"/>
  <c r="I144" i="9"/>
  <c r="I65" i="9"/>
  <c r="I129" i="9"/>
  <c r="I50" i="9"/>
  <c r="I114" i="9"/>
  <c r="I178" i="9"/>
  <c r="I91" i="9"/>
  <c r="I155" i="9"/>
  <c r="I68" i="9"/>
  <c r="I132" i="9"/>
  <c r="I183" i="9"/>
  <c r="I175" i="9"/>
  <c r="I47" i="9"/>
  <c r="I181" i="9"/>
  <c r="I79" i="9"/>
  <c r="I126" i="9"/>
  <c r="I150" i="9"/>
  <c r="I174" i="9"/>
  <c r="I96" i="9"/>
  <c r="I160" i="9"/>
  <c r="I81" i="9"/>
  <c r="I145" i="9"/>
  <c r="I66" i="9"/>
  <c r="I130" i="9"/>
  <c r="I43" i="9"/>
  <c r="I107" i="9"/>
  <c r="I171" i="9"/>
  <c r="I84" i="9"/>
  <c r="I148" i="9"/>
  <c r="I37" i="9"/>
  <c r="I134" i="9"/>
  <c r="I158" i="9"/>
  <c r="I61" i="9"/>
  <c r="I103" i="9"/>
  <c r="I127" i="9"/>
  <c r="I151" i="9"/>
  <c r="I88" i="9"/>
  <c r="I152" i="9"/>
  <c r="I73" i="9"/>
  <c r="I137" i="9"/>
  <c r="I58" i="9"/>
  <c r="I122" i="9"/>
  <c r="I35" i="9"/>
  <c r="I99" i="9"/>
  <c r="I163" i="9"/>
  <c r="I76" i="9"/>
  <c r="I140" i="9"/>
  <c r="I141" i="9"/>
  <c r="I125" i="9"/>
  <c r="I40" i="9"/>
  <c r="I57" i="9"/>
  <c r="I82" i="9"/>
  <c r="I115" i="9"/>
  <c r="I124" i="9"/>
  <c r="I53" i="9"/>
  <c r="I149" i="9"/>
  <c r="I72" i="9"/>
  <c r="I97" i="9"/>
  <c r="I138" i="9"/>
  <c r="I147" i="9"/>
  <c r="I164" i="9"/>
  <c r="I182" i="9"/>
  <c r="I39" i="9"/>
  <c r="I55" i="9"/>
  <c r="I86" i="9"/>
  <c r="I112" i="9"/>
  <c r="I153" i="9"/>
  <c r="I170" i="9"/>
  <c r="I36" i="9"/>
  <c r="I70" i="9"/>
  <c r="I78" i="9"/>
  <c r="I173" i="9"/>
  <c r="I136" i="9"/>
  <c r="I161" i="9"/>
  <c r="I51" i="9"/>
  <c r="I60" i="9"/>
  <c r="I93" i="9"/>
  <c r="I142" i="9"/>
  <c r="I46" i="9"/>
  <c r="I168" i="9"/>
  <c r="I59" i="9"/>
  <c r="I92" i="9"/>
  <c r="I118" i="9"/>
  <c r="I117" i="9"/>
  <c r="I167" i="9"/>
  <c r="I104" i="9"/>
  <c r="I121" i="9"/>
  <c r="I146" i="9"/>
  <c r="I179" i="9"/>
  <c r="I42" i="9"/>
  <c r="I159" i="9"/>
  <c r="I102" i="9"/>
  <c r="I110" i="9"/>
  <c r="I176" i="9"/>
  <c r="I74" i="9"/>
  <c r="I83" i="9"/>
  <c r="I100" i="9"/>
  <c r="I62" i="9"/>
  <c r="I48" i="9"/>
  <c r="I89" i="9"/>
  <c r="I106" i="9"/>
  <c r="I123" i="9"/>
  <c r="I156" i="9"/>
  <c r="H17" i="19"/>
  <c r="H20" i="19"/>
  <c r="H18" i="19"/>
  <c r="H24" i="19"/>
  <c r="H21" i="19"/>
  <c r="N21" i="5"/>
  <c r="I21" i="5"/>
  <c r="C19" i="9"/>
  <c r="D22" i="9"/>
  <c r="C22" i="9" s="1"/>
  <c r="C24" i="9" s="1"/>
  <c r="C28" i="9" s="1"/>
  <c r="I17" i="5"/>
  <c r="N17" i="5"/>
  <c r="G17" i="11" s="1"/>
  <c r="F27" i="5"/>
  <c r="H22" i="19"/>
  <c r="N24" i="5"/>
  <c r="I24" i="5"/>
  <c r="E55" i="19"/>
  <c r="N22" i="5"/>
  <c r="I22" i="5"/>
  <c r="H23" i="19"/>
  <c r="N23" i="5"/>
  <c r="I23" i="5"/>
  <c r="N25" i="5"/>
  <c r="I25" i="5"/>
  <c r="H19" i="19"/>
  <c r="H27" i="5"/>
  <c r="I19" i="5"/>
  <c r="N19" i="5"/>
  <c r="E54" i="19"/>
  <c r="G20" i="11"/>
  <c r="N18" i="5"/>
  <c r="I18" i="5"/>
  <c r="P98" i="18"/>
  <c r="M98" i="18"/>
  <c r="A39" i="20"/>
  <c r="I33" i="20"/>
  <c r="I35" i="20" s="1"/>
  <c r="J101" i="18"/>
  <c r="I101" i="18" s="1"/>
  <c r="J64" i="18"/>
  <c r="P64" i="18" s="1"/>
  <c r="I65" i="18"/>
  <c r="E65" i="18"/>
  <c r="F64" i="18"/>
  <c r="P81" i="18"/>
  <c r="M25" i="18"/>
  <c r="N24" i="18"/>
  <c r="M83" i="18"/>
  <c r="N82" i="18"/>
  <c r="P82" i="18" s="1"/>
  <c r="M44" i="18"/>
  <c r="N43" i="18"/>
  <c r="P43" i="18" s="1"/>
  <c r="N99" i="18"/>
  <c r="M99" i="18" s="1"/>
  <c r="P23" i="18"/>
  <c r="F83" i="18"/>
  <c r="E84" i="18"/>
  <c r="I28" i="18"/>
  <c r="J27" i="18"/>
  <c r="M66" i="18"/>
  <c r="N65" i="18"/>
  <c r="I46" i="18"/>
  <c r="J45" i="18"/>
  <c r="J85" i="18"/>
  <c r="I86" i="18"/>
  <c r="F44" i="18"/>
  <c r="E45" i="18"/>
  <c r="E25" i="18"/>
  <c r="F24" i="18"/>
  <c r="M44" i="17"/>
  <c r="N43" i="17"/>
  <c r="P43" i="17" s="1"/>
  <c r="M83" i="17"/>
  <c r="N82" i="17"/>
  <c r="P82" i="17" s="1"/>
  <c r="P25" i="17"/>
  <c r="I50" i="17"/>
  <c r="J50" i="17" s="1"/>
  <c r="J49" i="17"/>
  <c r="E46" i="17"/>
  <c r="F45" i="17"/>
  <c r="P24" i="17"/>
  <c r="E69" i="17"/>
  <c r="F69" i="17" s="1"/>
  <c r="F68" i="17"/>
  <c r="F71" i="17" s="1"/>
  <c r="N99" i="17"/>
  <c r="M99" i="17" s="1"/>
  <c r="N33" i="17"/>
  <c r="M33" i="17" s="1"/>
  <c r="P31" i="17"/>
  <c r="P30" i="17"/>
  <c r="P61" i="17"/>
  <c r="J99" i="17"/>
  <c r="I99" i="17" s="1"/>
  <c r="E82" i="17"/>
  <c r="F81" i="17"/>
  <c r="F100" i="17" s="1"/>
  <c r="E100" i="17" s="1"/>
  <c r="J90" i="17"/>
  <c r="I63" i="17"/>
  <c r="J62" i="17"/>
  <c r="K26" i="10"/>
  <c r="AH44" i="3"/>
  <c r="AN29" i="3"/>
  <c r="AH43" i="3"/>
  <c r="AH45" i="3" s="1"/>
  <c r="AH39" i="3"/>
  <c r="AC29" i="3"/>
  <c r="Y44" i="3"/>
  <c r="Y43" i="3"/>
  <c r="Y45" i="3" s="1"/>
  <c r="Y39" i="3"/>
  <c r="AD45" i="3"/>
  <c r="AC21" i="3"/>
  <c r="Y41" i="3"/>
  <c r="AH41" i="3"/>
  <c r="AN21" i="3"/>
  <c r="S48" i="3"/>
  <c r="S40" i="3"/>
  <c r="AD48" i="3"/>
  <c r="AD40" i="3"/>
  <c r="H22" i="11" l="1"/>
  <c r="J22" i="11" s="1"/>
  <c r="N22" i="11" s="1"/>
  <c r="H19" i="11"/>
  <c r="J19" i="11" s="1"/>
  <c r="N19" i="11" s="1"/>
  <c r="H21" i="11"/>
  <c r="G21" i="11" s="1"/>
  <c r="I21" i="11" s="1"/>
  <c r="M21" i="11" s="1"/>
  <c r="I184" i="9"/>
  <c r="I20" i="11"/>
  <c r="M20" i="11" s="1"/>
  <c r="G23" i="11"/>
  <c r="I23" i="11" s="1"/>
  <c r="M23" i="11" s="1"/>
  <c r="H34" i="19"/>
  <c r="H31" i="19"/>
  <c r="G25" i="11"/>
  <c r="I25" i="11" s="1"/>
  <c r="M25" i="11" s="1"/>
  <c r="I27" i="5"/>
  <c r="G18" i="11"/>
  <c r="I18" i="11" s="1"/>
  <c r="M18" i="11" s="1"/>
  <c r="I17" i="11"/>
  <c r="M17" i="11" s="1"/>
  <c r="N27" i="5"/>
  <c r="H30" i="19"/>
  <c r="H29" i="19"/>
  <c r="H36" i="19"/>
  <c r="H32" i="19"/>
  <c r="H33" i="19"/>
  <c r="H35" i="19"/>
  <c r="G24" i="11"/>
  <c r="I24" i="11" s="1"/>
  <c r="M24" i="11" s="1"/>
  <c r="J34" i="9"/>
  <c r="J183" i="9"/>
  <c r="K183" i="9" s="1"/>
  <c r="J48" i="9"/>
  <c r="K48" i="9" s="1"/>
  <c r="J50" i="9"/>
  <c r="K50" i="9" s="1"/>
  <c r="J91" i="9"/>
  <c r="K91" i="9" s="1"/>
  <c r="J94" i="9"/>
  <c r="K94" i="9" s="1"/>
  <c r="J131" i="9"/>
  <c r="K131" i="9" s="1"/>
  <c r="J160" i="9"/>
  <c r="K160" i="9" s="1"/>
  <c r="J103" i="9"/>
  <c r="K103" i="9" s="1"/>
  <c r="J137" i="9"/>
  <c r="K137" i="9" s="1"/>
  <c r="J65" i="9"/>
  <c r="K65" i="9" s="1"/>
  <c r="J101" i="9"/>
  <c r="K101" i="9" s="1"/>
  <c r="J171" i="9"/>
  <c r="K171" i="9" s="1"/>
  <c r="J118" i="9"/>
  <c r="K118" i="9" s="1"/>
  <c r="J121" i="9"/>
  <c r="K121" i="9" s="1"/>
  <c r="C29" i="9"/>
  <c r="J108" i="9"/>
  <c r="K108" i="9" s="1"/>
  <c r="J77" i="9"/>
  <c r="K77" i="9" s="1"/>
  <c r="J152" i="9"/>
  <c r="K152" i="9" s="1"/>
  <c r="J106" i="9"/>
  <c r="K106" i="9" s="1"/>
  <c r="J79" i="9"/>
  <c r="K79" i="9" s="1"/>
  <c r="J52" i="9"/>
  <c r="K52" i="9" s="1"/>
  <c r="J147" i="9"/>
  <c r="K147" i="9" s="1"/>
  <c r="J53" i="9"/>
  <c r="K53" i="9" s="1"/>
  <c r="J159" i="9"/>
  <c r="K159" i="9" s="1"/>
  <c r="J166" i="9"/>
  <c r="K166" i="9" s="1"/>
  <c r="J111" i="9"/>
  <c r="K111" i="9" s="1"/>
  <c r="J90" i="9"/>
  <c r="K90" i="9" s="1"/>
  <c r="J64" i="9"/>
  <c r="K64" i="9" s="1"/>
  <c r="J85" i="9"/>
  <c r="K85" i="9" s="1"/>
  <c r="J72" i="9"/>
  <c r="K72" i="9" s="1"/>
  <c r="J135" i="9"/>
  <c r="K135" i="9" s="1"/>
  <c r="J125" i="9"/>
  <c r="K125" i="9" s="1"/>
  <c r="J78" i="9"/>
  <c r="K78" i="9" s="1"/>
  <c r="J177" i="9"/>
  <c r="K177" i="9" s="1"/>
  <c r="J109" i="9"/>
  <c r="K109" i="9" s="1"/>
  <c r="J158" i="9"/>
  <c r="K158" i="9" s="1"/>
  <c r="J41" i="9"/>
  <c r="K41" i="9" s="1"/>
  <c r="J61" i="9"/>
  <c r="K61" i="9" s="1"/>
  <c r="J74" i="9"/>
  <c r="K74" i="9" s="1"/>
  <c r="J133" i="9"/>
  <c r="K133" i="9" s="1"/>
  <c r="J110" i="9"/>
  <c r="K110" i="9" s="1"/>
  <c r="J115" i="9"/>
  <c r="K115" i="9" s="1"/>
  <c r="J99" i="9"/>
  <c r="K99" i="9" s="1"/>
  <c r="J73" i="9"/>
  <c r="K73" i="9" s="1"/>
  <c r="J45" i="9"/>
  <c r="K45" i="9" s="1"/>
  <c r="J46" i="9"/>
  <c r="K46" i="9" s="1"/>
  <c r="J172" i="9"/>
  <c r="K172" i="9" s="1"/>
  <c r="J175" i="9"/>
  <c r="K175" i="9" s="1"/>
  <c r="J144" i="9"/>
  <c r="K144" i="9" s="1"/>
  <c r="J170" i="9"/>
  <c r="K170" i="9" s="1"/>
  <c r="J107" i="9"/>
  <c r="K107" i="9" s="1"/>
  <c r="J149" i="9"/>
  <c r="K149" i="9" s="1"/>
  <c r="J122" i="9"/>
  <c r="K122" i="9" s="1"/>
  <c r="J88" i="9"/>
  <c r="K88" i="9" s="1"/>
  <c r="J136" i="9"/>
  <c r="K136" i="9" s="1"/>
  <c r="J68" i="9"/>
  <c r="K68" i="9" s="1"/>
  <c r="J141" i="9"/>
  <c r="K141" i="9" s="1"/>
  <c r="J104" i="9"/>
  <c r="K104" i="9" s="1"/>
  <c r="J38" i="9"/>
  <c r="K38" i="9" s="1"/>
  <c r="J37" i="9"/>
  <c r="K37" i="9" s="1"/>
  <c r="J39" i="9"/>
  <c r="K39" i="9" s="1"/>
  <c r="J63" i="9"/>
  <c r="K63" i="9" s="1"/>
  <c r="J40" i="9"/>
  <c r="K40" i="9" s="1"/>
  <c r="J76" i="9"/>
  <c r="K76" i="9" s="1"/>
  <c r="J87" i="9"/>
  <c r="K87" i="9" s="1"/>
  <c r="J59" i="9"/>
  <c r="K59" i="9" s="1"/>
  <c r="J138" i="9"/>
  <c r="K138" i="9" s="1"/>
  <c r="J139" i="9"/>
  <c r="K139" i="9" s="1"/>
  <c r="J174" i="9"/>
  <c r="K174" i="9" s="1"/>
  <c r="J113" i="9"/>
  <c r="K113" i="9" s="1"/>
  <c r="J36" i="9"/>
  <c r="K36" i="9" s="1"/>
  <c r="J100" i="9"/>
  <c r="K100" i="9" s="1"/>
  <c r="J132" i="9"/>
  <c r="K132" i="9" s="1"/>
  <c r="J60" i="9"/>
  <c r="K60" i="9" s="1"/>
  <c r="J127" i="9"/>
  <c r="K127" i="9" s="1"/>
  <c r="J123" i="9"/>
  <c r="K123" i="9" s="1"/>
  <c r="J168" i="9"/>
  <c r="K168" i="9" s="1"/>
  <c r="J55" i="9"/>
  <c r="K55" i="9" s="1"/>
  <c r="J97" i="9"/>
  <c r="K97" i="9" s="1"/>
  <c r="J178" i="9"/>
  <c r="K178" i="9" s="1"/>
  <c r="J150" i="9"/>
  <c r="K150" i="9" s="1"/>
  <c r="J62" i="9"/>
  <c r="K62" i="9" s="1"/>
  <c r="J140" i="9"/>
  <c r="K140" i="9" s="1"/>
  <c r="J75" i="9"/>
  <c r="K75" i="9" s="1"/>
  <c r="J57" i="9"/>
  <c r="K57" i="9" s="1"/>
  <c r="J93" i="9"/>
  <c r="K93" i="9" s="1"/>
  <c r="J35" i="9"/>
  <c r="K35" i="9" s="1"/>
  <c r="J92" i="9"/>
  <c r="K92" i="9" s="1"/>
  <c r="J43" i="9"/>
  <c r="K43" i="9" s="1"/>
  <c r="J47" i="9"/>
  <c r="K47" i="9" s="1"/>
  <c r="J164" i="9"/>
  <c r="K164" i="9" s="1"/>
  <c r="J182" i="9"/>
  <c r="K182" i="9" s="1"/>
  <c r="J120" i="9"/>
  <c r="K120" i="9" s="1"/>
  <c r="J98" i="9"/>
  <c r="K98" i="9" s="1"/>
  <c r="J179" i="9"/>
  <c r="K179" i="9" s="1"/>
  <c r="J134" i="9"/>
  <c r="K134" i="9" s="1"/>
  <c r="J176" i="9"/>
  <c r="K176" i="9" s="1"/>
  <c r="J155" i="9"/>
  <c r="K155" i="9" s="1"/>
  <c r="J116" i="9"/>
  <c r="K116" i="9" s="1"/>
  <c r="J114" i="9"/>
  <c r="K114" i="9" s="1"/>
  <c r="J148" i="9"/>
  <c r="K148" i="9" s="1"/>
  <c r="J146" i="9"/>
  <c r="K146" i="9" s="1"/>
  <c r="J81" i="9"/>
  <c r="K81" i="9" s="1"/>
  <c r="J56" i="9"/>
  <c r="K56" i="9" s="1"/>
  <c r="J70" i="9"/>
  <c r="K70" i="9" s="1"/>
  <c r="J124" i="9"/>
  <c r="K124" i="9" s="1"/>
  <c r="J151" i="9"/>
  <c r="K151" i="9" s="1"/>
  <c r="J128" i="9"/>
  <c r="K128" i="9" s="1"/>
  <c r="J95" i="9"/>
  <c r="K95" i="9" s="1"/>
  <c r="J161" i="9"/>
  <c r="K161" i="9" s="1"/>
  <c r="J102" i="9"/>
  <c r="K102" i="9" s="1"/>
  <c r="J96" i="9"/>
  <c r="K96" i="9" s="1"/>
  <c r="J54" i="9"/>
  <c r="K54" i="9" s="1"/>
  <c r="J156" i="9"/>
  <c r="K156" i="9" s="1"/>
  <c r="J105" i="9"/>
  <c r="K105" i="9" s="1"/>
  <c r="J44" i="9"/>
  <c r="K44" i="9" s="1"/>
  <c r="J119" i="9"/>
  <c r="K119" i="9" s="1"/>
  <c r="J153" i="9"/>
  <c r="K153" i="9" s="1"/>
  <c r="J112" i="9"/>
  <c r="K112" i="9" s="1"/>
  <c r="J162" i="9"/>
  <c r="K162" i="9" s="1"/>
  <c r="J145" i="9"/>
  <c r="K145" i="9" s="1"/>
  <c r="J89" i="9"/>
  <c r="K89" i="9" s="1"/>
  <c r="J165" i="9"/>
  <c r="K165" i="9" s="1"/>
  <c r="J58" i="9"/>
  <c r="K58" i="9" s="1"/>
  <c r="J169" i="9"/>
  <c r="K169" i="9" s="1"/>
  <c r="J117" i="9"/>
  <c r="K117" i="9" s="1"/>
  <c r="J86" i="9"/>
  <c r="K86" i="9" s="1"/>
  <c r="J143" i="9"/>
  <c r="K143" i="9" s="1"/>
  <c r="J142" i="9"/>
  <c r="K142" i="9" s="1"/>
  <c r="J83" i="9"/>
  <c r="K83" i="9" s="1"/>
  <c r="J167" i="9"/>
  <c r="K167" i="9" s="1"/>
  <c r="J51" i="9"/>
  <c r="K51" i="9" s="1"/>
  <c r="J130" i="9"/>
  <c r="K130" i="9" s="1"/>
  <c r="J181" i="9"/>
  <c r="K181" i="9" s="1"/>
  <c r="J84" i="9"/>
  <c r="K84" i="9" s="1"/>
  <c r="J173" i="9"/>
  <c r="K173" i="9" s="1"/>
  <c r="J69" i="9"/>
  <c r="K69" i="9" s="1"/>
  <c r="J82" i="9"/>
  <c r="K82" i="9" s="1"/>
  <c r="J129" i="9"/>
  <c r="K129" i="9" s="1"/>
  <c r="J80" i="9"/>
  <c r="K80" i="9" s="1"/>
  <c r="J154" i="9"/>
  <c r="K154" i="9" s="1"/>
  <c r="J157" i="9"/>
  <c r="K157" i="9" s="1"/>
  <c r="J126" i="9"/>
  <c r="K126" i="9" s="1"/>
  <c r="J42" i="9"/>
  <c r="K42" i="9" s="1"/>
  <c r="J71" i="9"/>
  <c r="K71" i="9" s="1"/>
  <c r="J180" i="9"/>
  <c r="K180" i="9" s="1"/>
  <c r="J163" i="9"/>
  <c r="K163" i="9" s="1"/>
  <c r="J49" i="9"/>
  <c r="K49" i="9" s="1"/>
  <c r="J67" i="9"/>
  <c r="K67" i="9" s="1"/>
  <c r="J66" i="9"/>
  <c r="K66" i="9" s="1"/>
  <c r="M84" i="18"/>
  <c r="N83" i="18"/>
  <c r="P83" i="18" s="1"/>
  <c r="I66" i="18"/>
  <c r="J65" i="18"/>
  <c r="P65" i="18" s="1"/>
  <c r="I47" i="18"/>
  <c r="J46" i="18"/>
  <c r="M67" i="18"/>
  <c r="N66" i="18"/>
  <c r="N100" i="18"/>
  <c r="P24" i="18"/>
  <c r="P99" i="18"/>
  <c r="M26" i="18"/>
  <c r="N25" i="18"/>
  <c r="E26" i="18"/>
  <c r="F25" i="18"/>
  <c r="F101" i="18" s="1"/>
  <c r="E101" i="18" s="1"/>
  <c r="E46" i="18"/>
  <c r="F45" i="18"/>
  <c r="M45" i="18"/>
  <c r="N44" i="18"/>
  <c r="P44" i="18" s="1"/>
  <c r="F100" i="18"/>
  <c r="E100" i="18" s="1"/>
  <c r="I29" i="18"/>
  <c r="J28" i="18"/>
  <c r="J102" i="18"/>
  <c r="I102" i="18" s="1"/>
  <c r="I87" i="18"/>
  <c r="J86" i="18"/>
  <c r="E85" i="18"/>
  <c r="F84" i="18"/>
  <c r="E66" i="18"/>
  <c r="F65" i="18"/>
  <c r="E47" i="17"/>
  <c r="F46" i="17"/>
  <c r="M45" i="17"/>
  <c r="N44" i="17"/>
  <c r="I64" i="17"/>
  <c r="J63" i="17"/>
  <c r="E83" i="17"/>
  <c r="F82" i="17"/>
  <c r="F101" i="17" s="1"/>
  <c r="E101" i="17" s="1"/>
  <c r="P62" i="17"/>
  <c r="J100" i="17"/>
  <c r="I100" i="17" s="1"/>
  <c r="M84" i="17"/>
  <c r="N83" i="17"/>
  <c r="P99" i="17"/>
  <c r="P33" i="17"/>
  <c r="J52" i="17"/>
  <c r="N100" i="17"/>
  <c r="M100" i="17" s="1"/>
  <c r="AN41" i="3"/>
  <c r="AR21" i="3"/>
  <c r="Y48" i="3"/>
  <c r="Y40" i="3"/>
  <c r="AC43" i="3"/>
  <c r="AC39" i="3"/>
  <c r="AI29" i="3"/>
  <c r="AC44" i="3"/>
  <c r="AC41" i="3"/>
  <c r="AI21" i="3"/>
  <c r="AN39" i="3"/>
  <c r="AN44" i="3"/>
  <c r="AN43" i="3"/>
  <c r="AN45" i="3" s="1"/>
  <c r="AR29" i="3"/>
  <c r="AH48" i="3"/>
  <c r="AH40" i="3"/>
  <c r="G19" i="11" l="1"/>
  <c r="I19" i="11" s="1"/>
  <c r="M19" i="11" s="1"/>
  <c r="G22" i="11"/>
  <c r="I22" i="11" s="1"/>
  <c r="M22" i="11" s="1"/>
  <c r="J21" i="11"/>
  <c r="N21" i="11" s="1"/>
  <c r="N26" i="11" s="1"/>
  <c r="L25" i="10"/>
  <c r="M25" i="10" s="1"/>
  <c r="L19" i="10"/>
  <c r="M19" i="10" s="1"/>
  <c r="L18" i="10"/>
  <c r="M18" i="10" s="1"/>
  <c r="L22" i="10"/>
  <c r="M22" i="10" s="1"/>
  <c r="L21" i="10"/>
  <c r="M21" i="10" s="1"/>
  <c r="L17" i="10"/>
  <c r="M17" i="10" s="1"/>
  <c r="L24" i="10"/>
  <c r="M24" i="10" s="1"/>
  <c r="L23" i="10"/>
  <c r="M23" i="10" s="1"/>
  <c r="L20" i="10"/>
  <c r="M20" i="10" s="1"/>
  <c r="K34" i="9"/>
  <c r="K184" i="9" s="1"/>
  <c r="J184" i="9"/>
  <c r="P100" i="18"/>
  <c r="M100" i="18"/>
  <c r="E47" i="18"/>
  <c r="F46" i="18"/>
  <c r="I48" i="18"/>
  <c r="J47" i="18"/>
  <c r="I88" i="18"/>
  <c r="J88" i="18" s="1"/>
  <c r="J87" i="18"/>
  <c r="I67" i="18"/>
  <c r="J66" i="18"/>
  <c r="P66" i="18" s="1"/>
  <c r="M27" i="18"/>
  <c r="N26" i="18"/>
  <c r="N45" i="18"/>
  <c r="P45" i="18" s="1"/>
  <c r="M46" i="18"/>
  <c r="F26" i="18"/>
  <c r="E27" i="18"/>
  <c r="E86" i="18"/>
  <c r="F85" i="18"/>
  <c r="N84" i="18"/>
  <c r="M85" i="18"/>
  <c r="E67" i="18"/>
  <c r="F66" i="18"/>
  <c r="I30" i="18"/>
  <c r="J29" i="18"/>
  <c r="J103" i="18"/>
  <c r="I103" i="18" s="1"/>
  <c r="N101" i="18"/>
  <c r="M101" i="18" s="1"/>
  <c r="P25" i="18"/>
  <c r="M68" i="18"/>
  <c r="N67" i="18"/>
  <c r="N45" i="17"/>
  <c r="M46" i="17"/>
  <c r="F83" i="17"/>
  <c r="F102" i="17" s="1"/>
  <c r="E102" i="17" s="1"/>
  <c r="E84" i="17"/>
  <c r="N84" i="17"/>
  <c r="P84" i="17" s="1"/>
  <c r="M85" i="17"/>
  <c r="E48" i="17"/>
  <c r="F47" i="17"/>
  <c r="P44" i="17"/>
  <c r="N101" i="17"/>
  <c r="M101" i="17" s="1"/>
  <c r="P83" i="17"/>
  <c r="P100" i="17"/>
  <c r="P63" i="17"/>
  <c r="J101" i="17"/>
  <c r="I101" i="17" s="1"/>
  <c r="J64" i="17"/>
  <c r="I65" i="17"/>
  <c r="AI44" i="3"/>
  <c r="AM29" i="3"/>
  <c r="AI43" i="3"/>
  <c r="AI45" i="3" s="1"/>
  <c r="AI39" i="3"/>
  <c r="AI41" i="3"/>
  <c r="AM21" i="3"/>
  <c r="AR41" i="3"/>
  <c r="AX21" i="3"/>
  <c r="AX29" i="3"/>
  <c r="AR43" i="3"/>
  <c r="AR44" i="3"/>
  <c r="AR39" i="3"/>
  <c r="AC45" i="3"/>
  <c r="AC48" i="3"/>
  <c r="AC40" i="3"/>
  <c r="AN48" i="3"/>
  <c r="AN40" i="3"/>
  <c r="M26" i="11" l="1"/>
  <c r="J104" i="18"/>
  <c r="I104" i="18" s="1"/>
  <c r="L26" i="10"/>
  <c r="M69" i="18"/>
  <c r="N69" i="18" s="1"/>
  <c r="N68" i="18"/>
  <c r="E68" i="18"/>
  <c r="F67" i="18"/>
  <c r="N102" i="18"/>
  <c r="P26" i="18"/>
  <c r="N27" i="18"/>
  <c r="M28" i="18"/>
  <c r="I49" i="18"/>
  <c r="J48" i="18"/>
  <c r="E87" i="18"/>
  <c r="F86" i="18"/>
  <c r="I68" i="18"/>
  <c r="J67" i="18"/>
  <c r="P67" i="18" s="1"/>
  <c r="P101" i="18"/>
  <c r="M86" i="18"/>
  <c r="N85" i="18"/>
  <c r="P85" i="18" s="1"/>
  <c r="E28" i="18"/>
  <c r="F27" i="18"/>
  <c r="F103" i="18" s="1"/>
  <c r="E103" i="18" s="1"/>
  <c r="E48" i="18"/>
  <c r="F47" i="18"/>
  <c r="P84" i="18"/>
  <c r="F102" i="18"/>
  <c r="E102" i="18" s="1"/>
  <c r="J90" i="18"/>
  <c r="I31" i="18"/>
  <c r="J31" i="18" s="1"/>
  <c r="J30" i="18"/>
  <c r="J33" i="18"/>
  <c r="I33" i="18" s="1"/>
  <c r="M47" i="18"/>
  <c r="N46" i="18"/>
  <c r="P46" i="18" s="1"/>
  <c r="M86" i="17"/>
  <c r="N85" i="17"/>
  <c r="P85" i="17" s="1"/>
  <c r="E85" i="17"/>
  <c r="F84" i="17"/>
  <c r="F103" i="17" s="1"/>
  <c r="E103" i="17" s="1"/>
  <c r="M47" i="17"/>
  <c r="N46" i="17"/>
  <c r="P64" i="17"/>
  <c r="J102" i="17"/>
  <c r="I102" i="17" s="1"/>
  <c r="P101" i="17"/>
  <c r="N102" i="17"/>
  <c r="M102" i="17" s="1"/>
  <c r="P45" i="17"/>
  <c r="I66" i="17"/>
  <c r="J65" i="17"/>
  <c r="F48" i="17"/>
  <c r="E49" i="17"/>
  <c r="AR48" i="3"/>
  <c r="AR40" i="3"/>
  <c r="AM41" i="3"/>
  <c r="AS21" i="3"/>
  <c r="AR45" i="3"/>
  <c r="AM39" i="3"/>
  <c r="AM44" i="3"/>
  <c r="AS29" i="3"/>
  <c r="AM43" i="3"/>
  <c r="AX41" i="3"/>
  <c r="BB21" i="3"/>
  <c r="AI40" i="3"/>
  <c r="AI48" i="3"/>
  <c r="AX44" i="3"/>
  <c r="AX39" i="3"/>
  <c r="BB29" i="3"/>
  <c r="AX43" i="3"/>
  <c r="P102" i="18" l="1"/>
  <c r="M102" i="18"/>
  <c r="N71" i="18"/>
  <c r="M48" i="18"/>
  <c r="N47" i="18"/>
  <c r="P47" i="18" s="1"/>
  <c r="E29" i="18"/>
  <c r="F28" i="18"/>
  <c r="F104" i="18" s="1"/>
  <c r="E104" i="18" s="1"/>
  <c r="J68" i="18"/>
  <c r="P68" i="18" s="1"/>
  <c r="I69" i="18"/>
  <c r="J69" i="18" s="1"/>
  <c r="M87" i="18"/>
  <c r="N86" i="18"/>
  <c r="P86" i="18" s="1"/>
  <c r="F87" i="18"/>
  <c r="E88" i="18"/>
  <c r="F88" i="18" s="1"/>
  <c r="F90" i="18" s="1"/>
  <c r="J105" i="18"/>
  <c r="I105" i="18" s="1"/>
  <c r="I50" i="18"/>
  <c r="J50" i="18" s="1"/>
  <c r="J49" i="18"/>
  <c r="J106" i="18" s="1"/>
  <c r="I106" i="18" s="1"/>
  <c r="E69" i="18"/>
  <c r="F69" i="18" s="1"/>
  <c r="F68" i="18"/>
  <c r="N103" i="18"/>
  <c r="P27" i="18"/>
  <c r="F48" i="18"/>
  <c r="E49" i="18"/>
  <c r="M29" i="18"/>
  <c r="N28" i="18"/>
  <c r="P46" i="17"/>
  <c r="N103" i="17"/>
  <c r="M103" i="17" s="1"/>
  <c r="E86" i="17"/>
  <c r="F85" i="17"/>
  <c r="F104" i="17" s="1"/>
  <c r="E104" i="17" s="1"/>
  <c r="E50" i="17"/>
  <c r="F50" i="17" s="1"/>
  <c r="F49" i="17"/>
  <c r="I67" i="17"/>
  <c r="J66" i="17"/>
  <c r="M48" i="17"/>
  <c r="N47" i="17"/>
  <c r="M87" i="17"/>
  <c r="N86" i="17"/>
  <c r="P86" i="17" s="1"/>
  <c r="P65" i="17"/>
  <c r="J103" i="17"/>
  <c r="I103" i="17" s="1"/>
  <c r="P102" i="17"/>
  <c r="AM48" i="3"/>
  <c r="AM40" i="3"/>
  <c r="BB43" i="3"/>
  <c r="BB39" i="3"/>
  <c r="BB44" i="3"/>
  <c r="BH29" i="3"/>
  <c r="BH21" i="3"/>
  <c r="BB41" i="3"/>
  <c r="AX48" i="3"/>
  <c r="AX40" i="3"/>
  <c r="AS43" i="3"/>
  <c r="AW29" i="3"/>
  <c r="AS44" i="3"/>
  <c r="AS39" i="3"/>
  <c r="AW21" i="3"/>
  <c r="AS41" i="3"/>
  <c r="AX45" i="3"/>
  <c r="AM45" i="3"/>
  <c r="P103" i="18" l="1"/>
  <c r="M103" i="18"/>
  <c r="P69" i="18"/>
  <c r="P71" i="18" s="1"/>
  <c r="J71" i="18"/>
  <c r="N104" i="18"/>
  <c r="P28" i="18"/>
  <c r="M30" i="18"/>
  <c r="N29" i="18"/>
  <c r="F71" i="18"/>
  <c r="E30" i="18"/>
  <c r="F29" i="18"/>
  <c r="F105" i="18" s="1"/>
  <c r="E105" i="18" s="1"/>
  <c r="M88" i="18"/>
  <c r="N88" i="18" s="1"/>
  <c r="N87" i="18"/>
  <c r="P87" i="18" s="1"/>
  <c r="E50" i="18"/>
  <c r="F50" i="18" s="1"/>
  <c r="F49" i="18"/>
  <c r="J107" i="18"/>
  <c r="I107" i="18" s="1"/>
  <c r="J52" i="18"/>
  <c r="M49" i="18"/>
  <c r="N48" i="18"/>
  <c r="P48" i="18" s="1"/>
  <c r="I68" i="17"/>
  <c r="J67" i="17"/>
  <c r="E87" i="17"/>
  <c r="F86" i="17"/>
  <c r="F105" i="17" s="1"/>
  <c r="E105" i="17" s="1"/>
  <c r="P103" i="17"/>
  <c r="N104" i="17"/>
  <c r="M104" i="17" s="1"/>
  <c r="P47" i="17"/>
  <c r="F52" i="17"/>
  <c r="M49" i="17"/>
  <c r="N48" i="17"/>
  <c r="M88" i="17"/>
  <c r="N88" i="17" s="1"/>
  <c r="N87" i="17"/>
  <c r="P87" i="17" s="1"/>
  <c r="P66" i="17"/>
  <c r="J104" i="17"/>
  <c r="I104" i="17" s="1"/>
  <c r="AW41" i="3"/>
  <c r="BC21" i="3"/>
  <c r="BB48" i="3"/>
  <c r="BB40" i="3"/>
  <c r="AS48" i="3"/>
  <c r="AS40" i="3"/>
  <c r="BH43" i="3"/>
  <c r="BH45" i="3" s="1"/>
  <c r="BH39" i="3"/>
  <c r="BL29" i="3"/>
  <c r="BH44" i="3"/>
  <c r="AS45" i="3"/>
  <c r="BB45" i="3"/>
  <c r="BH41" i="3"/>
  <c r="BL21" i="3"/>
  <c r="AW44" i="3"/>
  <c r="AW39" i="3"/>
  <c r="BC29" i="3"/>
  <c r="AW43" i="3"/>
  <c r="P104" i="18" l="1"/>
  <c r="M104" i="18"/>
  <c r="F52" i="18"/>
  <c r="P88" i="18"/>
  <c r="P90" i="18" s="1"/>
  <c r="N90" i="18"/>
  <c r="F30" i="18"/>
  <c r="F106" i="18" s="1"/>
  <c r="E106" i="18" s="1"/>
  <c r="E31" i="18"/>
  <c r="F31" i="18" s="1"/>
  <c r="N49" i="18"/>
  <c r="P49" i="18" s="1"/>
  <c r="M50" i="18"/>
  <c r="N50" i="18" s="1"/>
  <c r="J109" i="18"/>
  <c r="I109" i="18" s="1"/>
  <c r="N105" i="18"/>
  <c r="P29" i="18"/>
  <c r="M31" i="18"/>
  <c r="N31" i="18" s="1"/>
  <c r="N30" i="18"/>
  <c r="F87" i="17"/>
  <c r="F106" i="17" s="1"/>
  <c r="E106" i="17" s="1"/>
  <c r="E88" i="17"/>
  <c r="F88" i="17" s="1"/>
  <c r="P88" i="17"/>
  <c r="P90" i="17" s="1"/>
  <c r="N90" i="17"/>
  <c r="N105" i="17"/>
  <c r="M105" i="17" s="1"/>
  <c r="P48" i="17"/>
  <c r="P67" i="17"/>
  <c r="J105" i="17"/>
  <c r="I105" i="17" s="1"/>
  <c r="N49" i="17"/>
  <c r="M50" i="17"/>
  <c r="N50" i="17" s="1"/>
  <c r="J68" i="17"/>
  <c r="I69" i="17"/>
  <c r="J69" i="17" s="1"/>
  <c r="P104" i="17"/>
  <c r="BP21" i="3"/>
  <c r="BL41" i="3"/>
  <c r="AW45" i="3"/>
  <c r="BC41" i="3"/>
  <c r="BG21" i="3"/>
  <c r="BH48" i="3"/>
  <c r="BH40" i="3"/>
  <c r="BC39" i="3"/>
  <c r="BC44" i="3"/>
  <c r="BC43" i="3"/>
  <c r="BC45" i="3" s="1"/>
  <c r="BG29" i="3"/>
  <c r="BL39" i="3"/>
  <c r="BP29" i="3"/>
  <c r="BL44" i="3"/>
  <c r="BL43" i="3"/>
  <c r="AW48" i="3"/>
  <c r="AW40" i="3"/>
  <c r="P105" i="18" l="1"/>
  <c r="M105" i="18"/>
  <c r="N52" i="18"/>
  <c r="P50" i="18"/>
  <c r="P52" i="18" s="1"/>
  <c r="N106" i="18"/>
  <c r="P30" i="18"/>
  <c r="F107" i="18"/>
  <c r="F33" i="18"/>
  <c r="E33" i="18" s="1"/>
  <c r="N107" i="18"/>
  <c r="M107" i="18" s="1"/>
  <c r="P31" i="18"/>
  <c r="N33" i="18"/>
  <c r="M33" i="18" s="1"/>
  <c r="P69" i="17"/>
  <c r="J107" i="17"/>
  <c r="I107" i="17" s="1"/>
  <c r="J71" i="17"/>
  <c r="P68" i="17"/>
  <c r="J106" i="17"/>
  <c r="J109" i="17" s="1"/>
  <c r="I109" i="17" s="1"/>
  <c r="P105" i="17"/>
  <c r="N52" i="17"/>
  <c r="N107" i="17"/>
  <c r="M107" i="17" s="1"/>
  <c r="P50" i="17"/>
  <c r="F90" i="17"/>
  <c r="F107" i="17"/>
  <c r="N106" i="17"/>
  <c r="M106" i="17" s="1"/>
  <c r="P49" i="17"/>
  <c r="BL45" i="3"/>
  <c r="BG41" i="3"/>
  <c r="BO21" i="3"/>
  <c r="BW21" i="3"/>
  <c r="BX21" i="3" s="1"/>
  <c r="BS29" i="3"/>
  <c r="BP43" i="3"/>
  <c r="BP39" i="3"/>
  <c r="BP44" i="3"/>
  <c r="BC48" i="3"/>
  <c r="BC40" i="3"/>
  <c r="BG44" i="3"/>
  <c r="BO29" i="3"/>
  <c r="BG39" i="3"/>
  <c r="BW39" i="3" s="1"/>
  <c r="BG43" i="3"/>
  <c r="BG45" i="3" s="1"/>
  <c r="BW29" i="3"/>
  <c r="BX29" i="3" s="1"/>
  <c r="BL48" i="3"/>
  <c r="BL40" i="3"/>
  <c r="BP41" i="3"/>
  <c r="BS21" i="3"/>
  <c r="P33" i="18" l="1"/>
  <c r="F109" i="17"/>
  <c r="E107" i="17"/>
  <c r="P106" i="18"/>
  <c r="M106" i="18"/>
  <c r="F109" i="18"/>
  <c r="E107" i="18"/>
  <c r="P106" i="17"/>
  <c r="I106" i="17"/>
  <c r="N109" i="18"/>
  <c r="M109" i="18" s="1"/>
  <c r="P107" i="18"/>
  <c r="P52" i="17"/>
  <c r="P107" i="17"/>
  <c r="N109" i="17"/>
  <c r="M109" i="17" s="1"/>
  <c r="P71" i="17"/>
  <c r="BS39" i="3"/>
  <c r="BS44" i="3"/>
  <c r="BS43" i="3"/>
  <c r="BO44" i="3"/>
  <c r="BO39" i="3"/>
  <c r="BO43" i="3"/>
  <c r="BO45" i="3" s="1"/>
  <c r="BT29" i="3"/>
  <c r="BO41" i="3"/>
  <c r="BT21" i="3"/>
  <c r="BP45" i="3"/>
  <c r="BS41" i="3"/>
  <c r="BG48" i="3"/>
  <c r="BG40" i="3"/>
  <c r="BW40" i="3" s="1"/>
  <c r="BW41" i="3"/>
  <c r="BW48" i="3" s="1"/>
  <c r="BP48" i="3"/>
  <c r="BP40" i="3"/>
  <c r="BS45" i="3" l="1"/>
  <c r="E109" i="17"/>
  <c r="I20" i="19"/>
  <c r="J20" i="19" s="1"/>
  <c r="I22" i="19"/>
  <c r="J22" i="19" s="1"/>
  <c r="D46" i="19" s="1"/>
  <c r="G46" i="19" s="1"/>
  <c r="I19" i="19"/>
  <c r="J19" i="19" s="1"/>
  <c r="D43" i="19" s="1"/>
  <c r="G43" i="19" s="1"/>
  <c r="I21" i="19"/>
  <c r="J21" i="19" s="1"/>
  <c r="D45" i="19" s="1"/>
  <c r="G45" i="19" s="1"/>
  <c r="I17" i="19"/>
  <c r="J17" i="19" s="1"/>
  <c r="D41" i="19" s="1"/>
  <c r="G41" i="19" s="1"/>
  <c r="I24" i="19"/>
  <c r="J24" i="19" s="1"/>
  <c r="D48" i="19" s="1"/>
  <c r="G48" i="19" s="1"/>
  <c r="I18" i="19"/>
  <c r="J18" i="19" s="1"/>
  <c r="D42" i="19" s="1"/>
  <c r="G42" i="19" s="1"/>
  <c r="I23" i="19"/>
  <c r="J23" i="19" s="1"/>
  <c r="D47" i="19" s="1"/>
  <c r="G47" i="19" s="1"/>
  <c r="D44" i="19"/>
  <c r="G44" i="19" s="1"/>
  <c r="P109" i="17"/>
  <c r="P113" i="17" s="1"/>
  <c r="I34" i="19" s="1"/>
  <c r="J34" i="19" s="1"/>
  <c r="D58" i="19" s="1"/>
  <c r="G58" i="19" s="1"/>
  <c r="P109" i="18"/>
  <c r="P113" i="18" s="1"/>
  <c r="E109" i="18"/>
  <c r="BO48" i="3"/>
  <c r="BO40" i="3"/>
  <c r="BT39" i="3"/>
  <c r="BT40" i="3"/>
  <c r="BS48" i="3"/>
  <c r="BS40" i="3"/>
  <c r="BT41" i="3" l="1"/>
  <c r="C30" i="4" s="1"/>
  <c r="C31" i="4" s="1"/>
  <c r="H46" i="19"/>
  <c r="I46" i="19" s="1"/>
  <c r="J46" i="19" s="1"/>
  <c r="H44" i="19"/>
  <c r="I44" i="19" s="1"/>
  <c r="J44" i="19" s="1"/>
  <c r="H47" i="19"/>
  <c r="I47" i="19" s="1"/>
  <c r="J47" i="19" s="1"/>
  <c r="H41" i="19"/>
  <c r="I41" i="19" s="1"/>
  <c r="J41" i="19" s="1"/>
  <c r="H45" i="19"/>
  <c r="I45" i="19" s="1"/>
  <c r="J45" i="19" s="1"/>
  <c r="H42" i="19"/>
  <c r="I42" i="19" s="1"/>
  <c r="J42" i="19" s="1"/>
  <c r="H48" i="19"/>
  <c r="I48" i="19" s="1"/>
  <c r="J48" i="19" s="1"/>
  <c r="H43" i="19"/>
  <c r="I43" i="19" s="1"/>
  <c r="J43" i="19" s="1"/>
  <c r="I35" i="19"/>
  <c r="J35" i="19" s="1"/>
  <c r="D59" i="19" s="1"/>
  <c r="G59" i="19" s="1"/>
  <c r="I32" i="19"/>
  <c r="J32" i="19" s="1"/>
  <c r="D56" i="19" s="1"/>
  <c r="G56" i="19" s="1"/>
  <c r="I31" i="19"/>
  <c r="J31" i="19" s="1"/>
  <c r="D55" i="19" s="1"/>
  <c r="G55" i="19" s="1"/>
  <c r="I29" i="19"/>
  <c r="J29" i="19" s="1"/>
  <c r="D53" i="19" s="1"/>
  <c r="G53" i="19" s="1"/>
  <c r="I36" i="19"/>
  <c r="J36" i="19" s="1"/>
  <c r="D60" i="19" s="1"/>
  <c r="G60" i="19" s="1"/>
  <c r="I30" i="19"/>
  <c r="J30" i="19" s="1"/>
  <c r="D54" i="19" s="1"/>
  <c r="G54" i="19" s="1"/>
  <c r="I33" i="19"/>
  <c r="J33" i="19" s="1"/>
  <c r="D57" i="19" s="1"/>
  <c r="G57" i="19" s="1"/>
  <c r="BT48" i="3" l="1"/>
  <c r="C29" i="4" s="1"/>
  <c r="H59" i="19"/>
  <c r="I59" i="19" s="1"/>
  <c r="J59" i="19" s="1"/>
  <c r="H57" i="19"/>
  <c r="I57" i="19" s="1"/>
  <c r="J57" i="19" s="1"/>
  <c r="H54" i="19"/>
  <c r="I54" i="19" s="1"/>
  <c r="J54" i="19" s="1"/>
  <c r="H55" i="19"/>
  <c r="I55" i="19" s="1"/>
  <c r="J55" i="19" s="1"/>
  <c r="H60" i="19"/>
  <c r="I60" i="19" s="1"/>
  <c r="J60" i="19" s="1"/>
  <c r="H53" i="19"/>
  <c r="I53" i="19" s="1"/>
  <c r="J53" i="19" s="1"/>
  <c r="H56" i="19"/>
  <c r="I56" i="19" s="1"/>
  <c r="J56" i="19" s="1"/>
  <c r="H58" i="19"/>
  <c r="I58" i="19" s="1"/>
  <c r="J58" i="19" s="1"/>
</calcChain>
</file>

<file path=xl/sharedStrings.xml><?xml version="1.0" encoding="utf-8"?>
<sst xmlns="http://schemas.openxmlformats.org/spreadsheetml/2006/main" count="2454" uniqueCount="769">
  <si>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</si>
  <si>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</si>
  <si>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</si>
  <si>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</si>
  <si>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</si>
  <si>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</si>
  <si>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</si>
  <si>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</si>
  <si>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</si>
  <si>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Rate Effective Date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</si>
  <si>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</si>
  <si>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</si>
  <si>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</si>
  <si>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2021 balances that were reviewed in the 2023 rate application were to be selected, select 2021.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</si>
  <si>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</si>
  <si>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</si>
  <si>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</si>
  <si>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</si>
  <si>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</si>
  <si>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</si>
  <si>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</si>
  <si>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</si>
  <si>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</si>
  <si>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</si>
  <si>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</si>
  <si>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2017 is the earliest vintage year in which there is a balance in a 1595 sub-account, select 2017.)</t>
  </si>
  <si>
    <t>5. Did you have any Class A customers at any point during the period that the Account 1589 balance accumulated (i.e. from the year the balance selected in #2 above to the year requested for disposition)?</t>
  </si>
  <si>
    <t>Yes</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</si>
  <si>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</si>
  <si>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</si>
  <si>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</si>
  <si>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9. Do you want to update your low voltage service rate?</t>
  </si>
  <si>
    <t>No</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</si>
  <si>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</si>
  <si>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</si>
  <si>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</si>
  <si>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</si>
  <si>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</si>
  <si>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</si>
  <si>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</si>
  <si>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</si>
  <si>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</si>
  <si>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</si>
  <si>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$/kWh</t>
  </si>
  <si>
    <t>Retail Transmission Rate - Network Service Rate</t>
  </si>
  <si>
    <t>C</t>
  </si>
  <si>
    <t>Retail Transmission Rate - Line and Transformation Connection Service Rate</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</si>
  <si>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</si>
  <si>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</si>
  <si>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</si>
  <si>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</si>
  <si>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</si>
  <si>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</si>
  <si>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</si>
  <si>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</si>
  <si>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</si>
  <si>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</si>
  <si>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Dec-31-2023 Balances</t>
  </si>
  <si>
    <r>
      <t>2.1.7 RRR</t>
    </r>
    <r>
      <rPr>
        <vertAlign val="superscript"/>
        <sz val="22"/>
        <rFont val="Book Antiqua"/>
        <family val="1"/>
      </rPr>
      <t>5</t>
    </r>
  </si>
  <si>
    <t>Account Descriptions</t>
  </si>
  <si>
    <t>Account Number</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</si>
  <si>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</si>
  <si>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</si>
  <si>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</si>
  <si>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</si>
  <si>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</si>
  <si>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</si>
  <si>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</si>
  <si>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t>Interest Adjustments1 during 2017</t>
  </si>
  <si>
    <t>Closing Interest Amounts as of Dec 31, 2017</t>
  </si>
  <si>
    <t>Opening Principal Amounts as of Jan 1, 2018</t>
  </si>
  <si>
    <t>Transactions Debit / (Credit) during 2018</t>
  </si>
  <si>
    <t>OEB-Approved Disposition during 2018</t>
  </si>
  <si>
    <t>Principal Adjustments1 during 2018</t>
  </si>
  <si>
    <t>Closing Principal Balance as of Dec 31, 2018</t>
  </si>
  <si>
    <t>Opening Interest Amounts as of Jan 1, 2018</t>
  </si>
  <si>
    <t>Interest Jan 1 to Dec 31, 2018</t>
  </si>
  <si>
    <t>Interest Adjustments1 during 2018</t>
  </si>
  <si>
    <t>Closing Interest Amounts as of Dec 31, 2018</t>
  </si>
  <si>
    <t>Opening Principal Amounts as of Jan 1, 2019</t>
  </si>
  <si>
    <t>Transactions Debit / (Credit) during 2019</t>
  </si>
  <si>
    <t>OEB-Approved Disposition during 2019</t>
  </si>
  <si>
    <t>Principal Adjustments1 during 2019</t>
  </si>
  <si>
    <t>Closing Principal Balance as of Dec 31, 2019</t>
  </si>
  <si>
    <t>Opening Interest Amounts as of Jan 1, 2019</t>
  </si>
  <si>
    <t>Interest Jan 1 to Dec 31, 2019</t>
  </si>
  <si>
    <t>Interest Adjustments1 during 2019</t>
  </si>
  <si>
    <t>Closing Interest Amounts as of Dec 31, 2019</t>
  </si>
  <si>
    <t>Opening Principal Amounts as of Jan 1, 2020</t>
  </si>
  <si>
    <t>Transactions Debit / (Credit) during 2020</t>
  </si>
  <si>
    <t>OEB-Approved Disposition during 2020</t>
  </si>
  <si>
    <t>Principal Adjustments1 during 2020</t>
  </si>
  <si>
    <t>Closing Principal Balance as of Dec 31, 2020</t>
  </si>
  <si>
    <t>Opening Interest Amounts as of Jan 1, 2020</t>
  </si>
  <si>
    <t>Interest Jan 1 to Dec 31, 2020</t>
  </si>
  <si>
    <t>Interest Adjustments1 during 2020</t>
  </si>
  <si>
    <t>Closing Interest Amounts as of Dec 31, 2020</t>
  </si>
  <si>
    <t>Opening Principal Amounts as of Jan 1, 2021</t>
  </si>
  <si>
    <t>Transactions Debit / (Credit) during 2021</t>
  </si>
  <si>
    <t>OEB-Approved Disposition during 2021</t>
  </si>
  <si>
    <t>Principal Adjustments1 during 2021</t>
  </si>
  <si>
    <t>Closing Principal Balance as of Dec 31, 2021</t>
  </si>
  <si>
    <t>Opening Interest Amounts as of Jan 1, 2021</t>
  </si>
  <si>
    <t>Interest Jan 1 to Dec 31, 2021</t>
  </si>
  <si>
    <t>Interest Adjustments1 during 2021</t>
  </si>
  <si>
    <t>Closing Interest Amounts as of Dec 31, 2021</t>
  </si>
  <si>
    <t>Opening Principal Amounts as of Jan 1, 2022</t>
  </si>
  <si>
    <t>Transactions Debit / (Credit) during 2022</t>
  </si>
  <si>
    <t>OEB-Approved Disposition during 2022</t>
  </si>
  <si>
    <t>Principal Adjustments1 during 2022</t>
  </si>
  <si>
    <t>Closing Principal Balance as of Dec 31, 2022</t>
  </si>
  <si>
    <t>Opening Interest Amounts as of Jan 1, 2022</t>
  </si>
  <si>
    <t>Interest Jan 1 to Dec 31, 2022</t>
  </si>
  <si>
    <t>Interest Adjustments1 during 2022</t>
  </si>
  <si>
    <t>Closing Interest Amounts as of Dec 31, 2022</t>
  </si>
  <si>
    <t>Principal Disposition during 2023 - instructed by OEB</t>
  </si>
  <si>
    <t>Interest Disposition during 2023 - instructed by OEB</t>
  </si>
  <si>
    <t>Closing Principal Balances as of Dec 31, 2021 Adjusted for Disposition during 2023</t>
  </si>
  <si>
    <t>Closing Interest Balances as of Dec 31, 2021 Adjusted for Disposition during 2023</t>
  </si>
  <si>
    <r>
      <t xml:space="preserve">Projected Interest from Jan 1, 2023 to Dec 31, 2023 on Dec 31, 2022 balance adjusted for disposition during 2023 </t>
    </r>
    <r>
      <rPr>
        <b/>
        <vertAlign val="superscript"/>
        <sz val="10"/>
        <rFont val="Book Antiqua"/>
        <family val="1"/>
      </rPr>
      <t>2</t>
    </r>
  </si>
  <si>
    <r>
      <t xml:space="preserve">Projected Interest from Jan 1, 2024 to Apr 30, 2024 on Dec 31, 2022 balance adjusted for disposition during 2023 </t>
    </r>
    <r>
      <rPr>
        <b/>
        <vertAlign val="superscript"/>
        <sz val="11"/>
        <rFont val="Book Antiqua"/>
        <family val="1"/>
      </rPr>
      <t>2</t>
    </r>
  </si>
  <si>
    <t>Total Interest</t>
  </si>
  <si>
    <t>Total Claim</t>
  </si>
  <si>
    <t>Account Disposition: Yes/No?</t>
  </si>
  <si>
    <t>As of Dec 31, 2022</t>
  </si>
  <si>
    <t>Variance                           RRR vs. 2022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</si>
  <si>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</si>
  <si>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</si>
  <si>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</si>
  <si>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</si>
  <si>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</si>
  <si>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</si>
  <si>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</si>
  <si>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</si>
  <si>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</si>
  <si>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</si>
  <si>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</si>
  <si>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</si>
  <si>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(2017 and pre-2017)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</si>
  <si>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</si>
  <si>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</si>
  <si>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</si>
  <si>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</si>
  <si>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3</t>
    </r>
  </si>
  <si>
    <r>
      <t>Disposition and Recovery/Refund of Regulatory Balances (2023)</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</si>
  <si>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</si>
  <si>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</si>
  <si>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</si>
  <si>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</si>
  <si>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</si>
  <si>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</si>
  <si>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</si>
  <si>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r>
      <t>Impacts Arising from the COVID-19 Emergency, Sub-account Forgone Revenues from Postponing Rate Implementation</t>
    </r>
    <r>
      <rPr>
        <b/>
        <vertAlign val="superscript"/>
        <sz val="11"/>
        <color rgb="FF0000FF"/>
        <rFont val="Arial"/>
        <family val="2"/>
      </rPr>
      <t>6</t>
    </r>
  </si>
  <si>
    <t>Total Group 1 balance including Account 1568 and Account 1509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</si>
  <si>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</si>
  <si>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</si>
  <si>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2024, the projected interest is recorded from January 1, 2023 to December 31, 2023 on the December 31, 2022 balances adjusted to remove balances approved for disposition in the 2023 rate decision. 
2) If the LDC's rate year begins on May 1, 2024, the projected interest is recorded from January 1, 2023 to April 30, 2024 on the December 31, 2022 balances adjusted to remove balances approved for disposition in the 2023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</si>
  <si>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(2021), (2022), (2023) will not be eligible for disposition in the 2024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</si>
  <si>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</si>
  <si>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</si>
  <si>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Per the Guidance for Electricity Distributors with Forgone Revenues Due to Postponed Rate Implementation from COVID-19, August 6, 2020, any residual balance in this sub-account after the expiry of the rate riders should be requested for final disposition in a future rate application (cost of service or IRM), once the balance has been audited. If disposition is approved, the residual balance in the Forgone Revenues Sub-account should be disposed proportionately by customer class and the residual balance will be transferred to Account 1595.</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</si>
  <si>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</si>
  <si>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</si>
  <si>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</si>
  <si>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</si>
  <si>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</si>
  <si>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</si>
  <si>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</si>
  <si>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</si>
  <si>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</si>
  <si>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</si>
  <si>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</si>
  <si>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</si>
  <si>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</si>
  <si>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Account 1509 Allocation
</t>
    </r>
    <r>
      <rPr>
        <b/>
        <sz val="10"/>
        <color rgb="FFFF0000"/>
        <rFont val="Arial"/>
        <family val="2"/>
      </rPr>
      <t xml:space="preserve"> ($ distribution revenue from last COS)</t>
    </r>
  </si>
  <si>
    <r>
      <t xml:space="preserve">1595 Recovery Proportion (2017 and pre-2017)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</si>
  <si>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</si>
  <si>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</si>
  <si>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</si>
  <si>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</si>
  <si>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</si>
  <si>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1595 Recovery Proportion (2023)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</si>
  <si>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</si>
  <si>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</si>
  <si>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</si>
  <si>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</si>
  <si>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</si>
  <si>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</si>
  <si>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</si>
  <si>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</si>
  <si>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 and 1509)</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</si>
  <si>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</si>
  <si>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</si>
  <si>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</si>
  <si>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</si>
  <si>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</si>
  <si>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</si>
  <si>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</si>
  <si>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</si>
  <si>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</si>
  <si>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</si>
  <si>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</si>
  <si>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</si>
  <si>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</si>
  <si>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</si>
  <si>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allocated based on distribution revenues</t>
  </si>
  <si>
    <t>1580 (Class A)</t>
  </si>
  <si>
    <t>1580 (Class B)</t>
  </si>
  <si>
    <t>1595_(2017 and pre-2017)</t>
  </si>
  <si>
    <t>1595_(2018)</t>
  </si>
  <si>
    <t>1595_(2019)</t>
  </si>
  <si>
    <t>1595_(2020)</t>
  </si>
  <si>
    <t>1595_(2021)</t>
  </si>
  <si>
    <t>1595_(2022)</t>
  </si>
  <si>
    <t>1595_(2023)</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</si>
  <si>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</si>
  <si>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</si>
  <si>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</si>
  <si>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</si>
  <si>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</si>
  <si>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</si>
  <si>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</si>
  <si>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</si>
  <si>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</si>
  <si>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2019, the period the GA variance accumulated would be 2020 to 2022.)</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</si>
  <si>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</si>
  <si>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</si>
  <si>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2019, the period the CBR Class B variance accumulated would be 2020 to 2022.)</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</si>
  <si>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</si>
  <si>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</si>
  <si>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</si>
  <si>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</si>
  <si>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</si>
  <si>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</si>
  <si>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</si>
  <si>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</si>
  <si>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</si>
  <si>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</si>
  <si>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</si>
  <si>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</si>
  <si>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</si>
  <si>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</si>
  <si>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</si>
  <si>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</si>
  <si>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</si>
  <si>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</si>
  <si>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</si>
  <si>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</si>
  <si>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</si>
  <si>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</si>
  <si>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</si>
  <si>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</si>
  <si>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</si>
  <si>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</si>
  <si>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</si>
  <si>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</si>
  <si>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</si>
  <si>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</si>
  <si>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</si>
  <si>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</si>
  <si>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</si>
  <si>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</si>
  <si>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</si>
  <si>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</si>
  <si>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</si>
  <si>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</si>
  <si>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</si>
  <si>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</si>
  <si>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</si>
  <si>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</si>
  <si>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</si>
  <si>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</si>
  <si>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</si>
  <si>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</si>
  <si>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</si>
  <si>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</si>
  <si>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</si>
  <si>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</si>
  <si>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</si>
  <si>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</si>
  <si>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</si>
  <si>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</si>
  <si>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</si>
  <si>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</si>
  <si>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</si>
  <si>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</si>
  <si>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</si>
  <si>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</si>
  <si>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</si>
  <si>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</si>
  <si>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</si>
  <si>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</si>
  <si>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</si>
  <si>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</si>
  <si>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</si>
  <si>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</si>
  <si>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</si>
  <si>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</si>
  <si>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</si>
  <si>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</si>
  <si>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</si>
  <si>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</si>
  <si>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</si>
  <si>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</si>
  <si>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</si>
  <si>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</si>
  <si>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</si>
  <si>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</si>
  <si>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</si>
  <si>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</si>
  <si>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</si>
  <si>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</si>
  <si>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</si>
  <si>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</si>
  <si>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</si>
  <si>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</si>
  <si>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</si>
  <si>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</si>
  <si>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</si>
  <si>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</si>
  <si>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</si>
  <si>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</si>
  <si>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</si>
  <si>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</si>
  <si>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</si>
  <si>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</si>
  <si>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</si>
  <si>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</si>
  <si>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</si>
  <si>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</si>
  <si>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</si>
  <si>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</si>
  <si>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</si>
  <si>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</si>
  <si>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</si>
  <si>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</si>
  <si>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</si>
  <si>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</si>
  <si>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</si>
  <si>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</si>
  <si>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</si>
  <si>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</si>
  <si>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</si>
  <si>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</si>
  <si>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</si>
  <si>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</si>
  <si>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</si>
  <si>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</si>
  <si>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</si>
  <si>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</si>
  <si>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</si>
  <si>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</si>
  <si>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</si>
  <si>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</si>
  <si>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</si>
  <si>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</si>
  <si>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</si>
  <si>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</si>
  <si>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</si>
  <si>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</si>
  <si>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</si>
  <si>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</si>
  <si>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</si>
  <si>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</si>
  <si>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</si>
  <si>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</si>
  <si>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</si>
  <si>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</si>
  <si>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</si>
  <si>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</si>
  <si>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</si>
  <si>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</si>
  <si>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</si>
  <si>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</si>
  <si>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</si>
  <si>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</si>
  <si>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</si>
  <si>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</si>
  <si>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</si>
  <si>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</si>
  <si>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</si>
  <si>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</si>
  <si>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</si>
  <si>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</si>
  <si>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</si>
  <si>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</si>
  <si>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</si>
  <si>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</si>
  <si>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2021, exclude this customer's consumption for 2021 but include this customer's consumption in 2022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</si>
  <si>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</si>
  <si>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</si>
  <si>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</si>
  <si>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</si>
  <si>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</si>
  <si>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</si>
  <si>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</si>
  <si>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</si>
  <si>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</si>
  <si>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</si>
  <si>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</si>
  <si>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</si>
  <si>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</si>
  <si>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</si>
  <si>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</si>
  <si>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</si>
  <si>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</si>
  <si>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</si>
  <si>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</si>
  <si>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</si>
  <si>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</si>
  <si>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</si>
  <si>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</si>
  <si>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</si>
  <si>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</si>
  <si>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</si>
  <si>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</si>
  <si>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</si>
  <si>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</si>
  <si>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</si>
  <si>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</si>
  <si>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</si>
  <si>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</si>
  <si>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</si>
  <si>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</si>
  <si>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</si>
  <si>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</si>
  <si>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</si>
  <si>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</si>
  <si>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</si>
  <si>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</si>
  <si>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</si>
  <si>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</si>
  <si>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</si>
  <si>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</si>
  <si>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</si>
  <si>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</si>
  <si>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</si>
  <si>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</si>
  <si>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</si>
  <si>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</si>
  <si>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</si>
  <si>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</si>
  <si>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</si>
  <si>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</si>
  <si>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</si>
  <si>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</si>
  <si>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</si>
  <si>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</si>
  <si>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</si>
  <si>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</si>
  <si>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</si>
  <si>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</si>
  <si>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</si>
  <si>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</si>
  <si>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</si>
  <si>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</si>
  <si>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</si>
  <si>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</si>
  <si>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</si>
  <si>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</si>
  <si>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</si>
  <si>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</si>
  <si>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</si>
  <si>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</si>
  <si>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</si>
  <si>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</si>
  <si>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</si>
  <si>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</si>
  <si>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</si>
  <si>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</si>
  <si>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</si>
  <si>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</si>
  <si>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</si>
  <si>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</si>
  <si>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</si>
  <si>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</si>
  <si>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</si>
  <si>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</si>
  <si>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</si>
  <si>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</si>
  <si>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</si>
  <si>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</si>
  <si>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</si>
  <si>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</si>
  <si>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</si>
  <si>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</si>
  <si>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</si>
  <si>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</si>
  <si>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</si>
  <si>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</si>
  <si>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</si>
  <si>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</si>
  <si>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</si>
  <si>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</si>
  <si>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</si>
  <si>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</si>
  <si>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</si>
  <si>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</si>
  <si>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</si>
  <si>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</si>
  <si>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</si>
  <si>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</si>
  <si>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</si>
  <si>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</si>
  <si>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</si>
  <si>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</si>
  <si>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</si>
  <si>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</si>
  <si>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</si>
  <si>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</si>
  <si>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</si>
  <si>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</si>
  <si>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</si>
  <si>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</si>
  <si>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</si>
  <si>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</si>
  <si>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</si>
  <si>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</si>
  <si>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</si>
  <si>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</si>
  <si>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</si>
  <si>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</si>
  <si>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</si>
  <si>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</si>
  <si>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</si>
  <si>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</si>
  <si>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</si>
  <si>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</si>
  <si>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</si>
  <si>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</si>
  <si>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</si>
  <si>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</si>
  <si>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</si>
  <si>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</si>
  <si>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</si>
  <si>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</si>
  <si>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</si>
  <si>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</si>
  <si>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</si>
  <si>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</si>
  <si>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</si>
  <si>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</si>
  <si>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</si>
  <si>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</si>
  <si>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</si>
  <si>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</si>
  <si>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</si>
  <si>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</si>
  <si>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G</t>
  </si>
  <si>
    <t>H=F*G</t>
  </si>
  <si>
    <t>I=G-H</t>
  </si>
  <si>
    <t># of Class A/B Transition Customers</t>
  </si>
  <si>
    <t>% of kWh</t>
  </si>
  <si>
    <t>Monthly Equal Payments</t>
  </si>
  <si>
    <t>Default Rate Rider Recovery Period (in months)</t>
  </si>
  <si>
    <t>% of total kWh</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</si>
  <si>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</si>
  <si>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</si>
  <si>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</si>
  <si>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</si>
  <si>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</si>
  <si>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</si>
  <si>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</si>
  <si>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</si>
  <si>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</si>
  <si>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</si>
  <si>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</si>
  <si>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2022</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</si>
  <si>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</si>
  <si>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</si>
  <si>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</si>
  <si>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</si>
  <si>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</si>
  <si>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</si>
  <si>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</si>
  <si>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</si>
  <si>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2022 Consumption Minus WMP</t>
  </si>
  <si>
    <t>Total Metered 2022 Consumption for Full Year Class A Customers</t>
  </si>
  <si>
    <t>Total Metered 2022 Consumption for Transition Customers</t>
  </si>
  <si>
    <t>Metered 2022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</si>
  <si>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</si>
  <si>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</si>
  <si>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</si>
  <si>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</si>
  <si>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</si>
  <si>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</si>
  <si>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</si>
  <si>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Account 1509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</si>
  <si>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</si>
  <si>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</si>
  <si>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</si>
  <si>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</si>
  <si>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</si>
  <si>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</si>
  <si>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</si>
  <si>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</si>
  <si>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</si>
  <si>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r>
      <t>Account 1509 Rate Rider</t>
    </r>
    <r>
      <rPr>
        <b/>
        <vertAlign val="superscript"/>
        <sz val="10"/>
        <rFont val="Arial"/>
        <family val="2"/>
      </rPr>
      <t>3</t>
    </r>
  </si>
  <si>
    <t>Revenue Reconciliation:</t>
  </si>
  <si>
    <t>Revenue Reconcilation 1</t>
  </si>
  <si>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</si>
  <si>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</si>
  <si>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</si>
  <si>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</si>
  <si>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</si>
  <si>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</si>
  <si>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</si>
  <si>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</si>
  <si>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</si>
  <si>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</si>
  <si>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</si>
  <si>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</si>
  <si>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</si>
  <si>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</si>
  <si>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</si>
  <si>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</si>
  <si>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2022
Jan to Mar</t>
  </si>
  <si>
    <t>2022
Apr to Dec</t>
  </si>
  <si>
    <t>2023
Jan to Jun</t>
  </si>
  <si>
    <t>2023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</si>
  <si>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</si>
  <si>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</si>
  <si>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</si>
  <si>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</si>
  <si>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</si>
  <si>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</si>
  <si>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</si>
  <si>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</si>
  <si>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</si>
  <si>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</si>
  <si>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</si>
  <si>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</si>
  <si>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</si>
  <si>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</si>
  <si>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</si>
  <si>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</si>
  <si>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</si>
  <si>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</si>
  <si>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</si>
  <si>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</si>
  <si>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</si>
  <si>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</si>
  <si>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</si>
  <si>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</si>
  <si>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</si>
  <si>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</si>
  <si>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</si>
  <si>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</si>
  <si>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</si>
  <si>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</si>
  <si>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</si>
  <si>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</si>
  <si>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</si>
  <si>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</si>
  <si>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</si>
  <si>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</si>
  <si>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</si>
  <si>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</si>
  <si>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2023 Uniform Transmission Rates are applied against historical 2022 transmission units.</t>
  </si>
  <si>
    <t>The purpose of this sheet is to calculate the expected billing when forecasted 2024 Uniform Transmission Rates are applied against historical 2022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</si>
  <si>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</si>
  <si>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</si>
  <si>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</si>
  <si>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</si>
  <si>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</si>
  <si>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</si>
  <si>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</si>
  <si>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</si>
  <si>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</si>
  <si>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</si>
  <si>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</si>
  <si>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</si>
  <si>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</si>
  <si>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</si>
  <si>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</si>
  <si>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</si>
  <si>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</si>
  <si>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</si>
  <si>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</si>
  <si>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</si>
  <si>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 xml:space="preserve"># of Residential Customers
(approved in the last CoS)
</t>
  </si>
  <si>
    <t>Choose Stretch Factor Group</t>
  </si>
  <si>
    <t>V</t>
  </si>
  <si>
    <t>Price Cap Index</t>
  </si>
  <si>
    <t xml:space="preserve">Billed kWh for Residential Class
(approved in the last CoS)
</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</si>
  <si>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</si>
  <si>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</si>
  <si>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</si>
  <si>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</si>
  <si>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</si>
  <si>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</si>
  <si>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</si>
  <si>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</si>
  <si>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</si>
  <si>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</si>
  <si>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</si>
  <si>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</si>
  <si>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</si>
  <si>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</si>
  <si>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</si>
  <si>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</si>
  <si>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</si>
  <si>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</si>
  <si>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</si>
  <si>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</si>
  <si>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</si>
  <si>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COMPETITIVE SECTOR MULTI-UNIT RESIDENTIAL SERVICE CLASSIFICATION</t>
  </si>
  <si>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</si>
  <si>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</si>
  <si>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</si>
  <si>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</si>
  <si>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</si>
  <si>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</si>
  <si>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</si>
  <si>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</si>
  <si>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t>Summary of changes in the IRM Model</t>
  </si>
  <si>
    <t>No.</t>
  </si>
  <si>
    <t>Tab</t>
  </si>
  <si>
    <t>Cell Reference</t>
  </si>
  <si>
    <t>Description</t>
  </si>
  <si>
    <t>4. Billing Det. for Def-Var</t>
  </si>
  <si>
    <t>Changed to reflect the correct usage and number of customers in the rate class.</t>
  </si>
  <si>
    <t xml:space="preserve">Formula is used, since no macro is used in the model. </t>
  </si>
  <si>
    <t>M17 : M25</t>
  </si>
  <si>
    <t>Rounding off to five decimal instead of four decimal.</t>
  </si>
  <si>
    <t>6.2a CBR B Allocation</t>
  </si>
  <si>
    <t>C19 : C23, D19 : D20, E20</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</si>
  <si>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</si>
  <si>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</si>
  <si>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</si>
  <si>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</si>
  <si>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</si>
  <si>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</si>
  <si>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</si>
  <si>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</si>
  <si>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</si>
  <si>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</si>
  <si>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</si>
  <si>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</si>
  <si>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</si>
  <si>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</si>
  <si>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</si>
  <si>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</si>
  <si>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G17 : H29</t>
  </si>
  <si>
    <t>Modified to add rounding off.</t>
  </si>
  <si>
    <t>D13</t>
  </si>
  <si>
    <t>Formula modified as per the Toronto Hydro CIR formula.</t>
  </si>
  <si>
    <t>D19, D27</t>
  </si>
  <si>
    <t>F12 : I14</t>
  </si>
  <si>
    <t>Add the data point to accommodate the Toronto Hydro CIR formula.</t>
  </si>
  <si>
    <t>A28 : H28</t>
  </si>
  <si>
    <t>The row is added since Toronto Hydro Unmetered Scattered Load class has three tier rates (Connection, Customer, kWh).</t>
  </si>
  <si>
    <t>A24 : H26</t>
  </si>
  <si>
    <t>The three rows are added to include variable charges related to standby charges.</t>
  </si>
  <si>
    <t xml:space="preserve">Changed to include the Competitive Sector Multi-Unit Residential (CSMUR) Service Classification </t>
  </si>
  <si>
    <t>5. Allocating Def-Var Balances</t>
  </si>
  <si>
    <t>A18 : T18</t>
  </si>
  <si>
    <t>A18 : W18</t>
  </si>
  <si>
    <t>A18 : N18</t>
  </si>
  <si>
    <t>A18 : K18</t>
  </si>
  <si>
    <t>Modified to include CSMUR Metered kWh and kW</t>
  </si>
  <si>
    <t>E19 : F20</t>
  </si>
  <si>
    <t>11. RTSR - UTRs &amp; Sub-Tx</t>
  </si>
  <si>
    <t>E74</t>
  </si>
  <si>
    <t>Modified to include Historical Low Voltage Switchgear Credit</t>
  </si>
  <si>
    <t>I17 : I24, I29 : I36, I41:48, I53 : I60</t>
  </si>
  <si>
    <t>17. Rev2Cost_GDPIPI</t>
  </si>
  <si>
    <t>C18, E18, T17 : T25</t>
  </si>
  <si>
    <t>EB-2023-0054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</si>
</sst>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4" formatCode="_-&quot;$&quot;* #,##0.00_-;\-&quot;$&quot;* #,##0.00_-;_-&quot;$&quot;* &quot;-&quot;??_-;_-@_-"/>
    <numFmt numFmtId="43" formatCode="_-* #,##0.00_-;\-* #,##0.00_-;_-* &quot;-&quot;??_-;_-@_-"/>
    <numFmt numFmtId="164" formatCode="0.0"/>
    <numFmt numFmtId="165" formatCode="[$-F800]dddd\,\ mmmm\ dd\,\ yyyy"/>
    <numFmt numFmtId="166" formatCode="&quot;$&quot;#,##0.00_);[Red]\(&quot;$&quot;#,##0.00\)"/>
    <numFmt numFmtId="167" formatCode="_ #,##0;[Red]\(#,##0\)"/>
    <numFmt numFmtId="168" formatCode="&quot;$&quot;#,##0_);[Red]\(&quot;$&quot;#,##0\)"/>
    <numFmt numFmtId="169" formatCode="&quot;$&quot;#,##0;[Red]\(&quot;$&quot;#,##0\)"/>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0.0000"/>
    <numFmt numFmtId="183" formatCode="_-&quot;$&quot;* #,##0.0000_-;\-&quot;$&quot;* #,##0.0000_-;_-&quot;$&quot;* &quot;-&quot;??_-;_-@_-"/>
    <numFmt numFmtId="184" formatCode="&quot;$&quot;#,##0.00_);\(&quot;$&quot;#,##0.00\)"/>
    <numFmt numFmtId="185" formatCode="&quot;$&quot;#,##0.0000_);\(&quot;$&quot;#,##0.0000\)"/>
    <numFmt numFmtId="186" formatCode="_(&quot;$&quot;* #,##0.0000_);_(&quot;$&quot;* \(#,##0.0000\);_(&quot;$&quot;* &quot;-&quot;??_);_(@_)"/>
    <numFmt numFmtId="187" formatCode="#,##0.0000"/>
    <numFmt numFmtId="188" formatCode="_ &quot;$&quot;#,##0.0000;[Red]\(&quot;$&quot;#,##0.0000\)"/>
    <numFmt numFmtId="189" formatCode="0.00000"/>
    <numFmt numFmtId="190" formatCode="0.0000%"/>
    <numFmt numFmtId="191" formatCode="#,##0.00000"/>
  </numFmts>
  <fonts count="73" x14ac:knownFonts="1">
    <font>
      <sz val="11"/>
      <color theme="1"/>
      <name val="Calibri"/>
      <family val="2"/>
      <scheme val="minor"/>
    </font>
    <font>
      <sz val="11"/>
      <color theme="1"/>
      <name val="Calibri"/>
      <family val="2"/>
      <scheme val="minor"/>
    </font>
    <font>
      <b/>
      <sz val="11"/>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theme="1"/>
      <name val="Arial"/>
      <family val="2"/>
    </font>
    <font>
      <sz val="11"/>
      <color theme="1"/>
      <name val="Arial"/>
      <family val="2"/>
    </font>
    <font>
      <b/>
      <i/>
      <sz val="10"/>
      <color theme="1"/>
      <name val="Arial"/>
      <family val="2"/>
    </font>
    <font>
      <i/>
      <sz val="11"/>
      <color theme="1"/>
      <name val="Calibri"/>
      <family val="2"/>
      <scheme val="minor"/>
    </font>
    <font>
      <b/>
      <u/>
      <sz val="10"/>
      <name val="Arial"/>
      <family val="2"/>
    </font>
    <font>
      <sz val="10"/>
      <color theme="1"/>
      <name val="Arial"/>
      <family val="2"/>
    </font>
    <font>
      <sz val="10"/>
      <name val="Arial"/>
      <family val="2"/>
    </font>
    <font>
      <b/>
      <sz val="12"/>
      <color theme="1"/>
      <name val="Arial"/>
      <family val="2"/>
    </font>
    <font>
      <sz val="12"/>
      <color theme="1"/>
      <name val="Calibri"/>
      <family val="2"/>
      <scheme val="minor"/>
    </font>
    <font>
      <sz val="12"/>
      <color theme="1"/>
      <name val="Arial"/>
      <family val="2"/>
    </font>
    <font>
      <b/>
      <sz val="10"/>
      <color theme="1"/>
      <name val="Arial"/>
      <family val="2"/>
    </font>
    <font>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sz val="11"/>
      <color rgb="FFFF0000"/>
      <name val="Arial"/>
      <family val="2"/>
    </font>
    <font>
      <b/>
      <sz val="11"/>
      <color indexed="12"/>
      <name val="Arial"/>
      <family val="2"/>
    </font>
    <font>
      <sz val="11"/>
      <name val="Calibri"/>
      <family val="2"/>
      <scheme val="minor"/>
    </font>
    <font>
      <b/>
      <vertAlign val="superscript"/>
      <sz val="11"/>
      <color rgb="FF0000FF"/>
      <name val="Arial"/>
      <family val="2"/>
    </font>
    <font>
      <b/>
      <sz val="10"/>
      <name val="Arial"/>
      <family val="2"/>
    </font>
    <font>
      <strike/>
      <sz val="10"/>
      <name val="Arial"/>
      <family val="2"/>
    </font>
    <font>
      <sz val="9"/>
      <name val="Arial"/>
      <family val="2"/>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rgb="FFFFFFFF"/>
      <name val="Calibri"/>
      <family val="2"/>
      <scheme val="minor"/>
    </font>
    <font>
      <b/>
      <u/>
      <sz val="12"/>
      <color theme="1"/>
      <name val="Arial"/>
      <family val="2"/>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z val="11"/>
      <color rgb="FF000000"/>
      <name val="Calibri"/>
      <family val="2"/>
    </font>
    <font>
      <sz val="12"/>
      <color theme="1"/>
      <name val="Calibri"/>
      <family val="2"/>
    </font>
  </fonts>
  <fills count="2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indexed="22"/>
        <bgColor indexed="64"/>
      </patternFill>
    </fill>
    <fill>
      <patternFill patternType="solid">
        <fgColor indexed="13"/>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rgb="FFFFFF99"/>
        <bgColor indexed="64"/>
      </patternFill>
    </fill>
    <fill>
      <patternFill patternType="solid">
        <fgColor theme="1"/>
        <bgColor indexed="64"/>
      </patternFill>
    </fill>
    <fill>
      <patternFill patternType="solid">
        <fgColor theme="4" tint="0.79998168889431442"/>
        <bgColor theme="0"/>
      </patternFill>
    </fill>
    <fill>
      <patternFill patternType="solid">
        <fgColor theme="6" tint="0.79998168889431442"/>
        <bgColor theme="0"/>
      </patternFill>
    </fill>
  </fills>
  <borders count="78">
    <border>
      <left/>
      <right/>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auto="1"/>
      </right>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style="medium">
        <color indexed="64"/>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13" fillId="0" borderId="0"/>
    <xf numFmtId="0" fontId="13" fillId="0" borderId="0"/>
    <xf numFmtId="0" fontId="13" fillId="0" borderId="0"/>
    <xf numFmtId="17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7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0" fontId="13" fillId="0" borderId="0"/>
    <xf numFmtId="175" fontId="13" fillId="0" borderId="0" applyFont="0" applyFill="0" applyBorder="0" applyAlignment="0" applyProtection="0"/>
    <xf numFmtId="173" fontId="13" fillId="0" borderId="0" applyFont="0" applyFill="0" applyBorder="0" applyAlignment="0" applyProtection="0"/>
    <xf numFmtId="0" fontId="13" fillId="0" borderId="0"/>
    <xf numFmtId="9" fontId="13" fillId="0" borderId="0" applyFont="0" applyFill="0" applyBorder="0" applyAlignment="0" applyProtection="0"/>
    <xf numFmtId="0" fontId="72" fillId="0" borderId="0"/>
  </cellStyleXfs>
  <cellXfs count="773">
    <xf numFmtId="0" fontId="0" fillId="0" borderId="0" xfId="0"/>
    <xf numFmtId="0" fontId="6" fillId="0" borderId="0" xfId="0" applyFont="1" applyAlignment="1">
      <alignment horizontal="center" vertical="center"/>
    </xf>
    <xf numFmtId="0" fontId="0" fillId="2" borderId="0" xfId="0" applyFill="1" applyAlignment="1">
      <alignment horizontal="left"/>
    </xf>
    <xf numFmtId="0" fontId="5" fillId="0" borderId="0" xfId="0" applyFont="1"/>
    <xf numFmtId="164" fontId="2" fillId="0" borderId="0" xfId="0" applyNumberFormat="1" applyFont="1" applyAlignment="1">
      <alignment horizontal="left"/>
    </xf>
    <xf numFmtId="0" fontId="7" fillId="0" borderId="0" xfId="0" applyFont="1" applyAlignment="1">
      <alignment horizontal="right" vertical="center"/>
    </xf>
    <xf numFmtId="0" fontId="0" fillId="0" borderId="0" xfId="0" applyAlignment="1">
      <alignment horizontal="right" vertical="center"/>
    </xf>
    <xf numFmtId="0" fontId="0" fillId="0" borderId="0" xfId="0" applyAlignment="1">
      <alignment vertical="center"/>
    </xf>
    <xf numFmtId="0" fontId="7" fillId="0" borderId="0" xfId="0" applyFont="1" applyAlignment="1">
      <alignment horizontal="right" vertical="center" indent="1"/>
    </xf>
    <xf numFmtId="0" fontId="8" fillId="0" borderId="0" xfId="0" applyFont="1"/>
    <xf numFmtId="165" fontId="0" fillId="0" borderId="0" xfId="0" applyNumberFormat="1"/>
    <xf numFmtId="0" fontId="8" fillId="0" borderId="0" xfId="0" applyFont="1" applyAlignment="1">
      <alignment horizontal="right" vertical="center"/>
    </xf>
    <xf numFmtId="2" fontId="0" fillId="0" borderId="0" xfId="0" applyNumberFormat="1"/>
    <xf numFmtId="0" fontId="7" fillId="0" borderId="0" xfId="0" applyFont="1" applyAlignment="1">
      <alignment horizontal="right" vertical="center" indent="2"/>
    </xf>
    <xf numFmtId="0" fontId="8" fillId="4" borderId="5" xfId="0" applyFont="1" applyFill="1" applyBorder="1" applyAlignment="1" applyProtection="1">
      <alignment horizontal="center" vertical="center"/>
      <protection locked="0"/>
    </xf>
    <xf numFmtId="0" fontId="8" fillId="0" borderId="0" xfId="0" applyFont="1" applyAlignment="1" applyProtection="1">
      <alignment horizontal="left" vertical="center"/>
      <protection locked="0"/>
    </xf>
    <xf numFmtId="0" fontId="7" fillId="0" borderId="0" xfId="0" applyFont="1" applyAlignment="1">
      <alignment horizontal="left" vertical="center" wrapText="1" indent="1"/>
    </xf>
    <xf numFmtId="0" fontId="7" fillId="0" borderId="0" xfId="0" applyFont="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0" fillId="0" borderId="0" xfId="0" applyAlignment="1">
      <alignment horizontal="left" indent="1"/>
    </xf>
    <xf numFmtId="0" fontId="10" fillId="0" borderId="0" xfId="0" applyFont="1"/>
    <xf numFmtId="0" fontId="7" fillId="0" borderId="0" xfId="0" applyFont="1" applyAlignment="1">
      <alignment horizontal="right" vertical="center" wrapText="1" indent="2"/>
    </xf>
    <xf numFmtId="0" fontId="11" fillId="0" borderId="0" xfId="0" applyFont="1"/>
    <xf numFmtId="0" fontId="0" fillId="4" borderId="9" xfId="0" applyFill="1" applyBorder="1"/>
    <xf numFmtId="0" fontId="0" fillId="0" borderId="0" xfId="0" applyAlignment="1">
      <alignment horizontal="left"/>
    </xf>
    <xf numFmtId="0" fontId="0" fillId="3" borderId="9" xfId="0" applyFill="1" applyBorder="1"/>
    <xf numFmtId="0" fontId="0" fillId="5" borderId="9" xfId="0" applyFill="1" applyBorder="1"/>
    <xf numFmtId="0" fontId="13" fillId="0" borderId="0" xfId="0" applyFont="1" applyAlignment="1">
      <alignment horizontal="left" vertical="top" wrapText="1"/>
    </xf>
    <xf numFmtId="0" fontId="0" fillId="6" borderId="9" xfId="0" applyFill="1" applyBorder="1"/>
    <xf numFmtId="0" fontId="0" fillId="0" borderId="0" xfId="0" applyAlignment="1">
      <alignment wrapText="1"/>
    </xf>
    <xf numFmtId="0" fontId="0" fillId="0" borderId="9" xfId="0" applyBorder="1"/>
    <xf numFmtId="0" fontId="0" fillId="0" borderId="0" xfId="0" applyProtection="1">
      <protection locked="0"/>
    </xf>
    <xf numFmtId="0" fontId="13" fillId="0" borderId="0" xfId="3"/>
    <xf numFmtId="166" fontId="0" fillId="0" borderId="0" xfId="0" applyNumberFormat="1" applyProtection="1">
      <protection locked="0"/>
    </xf>
    <xf numFmtId="0" fontId="19" fillId="0" borderId="0" xfId="3" applyFont="1" applyProtection="1">
      <protection locked="0"/>
    </xf>
    <xf numFmtId="0" fontId="13" fillId="0" borderId="0" xfId="3" applyProtection="1">
      <protection locked="0"/>
    </xf>
    <xf numFmtId="0" fontId="20" fillId="0" borderId="0" xfId="3" applyFont="1" applyProtection="1">
      <protection locked="0"/>
    </xf>
    <xf numFmtId="166" fontId="0" fillId="0" borderId="16" xfId="0" applyNumberFormat="1" applyBorder="1" applyProtection="1">
      <protection locked="0"/>
    </xf>
    <xf numFmtId="0" fontId="21" fillId="0" borderId="16" xfId="3" applyFont="1" applyBorder="1" applyAlignment="1" applyProtection="1">
      <alignment horizontal="center" vertical="center" wrapText="1"/>
      <protection locked="0"/>
    </xf>
    <xf numFmtId="0" fontId="22" fillId="0" borderId="0" xfId="0" applyFont="1"/>
    <xf numFmtId="0" fontId="21" fillId="0" borderId="0" xfId="0" applyFont="1" applyAlignment="1">
      <alignment wrapText="1"/>
    </xf>
    <xf numFmtId="0" fontId="24" fillId="0" borderId="13" xfId="0" applyFont="1" applyBorder="1" applyAlignment="1">
      <alignment horizontal="center"/>
    </xf>
    <xf numFmtId="0" fontId="24" fillId="0" borderId="20" xfId="0" applyFont="1" applyBorder="1" applyAlignment="1">
      <alignment horizontal="center"/>
    </xf>
    <xf numFmtId="0" fontId="24" fillId="0" borderId="20" xfId="0" applyFont="1" applyBorder="1"/>
    <xf numFmtId="0" fontId="19" fillId="0" borderId="0" xfId="3" applyFont="1"/>
    <xf numFmtId="0" fontId="31" fillId="0" borderId="11" xfId="0" applyFont="1" applyBorder="1" applyAlignment="1">
      <alignment vertical="center"/>
    </xf>
    <xf numFmtId="0" fontId="32" fillId="0" borderId="13" xfId="0" applyFont="1" applyBorder="1"/>
    <xf numFmtId="168" fontId="32" fillId="0" borderId="28" xfId="0" applyNumberFormat="1" applyFont="1" applyBorder="1"/>
    <xf numFmtId="168" fontId="32" fillId="0" borderId="0" xfId="0" applyNumberFormat="1" applyFont="1"/>
    <xf numFmtId="167" fontId="0" fillId="0" borderId="0" xfId="0" applyNumberFormat="1" applyAlignment="1">
      <alignment wrapText="1"/>
    </xf>
    <xf numFmtId="167" fontId="21" fillId="0" borderId="14" xfId="0" applyNumberFormat="1" applyFont="1" applyBorder="1" applyAlignment="1">
      <alignment horizontal="center" vertical="center" wrapText="1"/>
    </xf>
    <xf numFmtId="167" fontId="32" fillId="0" borderId="10" xfId="0" applyNumberFormat="1" applyFont="1" applyBorder="1"/>
    <xf numFmtId="167" fontId="32" fillId="0" borderId="0" xfId="0" applyNumberFormat="1" applyFont="1"/>
    <xf numFmtId="168" fontId="0" fillId="0" borderId="0" xfId="0" applyNumberFormat="1" applyAlignment="1">
      <alignment wrapText="1"/>
    </xf>
    <xf numFmtId="168" fontId="21" fillId="0" borderId="14" xfId="0" applyNumberFormat="1" applyFont="1" applyBorder="1" applyAlignment="1">
      <alignment horizontal="center" vertical="center" wrapText="1"/>
    </xf>
    <xf numFmtId="168" fontId="32" fillId="0" borderId="10" xfId="0" applyNumberFormat="1" applyFont="1" applyBorder="1"/>
    <xf numFmtId="168" fontId="21" fillId="0" borderId="0" xfId="0" applyNumberFormat="1" applyFont="1" applyAlignment="1">
      <alignment horizontal="center" vertical="center" wrapText="1"/>
    </xf>
    <xf numFmtId="168" fontId="0" fillId="0" borderId="29" xfId="0" applyNumberFormat="1" applyBorder="1" applyAlignment="1">
      <alignment wrapText="1"/>
    </xf>
    <xf numFmtId="168" fontId="0" fillId="0" borderId="28" xfId="0" applyNumberFormat="1" applyBorder="1" applyAlignment="1">
      <alignment wrapText="1"/>
    </xf>
    <xf numFmtId="168" fontId="0" fillId="0" borderId="10" xfId="0" applyNumberFormat="1" applyBorder="1"/>
    <xf numFmtId="168" fontId="0" fillId="0" borderId="0" xfId="0" applyNumberFormat="1"/>
    <xf numFmtId="168" fontId="0" fillId="6" borderId="14" xfId="0" applyNumberFormat="1" applyFill="1" applyBorder="1"/>
    <xf numFmtId="168" fontId="0" fillId="0" borderId="30" xfId="0" applyNumberFormat="1" applyBorder="1"/>
    <xf numFmtId="0" fontId="32" fillId="0" borderId="10" xfId="0" applyFont="1" applyBorder="1"/>
    <xf numFmtId="0" fontId="32" fillId="0" borderId="14" xfId="0" applyFont="1" applyBorder="1" applyAlignment="1">
      <alignment horizontal="center"/>
    </xf>
    <xf numFmtId="167" fontId="32" fillId="7" borderId="31" xfId="0" applyNumberFormat="1" applyFont="1" applyFill="1" applyBorder="1" applyProtection="1"/>
    <xf numFmtId="167" fontId="32" fillId="7" borderId="32" xfId="0" applyNumberFormat="1" applyFont="1" applyFill="1" applyBorder="1" applyProtection="1"/>
    <xf numFmtId="167" fontId="32" fillId="8" borderId="33" xfId="0" applyNumberFormat="1" applyFont="1" applyFill="1" applyBorder="1"/>
    <xf numFmtId="167" fontId="32" fillId="0" borderId="14" xfId="0" applyNumberFormat="1" applyFont="1" applyBorder="1"/>
    <xf numFmtId="167" fontId="32" fillId="8" borderId="34" xfId="0" applyNumberFormat="1" applyFont="1" applyFill="1" applyBorder="1"/>
    <xf numFmtId="167" fontId="32" fillId="8" borderId="32" xfId="0" applyNumberFormat="1" applyFont="1" applyFill="1" applyBorder="1"/>
    <xf numFmtId="167" fontId="32" fillId="7" borderId="35" xfId="3" applyNumberFormat="1" applyFont="1" applyFill="1" applyBorder="1" applyProtection="1"/>
    <xf numFmtId="167" fontId="32" fillId="7" borderId="36" xfId="3" applyNumberFormat="1" applyFont="1" applyFill="1" applyBorder="1" applyProtection="1"/>
    <xf numFmtId="167" fontId="32" fillId="9" borderId="32" xfId="0" applyNumberFormat="1" applyFont="1" applyFill="1" applyBorder="1" applyProtection="1">
      <protection locked="0"/>
    </xf>
    <xf numFmtId="167" fontId="32" fillId="9" borderId="32" xfId="3" applyNumberFormat="1" applyFont="1" applyFill="1" applyBorder="1" applyProtection="1">
      <protection locked="0"/>
    </xf>
    <xf numFmtId="167" fontId="32" fillId="4" borderId="32" xfId="0" applyNumberFormat="1" applyFont="1" applyFill="1" applyBorder="1" applyProtection="1">
      <protection locked="0"/>
    </xf>
    <xf numFmtId="167" fontId="32" fillId="4" borderId="32" xfId="3" applyNumberFormat="1" applyFont="1" applyFill="1" applyBorder="1" applyProtection="1">
      <protection locked="0"/>
    </xf>
    <xf numFmtId="167" fontId="32" fillId="8" borderId="37" xfId="0" applyNumberFormat="1" applyFont="1" applyFill="1" applyBorder="1"/>
    <xf numFmtId="167" fontId="32" fillId="4" borderId="38" xfId="3" applyNumberFormat="1" applyFont="1" applyFill="1" applyBorder="1" applyProtection="1">
      <protection locked="0"/>
    </xf>
    <xf numFmtId="167" fontId="32" fillId="0" borderId="37" xfId="0" applyNumberFormat="1" applyFont="1" applyBorder="1"/>
    <xf numFmtId="167" fontId="8" fillId="0" borderId="0" xfId="0" applyNumberFormat="1" applyFont="1"/>
    <xf numFmtId="167" fontId="8" fillId="6" borderId="14" xfId="0" applyNumberFormat="1" applyFont="1" applyFill="1" applyBorder="1"/>
    <xf numFmtId="167" fontId="8" fillId="0" borderId="14" xfId="0" applyNumberFormat="1" applyFont="1" applyBorder="1"/>
    <xf numFmtId="167" fontId="32" fillId="7" borderId="39" xfId="0" applyNumberFormat="1" applyFont="1" applyFill="1" applyBorder="1" applyProtection="1"/>
    <xf numFmtId="167" fontId="32" fillId="7" borderId="40" xfId="0" applyNumberFormat="1" applyFont="1" applyFill="1" applyBorder="1" applyProtection="1"/>
    <xf numFmtId="167" fontId="32" fillId="7" borderId="41" xfId="3" applyNumberFormat="1" applyFont="1" applyFill="1" applyBorder="1" applyProtection="1"/>
    <xf numFmtId="167" fontId="32" fillId="7" borderId="32" xfId="3" applyNumberFormat="1" applyFont="1" applyFill="1" applyBorder="1" applyProtection="1"/>
    <xf numFmtId="167" fontId="32" fillId="9" borderId="40" xfId="0" applyNumberFormat="1" applyFont="1" applyFill="1" applyBorder="1" applyProtection="1">
      <protection locked="0"/>
    </xf>
    <xf numFmtId="167" fontId="32" fillId="9" borderId="39" xfId="0" applyNumberFormat="1" applyFont="1" applyFill="1" applyBorder="1" applyProtection="1">
      <protection locked="0"/>
    </xf>
    <xf numFmtId="167" fontId="32" fillId="4" borderId="40" xfId="0" applyNumberFormat="1" applyFont="1" applyFill="1" applyBorder="1" applyProtection="1">
      <protection locked="0"/>
    </xf>
    <xf numFmtId="167" fontId="32" fillId="7" borderId="42" xfId="3" applyNumberFormat="1" applyFont="1" applyFill="1" applyBorder="1" applyProtection="1"/>
    <xf numFmtId="167" fontId="32" fillId="4" borderId="34" xfId="0" applyNumberFormat="1" applyFont="1" applyFill="1" applyBorder="1" applyProtection="1">
      <protection locked="0"/>
    </xf>
    <xf numFmtId="167" fontId="32" fillId="4" borderId="38" xfId="0" applyNumberFormat="1" applyFont="1" applyFill="1" applyBorder="1" applyProtection="1">
      <protection locked="0"/>
    </xf>
    <xf numFmtId="167" fontId="32" fillId="7" borderId="37" xfId="3" applyNumberFormat="1" applyFont="1" applyFill="1" applyBorder="1" applyProtection="1"/>
    <xf numFmtId="167" fontId="32" fillId="7" borderId="39" xfId="3" applyNumberFormat="1" applyFont="1" applyFill="1" applyBorder="1" applyProtection="1"/>
    <xf numFmtId="169" fontId="32" fillId="0" borderId="10" xfId="0" applyNumberFormat="1" applyFont="1" applyBorder="1"/>
    <xf numFmtId="0" fontId="32" fillId="0" borderId="10" xfId="0" applyFont="1" applyBorder="1" applyAlignment="1">
      <alignment horizontal="left"/>
    </xf>
    <xf numFmtId="167" fontId="32" fillId="4" borderId="31" xfId="0" applyNumberFormat="1" applyFont="1" applyFill="1" applyBorder="1" applyProtection="1">
      <protection locked="0"/>
    </xf>
    <xf numFmtId="167" fontId="32" fillId="4" borderId="37" xfId="3" applyNumberFormat="1" applyFont="1" applyFill="1" applyBorder="1" applyProtection="1">
      <protection locked="0"/>
    </xf>
    <xf numFmtId="0" fontId="7" fillId="3" borderId="43" xfId="0" applyFont="1" applyFill="1" applyBorder="1" applyAlignment="1" applyProtection="1">
      <alignment horizontal="center" vertical="center"/>
      <protection locked="0"/>
    </xf>
    <xf numFmtId="167" fontId="32" fillId="9" borderId="37" xfId="3" applyNumberFormat="1" applyFont="1" applyFill="1" applyBorder="1" applyProtection="1">
      <protection locked="0"/>
    </xf>
    <xf numFmtId="0" fontId="7" fillId="0" borderId="43" xfId="0" applyFont="1" applyBorder="1" applyAlignment="1">
      <alignment horizontal="center" vertical="center"/>
    </xf>
    <xf numFmtId="0" fontId="32" fillId="0" borderId="10" xfId="0" applyFont="1" applyBorder="1" applyAlignment="1">
      <alignment horizontal="left" vertical="top" wrapText="1"/>
    </xf>
    <xf numFmtId="0" fontId="32" fillId="0" borderId="10" xfId="3" applyFont="1" applyBorder="1" applyAlignment="1">
      <alignment horizontal="left" wrapText="1"/>
    </xf>
    <xf numFmtId="0" fontId="32" fillId="0" borderId="14" xfId="0" applyFont="1" applyBorder="1" applyAlignment="1">
      <alignment horizontal="center" vertical="center"/>
    </xf>
    <xf numFmtId="168" fontId="32" fillId="0" borderId="0" xfId="0" applyNumberFormat="1" applyFont="1" applyProtection="1">
      <protection locked="0"/>
    </xf>
    <xf numFmtId="168" fontId="32" fillId="0" borderId="14" xfId="0" applyNumberFormat="1" applyFont="1" applyBorder="1" applyProtection="1">
      <protection locked="0"/>
    </xf>
    <xf numFmtId="168" fontId="32" fillId="0" borderId="10" xfId="0" applyNumberFormat="1" applyFont="1" applyBorder="1" applyProtection="1">
      <protection locked="0"/>
    </xf>
    <xf numFmtId="167" fontId="32" fillId="0" borderId="10" xfId="0" applyNumberFormat="1" applyFont="1" applyBorder="1" applyProtection="1">
      <protection locked="0"/>
    </xf>
    <xf numFmtId="167" fontId="32" fillId="0" borderId="0" xfId="0" applyNumberFormat="1" applyFont="1" applyProtection="1">
      <protection locked="0"/>
    </xf>
    <xf numFmtId="167" fontId="32" fillId="0" borderId="14" xfId="0" applyNumberFormat="1" applyFont="1" applyBorder="1" applyProtection="1">
      <protection locked="0"/>
    </xf>
    <xf numFmtId="168" fontId="0" fillId="0" borderId="10" xfId="0" applyNumberFormat="1" applyBorder="1" applyProtection="1">
      <protection locked="0"/>
    </xf>
    <xf numFmtId="168" fontId="0" fillId="0" borderId="0" xfId="0" applyNumberFormat="1" applyProtection="1">
      <protection locked="0"/>
    </xf>
    <xf numFmtId="167" fontId="0" fillId="0" borderId="0" xfId="0" applyNumberFormat="1"/>
    <xf numFmtId="168" fontId="8" fillId="6" borderId="14" xfId="0" applyNumberFormat="1" applyFont="1" applyFill="1" applyBorder="1"/>
    <xf numFmtId="0" fontId="21" fillId="0" borderId="10" xfId="0" applyFont="1" applyBorder="1" applyAlignment="1">
      <alignment horizontal="left"/>
    </xf>
    <xf numFmtId="0" fontId="21" fillId="0" borderId="14" xfId="0" applyFont="1" applyBorder="1" applyAlignment="1">
      <alignment horizontal="center"/>
    </xf>
    <xf numFmtId="167" fontId="32" fillId="6" borderId="14" xfId="0" applyNumberFormat="1" applyFont="1" applyFill="1" applyBorder="1"/>
    <xf numFmtId="0" fontId="21" fillId="0" borderId="10" xfId="0" applyFont="1" applyBorder="1"/>
    <xf numFmtId="168" fontId="0" fillId="0" borderId="14" xfId="0" applyNumberFormat="1" applyBorder="1"/>
    <xf numFmtId="167" fontId="32" fillId="0" borderId="33" xfId="0" applyNumberFormat="1" applyFont="1" applyBorder="1"/>
    <xf numFmtId="167" fontId="32" fillId="8" borderId="10" xfId="0" applyNumberFormat="1" applyFont="1" applyFill="1" applyBorder="1"/>
    <xf numFmtId="0" fontId="32" fillId="0" borderId="14" xfId="0" applyFont="1" applyBorder="1"/>
    <xf numFmtId="167" fontId="32" fillId="0" borderId="44" xfId="0" applyNumberFormat="1" applyFont="1" applyBorder="1"/>
    <xf numFmtId="168" fontId="8" fillId="0" borderId="14" xfId="0" applyNumberFormat="1" applyFont="1" applyBorder="1"/>
    <xf numFmtId="168" fontId="35" fillId="0" borderId="0" xfId="0" applyNumberFormat="1" applyFont="1" applyProtection="1">
      <protection locked="0"/>
    </xf>
    <xf numFmtId="168" fontId="8" fillId="0" borderId="0" xfId="0" applyNumberFormat="1" applyFont="1" applyProtection="1">
      <protection locked="0"/>
    </xf>
    <xf numFmtId="168" fontId="8" fillId="0" borderId="0" xfId="0" applyNumberFormat="1" applyFont="1"/>
    <xf numFmtId="0" fontId="36" fillId="0" borderId="10" xfId="3" applyFont="1" applyBorder="1"/>
    <xf numFmtId="0" fontId="36" fillId="0" borderId="14" xfId="3" applyFont="1" applyBorder="1" applyAlignment="1">
      <alignment horizontal="center"/>
    </xf>
    <xf numFmtId="168" fontId="37" fillId="10" borderId="0" xfId="0" applyNumberFormat="1" applyFont="1" applyFill="1" applyProtection="1">
      <protection locked="0"/>
    </xf>
    <xf numFmtId="168" fontId="37" fillId="10" borderId="14" xfId="0" applyNumberFormat="1" applyFont="1" applyFill="1" applyBorder="1" applyProtection="1">
      <protection locked="0"/>
    </xf>
    <xf numFmtId="167" fontId="32" fillId="4" borderId="45" xfId="0" applyNumberFormat="1" applyFont="1" applyFill="1" applyBorder="1" applyProtection="1">
      <protection locked="0"/>
    </xf>
    <xf numFmtId="167" fontId="32" fillId="4" borderId="36" xfId="0" applyNumberFormat="1" applyFont="1" applyFill="1" applyBorder="1" applyProtection="1">
      <protection locked="0"/>
    </xf>
    <xf numFmtId="167" fontId="32" fillId="8" borderId="31" xfId="0" applyNumberFormat="1" applyFont="1" applyFill="1" applyBorder="1" applyProtection="1">
      <protection locked="0"/>
    </xf>
    <xf numFmtId="167" fontId="32" fillId="8" borderId="34" xfId="0" applyNumberFormat="1" applyFont="1" applyFill="1" applyBorder="1" applyProtection="1">
      <protection locked="0"/>
    </xf>
    <xf numFmtId="167" fontId="32" fillId="4" borderId="46" xfId="3" applyNumberFormat="1" applyFont="1" applyFill="1" applyBorder="1" applyProtection="1">
      <protection locked="0"/>
    </xf>
    <xf numFmtId="167" fontId="32" fillId="8" borderId="47" xfId="0" applyNumberFormat="1" applyFont="1" applyFill="1" applyBorder="1"/>
    <xf numFmtId="167" fontId="32" fillId="4" borderId="48" xfId="0" applyNumberFormat="1" applyFont="1" applyFill="1" applyBorder="1" applyProtection="1">
      <protection locked="0"/>
    </xf>
    <xf numFmtId="167" fontId="32" fillId="6" borderId="49" xfId="0" applyNumberFormat="1" applyFont="1" applyFill="1" applyBorder="1"/>
    <xf numFmtId="167" fontId="8" fillId="0" borderId="49" xfId="0" applyNumberFormat="1" applyFont="1" applyBorder="1"/>
    <xf numFmtId="0" fontId="36" fillId="0" borderId="10" xfId="3" applyFont="1" applyBorder="1" applyAlignment="1">
      <alignment wrapText="1"/>
    </xf>
    <xf numFmtId="0" fontId="36" fillId="0" borderId="49" xfId="3" applyFont="1" applyBorder="1" applyAlignment="1">
      <alignment horizontal="center"/>
    </xf>
    <xf numFmtId="168" fontId="37" fillId="10" borderId="49" xfId="0" applyNumberFormat="1" applyFont="1" applyFill="1" applyBorder="1" applyProtection="1">
      <protection locked="0"/>
    </xf>
    <xf numFmtId="167" fontId="32" fillId="0" borderId="49" xfId="0" applyNumberFormat="1" applyFont="1" applyBorder="1"/>
    <xf numFmtId="167" fontId="8" fillId="6" borderId="49" xfId="0" applyNumberFormat="1" applyFont="1" applyFill="1" applyBorder="1"/>
    <xf numFmtId="0" fontId="0" fillId="0" borderId="16" xfId="0" applyBorder="1"/>
    <xf numFmtId="0" fontId="21" fillId="0" borderId="15" xfId="0" applyFont="1" applyBorder="1"/>
    <xf numFmtId="0" fontId="32" fillId="0" borderId="17" xfId="0" applyFont="1" applyBorder="1"/>
    <xf numFmtId="167" fontId="32" fillId="0" borderId="16" xfId="0" applyNumberFormat="1" applyFont="1" applyBorder="1"/>
    <xf numFmtId="167" fontId="32" fillId="0" borderId="17" xfId="0" applyNumberFormat="1" applyFont="1" applyBorder="1"/>
    <xf numFmtId="167" fontId="32" fillId="0" borderId="15" xfId="0" applyNumberFormat="1" applyFont="1" applyBorder="1"/>
    <xf numFmtId="167" fontId="32" fillId="6" borderId="16" xfId="0" applyNumberFormat="1" applyFont="1" applyFill="1" applyBorder="1"/>
    <xf numFmtId="167" fontId="32" fillId="0" borderId="26" xfId="0" applyNumberFormat="1" applyFont="1" applyBorder="1"/>
    <xf numFmtId="168" fontId="4" fillId="0" borderId="16" xfId="0" applyNumberFormat="1" applyFont="1" applyBorder="1"/>
    <xf numFmtId="168" fontId="0" fillId="0" borderId="16" xfId="0" applyNumberFormat="1" applyBorder="1"/>
    <xf numFmtId="0" fontId="21" fillId="0" borderId="0" xfId="0" applyFont="1"/>
    <xf numFmtId="0" fontId="32" fillId="0" borderId="0" xfId="0" applyFont="1"/>
    <xf numFmtId="168" fontId="4" fillId="0" borderId="0" xfId="0" applyNumberFormat="1" applyFont="1" applyProtection="1">
      <protection locked="0"/>
    </xf>
    <xf numFmtId="0" fontId="4" fillId="0" borderId="0" xfId="0" applyFont="1" applyProtection="1">
      <protection locked="0"/>
    </xf>
    <xf numFmtId="0" fontId="39" fillId="0" borderId="0" xfId="3" applyFont="1"/>
    <xf numFmtId="0" fontId="33" fillId="0" borderId="0" xfId="3" applyFont="1"/>
    <xf numFmtId="166" fontId="0" fillId="0" borderId="0" xfId="0" applyNumberFormat="1" applyAlignment="1" applyProtection="1">
      <alignment vertical="top"/>
      <protection locked="0"/>
    </xf>
    <xf numFmtId="0" fontId="33" fillId="0" borderId="0" xfId="3" applyFont="1" applyAlignment="1">
      <alignment horizontal="right"/>
    </xf>
    <xf numFmtId="0" fontId="40" fillId="0" borderId="0" xfId="3" applyFont="1"/>
    <xf numFmtId="0" fontId="33" fillId="0" borderId="0" xfId="3" applyFont="1" applyAlignment="1">
      <alignment vertical="top"/>
    </xf>
    <xf numFmtId="0" fontId="41" fillId="0" borderId="0" xfId="3" applyFont="1" applyAlignment="1">
      <alignment horizontal="left" vertical="top" wrapText="1"/>
    </xf>
    <xf numFmtId="0" fontId="13" fillId="0" borderId="0" xfId="0" applyFont="1" applyAlignment="1" applyProtection="1">
      <alignment horizontal="left" vertical="top" wrapText="1"/>
      <protection locked="0"/>
    </xf>
    <xf numFmtId="0" fontId="13" fillId="0" borderId="0" xfId="3" applyAlignment="1">
      <alignment vertical="top" wrapText="1"/>
    </xf>
    <xf numFmtId="166" fontId="0" fillId="0" borderId="0" xfId="0" applyNumberFormat="1"/>
    <xf numFmtId="0" fontId="0" fillId="2" borderId="0" xfId="0" applyFill="1" applyProtection="1"/>
    <xf numFmtId="0" fontId="0" fillId="2" borderId="0" xfId="0" applyFill="1" applyProtection="1">
      <protection locked="0"/>
    </xf>
    <xf numFmtId="0" fontId="5" fillId="2" borderId="10" xfId="0" applyFont="1" applyFill="1" applyBorder="1" applyAlignment="1" applyProtection="1">
      <alignment vertical="top" wrapText="1"/>
    </xf>
    <xf numFmtId="0" fontId="5" fillId="2" borderId="10" xfId="0" applyFont="1" applyFill="1" applyBorder="1" applyProtection="1"/>
    <xf numFmtId="0" fontId="5" fillId="2" borderId="0" xfId="0" applyFont="1" applyFill="1" applyProtection="1"/>
    <xf numFmtId="0" fontId="7" fillId="3" borderId="50" xfId="0" applyFont="1" applyFill="1" applyBorder="1" applyAlignment="1" applyProtection="1">
      <alignment horizontal="center" vertical="center"/>
      <protection locked="0"/>
    </xf>
    <xf numFmtId="0" fontId="5" fillId="0" borderId="10" xfId="0" applyFont="1" applyBorder="1" applyProtection="1"/>
    <xf numFmtId="0" fontId="0" fillId="2" borderId="51" xfId="0" applyFill="1" applyBorder="1" applyProtection="1"/>
    <xf numFmtId="0" fontId="0" fillId="12" borderId="52" xfId="0" applyFill="1" applyBorder="1" applyProtection="1"/>
    <xf numFmtId="0" fontId="0" fillId="2" borderId="52" xfId="0" applyFill="1" applyBorder="1" applyProtection="1"/>
    <xf numFmtId="0" fontId="5" fillId="2" borderId="53" xfId="0" applyFont="1" applyFill="1" applyBorder="1" applyProtection="1"/>
    <xf numFmtId="0" fontId="5" fillId="2" borderId="52" xfId="0" applyFont="1" applyFill="1" applyBorder="1" applyProtection="1"/>
    <xf numFmtId="0" fontId="5" fillId="2" borderId="54" xfId="0" applyFont="1" applyFill="1" applyBorder="1" applyProtection="1"/>
    <xf numFmtId="0" fontId="0" fillId="2" borderId="55" xfId="0" applyFill="1" applyBorder="1" applyProtection="1"/>
    <xf numFmtId="0" fontId="0" fillId="0" borderId="0" xfId="0" applyProtection="1"/>
    <xf numFmtId="0" fontId="0" fillId="0" borderId="51" xfId="0" applyBorder="1" applyProtection="1"/>
    <xf numFmtId="0" fontId="0" fillId="0" borderId="52" xfId="0" applyBorder="1" applyProtection="1"/>
    <xf numFmtId="0" fontId="5" fillId="0" borderId="0" xfId="0" applyFont="1" applyProtection="1"/>
    <xf numFmtId="3" fontId="0" fillId="12" borderId="52" xfId="0" applyNumberFormat="1" applyFill="1" applyBorder="1" applyProtection="1"/>
    <xf numFmtId="0" fontId="0" fillId="13" borderId="0" xfId="0" applyFill="1" applyProtection="1"/>
    <xf numFmtId="0" fontId="0" fillId="13" borderId="51" xfId="0" applyFill="1" applyBorder="1" applyProtection="1"/>
    <xf numFmtId="0" fontId="0" fillId="13" borderId="52" xfId="0" applyFill="1" applyBorder="1" applyProtection="1"/>
    <xf numFmtId="0" fontId="5" fillId="13" borderId="53" xfId="0" applyFont="1" applyFill="1" applyBorder="1" applyProtection="1"/>
    <xf numFmtId="0" fontId="0" fillId="13" borderId="55" xfId="0" applyFill="1" applyBorder="1" applyProtection="1"/>
    <xf numFmtId="0" fontId="0" fillId="13" borderId="51" xfId="0" applyFill="1" applyBorder="1" applyAlignment="1" applyProtection="1">
      <alignment horizontal="center" vertical="center"/>
    </xf>
    <xf numFmtId="0" fontId="0" fillId="13" borderId="52" xfId="0" applyFill="1" applyBorder="1" applyAlignment="1" applyProtection="1">
      <alignment horizontal="left" vertical="top" wrapText="1"/>
    </xf>
    <xf numFmtId="0" fontId="5" fillId="13" borderId="53" xfId="0" applyFont="1" applyFill="1" applyBorder="1" applyAlignment="1" applyProtection="1">
      <alignment vertical="top" wrapText="1"/>
    </xf>
    <xf numFmtId="0" fontId="0" fillId="13" borderId="52" xfId="0" applyFill="1" applyBorder="1" applyAlignment="1" applyProtection="1">
      <alignment vertical="top" wrapText="1"/>
    </xf>
    <xf numFmtId="0" fontId="0" fillId="13" borderId="55" xfId="0" applyFill="1" applyBorder="1" applyAlignment="1" applyProtection="1">
      <alignment vertical="top" wrapText="1"/>
    </xf>
    <xf numFmtId="0" fontId="0" fillId="13" borderId="51" xfId="0" applyFill="1" applyBorder="1" applyAlignment="1" applyProtection="1">
      <alignment vertical="top" wrapText="1"/>
    </xf>
    <xf numFmtId="0" fontId="12" fillId="13" borderId="0" xfId="0" applyFont="1" applyFill="1" applyProtection="1"/>
    <xf numFmtId="0" fontId="12" fillId="13" borderId="51" xfId="0" applyFont="1" applyFill="1" applyBorder="1" applyProtection="1"/>
    <xf numFmtId="0" fontId="39" fillId="13" borderId="0" xfId="4" applyFont="1" applyFill="1" applyAlignment="1" applyProtection="1">
      <alignment horizontal="left" vertical="center"/>
    </xf>
    <xf numFmtId="0" fontId="39" fillId="13" borderId="58" xfId="4" applyFont="1" applyFill="1" applyBorder="1" applyAlignment="1" applyProtection="1">
      <alignment horizontal="center" vertical="center"/>
    </xf>
    <xf numFmtId="0" fontId="0" fillId="13" borderId="0" xfId="0" applyFill="1" applyAlignment="1" applyProtection="1">
      <alignment horizontal="center" vertical="center"/>
    </xf>
    <xf numFmtId="0" fontId="0" fillId="0" borderId="0" xfId="0" applyAlignment="1" applyProtection="1">
      <alignment wrapText="1"/>
    </xf>
    <xf numFmtId="0" fontId="0" fillId="14" borderId="51" xfId="0" applyFill="1" applyBorder="1" applyAlignment="1" applyProtection="1">
      <alignment horizontal="center" vertical="center"/>
      <protection locked="0"/>
    </xf>
    <xf numFmtId="170" fontId="0" fillId="12" borderId="55" xfId="0" applyNumberFormat="1" applyFill="1" applyBorder="1" applyProtection="1"/>
    <xf numFmtId="170" fontId="0" fillId="12" borderId="59" xfId="0" applyNumberFormat="1" applyFill="1" applyBorder="1" applyProtection="1"/>
    <xf numFmtId="170" fontId="0" fillId="6" borderId="59" xfId="0" applyNumberFormat="1" applyFill="1" applyBorder="1" applyProtection="1"/>
    <xf numFmtId="170" fontId="0" fillId="6" borderId="59" xfId="0" applyNumberFormat="1" applyFill="1" applyBorder="1" applyProtection="1">
      <protection locked="0"/>
    </xf>
    <xf numFmtId="170" fontId="0" fillId="2" borderId="59" xfId="0" applyNumberFormat="1" applyFill="1" applyBorder="1" applyProtection="1"/>
    <xf numFmtId="3" fontId="0" fillId="15" borderId="59" xfId="2" applyNumberFormat="1" applyFont="1" applyFill="1" applyBorder="1" applyProtection="1">
      <protection locked="0"/>
    </xf>
    <xf numFmtId="9" fontId="0" fillId="15" borderId="59" xfId="2" applyFont="1" applyFill="1" applyBorder="1" applyProtection="1">
      <protection locked="0"/>
    </xf>
    <xf numFmtId="3" fontId="0" fillId="9" borderId="59" xfId="0" applyNumberFormat="1" applyFill="1" applyBorder="1" applyProtection="1">
      <protection locked="0"/>
    </xf>
    <xf numFmtId="3" fontId="0" fillId="6" borderId="60" xfId="0" applyNumberFormat="1" applyFill="1" applyBorder="1" applyProtection="1"/>
    <xf numFmtId="0" fontId="0" fillId="14" borderId="56" xfId="0" applyFill="1" applyBorder="1" applyAlignment="1" applyProtection="1">
      <alignment horizontal="center" vertical="center"/>
      <protection locked="0"/>
    </xf>
    <xf numFmtId="170" fontId="0" fillId="12" borderId="61" xfId="0" applyNumberFormat="1" applyFill="1" applyBorder="1" applyProtection="1"/>
    <xf numFmtId="170" fontId="0" fillId="12" borderId="57" xfId="0" applyNumberFormat="1" applyFill="1" applyBorder="1" applyProtection="1"/>
    <xf numFmtId="170" fontId="0" fillId="6" borderId="57" xfId="0" applyNumberFormat="1" applyFill="1" applyBorder="1" applyProtection="1"/>
    <xf numFmtId="170" fontId="0" fillId="6" borderId="57" xfId="0" applyNumberFormat="1" applyFill="1" applyBorder="1" applyProtection="1">
      <protection locked="0"/>
    </xf>
    <xf numFmtId="170" fontId="0" fillId="2" borderId="57" xfId="0" applyNumberFormat="1" applyFill="1" applyBorder="1" applyProtection="1"/>
    <xf numFmtId="3" fontId="0" fillId="15" borderId="57" xfId="2" applyNumberFormat="1" applyFont="1" applyFill="1" applyBorder="1" applyProtection="1">
      <protection locked="0"/>
    </xf>
    <xf numFmtId="9" fontId="0" fillId="15" borderId="57" xfId="2" applyFont="1" applyFill="1" applyBorder="1" applyProtection="1">
      <protection locked="0"/>
    </xf>
    <xf numFmtId="3" fontId="0" fillId="9" borderId="57" xfId="0" applyNumberFormat="1" applyFill="1" applyBorder="1" applyProtection="1">
      <protection locked="0"/>
    </xf>
    <xf numFmtId="0" fontId="0" fillId="0" borderId="16" xfId="0" applyBorder="1" applyAlignment="1" applyProtection="1">
      <alignment wrapText="1"/>
    </xf>
    <xf numFmtId="0" fontId="0" fillId="14" borderId="16" xfId="0" applyFill="1" applyBorder="1" applyAlignment="1" applyProtection="1">
      <alignment horizontal="center" vertical="center"/>
      <protection locked="0"/>
    </xf>
    <xf numFmtId="170" fontId="0" fillId="6" borderId="62" xfId="0" applyNumberFormat="1" applyFill="1" applyBorder="1" applyProtection="1"/>
    <xf numFmtId="170" fontId="0" fillId="6" borderId="63" xfId="0" applyNumberFormat="1" applyFill="1" applyBorder="1" applyProtection="1"/>
    <xf numFmtId="170" fontId="0" fillId="6" borderId="63" xfId="0" applyNumberFormat="1" applyFill="1" applyBorder="1" applyProtection="1">
      <protection locked="0"/>
    </xf>
    <xf numFmtId="170" fontId="0" fillId="2" borderId="63" xfId="0" applyNumberFormat="1" applyFill="1" applyBorder="1" applyProtection="1"/>
    <xf numFmtId="3" fontId="0" fillId="15" borderId="63" xfId="2" applyNumberFormat="1" applyFont="1" applyFill="1" applyBorder="1" applyProtection="1">
      <protection locked="0"/>
    </xf>
    <xf numFmtId="9" fontId="0" fillId="15" borderId="63" xfId="2" applyFont="1" applyFill="1" applyBorder="1" applyProtection="1">
      <protection locked="0"/>
    </xf>
    <xf numFmtId="3" fontId="0" fillId="9" borderId="63" xfId="0" applyNumberFormat="1" applyFill="1" applyBorder="1" applyProtection="1">
      <protection locked="0"/>
    </xf>
    <xf numFmtId="0" fontId="48" fillId="0" borderId="0" xfId="0" applyFont="1" applyAlignment="1" applyProtection="1">
      <alignment vertical="center"/>
    </xf>
    <xf numFmtId="3" fontId="0" fillId="0" borderId="0" xfId="0" applyNumberFormat="1" applyProtection="1"/>
    <xf numFmtId="3" fontId="0" fillId="0" borderId="0" xfId="2" applyNumberFormat="1" applyFont="1" applyProtection="1"/>
    <xf numFmtId="9" fontId="0" fillId="0" borderId="0" xfId="2" applyFont="1" applyProtection="1"/>
    <xf numFmtId="3" fontId="0" fillId="0" borderId="12" xfId="0" applyNumberFormat="1" applyBorder="1" applyProtection="1"/>
    <xf numFmtId="0" fontId="49" fillId="0" borderId="0" xfId="0" applyFont="1" applyProtection="1"/>
    <xf numFmtId="0" fontId="17" fillId="0" borderId="0" xfId="0" applyFont="1" applyProtection="1"/>
    <xf numFmtId="169" fontId="12" fillId="0" borderId="0" xfId="0" applyNumberFormat="1" applyFont="1" applyProtection="1"/>
    <xf numFmtId="171" fontId="12" fillId="0" borderId="0" xfId="0" applyNumberFormat="1" applyFont="1" applyProtection="1"/>
    <xf numFmtId="0" fontId="17" fillId="0" borderId="0" xfId="0" applyFont="1" applyAlignment="1" applyProtection="1">
      <alignment wrapText="1"/>
    </xf>
    <xf numFmtId="0" fontId="14" fillId="14" borderId="9" xfId="0" applyFont="1" applyFill="1" applyBorder="1" applyAlignment="1" applyProtection="1">
      <alignment horizontal="center" vertical="center"/>
      <protection locked="0"/>
    </xf>
    <xf numFmtId="0" fontId="51" fillId="0" borderId="0" xfId="0" applyFont="1" applyProtection="1"/>
    <xf numFmtId="0" fontId="0" fillId="0" borderId="0" xfId="0" applyAlignment="1" applyProtection="1">
      <alignment horizontal="left" vertical="top"/>
    </xf>
    <xf numFmtId="0" fontId="52" fillId="0" borderId="0" xfId="5" applyFont="1" applyAlignment="1" applyProtection="1">
      <alignment horizontal="left" vertical="top"/>
    </xf>
    <xf numFmtId="0" fontId="53" fillId="0" borderId="0" xfId="5" applyFont="1" applyAlignment="1" applyProtection="1">
      <alignment horizontal="left" vertical="top"/>
    </xf>
    <xf numFmtId="0" fontId="53" fillId="0" borderId="0" xfId="5" applyFont="1" applyProtection="1"/>
    <xf numFmtId="0" fontId="13" fillId="0" borderId="0" xfId="5" applyAlignment="1" applyProtection="1">
      <alignment horizontal="right"/>
    </xf>
    <xf numFmtId="0" fontId="55" fillId="0" borderId="0" xfId="5" applyFont="1" applyAlignment="1" applyProtection="1">
      <alignment horizontal="right" wrapText="1"/>
    </xf>
    <xf numFmtId="0" fontId="15" fillId="0" borderId="0" xfId="0" applyFont="1" applyProtection="1"/>
    <xf numFmtId="0" fontId="15" fillId="0" borderId="0" xfId="0" applyFont="1"/>
    <xf numFmtId="0" fontId="56" fillId="0" borderId="64" xfId="5" applyFont="1" applyBorder="1" applyAlignment="1" applyProtection="1">
      <alignment horizontal="left" vertical="top"/>
    </xf>
    <xf numFmtId="0" fontId="53" fillId="0" borderId="64" xfId="5" applyFont="1" applyBorder="1" applyProtection="1"/>
    <xf numFmtId="0" fontId="39" fillId="0" borderId="64" xfId="5" applyFont="1" applyBorder="1" applyAlignment="1" applyProtection="1">
      <alignment horizontal="right"/>
    </xf>
    <xf numFmtId="0" fontId="39" fillId="16" borderId="64" xfId="5" applyFont="1" applyFill="1" applyBorder="1" applyAlignment="1" applyProtection="1">
      <alignment horizontal="right"/>
    </xf>
    <xf numFmtId="0" fontId="39" fillId="0" borderId="64" xfId="5" applyFont="1" applyBorder="1" applyAlignment="1" applyProtection="1">
      <alignment horizontal="right" wrapText="1"/>
    </xf>
    <xf numFmtId="0" fontId="0" fillId="0" borderId="0" xfId="0" applyAlignment="1" applyProtection="1">
      <alignment horizontal="left" vertical="top" wrapText="1"/>
    </xf>
    <xf numFmtId="172" fontId="0" fillId="0" borderId="0" xfId="2" applyNumberFormat="1" applyFont="1" applyProtection="1"/>
    <xf numFmtId="167" fontId="0" fillId="0" borderId="0" xfId="0" applyNumberFormat="1" applyProtection="1"/>
    <xf numFmtId="0" fontId="0" fillId="0" borderId="16" xfId="0" applyBorder="1" applyAlignment="1" applyProtection="1">
      <alignment horizontal="left" vertical="top" wrapText="1"/>
    </xf>
    <xf numFmtId="0" fontId="0" fillId="0" borderId="16" xfId="0" applyBorder="1" applyProtection="1"/>
    <xf numFmtId="172" fontId="0" fillId="0" borderId="16" xfId="2" applyNumberFormat="1" applyFont="1" applyBorder="1" applyProtection="1"/>
    <xf numFmtId="167" fontId="0" fillId="0" borderId="16" xfId="0" applyNumberFormat="1" applyBorder="1" applyProtection="1"/>
    <xf numFmtId="172" fontId="0" fillId="0" borderId="0" xfId="0" applyNumberFormat="1" applyProtection="1"/>
    <xf numFmtId="0" fontId="10" fillId="0" borderId="0" xfId="0" applyFont="1" applyAlignment="1" applyProtection="1">
      <alignment horizontal="left" vertical="top"/>
    </xf>
    <xf numFmtId="0" fontId="0" fillId="0" borderId="0" xfId="0" applyAlignment="1">
      <alignment horizontal="left" vertical="top"/>
    </xf>
    <xf numFmtId="0" fontId="7" fillId="0" borderId="0" xfId="0" applyFont="1" applyAlignment="1">
      <alignment horizontal="left"/>
    </xf>
    <xf numFmtId="0" fontId="7" fillId="0" borderId="0" xfId="0" applyFont="1" applyAlignment="1">
      <alignment horizontal="left" vertical="center" wrapText="1"/>
    </xf>
    <xf numFmtId="0" fontId="0" fillId="0" borderId="65" xfId="0" applyBorder="1" applyAlignment="1">
      <alignment horizontal="center"/>
    </xf>
    <xf numFmtId="0" fontId="4" fillId="0" borderId="0" xfId="0" applyFont="1"/>
    <xf numFmtId="0" fontId="48" fillId="0" borderId="0" xfId="0" applyFont="1" applyAlignment="1">
      <alignment vertical="top"/>
    </xf>
    <xf numFmtId="0" fontId="5" fillId="0" borderId="0" xfId="0" applyFont="1" applyAlignment="1">
      <alignment horizontal="left"/>
    </xf>
    <xf numFmtId="0" fontId="7" fillId="0" borderId="0" xfId="0" applyFont="1" applyAlignment="1">
      <alignment horizontal="left" vertical="center"/>
    </xf>
    <xf numFmtId="0" fontId="0" fillId="3" borderId="65" xfId="0" applyFill="1" applyBorder="1" applyAlignment="1" applyProtection="1">
      <alignment horizontal="center" vertical="center"/>
      <protection locked="0"/>
    </xf>
    <xf numFmtId="0" fontId="5" fillId="0" borderId="0" xfId="0" applyFont="1" applyAlignment="1">
      <alignment vertical="center" wrapText="1"/>
    </xf>
    <xf numFmtId="0" fontId="7" fillId="0" borderId="0" xfId="0" applyFont="1" applyAlignment="1">
      <alignment horizontal="left" wrapText="1"/>
    </xf>
    <xf numFmtId="174" fontId="0" fillId="4" borderId="65" xfId="6" applyNumberFormat="1" applyFont="1" applyFill="1" applyBorder="1" applyAlignment="1" applyProtection="1">
      <alignment horizontal="center" vertical="center"/>
      <protection locked="0"/>
    </xf>
    <xf numFmtId="0" fontId="6" fillId="0" borderId="0" xfId="0" applyFont="1"/>
    <xf numFmtId="0" fontId="37" fillId="0" borderId="0" xfId="0" applyFont="1"/>
    <xf numFmtId="0" fontId="57" fillId="0" borderId="0" xfId="0" applyFont="1"/>
    <xf numFmtId="0" fontId="5" fillId="0" borderId="70" xfId="0" applyFont="1" applyBorder="1" applyAlignment="1">
      <alignment horizontal="center"/>
    </xf>
    <xf numFmtId="0" fontId="5" fillId="0" borderId="71" xfId="0" applyFont="1" applyBorder="1" applyAlignment="1">
      <alignment horizontal="center"/>
    </xf>
    <xf numFmtId="0" fontId="5" fillId="0" borderId="65" xfId="0" applyFont="1" applyBorder="1" applyAlignment="1">
      <alignment horizontal="center"/>
    </xf>
    <xf numFmtId="0" fontId="0" fillId="0" borderId="70" xfId="0" applyBorder="1" applyAlignment="1">
      <alignment horizontal="left" vertical="top"/>
    </xf>
    <xf numFmtId="0" fontId="0" fillId="3" borderId="65" xfId="0" applyFill="1" applyBorder="1" applyProtection="1">
      <protection locked="0"/>
    </xf>
    <xf numFmtId="0" fontId="0" fillId="0" borderId="70" xfId="0" applyBorder="1" applyAlignment="1">
      <alignment horizontal="right"/>
    </xf>
    <xf numFmtId="174" fontId="0" fillId="4" borderId="65" xfId="6" applyNumberFormat="1" applyFont="1" applyFill="1" applyBorder="1" applyProtection="1">
      <protection locked="0"/>
    </xf>
    <xf numFmtId="0" fontId="0" fillId="0" borderId="72" xfId="0" applyBorder="1" applyAlignment="1">
      <alignment horizontal="left" vertical="top"/>
    </xf>
    <xf numFmtId="0" fontId="6" fillId="0" borderId="70" xfId="0" applyFont="1" applyBorder="1"/>
    <xf numFmtId="0" fontId="0" fillId="0" borderId="72" xfId="0" applyBorder="1" applyAlignment="1">
      <alignment horizontal="right"/>
    </xf>
    <xf numFmtId="0" fontId="0" fillId="0" borderId="71" xfId="0" applyBorder="1" applyAlignment="1">
      <alignment vertical="top"/>
    </xf>
    <xf numFmtId="0" fontId="0" fillId="0" borderId="65" xfId="0" applyBorder="1"/>
    <xf numFmtId="0" fontId="0" fillId="0" borderId="71" xfId="0" applyBorder="1" applyAlignment="1">
      <alignment horizontal="right"/>
    </xf>
    <xf numFmtId="0" fontId="0" fillId="3" borderId="65" xfId="0" applyFill="1" applyBorder="1" applyAlignment="1" applyProtection="1">
      <alignment horizontal="center"/>
      <protection locked="0"/>
    </xf>
    <xf numFmtId="0" fontId="0" fillId="0" borderId="65" xfId="0" applyBorder="1" applyProtection="1">
      <protection locked="0"/>
    </xf>
    <xf numFmtId="0" fontId="0" fillId="0" borderId="70" xfId="0" applyBorder="1" applyAlignment="1">
      <alignment vertical="top"/>
    </xf>
    <xf numFmtId="0" fontId="0" fillId="0" borderId="72" xfId="0" applyBorder="1" applyAlignment="1">
      <alignment vertical="top"/>
    </xf>
    <xf numFmtId="0" fontId="0" fillId="0" borderId="0" xfId="0" applyAlignment="1">
      <alignment horizontal="right"/>
    </xf>
    <xf numFmtId="174" fontId="0" fillId="0" borderId="0" xfId="6" applyNumberFormat="1" applyFont="1" applyFill="1"/>
    <xf numFmtId="0" fontId="44" fillId="0" borderId="0" xfId="0" applyFont="1" applyAlignment="1">
      <alignment horizontal="left" vertical="center" wrapText="1"/>
    </xf>
    <xf numFmtId="0" fontId="0" fillId="0" borderId="65" xfId="0" applyBorder="1" applyAlignment="1">
      <alignment horizontal="left" vertical="top"/>
    </xf>
    <xf numFmtId="0" fontId="0" fillId="0" borderId="65" xfId="0" applyBorder="1" applyAlignment="1">
      <alignment horizontal="right"/>
    </xf>
    <xf numFmtId="0" fontId="6" fillId="0" borderId="65" xfId="0" applyFont="1" applyBorder="1"/>
    <xf numFmtId="0" fontId="0" fillId="0" borderId="65" xfId="0" applyBorder="1" applyAlignment="1">
      <alignment vertical="top"/>
    </xf>
    <xf numFmtId="0" fontId="6" fillId="0" borderId="65" xfId="0" applyFont="1" applyBorder="1" applyProtection="1">
      <protection locked="0"/>
    </xf>
    <xf numFmtId="0" fontId="12" fillId="0" borderId="65" xfId="7" applyFont="1" applyBorder="1" applyAlignment="1">
      <alignment wrapText="1"/>
    </xf>
    <xf numFmtId="0" fontId="12" fillId="0" borderId="65" xfId="8" applyFont="1" applyBorder="1" applyAlignment="1">
      <alignment horizontal="center" wrapText="1"/>
    </xf>
    <xf numFmtId="174" fontId="1" fillId="0" borderId="65" xfId="9" applyNumberFormat="1" applyFont="1" applyBorder="1" applyAlignment="1" applyProtection="1"/>
    <xf numFmtId="174" fontId="1" fillId="4" borderId="65" xfId="10" applyNumberFormat="1" applyFont="1" applyFill="1" applyBorder="1" applyAlignment="1" applyProtection="1">
      <protection locked="0"/>
    </xf>
    <xf numFmtId="0" fontId="12" fillId="0" borderId="65" xfId="8" applyFont="1" applyBorder="1" applyAlignment="1">
      <alignment wrapText="1"/>
    </xf>
    <xf numFmtId="174" fontId="1" fillId="0" borderId="69" xfId="10" applyNumberFormat="1" applyFont="1" applyBorder="1" applyAlignment="1" applyProtection="1"/>
    <xf numFmtId="0" fontId="17" fillId="0" borderId="65" xfId="7" applyFont="1" applyBorder="1" applyAlignment="1">
      <alignment wrapText="1"/>
    </xf>
    <xf numFmtId="174" fontId="1" fillId="0" borderId="65" xfId="9" applyNumberFormat="1" applyFont="1" applyFill="1" applyBorder="1" applyAlignment="1" applyProtection="1"/>
    <xf numFmtId="0" fontId="17" fillId="0" borderId="65" xfId="7" applyFont="1" applyBorder="1" applyAlignment="1">
      <alignment horizontal="left" wrapText="1"/>
    </xf>
    <xf numFmtId="10" fontId="5" fillId="0" borderId="65" xfId="11" applyNumberFormat="1" applyFont="1" applyBorder="1" applyProtection="1"/>
    <xf numFmtId="10" fontId="5" fillId="0" borderId="65" xfId="12" applyNumberFormat="1" applyFont="1" applyBorder="1" applyProtection="1"/>
    <xf numFmtId="0" fontId="12" fillId="0" borderId="65" xfId="0" applyFont="1" applyBorder="1"/>
    <xf numFmtId="0" fontId="12" fillId="0" borderId="65" xfId="0" applyFont="1" applyBorder="1" applyAlignment="1">
      <alignment wrapText="1"/>
    </xf>
    <xf numFmtId="0" fontId="17" fillId="0" borderId="70" xfId="0" applyFont="1" applyBorder="1" applyAlignment="1">
      <alignment wrapText="1"/>
    </xf>
    <xf numFmtId="0" fontId="0" fillId="0" borderId="0" xfId="0" applyAlignment="1">
      <alignment horizontal="center"/>
    </xf>
    <xf numFmtId="0" fontId="0" fillId="0" borderId="0" xfId="0" applyAlignment="1" applyProtection="1">
      <alignment horizontal="center"/>
    </xf>
    <xf numFmtId="0" fontId="5" fillId="0" borderId="64" xfId="0" applyFont="1" applyBorder="1" applyProtection="1"/>
    <xf numFmtId="0" fontId="17" fillId="0" borderId="64" xfId="0" applyFont="1" applyBorder="1" applyAlignment="1" applyProtection="1">
      <alignment horizontal="center" wrapText="1"/>
    </xf>
    <xf numFmtId="0" fontId="17" fillId="0" borderId="64" xfId="0" applyFont="1" applyBorder="1" applyAlignment="1" applyProtection="1">
      <alignment horizontal="center"/>
    </xf>
    <xf numFmtId="0" fontId="48" fillId="0" borderId="0" xfId="0" applyFont="1" applyAlignment="1" applyProtection="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9" fontId="0" fillId="0" borderId="0" xfId="0" applyNumberFormat="1" applyProtection="1"/>
    <xf numFmtId="0" fontId="5" fillId="0" borderId="12" xfId="0" applyFont="1" applyBorder="1" applyProtection="1"/>
    <xf numFmtId="170" fontId="0" fillId="0" borderId="12" xfId="0" applyNumberFormat="1" applyBorder="1" applyProtection="1"/>
    <xf numFmtId="172" fontId="0" fillId="0" borderId="12" xfId="2" applyNumberFormat="1" applyFont="1" applyBorder="1" applyProtection="1"/>
    <xf numFmtId="169" fontId="0" fillId="0" borderId="12" xfId="0" applyNumberFormat="1" applyBorder="1" applyProtection="1"/>
    <xf numFmtId="178" fontId="0" fillId="0" borderId="12" xfId="13" applyNumberFormat="1" applyFont="1" applyBorder="1" applyProtection="1"/>
    <xf numFmtId="0" fontId="18" fillId="0" borderId="0" xfId="0" applyFont="1"/>
    <xf numFmtId="0" fontId="17" fillId="0" borderId="0" xfId="0" applyFont="1" applyAlignment="1">
      <alignment horizontal="left" wrapText="1"/>
    </xf>
    <xf numFmtId="0" fontId="18" fillId="0" borderId="0" xfId="0" applyFont="1" applyAlignment="1">
      <alignment wrapText="1"/>
    </xf>
    <xf numFmtId="0" fontId="17" fillId="0" borderId="0" xfId="0" applyFont="1" applyAlignment="1">
      <alignment horizontal="left" vertical="center" wrapText="1"/>
    </xf>
    <xf numFmtId="0" fontId="17" fillId="0" borderId="65" xfId="0" applyFont="1" applyBorder="1" applyAlignment="1">
      <alignment horizontal="center" vertical="center" wrapText="1"/>
    </xf>
    <xf numFmtId="0" fontId="58" fillId="0" borderId="0" xfId="0" applyFont="1" applyAlignment="1">
      <alignment horizontal="left" wrapText="1"/>
    </xf>
    <xf numFmtId="0" fontId="58" fillId="0" borderId="70" xfId="0" applyFont="1" applyBorder="1" applyAlignment="1">
      <alignment horizontal="center" wrapText="1"/>
    </xf>
    <xf numFmtId="0" fontId="58" fillId="0" borderId="0" xfId="0" applyFont="1"/>
    <xf numFmtId="174" fontId="18" fillId="0" borderId="0" xfId="0" applyNumberFormat="1" applyFont="1"/>
    <xf numFmtId="176" fontId="12" fillId="0" borderId="20" xfId="13" applyNumberFormat="1" applyFont="1" applyFill="1" applyBorder="1" applyProtection="1"/>
    <xf numFmtId="0" fontId="19" fillId="0" borderId="0" xfId="0" applyFont="1"/>
    <xf numFmtId="0" fontId="12" fillId="0" borderId="0" xfId="0" applyFont="1"/>
    <xf numFmtId="176" fontId="12" fillId="0" borderId="20" xfId="13" applyNumberFormat="1" applyFont="1" applyFill="1" applyBorder="1" applyAlignment="1" applyProtection="1">
      <alignment vertical="center"/>
    </xf>
    <xf numFmtId="177" fontId="12" fillId="0" borderId="0" xfId="10" applyNumberFormat="1" applyFont="1" applyFill="1" applyProtection="1"/>
    <xf numFmtId="0" fontId="17" fillId="0" borderId="65" xfId="0" applyFont="1" applyBorder="1" applyAlignment="1">
      <alignment horizontal="left" wrapText="1"/>
    </xf>
    <xf numFmtId="0" fontId="12" fillId="0" borderId="65" xfId="0" applyFont="1" applyBorder="1" applyAlignment="1">
      <alignment horizontal="center" wrapText="1"/>
    </xf>
    <xf numFmtId="0" fontId="17" fillId="0" borderId="73" xfId="0" applyFont="1" applyBorder="1"/>
    <xf numFmtId="0" fontId="17" fillId="0" borderId="65" xfId="0" applyFont="1" applyBorder="1" applyAlignment="1">
      <alignment vertical="center" wrapText="1"/>
    </xf>
    <xf numFmtId="0" fontId="17" fillId="0" borderId="70" xfId="0" applyFont="1" applyBorder="1" applyAlignment="1">
      <alignment horizontal="center" wrapText="1"/>
    </xf>
    <xf numFmtId="174" fontId="12" fillId="0" borderId="65" xfId="0" applyNumberFormat="1" applyFont="1" applyBorder="1" applyAlignment="1">
      <alignment horizontal="center" wrapText="1"/>
    </xf>
    <xf numFmtId="174" fontId="12" fillId="0" borderId="65" xfId="0" applyNumberFormat="1" applyFont="1" applyBorder="1" applyAlignment="1">
      <alignment horizontal="center"/>
    </xf>
    <xf numFmtId="10" fontId="12" fillId="0" borderId="65" xfId="0" applyNumberFormat="1" applyFont="1" applyBorder="1"/>
    <xf numFmtId="176" fontId="12" fillId="0" borderId="65" xfId="0" applyNumberFormat="1" applyFont="1" applyBorder="1"/>
    <xf numFmtId="0" fontId="12" fillId="0" borderId="68" xfId="0" applyFont="1" applyBorder="1"/>
    <xf numFmtId="10" fontId="12" fillId="0" borderId="68" xfId="0" applyNumberFormat="1" applyFont="1" applyBorder="1"/>
    <xf numFmtId="176" fontId="12" fillId="0" borderId="68" xfId="0" applyNumberFormat="1" applyFont="1" applyBorder="1"/>
    <xf numFmtId="0" fontId="32"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7" fillId="0" borderId="0" xfId="0" applyFont="1" applyAlignment="1" applyProtection="1">
      <alignment horizontal="left" vertical="center" wrapText="1"/>
    </xf>
    <xf numFmtId="0" fontId="7" fillId="0" borderId="65" xfId="0" applyFont="1" applyBorder="1" applyAlignment="1" applyProtection="1">
      <alignment horizontal="center" vertical="center" wrapText="1"/>
      <protection locked="0"/>
    </xf>
    <xf numFmtId="0" fontId="39" fillId="0" borderId="0" xfId="14" applyFont="1" applyAlignment="1" applyProtection="1">
      <alignment horizontal="center"/>
    </xf>
    <xf numFmtId="170" fontId="0" fillId="0" borderId="12" xfId="0" applyNumberFormat="1" applyBorder="1" applyProtection="1">
      <protection locked="0"/>
    </xf>
    <xf numFmtId="0" fontId="39" fillId="2" borderId="65" xfId="14" applyFont="1" applyFill="1" applyBorder="1" applyAlignment="1">
      <alignment horizontal="center"/>
    </xf>
    <xf numFmtId="0" fontId="8" fillId="0" borderId="0" xfId="0" applyFont="1" applyAlignment="1">
      <alignment vertical="top" wrapText="1"/>
    </xf>
    <xf numFmtId="1" fontId="39" fillId="4" borderId="65" xfId="14" applyNumberFormat="1" applyFont="1" applyFill="1" applyBorder="1" applyAlignment="1" applyProtection="1">
      <alignment horizontal="center"/>
      <protection locked="0"/>
    </xf>
    <xf numFmtId="0" fontId="48" fillId="0" borderId="0" xfId="0" applyFont="1"/>
    <xf numFmtId="0" fontId="0" fillId="0" borderId="0" xfId="0" applyAlignment="1">
      <alignment horizontal="center" vertical="center"/>
    </xf>
    <xf numFmtId="0" fontId="5" fillId="0" borderId="0" xfId="0" applyFont="1" applyAlignment="1">
      <alignment horizontal="center"/>
    </xf>
    <xf numFmtId="0" fontId="39" fillId="0" borderId="0" xfId="14" applyFont="1"/>
    <xf numFmtId="0" fontId="39" fillId="0" borderId="0" xfId="14" applyFont="1" applyAlignment="1">
      <alignment horizontal="center"/>
    </xf>
    <xf numFmtId="0" fontId="39" fillId="0" borderId="0" xfId="14" applyFont="1" applyAlignment="1">
      <alignment horizontal="right" wrapText="1"/>
    </xf>
    <xf numFmtId="0" fontId="39" fillId="0" borderId="60" xfId="14" applyFont="1" applyBorder="1" applyAlignment="1">
      <alignment horizontal="right" wrapText="1"/>
    </xf>
    <xf numFmtId="0" fontId="39" fillId="0" borderId="0" xfId="14" applyFont="1" applyAlignment="1">
      <alignment horizontal="center" wrapText="1"/>
    </xf>
    <xf numFmtId="0" fontId="39" fillId="17" borderId="0" xfId="14" applyFont="1" applyFill="1" applyAlignment="1">
      <alignment horizontal="center" wrapText="1"/>
    </xf>
    <xf numFmtId="0" fontId="47" fillId="0" borderId="0" xfId="0" applyFont="1"/>
    <xf numFmtId="0" fontId="0" fillId="0" borderId="0" xfId="0" applyAlignment="1">
      <alignment horizontal="left" vertical="top" wrapText="1"/>
    </xf>
    <xf numFmtId="0" fontId="0" fillId="0" borderId="0" xfId="0" applyAlignment="1">
      <alignment horizontal="center" vertical="top"/>
    </xf>
    <xf numFmtId="167" fontId="0" fillId="0" borderId="0" xfId="0" applyNumberFormat="1" applyAlignment="1">
      <alignment horizontal="right" vertical="top"/>
    </xf>
    <xf numFmtId="167" fontId="0" fillId="0" borderId="0" xfId="0" applyNumberFormat="1" applyAlignment="1">
      <alignment horizontal="center" vertical="center"/>
    </xf>
    <xf numFmtId="181" fontId="5" fillId="0" borderId="0" xfId="0" applyNumberFormat="1" applyFont="1" applyAlignment="1">
      <alignment horizontal="right" vertical="center"/>
    </xf>
    <xf numFmtId="0" fontId="16" fillId="0" borderId="0" xfId="0" applyFont="1"/>
    <xf numFmtId="3" fontId="0" fillId="0" borderId="0" xfId="0" applyNumberFormat="1" applyAlignment="1" applyProtection="1">
      <alignment horizontal="center"/>
    </xf>
    <xf numFmtId="3" fontId="0" fillId="0" borderId="16" xfId="0" applyNumberFormat="1" applyBorder="1" applyAlignment="1" applyProtection="1">
      <alignment horizontal="center"/>
    </xf>
    <xf numFmtId="172" fontId="0" fillId="0" borderId="0" xfId="0" applyNumberFormat="1" applyAlignment="1" applyProtection="1">
      <alignment horizontal="center"/>
    </xf>
    <xf numFmtId="0" fontId="17" fillId="0" borderId="0" xfId="0" applyFont="1" applyAlignment="1" applyProtection="1">
      <alignment horizontal="center" vertical="center" wrapText="1"/>
    </xf>
    <xf numFmtId="0" fontId="39" fillId="0" borderId="0" xfId="3" applyFont="1" applyAlignment="1" applyProtection="1">
      <alignment vertical="center" wrapText="1"/>
    </xf>
    <xf numFmtId="0" fontId="13" fillId="0" borderId="0" xfId="3" applyProtection="1"/>
    <xf numFmtId="0" fontId="21" fillId="0" borderId="0" xfId="3" applyFont="1" applyProtection="1"/>
    <xf numFmtId="0" fontId="21" fillId="0" borderId="0" xfId="3" applyFont="1" applyAlignment="1" applyProtection="1">
      <alignment horizontal="center" vertical="center"/>
    </xf>
    <xf numFmtId="182" fontId="21" fillId="0" borderId="0" xfId="3" applyNumberFormat="1" applyFont="1" applyAlignment="1" applyProtection="1">
      <alignment horizontal="center" vertical="center"/>
    </xf>
    <xf numFmtId="3" fontId="21" fillId="0" borderId="0" xfId="3" applyNumberFormat="1" applyFont="1" applyAlignment="1" applyProtection="1">
      <alignment horizontal="center" vertical="center" wrapText="1"/>
    </xf>
    <xf numFmtId="182" fontId="21" fillId="0" borderId="0" xfId="3" applyNumberFormat="1" applyFont="1" applyAlignment="1" applyProtection="1">
      <alignment horizontal="center" vertical="center" wrapText="1"/>
    </xf>
    <xf numFmtId="0" fontId="21" fillId="0" borderId="0" xfId="3" applyFont="1" applyAlignment="1" applyProtection="1">
      <alignment horizontal="center" vertical="center" wrapText="1"/>
    </xf>
    <xf numFmtId="182" fontId="13" fillId="0" borderId="0" xfId="3" applyNumberFormat="1" applyProtection="1"/>
    <xf numFmtId="3" fontId="13" fillId="0" borderId="0" xfId="3" applyNumberFormat="1" applyProtection="1"/>
    <xf numFmtId="0" fontId="13" fillId="0" borderId="0" xfId="3" applyAlignment="1" applyProtection="1">
      <alignment horizontal="center"/>
    </xf>
    <xf numFmtId="182" fontId="13" fillId="0" borderId="0" xfId="3" applyNumberFormat="1" applyAlignment="1" applyProtection="1">
      <alignment horizontal="center"/>
    </xf>
    <xf numFmtId="170" fontId="13" fillId="0" borderId="0" xfId="3" applyNumberFormat="1" applyProtection="1"/>
    <xf numFmtId="182" fontId="13" fillId="0" borderId="0" xfId="3" applyNumberFormat="1" applyProtection="1">
      <protection locked="0"/>
    </xf>
    <xf numFmtId="0" fontId="13" fillId="0" borderId="0" xfId="3" applyAlignment="1" applyProtection="1">
      <alignment wrapText="1"/>
    </xf>
    <xf numFmtId="0" fontId="59" fillId="0" borderId="0" xfId="3" applyFont="1" applyAlignment="1">
      <alignment horizontal="left" vertical="center"/>
    </xf>
    <xf numFmtId="0" fontId="59" fillId="0" borderId="0" xfId="3" applyFont="1" applyAlignment="1">
      <alignment horizontal="center" vertical="center" wrapText="1"/>
    </xf>
    <xf numFmtId="0" fontId="13" fillId="8" borderId="0" xfId="3" applyFill="1"/>
    <xf numFmtId="0" fontId="13" fillId="8" borderId="0" xfId="3" applyFill="1" applyAlignment="1">
      <alignment horizontal="center"/>
    </xf>
    <xf numFmtId="0" fontId="56" fillId="8" borderId="0" xfId="3" applyFont="1" applyFill="1" applyAlignment="1">
      <alignment horizontal="center" wrapText="1"/>
    </xf>
    <xf numFmtId="0" fontId="60" fillId="18" borderId="0" xfId="0" applyFont="1" applyFill="1" applyAlignment="1">
      <alignment horizontal="left" vertical="center"/>
    </xf>
    <xf numFmtId="0" fontId="60" fillId="18" borderId="0" xfId="0" applyFont="1" applyFill="1" applyAlignment="1">
      <alignment horizontal="center" vertical="center" wrapText="1"/>
    </xf>
    <xf numFmtId="0" fontId="60" fillId="0" borderId="0" xfId="0" applyFont="1" applyAlignment="1">
      <alignment horizontal="center" vertical="center" wrapText="1"/>
    </xf>
    <xf numFmtId="0" fontId="56" fillId="0" borderId="0" xfId="0" applyFont="1"/>
    <xf numFmtId="0" fontId="53" fillId="0" borderId="0" xfId="0" applyFont="1"/>
    <xf numFmtId="0" fontId="56" fillId="0" borderId="0" xfId="0" applyFont="1" applyAlignment="1">
      <alignment horizontal="center"/>
    </xf>
    <xf numFmtId="0" fontId="61" fillId="8" borderId="0" xfId="0" applyFont="1" applyFill="1" applyAlignment="1">
      <alignment horizontal="left"/>
    </xf>
    <xf numFmtId="0" fontId="53" fillId="8" borderId="0" xfId="0" applyFont="1" applyFill="1" applyAlignment="1">
      <alignment horizontal="center"/>
    </xf>
    <xf numFmtId="0" fontId="53" fillId="8" borderId="0" xfId="0" applyFont="1" applyFill="1"/>
    <xf numFmtId="175" fontId="56" fillId="2" borderId="0" xfId="15" applyFont="1" applyFill="1" applyProtection="1">
      <protection locked="0"/>
    </xf>
    <xf numFmtId="175" fontId="56" fillId="0" borderId="0" xfId="15" applyFont="1" applyFill="1" applyProtection="1">
      <protection locked="0"/>
    </xf>
    <xf numFmtId="175" fontId="56" fillId="4" borderId="0" xfId="15" applyFont="1" applyFill="1" applyProtection="1">
      <protection locked="0"/>
    </xf>
    <xf numFmtId="175" fontId="56" fillId="8" borderId="0" xfId="15" applyFont="1" applyFill="1" applyProtection="1"/>
    <xf numFmtId="175" fontId="56" fillId="0" borderId="0" xfId="15" applyFont="1" applyFill="1" applyProtection="1"/>
    <xf numFmtId="0" fontId="56" fillId="8" borderId="0" xfId="0" applyFont="1" applyFill="1"/>
    <xf numFmtId="0" fontId="16" fillId="8" borderId="0" xfId="0" applyFont="1" applyFill="1" applyAlignment="1">
      <alignment horizontal="center"/>
    </xf>
    <xf numFmtId="49" fontId="59" fillId="0" borderId="0" xfId="0" applyNumberFormat="1" applyFont="1" applyAlignment="1">
      <alignment horizontal="center"/>
    </xf>
    <xf numFmtId="0" fontId="12" fillId="8" borderId="0" xfId="0" applyFont="1" applyFill="1"/>
    <xf numFmtId="0" fontId="59" fillId="0" borderId="0" xfId="0" applyFont="1" applyAlignment="1">
      <alignment horizontal="center"/>
    </xf>
    <xf numFmtId="0" fontId="16" fillId="8" borderId="0" xfId="0" applyFont="1" applyFill="1"/>
    <xf numFmtId="0" fontId="56" fillId="8" borderId="0" xfId="0" applyFont="1" applyFill="1" applyAlignment="1">
      <alignment horizontal="center" wrapText="1"/>
    </xf>
    <xf numFmtId="183" fontId="56" fillId="2" borderId="0" xfId="15" applyNumberFormat="1" applyFont="1" applyFill="1" applyProtection="1">
      <protection locked="0"/>
    </xf>
    <xf numFmtId="183" fontId="56" fillId="4" borderId="0" xfId="15" applyNumberFormat="1" applyFont="1" applyFill="1" applyProtection="1">
      <protection locked="0"/>
    </xf>
    <xf numFmtId="183" fontId="56" fillId="8" borderId="0" xfId="15" applyNumberFormat="1" applyFont="1" applyFill="1" applyProtection="1"/>
    <xf numFmtId="0" fontId="0" fillId="8" borderId="0" xfId="0" applyFill="1"/>
    <xf numFmtId="0" fontId="60" fillId="19" borderId="0" xfId="0" applyFont="1" applyFill="1" applyAlignment="1">
      <alignment horizontal="left" vertical="center"/>
    </xf>
    <xf numFmtId="0" fontId="59" fillId="19" borderId="0" xfId="0" applyFont="1" applyFill="1" applyAlignment="1">
      <alignment horizontal="center" vertical="center" wrapText="1"/>
    </xf>
    <xf numFmtId="0" fontId="60" fillId="19" borderId="0" xfId="0" applyFont="1" applyFill="1" applyAlignment="1">
      <alignment horizontal="center" vertical="center" wrapText="1"/>
    </xf>
    <xf numFmtId="0" fontId="0" fillId="8" borderId="0" xfId="0" applyFill="1" applyAlignment="1">
      <alignment horizontal="center"/>
    </xf>
    <xf numFmtId="0" fontId="13" fillId="0" borderId="0" xfId="0" applyFont="1"/>
    <xf numFmtId="0" fontId="62" fillId="8" borderId="0" xfId="0" applyFont="1" applyFill="1" applyAlignment="1">
      <alignment horizontal="left"/>
    </xf>
    <xf numFmtId="0" fontId="63" fillId="8" borderId="0" xfId="0" applyFont="1" applyFill="1" applyAlignment="1">
      <alignment horizontal="center"/>
    </xf>
    <xf numFmtId="0" fontId="63" fillId="8" borderId="0" xfId="0" applyFont="1" applyFill="1"/>
    <xf numFmtId="0" fontId="8" fillId="8" borderId="0" xfId="0" applyFont="1" applyFill="1"/>
    <xf numFmtId="0" fontId="64" fillId="0" borderId="0" xfId="0" applyFont="1" applyAlignment="1">
      <alignment horizontal="center" vertical="center"/>
    </xf>
    <xf numFmtId="0" fontId="64" fillId="0" borderId="0" xfId="0" applyFont="1" applyAlignment="1">
      <alignment horizontal="left" wrapText="1"/>
    </xf>
    <xf numFmtId="0" fontId="53" fillId="0" borderId="0" xfId="0" applyFont="1" applyAlignment="1">
      <alignment horizontal="center"/>
    </xf>
    <xf numFmtId="183" fontId="56" fillId="0" borderId="0" xfId="15" applyNumberFormat="1" applyFont="1" applyFill="1" applyProtection="1"/>
    <xf numFmtId="176" fontId="56" fillId="4" borderId="0" xfId="15" applyNumberFormat="1" applyFont="1" applyFill="1" applyProtection="1">
      <protection locked="0"/>
    </xf>
    <xf numFmtId="0" fontId="59" fillId="18" borderId="0" xfId="3" applyFont="1" applyFill="1" applyAlignment="1">
      <alignment horizontal="center" vertical="center"/>
    </xf>
    <xf numFmtId="0" fontId="39" fillId="0" borderId="0" xfId="3" applyFont="1" applyAlignment="1">
      <alignment horizontal="center" vertical="center"/>
    </xf>
    <xf numFmtId="0" fontId="56" fillId="8" borderId="0" xfId="3" applyFont="1" applyFill="1" applyAlignment="1">
      <alignment wrapText="1"/>
    </xf>
    <xf numFmtId="0" fontId="39" fillId="0" borderId="0" xfId="3" applyFont="1" applyAlignment="1">
      <alignment horizontal="center" wrapText="1"/>
    </xf>
    <xf numFmtId="0" fontId="30" fillId="8" borderId="0" xfId="3" applyFont="1" applyFill="1"/>
    <xf numFmtId="0" fontId="27" fillId="8" borderId="0" xfId="3" applyFont="1" applyFill="1" applyAlignment="1">
      <alignment horizontal="center" wrapText="1"/>
    </xf>
    <xf numFmtId="174" fontId="13" fillId="4" borderId="74" xfId="16" applyNumberFormat="1" applyFont="1" applyFill="1" applyBorder="1" applyProtection="1">
      <protection locked="0"/>
    </xf>
    <xf numFmtId="184" fontId="13" fillId="4" borderId="74" xfId="15" applyNumberFormat="1" applyFont="1" applyFill="1" applyBorder="1" applyAlignment="1" applyProtection="1">
      <alignment horizontal="center"/>
      <protection locked="0"/>
    </xf>
    <xf numFmtId="176" fontId="13" fillId="4" borderId="74" xfId="15" applyNumberFormat="1" applyFont="1" applyFill="1" applyBorder="1" applyProtection="1">
      <protection locked="0"/>
    </xf>
    <xf numFmtId="176" fontId="13" fillId="8" borderId="0" xfId="15" applyNumberFormat="1" applyFont="1" applyFill="1" applyProtection="1"/>
    <xf numFmtId="174" fontId="13" fillId="8" borderId="75" xfId="16" applyNumberFormat="1" applyFont="1" applyFill="1" applyBorder="1" applyProtection="1"/>
    <xf numFmtId="175" fontId="13" fillId="8" borderId="75" xfId="15" applyFont="1" applyFill="1" applyBorder="1" applyProtection="1"/>
    <xf numFmtId="176" fontId="13" fillId="8" borderId="75" xfId="15" applyNumberFormat="1" applyFont="1" applyFill="1" applyBorder="1" applyProtection="1"/>
    <xf numFmtId="185" fontId="13" fillId="5" borderId="74" xfId="15" applyNumberFormat="1" applyFont="1" applyFill="1" applyBorder="1" applyAlignment="1" applyProtection="1">
      <alignment horizontal="center"/>
      <protection locked="0"/>
    </xf>
    <xf numFmtId="186" fontId="13" fillId="8" borderId="75" xfId="15" applyNumberFormat="1" applyFont="1" applyFill="1" applyBorder="1" applyProtection="1"/>
    <xf numFmtId="0" fontId="59" fillId="18" borderId="0" xfId="3" applyFont="1" applyFill="1" applyAlignment="1" applyProtection="1">
      <alignment horizontal="center" vertical="center"/>
      <protection locked="0"/>
    </xf>
    <xf numFmtId="0" fontId="43" fillId="0" borderId="0" xfId="3" applyFont="1" applyAlignment="1">
      <alignment horizontal="center" wrapText="1"/>
    </xf>
    <xf numFmtId="183" fontId="13" fillId="4" borderId="74" xfId="15" applyNumberFormat="1" applyFont="1" applyFill="1" applyBorder="1" applyAlignment="1" applyProtection="1">
      <alignment horizontal="center"/>
      <protection locked="0"/>
    </xf>
    <xf numFmtId="176" fontId="18" fillId="4" borderId="74" xfId="15" applyNumberFormat="1" applyFont="1" applyFill="1" applyBorder="1" applyProtection="1">
      <protection locked="0"/>
    </xf>
    <xf numFmtId="0" fontId="39" fillId="8" borderId="0" xfId="3" applyFont="1" applyFill="1" applyAlignment="1">
      <alignment horizontal="center" wrapText="1"/>
    </xf>
    <xf numFmtId="174" fontId="13" fillId="8" borderId="0" xfId="16" applyNumberFormat="1" applyFont="1" applyFill="1" applyProtection="1"/>
    <xf numFmtId="183" fontId="13" fillId="8" borderId="74" xfId="15" applyNumberFormat="1" applyFont="1" applyFill="1" applyBorder="1" applyProtection="1"/>
    <xf numFmtId="0" fontId="13" fillId="0" borderId="0" xfId="3" applyAlignment="1">
      <alignment vertical="top"/>
    </xf>
    <xf numFmtId="0" fontId="39" fillId="0" borderId="0" xfId="3" applyFont="1" applyAlignment="1">
      <alignment horizontal="right" vertical="top"/>
    </xf>
    <xf numFmtId="176" fontId="13" fillId="2" borderId="0" xfId="15" applyNumberFormat="1" applyFont="1" applyFill="1" applyProtection="1"/>
    <xf numFmtId="0" fontId="39" fillId="0" borderId="0" xfId="3" applyFont="1" applyAlignment="1">
      <alignment horizontal="right"/>
    </xf>
    <xf numFmtId="174" fontId="13" fillId="8" borderId="74" xfId="16" applyNumberFormat="1" applyFont="1" applyFill="1" applyBorder="1" applyProtection="1"/>
    <xf numFmtId="176" fontId="13" fillId="8" borderId="74" xfId="15" applyNumberFormat="1" applyFont="1" applyFill="1" applyBorder="1" applyProtection="1"/>
    <xf numFmtId="175" fontId="13" fillId="8" borderId="0" xfId="15" applyFont="1" applyFill="1" applyProtection="1"/>
    <xf numFmtId="0" fontId="13" fillId="0" borderId="0" xfId="3" applyAlignment="1" applyProtection="1">
      <alignment horizontal="center" vertical="center"/>
    </xf>
    <xf numFmtId="182" fontId="13" fillId="0" borderId="0" xfId="3" applyNumberFormat="1" applyAlignment="1" applyProtection="1">
      <alignment horizontal="center" vertical="center"/>
    </xf>
    <xf numFmtId="174" fontId="13" fillId="0" borderId="0" xfId="3" applyNumberFormat="1" applyAlignment="1" applyProtection="1">
      <alignment horizontal="center" vertical="center"/>
    </xf>
    <xf numFmtId="172" fontId="13" fillId="0" borderId="0" xfId="3" applyNumberFormat="1" applyAlignment="1" applyProtection="1">
      <alignment horizontal="center" vertical="center"/>
    </xf>
    <xf numFmtId="0" fontId="56" fillId="0" borderId="0" xfId="3" applyFont="1" applyProtection="1"/>
    <xf numFmtId="0" fontId="56" fillId="0" borderId="0" xfId="3" applyFont="1" applyAlignment="1" applyProtection="1">
      <alignment horizontal="left" vertical="center" wrapText="1"/>
    </xf>
    <xf numFmtId="0" fontId="56" fillId="0" borderId="0" xfId="3" applyFont="1" applyAlignment="1" applyProtection="1">
      <alignment horizontal="center" vertical="center" wrapText="1"/>
    </xf>
    <xf numFmtId="182" fontId="56" fillId="0" borderId="0" xfId="3" applyNumberFormat="1" applyFont="1" applyAlignment="1" applyProtection="1">
      <alignment horizontal="center" vertical="center" wrapText="1"/>
    </xf>
    <xf numFmtId="174" fontId="56" fillId="0" borderId="0" xfId="3" applyNumberFormat="1" applyFont="1" applyAlignment="1" applyProtection="1">
      <alignment horizontal="center" vertical="center" wrapText="1"/>
    </xf>
    <xf numFmtId="174" fontId="56" fillId="2" borderId="0" xfId="3" applyNumberFormat="1" applyFont="1" applyFill="1" applyAlignment="1" applyProtection="1">
      <alignment horizontal="center" vertical="center" wrapText="1"/>
    </xf>
    <xf numFmtId="3" fontId="56" fillId="2" borderId="0" xfId="3" applyNumberFormat="1" applyFont="1" applyFill="1" applyAlignment="1" applyProtection="1">
      <alignment horizontal="center" vertical="center" wrapText="1"/>
    </xf>
    <xf numFmtId="172" fontId="56" fillId="2" borderId="0" xfId="3" applyNumberFormat="1" applyFont="1" applyFill="1" applyAlignment="1" applyProtection="1">
      <alignment horizontal="center" vertical="center" wrapText="1"/>
    </xf>
    <xf numFmtId="182" fontId="56" fillId="2" borderId="0" xfId="3" applyNumberFormat="1" applyFont="1" applyFill="1" applyAlignment="1" applyProtection="1">
      <alignment horizontal="center" vertical="center" wrapText="1"/>
    </xf>
    <xf numFmtId="3" fontId="13" fillId="0" borderId="0" xfId="3" applyNumberFormat="1" applyAlignment="1" applyProtection="1">
      <alignment horizontal="center" vertical="center"/>
    </xf>
    <xf numFmtId="0" fontId="3" fillId="2" borderId="0" xfId="17" applyFont="1" applyFill="1" applyAlignment="1">
      <alignment horizontal="center" vertical="center"/>
    </xf>
    <xf numFmtId="0" fontId="57" fillId="0" borderId="0" xfId="14" applyFont="1" applyAlignment="1">
      <alignment horizontal="center"/>
    </xf>
    <xf numFmtId="0" fontId="57" fillId="0" borderId="0" xfId="17" applyFont="1" applyAlignment="1">
      <alignment horizontal="right" vertical="center" wrapText="1"/>
    </xf>
    <xf numFmtId="10" fontId="57" fillId="0" borderId="0" xfId="2" applyNumberFormat="1" applyFont="1" applyBorder="1" applyAlignment="1" applyProtection="1">
      <alignment horizontal="center" vertical="center"/>
      <protection locked="0"/>
    </xf>
    <xf numFmtId="0" fontId="57" fillId="0" borderId="0" xfId="17" applyFont="1" applyAlignment="1">
      <alignment horizontal="center" vertical="center" wrapText="1"/>
    </xf>
    <xf numFmtId="10" fontId="57" fillId="0" borderId="0" xfId="17" applyNumberFormat="1" applyFont="1" applyAlignment="1">
      <alignment horizontal="center" vertical="center" wrapText="1"/>
    </xf>
    <xf numFmtId="0" fontId="66" fillId="13" borderId="0" xfId="0" applyFont="1" applyFill="1" applyAlignment="1">
      <alignment horizontal="right" vertical="center" wrapText="1"/>
    </xf>
    <xf numFmtId="0" fontId="48" fillId="0" borderId="0" xfId="17" applyFont="1" applyAlignment="1">
      <alignment horizontal="right" vertical="center" wrapText="1"/>
    </xf>
    <xf numFmtId="0" fontId="37" fillId="3" borderId="0" xfId="17" applyFont="1" applyFill="1" applyAlignment="1" applyProtection="1">
      <alignment horizontal="center" vertical="center"/>
      <protection locked="0"/>
    </xf>
    <xf numFmtId="0" fontId="0" fillId="0" borderId="0" xfId="0" applyAlignment="1">
      <alignment vertical="top" wrapText="1"/>
    </xf>
    <xf numFmtId="10" fontId="57" fillId="0" borderId="0" xfId="2" applyNumberFormat="1" applyFont="1" applyFill="1" applyBorder="1" applyAlignment="1" applyProtection="1">
      <alignment horizontal="center" vertical="center"/>
    </xf>
    <xf numFmtId="0" fontId="66" fillId="13" borderId="0" xfId="14" applyFont="1" applyFill="1" applyAlignment="1">
      <alignment horizontal="right" wrapText="1"/>
    </xf>
    <xf numFmtId="0" fontId="57" fillId="0" borderId="0" xfId="14" applyFont="1" applyProtection="1"/>
    <xf numFmtId="0" fontId="39" fillId="0" borderId="0" xfId="17" applyFont="1" applyAlignment="1" applyProtection="1">
      <alignment horizontal="center" wrapText="1"/>
    </xf>
    <xf numFmtId="187" fontId="0" fillId="15"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7" fontId="0" fillId="0" borderId="0" xfId="0" applyNumberFormat="1" applyAlignment="1" applyProtection="1">
      <alignment horizontal="center"/>
    </xf>
    <xf numFmtId="187" fontId="0" fillId="15" borderId="76" xfId="0" applyNumberFormat="1" applyFill="1" applyBorder="1" applyAlignment="1" applyProtection="1">
      <alignment horizontal="center"/>
      <protection locked="0"/>
    </xf>
    <xf numFmtId="187" fontId="0" fillId="15" borderId="77" xfId="0" applyNumberFormat="1" applyFill="1" applyBorder="1" applyAlignment="1" applyProtection="1">
      <alignment horizontal="center"/>
      <protection locked="0"/>
    </xf>
    <xf numFmtId="0" fontId="0" fillId="0" borderId="0" xfId="0" applyAlignment="1" applyProtection="1">
      <alignment horizontal="center"/>
      <protection locked="0"/>
    </xf>
    <xf numFmtId="0" fontId="67" fillId="0" borderId="0" xfId="0" applyFont="1" applyProtection="1"/>
    <xf numFmtId="2" fontId="0" fillId="0" borderId="0" xfId="0" applyNumberFormat="1" applyAlignment="1" applyProtection="1">
      <alignment horizontal="center"/>
    </xf>
    <xf numFmtId="2" fontId="0" fillId="20" borderId="0" xfId="0" applyNumberFormat="1" applyFill="1" applyAlignment="1" applyProtection="1">
      <alignment horizontal="center"/>
    </xf>
    <xf numFmtId="182" fontId="0" fillId="20" borderId="0" xfId="0" applyNumberFormat="1" applyFill="1" applyAlignment="1" applyProtection="1">
      <alignment horizontal="center"/>
    </xf>
    <xf numFmtId="0" fontId="44" fillId="0" borderId="0" xfId="0" applyFont="1" applyProtection="1"/>
    <xf numFmtId="0" fontId="68" fillId="0" borderId="0" xfId="0" applyFont="1" applyProtection="1"/>
    <xf numFmtId="0" fontId="0" fillId="16" borderId="0" xfId="0" applyFill="1" applyAlignment="1" applyProtection="1">
      <alignment wrapText="1"/>
    </xf>
    <xf numFmtId="0" fontId="0" fillId="16" borderId="51" xfId="0" applyFill="1" applyBorder="1" applyAlignment="1" applyProtection="1">
      <alignment horizontal="center" vertical="center"/>
      <protection locked="0"/>
    </xf>
    <xf numFmtId="170" fontId="0" fillId="16" borderId="55" xfId="0" applyNumberFormat="1" applyFill="1" applyBorder="1" applyProtection="1"/>
    <xf numFmtId="170" fontId="0" fillId="16" borderId="59" xfId="0" applyNumberFormat="1" applyFill="1" applyBorder="1" applyProtection="1"/>
    <xf numFmtId="170" fontId="0" fillId="16" borderId="59" xfId="0" applyNumberFormat="1" applyFill="1" applyBorder="1" applyProtection="1">
      <protection locked="0"/>
    </xf>
    <xf numFmtId="3" fontId="0" fillId="16" borderId="59" xfId="2" applyNumberFormat="1" applyFont="1" applyFill="1" applyBorder="1" applyProtection="1">
      <protection locked="0"/>
    </xf>
    <xf numFmtId="9" fontId="0" fillId="16" borderId="59" xfId="2" applyFont="1" applyFill="1" applyBorder="1" applyProtection="1">
      <protection locked="0"/>
    </xf>
    <xf numFmtId="3" fontId="0" fillId="16" borderId="59" xfId="0" applyNumberFormat="1" applyFill="1" applyBorder="1" applyProtection="1">
      <protection locked="0"/>
    </xf>
    <xf numFmtId="3" fontId="0" fillId="16" borderId="60" xfId="0" applyNumberFormat="1" applyFill="1" applyBorder="1" applyProtection="1"/>
    <xf numFmtId="43" fontId="0" fillId="0" borderId="0" xfId="1" applyFont="1" applyProtection="1"/>
    <xf numFmtId="0" fontId="0" fillId="16" borderId="0" xfId="0" applyFill="1" applyAlignment="1" applyProtection="1">
      <alignment horizontal="left" vertical="top" wrapText="1"/>
    </xf>
    <xf numFmtId="0" fontId="0" fillId="16" borderId="0" xfId="0" applyFill="1" applyProtection="1"/>
    <xf numFmtId="172" fontId="0" fillId="16" borderId="0" xfId="2" applyNumberFormat="1" applyFont="1" applyFill="1" applyProtection="1"/>
    <xf numFmtId="167" fontId="0" fillId="16" borderId="0" xfId="0" applyNumberFormat="1" applyFill="1" applyProtection="1"/>
    <xf numFmtId="0" fontId="0" fillId="23" borderId="65" xfId="0" applyFill="1" applyBorder="1" applyProtection="1">
      <protection locked="0"/>
    </xf>
    <xf numFmtId="0" fontId="6" fillId="0" borderId="65" xfId="0" applyFont="1" applyFill="1" applyBorder="1"/>
    <xf numFmtId="174" fontId="0" fillId="24" borderId="65" xfId="6" applyNumberFormat="1" applyFont="1" applyFill="1" applyBorder="1" applyProtection="1">
      <protection locked="0"/>
    </xf>
    <xf numFmtId="0" fontId="0" fillId="16" borderId="0" xfId="0" applyFill="1" applyAlignment="1" applyProtection="1">
      <alignment horizontal="center" vertical="center"/>
    </xf>
    <xf numFmtId="170" fontId="0" fillId="16" borderId="0" xfId="0" applyNumberFormat="1" applyFill="1" applyProtection="1"/>
    <xf numFmtId="170" fontId="0" fillId="16" borderId="0" xfId="0" applyNumberFormat="1" applyFill="1" applyProtection="1">
      <protection locked="0"/>
    </xf>
    <xf numFmtId="169" fontId="0" fillId="16" borderId="0" xfId="0" applyNumberFormat="1" applyFill="1" applyProtection="1"/>
    <xf numFmtId="0" fontId="0" fillId="16" borderId="0" xfId="0" applyFill="1" applyAlignment="1" applyProtection="1">
      <alignment horizontal="center"/>
    </xf>
    <xf numFmtId="44" fontId="12" fillId="0" borderId="65" xfId="0" applyNumberFormat="1" applyFont="1" applyBorder="1"/>
    <xf numFmtId="178" fontId="0" fillId="21" borderId="0" xfId="13" applyNumberFormat="1" applyFont="1" applyFill="1" applyProtection="1"/>
    <xf numFmtId="188" fontId="0" fillId="21" borderId="0" xfId="13" applyNumberFormat="1" applyFont="1" applyFill="1" applyProtection="1"/>
    <xf numFmtId="0" fontId="0" fillId="16" borderId="0" xfId="0" applyFill="1" applyAlignment="1">
      <alignment horizontal="left" vertical="top" wrapText="1"/>
    </xf>
    <xf numFmtId="0" fontId="0" fillId="16" borderId="0" xfId="0" applyFill="1" applyAlignment="1">
      <alignment horizontal="center" vertical="top"/>
    </xf>
    <xf numFmtId="167" fontId="0" fillId="16" borderId="0" xfId="0" applyNumberFormat="1" applyFill="1" applyAlignment="1">
      <alignment horizontal="right" vertical="top"/>
    </xf>
    <xf numFmtId="167" fontId="0" fillId="16" borderId="0" xfId="0" applyNumberFormat="1" applyFill="1" applyAlignment="1">
      <alignment horizontal="center" vertical="center"/>
    </xf>
    <xf numFmtId="0" fontId="0" fillId="16" borderId="0" xfId="0" applyFill="1"/>
    <xf numFmtId="179" fontId="0" fillId="16" borderId="0" xfId="0" applyNumberFormat="1" applyFill="1" applyAlignment="1" applyProtection="1">
      <alignment horizontal="center" vertical="center"/>
    </xf>
    <xf numFmtId="180" fontId="0" fillId="16" borderId="0" xfId="0" applyNumberFormat="1" applyFill="1" applyAlignment="1" applyProtection="1">
      <alignment horizontal="center" vertical="center"/>
    </xf>
    <xf numFmtId="0" fontId="0" fillId="0" borderId="0" xfId="0" applyFill="1"/>
    <xf numFmtId="181" fontId="0" fillId="0" borderId="0" xfId="0" applyNumberFormat="1" applyAlignment="1" applyProtection="1">
      <alignment horizontal="right" vertical="center"/>
    </xf>
    <xf numFmtId="181" fontId="0" fillId="16" borderId="0" xfId="0" applyNumberFormat="1" applyFill="1" applyAlignment="1" applyProtection="1">
      <alignment horizontal="right" vertical="center"/>
    </xf>
    <xf numFmtId="181" fontId="0" fillId="0" borderId="0" xfId="0" applyNumberFormat="1" applyProtection="1"/>
    <xf numFmtId="172" fontId="0" fillId="0" borderId="0" xfId="2" applyNumberFormat="1" applyFont="1"/>
    <xf numFmtId="167" fontId="5" fillId="0" borderId="0" xfId="0" applyNumberFormat="1" applyFont="1"/>
    <xf numFmtId="170" fontId="13" fillId="16" borderId="0" xfId="3" applyNumberFormat="1" applyFill="1" applyProtection="1"/>
    <xf numFmtId="189" fontId="13" fillId="16" borderId="0" xfId="3" applyNumberFormat="1" applyFill="1" applyAlignment="1" applyProtection="1">
      <alignment horizontal="center" vertical="center"/>
    </xf>
    <xf numFmtId="172" fontId="13" fillId="0" borderId="0" xfId="12" applyNumberFormat="1" applyFont="1" applyAlignment="1" applyProtection="1">
      <alignment horizontal="center" vertical="center"/>
    </xf>
    <xf numFmtId="3" fontId="13" fillId="16" borderId="0" xfId="3" applyNumberFormat="1" applyFill="1" applyAlignment="1" applyProtection="1">
      <alignment horizontal="center" vertical="center"/>
    </xf>
    <xf numFmtId="182" fontId="13" fillId="16" borderId="0" xfId="3" applyNumberFormat="1" applyFill="1" applyAlignment="1" applyProtection="1">
      <alignment horizontal="center" vertical="center"/>
    </xf>
    <xf numFmtId="1" fontId="37" fillId="16" borderId="76" xfId="7" applyNumberFormat="1" applyFont="1" applyFill="1" applyBorder="1" applyAlignment="1" applyProtection="1">
      <alignment horizontal="center" vertical="center"/>
      <protection locked="0"/>
    </xf>
    <xf numFmtId="10" fontId="37" fillId="16" borderId="0" xfId="7" applyNumberFormat="1" applyFont="1" applyFill="1" applyAlignment="1" applyProtection="1">
      <alignment vertical="center"/>
    </xf>
    <xf numFmtId="0" fontId="1" fillId="16" borderId="0" xfId="7" applyFill="1" applyAlignment="1" applyProtection="1">
      <alignment horizontal="right" vertical="center"/>
    </xf>
    <xf numFmtId="10" fontId="1" fillId="16" borderId="0" xfId="7" applyNumberFormat="1" applyFill="1" applyAlignment="1" applyProtection="1">
      <alignment vertical="center"/>
    </xf>
    <xf numFmtId="1" fontId="37" fillId="16" borderId="0" xfId="7" applyNumberFormat="1" applyFont="1" applyFill="1" applyBorder="1" applyAlignment="1" applyProtection="1">
      <alignment horizontal="center" vertical="center"/>
      <protection locked="0"/>
    </xf>
    <xf numFmtId="10" fontId="37" fillId="16" borderId="0" xfId="7" applyNumberFormat="1" applyFont="1" applyFill="1" applyAlignment="1" applyProtection="1">
      <alignment vertical="center" wrapText="1"/>
    </xf>
    <xf numFmtId="0" fontId="1" fillId="16" borderId="0" xfId="7" applyFill="1" applyAlignment="1" applyProtection="1">
      <alignment vertical="top" wrapText="1"/>
    </xf>
    <xf numFmtId="0" fontId="37" fillId="16" borderId="0" xfId="7" applyFont="1" applyFill="1" applyAlignment="1" applyProtection="1">
      <alignment vertical="center" wrapText="1"/>
    </xf>
    <xf numFmtId="0" fontId="1" fillId="16" borderId="0" xfId="7" applyFont="1" applyFill="1" applyProtection="1"/>
    <xf numFmtId="190" fontId="57" fillId="16" borderId="0" xfId="17" applyNumberFormat="1" applyFont="1" applyFill="1" applyBorder="1" applyAlignment="1" applyProtection="1">
      <alignment horizontal="center" vertical="center"/>
    </xf>
    <xf numFmtId="187" fontId="0" fillId="16" borderId="0" xfId="0" applyNumberFormat="1" applyFill="1" applyBorder="1" applyAlignment="1" applyProtection="1">
      <alignment horizontal="center"/>
      <protection locked="0"/>
    </xf>
    <xf numFmtId="10" fontId="0" fillId="16" borderId="0" xfId="0" applyNumberFormat="1" applyFill="1" applyAlignment="1" applyProtection="1">
      <alignment horizontal="center"/>
    </xf>
    <xf numFmtId="4" fontId="0" fillId="16" borderId="0" xfId="0" applyNumberFormat="1" applyFill="1" applyAlignment="1" applyProtection="1">
      <alignment horizontal="center"/>
    </xf>
    <xf numFmtId="187" fontId="0" fillId="16" borderId="0" xfId="0" applyNumberFormat="1" applyFill="1" applyAlignment="1" applyProtection="1">
      <alignment horizontal="center"/>
    </xf>
    <xf numFmtId="0" fontId="1" fillId="16" borderId="0" xfId="7" applyFill="1" applyProtection="1"/>
    <xf numFmtId="0" fontId="0" fillId="16" borderId="0" xfId="0" applyFill="1" applyAlignment="1" applyProtection="1">
      <alignment horizontal="center"/>
      <protection locked="0"/>
    </xf>
    <xf numFmtId="182" fontId="0" fillId="16" borderId="0" xfId="0" applyNumberFormat="1" applyFill="1" applyAlignment="1" applyProtection="1">
      <alignment horizontal="center"/>
    </xf>
    <xf numFmtId="189" fontId="0" fillId="16" borderId="0" xfId="0" applyNumberFormat="1" applyFill="1" applyAlignment="1" applyProtection="1">
      <alignment horizontal="center"/>
    </xf>
    <xf numFmtId="191" fontId="0" fillId="16" borderId="0" xfId="0" applyNumberFormat="1" applyFill="1" applyAlignment="1" applyProtection="1">
      <alignment horizontal="center"/>
    </xf>
    <xf numFmtId="0" fontId="0" fillId="0" borderId="0" xfId="0" applyFill="1" applyAlignment="1" applyProtection="1">
      <alignment horizontal="center"/>
    </xf>
    <xf numFmtId="187" fontId="0" fillId="0" borderId="0" xfId="0" applyNumberFormat="1" applyFill="1" applyAlignment="1" applyProtection="1">
      <alignment horizontal="center"/>
    </xf>
    <xf numFmtId="0" fontId="14" fillId="2" borderId="0" xfId="19" applyFont="1" applyFill="1" applyBorder="1" applyAlignment="1">
      <alignment horizontal="left" vertical="center"/>
    </xf>
    <xf numFmtId="0" fontId="72" fillId="2" borderId="0" xfId="19" applyFill="1"/>
    <xf numFmtId="0" fontId="60" fillId="22" borderId="65" xfId="19" applyFont="1" applyFill="1" applyBorder="1" applyAlignment="1">
      <alignment horizontal="center"/>
    </xf>
    <xf numFmtId="0" fontId="60" fillId="22" borderId="65" xfId="19" applyFont="1" applyFill="1" applyBorder="1" applyAlignment="1">
      <alignment horizontal="center" wrapText="1"/>
    </xf>
    <xf numFmtId="0" fontId="72" fillId="2" borderId="65" xfId="19" applyFill="1" applyBorder="1" applyAlignment="1">
      <alignment horizontal="center" vertical="center"/>
    </xf>
    <xf numFmtId="0" fontId="72" fillId="3" borderId="65" xfId="19" applyFill="1" applyBorder="1" applyAlignment="1">
      <alignment horizontal="left" vertical="center" wrapText="1"/>
    </xf>
    <xf numFmtId="0" fontId="15" fillId="4" borderId="65" xfId="19" applyFont="1" applyFill="1" applyBorder="1" applyAlignment="1">
      <alignment horizontal="left" vertical="center" wrapText="1"/>
    </xf>
    <xf numFmtId="0" fontId="72" fillId="4" borderId="65" xfId="19" applyFont="1" applyFill="1" applyBorder="1" applyAlignment="1">
      <alignment horizontal="left" vertical="center" wrapText="1"/>
    </xf>
    <xf numFmtId="0" fontId="72" fillId="4" borderId="65" xfId="19" applyFont="1" applyFill="1" applyBorder="1" applyAlignment="1">
      <alignment vertical="center" wrapText="1"/>
    </xf>
    <xf numFmtId="0" fontId="15" fillId="4" borderId="65" xfId="19" applyFont="1" applyFill="1" applyBorder="1" applyAlignment="1">
      <alignment vertical="center" wrapText="1"/>
    </xf>
    <xf numFmtId="0" fontId="72" fillId="3" borderId="65" xfId="19" applyFill="1" applyBorder="1" applyAlignment="1">
      <alignment vertical="center" wrapText="1"/>
    </xf>
    <xf numFmtId="0" fontId="0" fillId="3" borderId="65" xfId="19" applyFont="1" applyFill="1" applyBorder="1" applyAlignment="1">
      <alignment vertical="center" wrapText="1"/>
    </xf>
    <xf numFmtId="10" fontId="13" fillId="0" borderId="0" xfId="2" applyNumberFormat="1" applyFont="1" applyProtection="1"/>
    <xf numFmtId="0" fontId="19" fillId="0" borderId="0" xfId="3" applyFont="1" applyProtection="1"/>
    <xf numFmtId="0" fontId="19" fillId="0" borderId="0" xfId="3" applyFont="1" applyAlignment="1" applyProtection="1">
      <alignment horizontal="center" vertical="center" wrapText="1"/>
    </xf>
    <xf numFmtId="189" fontId="13" fillId="16" borderId="0" xfId="3" applyNumberFormat="1" applyFill="1" applyAlignment="1" applyProtection="1">
      <alignment horizontal="center"/>
    </xf>
    <xf numFmtId="43" fontId="0" fillId="0" borderId="0" xfId="1" applyFont="1" applyProtection="1">
      <protection locked="0"/>
    </xf>
    <xf numFmtId="0" fontId="8" fillId="4" borderId="1" xfId="0" applyFont="1" applyFill="1" applyBorder="1" applyAlignment="1" applyProtection="1">
      <alignment horizontal="left" vertical="center"/>
      <protection locked="0"/>
    </xf>
    <xf numFmtId="0" fontId="8" fillId="4" borderId="2" xfId="0" applyFont="1" applyFill="1" applyBorder="1" applyAlignment="1" applyProtection="1">
      <alignment horizontal="left" vertical="center"/>
      <protection locked="0"/>
    </xf>
    <xf numFmtId="0" fontId="8" fillId="3" borderId="1" xfId="0" applyFont="1" applyFill="1" applyBorder="1" applyAlignment="1" applyProtection="1">
      <alignment horizontal="left" vertical="center" wrapText="1"/>
      <protection locked="0"/>
    </xf>
    <xf numFmtId="0" fontId="8" fillId="3" borderId="2" xfId="0" applyFont="1" applyFill="1" applyBorder="1" applyAlignment="1" applyProtection="1">
      <alignment horizontal="left" vertical="center" wrapText="1"/>
      <protection locked="0"/>
    </xf>
    <xf numFmtId="0" fontId="8" fillId="3" borderId="3"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protection locked="0"/>
    </xf>
    <xf numFmtId="0" fontId="8" fillId="3" borderId="2" xfId="0" applyFont="1" applyFill="1" applyBorder="1" applyAlignment="1" applyProtection="1">
      <alignment horizontal="left" vertical="center"/>
      <protection locked="0"/>
    </xf>
    <xf numFmtId="0" fontId="8" fillId="3" borderId="3" xfId="0" applyFont="1" applyFill="1" applyBorder="1" applyAlignment="1" applyProtection="1">
      <alignment horizontal="left" vertical="center"/>
      <protection locked="0"/>
    </xf>
    <xf numFmtId="0" fontId="7" fillId="0" borderId="0" xfId="0" applyFont="1" applyAlignment="1">
      <alignment horizontal="left" vertical="center" wrapText="1" indent="1"/>
    </xf>
    <xf numFmtId="0" fontId="8" fillId="4" borderId="6" xfId="0" applyFont="1" applyFill="1" applyBorder="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165" fontId="8" fillId="3" borderId="1" xfId="0" applyNumberFormat="1" applyFont="1" applyFill="1" applyBorder="1" applyAlignment="1">
      <alignment horizontal="left" vertical="center"/>
    </xf>
    <xf numFmtId="165" fontId="8" fillId="3" borderId="2" xfId="0" applyNumberFormat="1" applyFont="1" applyFill="1" applyBorder="1" applyAlignment="1">
      <alignment horizontal="left" vertical="center"/>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0" borderId="4" xfId="0" applyFont="1" applyBorder="1" applyAlignment="1">
      <alignment horizontal="left" vertical="center" wrapText="1" indent="1"/>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0" borderId="0" xfId="0" applyFont="1" applyAlignment="1">
      <alignment horizontal="left" vertical="center" wrapText="1" indent="6"/>
    </xf>
    <xf numFmtId="0" fontId="9" fillId="0" borderId="0" xfId="0" applyFont="1" applyAlignment="1">
      <alignment horizontal="left" vertical="top" wrapText="1" indent="1"/>
    </xf>
    <xf numFmtId="0" fontId="0" fillId="0" borderId="0" xfId="0" applyProtection="1">
      <protection locked="0"/>
    </xf>
    <xf numFmtId="0" fontId="12" fillId="0" borderId="0" xfId="0" applyFont="1" applyAlignment="1">
      <alignment horizontal="left" vertical="center" wrapText="1"/>
    </xf>
    <xf numFmtId="0" fontId="12" fillId="0" borderId="0" xfId="0" applyFont="1" applyAlignment="1">
      <alignment horizontal="left"/>
    </xf>
    <xf numFmtId="0" fontId="13" fillId="0" borderId="10" xfId="0" applyFont="1" applyBorder="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wrapText="1"/>
    </xf>
    <xf numFmtId="0" fontId="0" fillId="0" borderId="0" xfId="0" applyAlignment="1">
      <alignment horizontal="left" wrapText="1"/>
    </xf>
    <xf numFmtId="0" fontId="21" fillId="0" borderId="0" xfId="3" applyFont="1" applyAlignment="1">
      <alignment horizontal="left" vertical="top" wrapText="1"/>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24" fillId="0" borderId="18" xfId="0" applyFont="1" applyBorder="1" applyAlignment="1">
      <alignment horizontal="center"/>
    </xf>
    <xf numFmtId="0" fontId="24" fillId="0" borderId="19" xfId="0" applyFont="1" applyBorder="1" applyAlignment="1">
      <alignment horizontal="center"/>
    </xf>
    <xf numFmtId="0" fontId="24" fillId="0" borderId="13" xfId="0" applyFont="1" applyBorder="1" applyAlignment="1">
      <alignment horizontal="center"/>
    </xf>
    <xf numFmtId="0" fontId="26" fillId="0" borderId="11" xfId="0" applyFont="1" applyBorder="1" applyAlignment="1">
      <alignment horizontal="left" vertical="center"/>
    </xf>
    <xf numFmtId="0" fontId="26" fillId="0" borderId="10" xfId="0" applyFont="1" applyBorder="1" applyAlignment="1">
      <alignment horizontal="left" vertical="center"/>
    </xf>
    <xf numFmtId="0" fontId="27" fillId="0" borderId="13" xfId="0" applyFont="1" applyBorder="1" applyAlignment="1">
      <alignment horizontal="center" vertical="center" wrapText="1"/>
    </xf>
    <xf numFmtId="0" fontId="27" fillId="0" borderId="14" xfId="0" applyFont="1" applyBorder="1" applyAlignment="1">
      <alignment horizontal="center" vertical="center" wrapText="1"/>
    </xf>
    <xf numFmtId="166" fontId="27" fillId="0" borderId="11" xfId="0" applyNumberFormat="1" applyFont="1" applyBorder="1" applyAlignment="1">
      <alignment horizontal="center" vertical="center" wrapText="1"/>
    </xf>
    <xf numFmtId="166" fontId="27" fillId="0" borderId="10" xfId="0" applyNumberFormat="1" applyFont="1" applyBorder="1" applyAlignment="1">
      <alignment horizontal="center" vertical="center" wrapText="1"/>
    </xf>
    <xf numFmtId="166" fontId="27" fillId="0" borderId="23" xfId="0" applyNumberFormat="1" applyFont="1" applyBorder="1" applyAlignment="1">
      <alignment horizontal="center" vertical="center" wrapText="1"/>
    </xf>
    <xf numFmtId="166" fontId="27" fillId="0" borderId="12" xfId="0" applyNumberFormat="1" applyFont="1" applyBorder="1" applyAlignment="1">
      <alignment horizontal="center" vertical="center" wrapText="1"/>
    </xf>
    <xf numFmtId="166" fontId="27" fillId="0" borderId="0" xfId="0" applyNumberFormat="1" applyFont="1" applyAlignment="1">
      <alignment horizontal="center" vertical="center" wrapText="1"/>
    </xf>
    <xf numFmtId="166" fontId="27" fillId="0" borderId="24" xfId="0" applyNumberFormat="1" applyFont="1" applyBorder="1" applyAlignment="1">
      <alignment horizontal="center" vertical="center" wrapText="1"/>
    </xf>
    <xf numFmtId="167" fontId="27" fillId="0" borderId="12" xfId="0" applyNumberFormat="1" applyFont="1" applyBorder="1" applyAlignment="1">
      <alignment horizontal="center" vertical="center" wrapText="1"/>
    </xf>
    <xf numFmtId="167" fontId="30" fillId="0" borderId="0" xfId="0" applyNumberFormat="1" applyFont="1" applyAlignment="1">
      <alignment horizontal="center" vertical="center" wrapText="1"/>
    </xf>
    <xf numFmtId="167" fontId="30" fillId="0" borderId="24" xfId="0" applyNumberFormat="1" applyFont="1" applyBorder="1" applyAlignment="1">
      <alignment horizontal="center" vertical="center" wrapText="1"/>
    </xf>
    <xf numFmtId="167" fontId="27" fillId="0" borderId="0" xfId="0" applyNumberFormat="1" applyFont="1" applyAlignment="1">
      <alignment horizontal="center" vertical="center" wrapText="1"/>
    </xf>
    <xf numFmtId="167" fontId="27" fillId="0" borderId="24" xfId="0" applyNumberFormat="1" applyFont="1" applyBorder="1" applyAlignment="1">
      <alignment horizontal="center" vertical="center" wrapText="1"/>
    </xf>
    <xf numFmtId="167" fontId="27" fillId="0" borderId="13" xfId="0" applyNumberFormat="1" applyFont="1" applyBorder="1" applyAlignment="1">
      <alignment horizontal="center" vertical="center" wrapText="1"/>
    </xf>
    <xf numFmtId="167" fontId="27" fillId="0" borderId="14" xfId="0" applyNumberFormat="1" applyFont="1" applyBorder="1" applyAlignment="1">
      <alignment horizontal="center" vertical="center" wrapText="1"/>
    </xf>
    <xf numFmtId="167" fontId="27" fillId="0" borderId="25" xfId="0" applyNumberFormat="1" applyFont="1" applyBorder="1" applyAlignment="1">
      <alignment horizontal="center" vertical="center" wrapText="1"/>
    </xf>
    <xf numFmtId="167" fontId="27" fillId="0" borderId="11" xfId="0" applyNumberFormat="1" applyFont="1" applyBorder="1" applyAlignment="1">
      <alignment horizontal="center" vertical="center" wrapText="1"/>
    </xf>
    <xf numFmtId="167" fontId="27" fillId="0" borderId="10" xfId="0" applyNumberFormat="1" applyFont="1" applyBorder="1" applyAlignment="1">
      <alignment horizontal="center" vertical="center" wrapText="1"/>
    </xf>
    <xf numFmtId="167" fontId="27" fillId="0" borderId="23" xfId="0" applyNumberFormat="1" applyFont="1" applyBorder="1" applyAlignment="1">
      <alignment horizontal="center" vertical="center" wrapText="1"/>
    </xf>
    <xf numFmtId="166" fontId="30" fillId="0" borderId="0" xfId="0" applyNumberFormat="1" applyFont="1" applyAlignment="1">
      <alignment horizontal="center" vertical="center" wrapText="1"/>
    </xf>
    <xf numFmtId="166" fontId="30" fillId="0" borderId="24" xfId="0" applyNumberFormat="1" applyFont="1" applyBorder="1" applyAlignment="1">
      <alignment horizontal="center" vertical="center" wrapText="1"/>
    </xf>
    <xf numFmtId="166" fontId="27" fillId="0" borderId="13" xfId="0" applyNumberFormat="1" applyFont="1" applyBorder="1" applyAlignment="1">
      <alignment horizontal="center" vertical="center" wrapText="1"/>
    </xf>
    <xf numFmtId="166" fontId="27" fillId="0" borderId="14" xfId="0" applyNumberFormat="1" applyFont="1" applyBorder="1" applyAlignment="1">
      <alignment horizontal="center" vertical="center" wrapText="1"/>
    </xf>
    <xf numFmtId="166" fontId="27" fillId="0" borderId="25" xfId="0" applyNumberFormat="1" applyFont="1" applyBorder="1" applyAlignment="1">
      <alignment horizontal="center" vertical="center" wrapText="1"/>
    </xf>
    <xf numFmtId="166" fontId="27" fillId="0" borderId="27" xfId="0" applyNumberFormat="1" applyFont="1" applyBorder="1" applyAlignment="1">
      <alignment horizontal="center" vertical="center" wrapText="1"/>
    </xf>
    <xf numFmtId="166" fontId="30" fillId="0" borderId="10" xfId="0" applyNumberFormat="1" applyFont="1" applyBorder="1" applyAlignment="1">
      <alignment horizontal="center" vertical="center" wrapText="1"/>
    </xf>
    <xf numFmtId="166" fontId="30" fillId="0" borderId="23" xfId="0" applyNumberFormat="1" applyFont="1" applyBorder="1" applyAlignment="1">
      <alignment horizontal="center" vertical="center" wrapText="1"/>
    </xf>
    <xf numFmtId="0" fontId="21" fillId="11" borderId="0" xfId="3" applyFont="1" applyFill="1" applyAlignment="1">
      <alignment horizontal="left" vertical="top" wrapText="1"/>
    </xf>
    <xf numFmtId="166" fontId="27" fillId="0" borderId="21" xfId="0" applyNumberFormat="1" applyFont="1" applyBorder="1" applyAlignment="1">
      <alignment horizontal="center" vertical="center" wrapText="1"/>
    </xf>
    <xf numFmtId="166" fontId="27" fillId="0" borderId="22" xfId="0" applyNumberFormat="1" applyFont="1" applyBorder="1" applyAlignment="1">
      <alignment horizontal="center" vertical="center" wrapText="1"/>
    </xf>
    <xf numFmtId="166" fontId="27" fillId="0" borderId="26" xfId="0" applyNumberFormat="1" applyFont="1" applyBorder="1" applyAlignment="1">
      <alignment horizontal="center" vertical="center" wrapText="1"/>
    </xf>
    <xf numFmtId="0" fontId="5" fillId="2" borderId="11" xfId="0" applyFont="1" applyFill="1" applyBorder="1" applyAlignment="1" applyProtection="1">
      <alignment horizontal="left" vertical="top" wrapText="1"/>
    </xf>
    <xf numFmtId="0" fontId="5" fillId="2" borderId="12" xfId="0" applyFont="1" applyFill="1" applyBorder="1" applyAlignment="1" applyProtection="1">
      <alignment horizontal="left" vertical="top" wrapText="1"/>
    </xf>
    <xf numFmtId="0" fontId="5" fillId="2" borderId="13" xfId="0" applyFont="1" applyFill="1" applyBorder="1" applyAlignment="1" applyProtection="1">
      <alignment horizontal="left" vertical="top" wrapText="1"/>
    </xf>
    <xf numFmtId="0" fontId="5" fillId="2" borderId="10" xfId="0" applyFont="1" applyFill="1" applyBorder="1" applyAlignment="1" applyProtection="1">
      <alignment horizontal="left" vertical="top" wrapText="1"/>
    </xf>
    <xf numFmtId="0" fontId="5" fillId="2" borderId="0" xfId="0" applyFont="1" applyFill="1" applyAlignment="1" applyProtection="1">
      <alignment horizontal="left" vertical="top" wrapText="1"/>
    </xf>
    <xf numFmtId="0" fontId="5" fillId="2" borderId="49" xfId="0" applyFont="1" applyFill="1" applyBorder="1" applyAlignment="1" applyProtection="1">
      <alignment horizontal="left" vertical="top" wrapText="1"/>
    </xf>
    <xf numFmtId="0" fontId="5" fillId="0" borderId="53" xfId="0" applyFont="1" applyBorder="1" applyAlignment="1" applyProtection="1">
      <alignment wrapText="1"/>
    </xf>
    <xf numFmtId="0" fontId="5" fillId="0" borderId="52" xfId="0" applyFont="1" applyBorder="1" applyProtection="1"/>
    <xf numFmtId="0" fontId="5" fillId="0" borderId="54" xfId="0" applyFont="1" applyBorder="1" applyProtection="1"/>
    <xf numFmtId="0" fontId="5" fillId="0" borderId="10" xfId="0" applyFont="1" applyBorder="1" applyProtection="1"/>
    <xf numFmtId="0" fontId="5" fillId="0" borderId="0" xfId="0" applyFont="1" applyProtection="1"/>
    <xf numFmtId="0" fontId="5" fillId="0" borderId="49" xfId="0" applyFont="1" applyBorder="1" applyProtection="1"/>
    <xf numFmtId="0" fontId="5" fillId="13" borderId="53" xfId="0" applyFont="1" applyFill="1" applyBorder="1" applyAlignment="1" applyProtection="1">
      <alignment wrapText="1"/>
    </xf>
    <xf numFmtId="0" fontId="5" fillId="13" borderId="52" xfId="0" applyFont="1" applyFill="1" applyBorder="1" applyProtection="1"/>
    <xf numFmtId="0" fontId="5" fillId="13" borderId="54" xfId="0" applyFont="1" applyFill="1" applyBorder="1" applyProtection="1"/>
    <xf numFmtId="0" fontId="5" fillId="13" borderId="10" xfId="0" applyFont="1" applyFill="1" applyBorder="1" applyProtection="1"/>
    <xf numFmtId="0" fontId="5" fillId="13" borderId="0" xfId="0" applyFont="1" applyFill="1" applyProtection="1"/>
    <xf numFmtId="0" fontId="5" fillId="13" borderId="49" xfId="0" applyFont="1" applyFill="1" applyBorder="1" applyProtection="1"/>
    <xf numFmtId="0" fontId="0" fillId="13" borderId="56" xfId="0" applyFill="1" applyBorder="1" applyAlignment="1" applyProtection="1">
      <alignment horizontal="left" vertical="top" wrapText="1"/>
    </xf>
    <xf numFmtId="0" fontId="0" fillId="13" borderId="52" xfId="0" applyFill="1" applyBorder="1" applyAlignment="1" applyProtection="1">
      <alignment horizontal="left" vertical="top" wrapText="1"/>
    </xf>
    <xf numFmtId="0" fontId="42" fillId="13" borderId="52" xfId="0" applyFont="1" applyFill="1" applyBorder="1" applyAlignment="1" applyProtection="1">
      <alignment horizontal="center" vertical="center" wrapText="1"/>
    </xf>
    <xf numFmtId="0" fontId="42" fillId="13" borderId="55" xfId="0" applyFont="1" applyFill="1" applyBorder="1" applyAlignment="1" applyProtection="1">
      <alignment horizontal="center" vertical="center" wrapText="1"/>
    </xf>
    <xf numFmtId="170" fontId="39" fillId="13" borderId="57" xfId="4" applyNumberFormat="1" applyFont="1" applyFill="1" applyBorder="1" applyAlignment="1" applyProtection="1">
      <alignment horizontal="center" vertical="center" wrapText="1"/>
    </xf>
    <xf numFmtId="170" fontId="39" fillId="13" borderId="59" xfId="4" applyNumberFormat="1" applyFont="1" applyFill="1" applyBorder="1" applyAlignment="1" applyProtection="1">
      <alignment horizontal="center" vertical="center" wrapText="1"/>
    </xf>
    <xf numFmtId="10" fontId="39" fillId="13" borderId="57" xfId="4" applyNumberFormat="1" applyFont="1" applyFill="1" applyBorder="1" applyAlignment="1" applyProtection="1">
      <alignment horizontal="center" vertical="center" wrapText="1"/>
    </xf>
    <xf numFmtId="10" fontId="39" fillId="13" borderId="59" xfId="4" applyNumberFormat="1" applyFont="1" applyFill="1" applyBorder="1" applyAlignment="1" applyProtection="1">
      <alignment horizontal="center" vertical="center" wrapText="1"/>
    </xf>
    <xf numFmtId="0" fontId="42" fillId="13" borderId="52" xfId="0" applyFont="1" applyFill="1" applyBorder="1" applyAlignment="1" applyProtection="1">
      <alignment horizontal="center" vertical="top" wrapText="1"/>
    </xf>
    <xf numFmtId="0" fontId="39" fillId="13" borderId="57" xfId="4" applyFont="1" applyFill="1" applyBorder="1" applyAlignment="1" applyProtection="1">
      <alignment horizontal="center" vertical="center" wrapText="1"/>
    </xf>
    <xf numFmtId="0" fontId="39" fillId="13" borderId="59" xfId="4" applyFont="1" applyFill="1" applyBorder="1" applyAlignment="1" applyProtection="1">
      <alignment horizontal="center" vertical="center" wrapText="1"/>
    </xf>
    <xf numFmtId="0" fontId="5" fillId="13" borderId="0" xfId="0" applyFont="1" applyFill="1" applyAlignment="1" applyProtection="1">
      <alignment horizontal="center" vertical="center" wrapText="1"/>
    </xf>
    <xf numFmtId="0" fontId="5" fillId="13" borderId="0" xfId="0" applyFont="1" applyFill="1" applyAlignment="1" applyProtection="1">
      <alignment wrapText="1"/>
    </xf>
    <xf numFmtId="0" fontId="8" fillId="0" borderId="0" xfId="0" applyFont="1" applyAlignment="1" applyProtection="1">
      <alignment horizontal="left" vertical="top" wrapText="1"/>
    </xf>
    <xf numFmtId="0" fontId="39" fillId="0" borderId="0" xfId="5" applyFont="1" applyAlignment="1" applyProtection="1">
      <alignment horizontal="center" wrapText="1"/>
    </xf>
    <xf numFmtId="0" fontId="39" fillId="0" borderId="64" xfId="5" applyFont="1" applyBorder="1" applyAlignment="1" applyProtection="1">
      <alignment horizontal="center" wrapText="1"/>
    </xf>
    <xf numFmtId="0" fontId="39" fillId="0" borderId="0" xfId="5" applyFont="1" applyAlignment="1" applyProtection="1">
      <alignment horizontal="right" wrapText="1"/>
    </xf>
    <xf numFmtId="0" fontId="39" fillId="0" borderId="64" xfId="5" applyFont="1" applyBorder="1" applyAlignment="1" applyProtection="1">
      <alignment horizontal="right" wrapText="1"/>
    </xf>
    <xf numFmtId="0" fontId="0" fillId="0" borderId="68" xfId="0" applyBorder="1" applyAlignment="1">
      <alignment horizontal="center"/>
    </xf>
    <xf numFmtId="0" fontId="0" fillId="0" borderId="69" xfId="0" applyBorder="1"/>
    <xf numFmtId="0" fontId="5" fillId="0" borderId="70" xfId="0" applyFont="1" applyBorder="1" applyAlignment="1">
      <alignment horizontal="center"/>
    </xf>
    <xf numFmtId="0" fontId="5" fillId="0" borderId="71" xfId="0" applyFont="1" applyBorder="1" applyAlignment="1">
      <alignment horizontal="center"/>
    </xf>
    <xf numFmtId="0" fontId="5" fillId="0" borderId="68" xfId="0" applyFont="1" applyBorder="1" applyAlignment="1">
      <alignment horizontal="center"/>
    </xf>
    <xf numFmtId="0" fontId="0" fillId="0" borderId="69" xfId="0" applyBorder="1" applyAlignment="1">
      <alignment horizontal="center"/>
    </xf>
    <xf numFmtId="0" fontId="7" fillId="0" borderId="66" xfId="0" applyFont="1" applyBorder="1" applyAlignment="1">
      <alignment horizontal="left" vertical="center" wrapText="1" inden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67" xfId="0" applyBorder="1" applyAlignment="1">
      <alignment horizontal="left" vertical="center" wrapText="1"/>
    </xf>
    <xf numFmtId="174" fontId="0" fillId="4" borderId="68" xfId="6" applyNumberFormat="1" applyFont="1" applyFill="1" applyBorder="1" applyAlignment="1" applyProtection="1">
      <protection locked="0"/>
    </xf>
    <xf numFmtId="0" fontId="0" fillId="0" borderId="69" xfId="0" applyBorder="1" applyAlignment="1" applyProtection="1">
      <protection locked="0"/>
    </xf>
    <xf numFmtId="0" fontId="0" fillId="0" borderId="69" xfId="0" applyBorder="1" applyProtection="1">
      <protection locked="0"/>
    </xf>
    <xf numFmtId="174" fontId="0" fillId="4" borderId="69" xfId="6" applyNumberFormat="1" applyFont="1" applyFill="1" applyBorder="1" applyAlignment="1" applyProtection="1">
      <protection locked="0"/>
    </xf>
    <xf numFmtId="0" fontId="17" fillId="0" borderId="18" xfId="0" applyFont="1" applyBorder="1" applyAlignment="1">
      <alignment vertical="top" wrapText="1"/>
    </xf>
    <xf numFmtId="0" fontId="17" fillId="0" borderId="19" xfId="0" applyFont="1" applyBorder="1" applyAlignment="1">
      <alignment vertical="top" wrapText="1"/>
    </xf>
    <xf numFmtId="0" fontId="17" fillId="0" borderId="20" xfId="0" applyFont="1" applyBorder="1" applyAlignment="1">
      <alignment vertical="top" wrapText="1"/>
    </xf>
    <xf numFmtId="0" fontId="17" fillId="0" borderId="0" xfId="0" applyFont="1" applyAlignment="1">
      <alignment horizontal="left" wrapText="1"/>
    </xf>
    <xf numFmtId="0" fontId="18" fillId="0" borderId="0" xfId="0" applyFont="1" applyAlignment="1">
      <alignment wrapText="1"/>
    </xf>
    <xf numFmtId="0" fontId="17" fillId="0" borderId="6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0" xfId="0" applyFont="1" applyAlignment="1">
      <alignment horizontal="left"/>
    </xf>
    <xf numFmtId="0" fontId="17" fillId="0" borderId="64" xfId="0" applyFont="1" applyBorder="1" applyAlignment="1">
      <alignment horizontal="left" wrapText="1"/>
    </xf>
    <xf numFmtId="0" fontId="16" fillId="6" borderId="11" xfId="0" applyFont="1" applyFill="1" applyBorder="1" applyAlignment="1" applyProtection="1">
      <alignment horizontal="center" vertical="center" wrapText="1"/>
    </xf>
    <xf numFmtId="0" fontId="16" fillId="6" borderId="12" xfId="0" applyFont="1" applyFill="1" applyBorder="1" applyAlignment="1" applyProtection="1">
      <alignment horizontal="center" vertical="center" wrapText="1"/>
    </xf>
    <xf numFmtId="0" fontId="16" fillId="6" borderId="13" xfId="0" applyFont="1" applyFill="1" applyBorder="1" applyAlignment="1" applyProtection="1">
      <alignment horizontal="center" vertical="center" wrapText="1"/>
    </xf>
    <xf numFmtId="0" fontId="16" fillId="6" borderId="10" xfId="0" applyFont="1" applyFill="1" applyBorder="1" applyAlignment="1" applyProtection="1">
      <alignment horizontal="center" vertical="center" wrapText="1"/>
    </xf>
    <xf numFmtId="0" fontId="16" fillId="6" borderId="0" xfId="0" applyFont="1" applyFill="1" applyBorder="1" applyAlignment="1" applyProtection="1">
      <alignment horizontal="center" vertical="center" wrapText="1"/>
    </xf>
    <xf numFmtId="0" fontId="16" fillId="6" borderId="14" xfId="0" applyFont="1" applyFill="1" applyBorder="1" applyAlignment="1" applyProtection="1">
      <alignment horizontal="center" vertical="center" wrapText="1"/>
    </xf>
    <xf numFmtId="0" fontId="16" fillId="6" borderId="15" xfId="0" applyFont="1" applyFill="1" applyBorder="1" applyAlignment="1" applyProtection="1">
      <alignment horizontal="center" vertical="center" wrapText="1"/>
    </xf>
    <xf numFmtId="0" fontId="16" fillId="6" borderId="16" xfId="0" applyFont="1" applyFill="1" applyBorder="1" applyAlignment="1" applyProtection="1">
      <alignment horizontal="center" vertical="center" wrapText="1"/>
    </xf>
    <xf numFmtId="0" fontId="16" fillId="6" borderId="17" xfId="0" applyFont="1" applyFill="1" applyBorder="1" applyAlignment="1" applyProtection="1">
      <alignment horizontal="center" vertical="center" wrapText="1"/>
    </xf>
    <xf numFmtId="0" fontId="21" fillId="0" borderId="0" xfId="0" applyFont="1" applyAlignment="1" applyProtection="1">
      <alignment vertical="top" wrapText="1"/>
    </xf>
    <xf numFmtId="0" fontId="0" fillId="0" borderId="0" xfId="0" applyAlignment="1" applyProtection="1">
      <alignment vertical="top"/>
    </xf>
    <xf numFmtId="0" fontId="7" fillId="0" borderId="66" xfId="0" applyFont="1" applyBorder="1" applyAlignment="1" applyProtection="1">
      <alignment horizontal="left" vertical="center" wrapText="1" indent="1"/>
    </xf>
    <xf numFmtId="0" fontId="7" fillId="0" borderId="0" xfId="0" applyFont="1" applyAlignment="1" applyProtection="1">
      <alignment horizontal="left" vertical="center" wrapText="1" indent="1"/>
    </xf>
    <xf numFmtId="0" fontId="17" fillId="0" borderId="64" xfId="0" applyFont="1" applyBorder="1" applyAlignment="1" applyProtection="1">
      <alignment horizontal="center" wrapText="1"/>
    </xf>
    <xf numFmtId="0" fontId="5" fillId="0" borderId="0" xfId="0" applyFont="1" applyAlignment="1">
      <alignment horizontal="center"/>
    </xf>
    <xf numFmtId="0" fontId="47" fillId="0" borderId="0" xfId="0" applyFont="1" applyAlignment="1">
      <alignment horizontal="center"/>
    </xf>
    <xf numFmtId="0" fontId="8" fillId="0" borderId="0" xfId="0" applyFont="1" applyAlignment="1">
      <alignment horizontal="left" vertical="top" wrapText="1"/>
    </xf>
    <xf numFmtId="0" fontId="39" fillId="0" borderId="0" xfId="14" applyFont="1" applyAlignment="1">
      <alignment horizontal="right" vertical="top" indent="2"/>
    </xf>
    <xf numFmtId="0" fontId="39" fillId="0" borderId="67" xfId="14" applyFont="1" applyBorder="1" applyAlignment="1">
      <alignment horizontal="right" vertical="top" indent="2"/>
    </xf>
    <xf numFmtId="0" fontId="21" fillId="0" borderId="0" xfId="3" applyFont="1" applyAlignment="1" applyProtection="1">
      <alignment horizontal="left" vertical="top" wrapText="1"/>
    </xf>
    <xf numFmtId="0" fontId="56" fillId="0" borderId="0" xfId="0" applyFont="1" applyAlignment="1">
      <alignment horizontal="center"/>
    </xf>
    <xf numFmtId="0" fontId="0" fillId="0" borderId="0" xfId="0"/>
    <xf numFmtId="0" fontId="60" fillId="18" borderId="0" xfId="0" applyFont="1" applyFill="1" applyAlignment="1">
      <alignment horizontal="center" vertical="center" wrapText="1"/>
    </xf>
    <xf numFmtId="0" fontId="59" fillId="19" borderId="0" xfId="0" applyFont="1" applyFill="1" applyAlignment="1">
      <alignment horizontal="center" vertical="center" wrapText="1"/>
    </xf>
    <xf numFmtId="0" fontId="60" fillId="19" borderId="0" xfId="0" applyFont="1" applyFill="1" applyAlignment="1">
      <alignment horizontal="center" vertical="center" wrapText="1"/>
    </xf>
    <xf numFmtId="183" fontId="56" fillId="8" borderId="0" xfId="15" applyNumberFormat="1" applyFont="1" applyFill="1" applyAlignment="1" applyProtection="1">
      <alignment horizontal="right"/>
    </xf>
    <xf numFmtId="183" fontId="56" fillId="2" borderId="0" xfId="15" applyNumberFormat="1" applyFont="1" applyFill="1" applyAlignment="1" applyProtection="1">
      <alignment horizontal="center"/>
      <protection locked="0"/>
    </xf>
    <xf numFmtId="175" fontId="56" fillId="8" borderId="0" xfId="15" applyFont="1" applyFill="1" applyAlignment="1" applyProtection="1"/>
    <xf numFmtId="183" fontId="56" fillId="8" borderId="0" xfId="15" applyNumberFormat="1" applyFont="1" applyFill="1" applyAlignment="1" applyProtection="1"/>
    <xf numFmtId="175" fontId="56" fillId="4" borderId="0" xfId="0" applyNumberFormat="1" applyFont="1" applyFill="1" applyAlignment="1" applyProtection="1">
      <alignment horizontal="center"/>
      <protection locked="0"/>
    </xf>
    <xf numFmtId="175" fontId="56" fillId="4" borderId="0" xfId="15" applyFont="1" applyFill="1" applyAlignment="1" applyProtection="1">
      <alignment horizontal="center"/>
      <protection locked="0"/>
    </xf>
    <xf numFmtId="175" fontId="56" fillId="8" borderId="0" xfId="15" applyFont="1" applyFill="1" applyAlignment="1" applyProtection="1">
      <alignment horizontal="center"/>
    </xf>
    <xf numFmtId="175" fontId="56" fillId="4" borderId="0" xfId="0" applyNumberFormat="1" applyFont="1" applyFill="1" applyAlignment="1">
      <alignment horizontal="center"/>
    </xf>
    <xf numFmtId="176" fontId="14" fillId="4" borderId="0" xfId="0" applyNumberFormat="1" applyFont="1" applyFill="1" applyAlignment="1">
      <alignment horizontal="center"/>
    </xf>
    <xf numFmtId="0" fontId="64" fillId="0" borderId="0" xfId="0" applyFont="1" applyAlignment="1">
      <alignment horizontal="center" vertical="center"/>
    </xf>
    <xf numFmtId="0" fontId="39" fillId="0" borderId="0" xfId="3" applyFont="1" applyAlignment="1">
      <alignment horizontal="left" vertical="top" wrapText="1"/>
    </xf>
    <xf numFmtId="0" fontId="0" fillId="0" borderId="0" xfId="0" applyAlignment="1">
      <alignment wrapText="1"/>
    </xf>
    <xf numFmtId="0" fontId="59" fillId="18" borderId="0" xfId="3" applyFont="1" applyFill="1" applyAlignment="1">
      <alignment horizontal="center" vertical="center"/>
    </xf>
    <xf numFmtId="0" fontId="39" fillId="8" borderId="0" xfId="3" applyFont="1" applyFill="1" applyAlignment="1">
      <alignment horizontal="center" wrapText="1"/>
    </xf>
    <xf numFmtId="0" fontId="65" fillId="0" borderId="0" xfId="3" applyFont="1" applyAlignment="1">
      <alignment horizontal="left" vertical="top" wrapText="1"/>
    </xf>
    <xf numFmtId="0" fontId="39" fillId="0" borderId="0" xfId="3" applyFont="1" applyAlignment="1">
      <alignment horizontal="left" vertical="center" wrapText="1"/>
    </xf>
    <xf numFmtId="0" fontId="17" fillId="0" borderId="0" xfId="0" applyFont="1" applyAlignment="1">
      <alignment horizontal="left" vertical="top" wrapText="1"/>
    </xf>
  </cellXfs>
  <cellStyles count="20">
    <cellStyle name="Comma" xfId="1" builtinId="3"/>
    <cellStyle name="Comma 2 2" xfId="6" xr:uid="{8FE9C939-9E11-4622-937F-6EE1A9A4EFCE}"/>
    <cellStyle name="Comma 2 2 2" xfId="10" xr:uid="{7A009441-2D33-446D-9C99-A9D232C5D5CB}"/>
    <cellStyle name="Comma 2 2 4" xfId="9" xr:uid="{60C0611D-9502-4DD1-956B-6848A14A8963}"/>
    <cellStyle name="Comma 4" xfId="16" xr:uid="{EBFE63C3-7BF2-4910-9342-5DA0582AD818}"/>
    <cellStyle name="Currency 2" xfId="15" xr:uid="{09A150D0-FB01-4A58-A046-8C773B3EBE3D}"/>
    <cellStyle name="Currency 4 2" xfId="13" xr:uid="{63EF82E6-1896-4F18-A94B-FD2FDBC8D404}"/>
    <cellStyle name="Normal" xfId="0" builtinId="0"/>
    <cellStyle name="Normal 11" xfId="7" xr:uid="{090D7213-7D5A-4BBF-BC43-44EA4B14C477}"/>
    <cellStyle name="Normal 12" xfId="8" xr:uid="{7E8AEABB-EC3C-402E-873C-0EA176F0B176}"/>
    <cellStyle name="Normal 2" xfId="3" xr:uid="{D6641CC6-0680-452F-81AD-9E3D9C092EE8}"/>
    <cellStyle name="Normal 4" xfId="19" xr:uid="{65DD2E9D-E156-4C7A-8421-016EE0D78E03}"/>
    <cellStyle name="Normal_6. Cost Allocation for Def-Var" xfId="4" xr:uid="{4F938C19-1689-4D33-81E9-F721CBA132BF}"/>
    <cellStyle name="Normal_9. Rev2Cost_GDPIPI" xfId="17" xr:uid="{878E3B38-E9AB-470E-80DE-C549A717A64E}"/>
    <cellStyle name="Normal_Sheet6" xfId="5" xr:uid="{837293CE-98E0-4709-A56E-40E8EC28E84A}"/>
    <cellStyle name="Normal_Sheet7" xfId="14" xr:uid="{26D15142-63DF-4B56-9494-D4AE7C06BF9B}"/>
    <cellStyle name="Percent" xfId="2" builtinId="5"/>
    <cellStyle name="Percent 10" xfId="12" xr:uid="{1C1C271B-0E95-4B5A-80F2-616DA87D1387}"/>
    <cellStyle name="Percent 2" xfId="18" xr:uid="{C1292369-6A73-4838-875A-EDC41634DEF0}"/>
    <cellStyle name="Percent 54" xfId="11" xr:uid="{4CA39433-445C-49FF-9B7E-FBD8DDC76DF3}"/>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4-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100-000002000000}"/>
            </a:ext>
          </a:extLst>
        </xdr:cNvPr>
        <xdr:cNvSpPr txBox="1">
          <a:spLocks noChangeArrowheads="1"/>
        </xdr:cNvSpPr>
      </xdr:nvSpPr>
      <xdr:spPr bwMode="auto">
        <a:xfrm>
          <a:off x="49694" y="19565164"/>
          <a:ext cx="11275945" cy="133866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10794</xdr:colOff>
      <xdr:row>0</xdr:row>
      <xdr:rowOff>22861</xdr:rowOff>
    </xdr:from>
    <xdr:to>
      <xdr:col>14</xdr:col>
      <xdr:colOff>15375</xdr:colOff>
      <xdr:row>10</xdr:row>
      <xdr:rowOff>38100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0794" y="22861"/>
          <a:ext cx="12793481" cy="1856739"/>
          <a:chOff x="9524" y="19051"/>
          <a:chExt cx="8857420" cy="1915766"/>
        </a:xfrm>
      </xdr:grpSpPr>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1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1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61788</xdr:colOff>
      <xdr:row>0</xdr:row>
      <xdr:rowOff>106403</xdr:rowOff>
    </xdr:from>
    <xdr:to>
      <xdr:col>18</xdr:col>
      <xdr:colOff>518435</xdr:colOff>
      <xdr:row>7</xdr:row>
      <xdr:rowOff>114301</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2850688" y="106403"/>
          <a:ext cx="3047447" cy="1296948"/>
          <a:chOff x="9342782" y="2435086"/>
          <a:chExt cx="2914650" cy="1639957"/>
        </a:xfrm>
      </xdr:grpSpPr>
      <xdr:sp macro="" textlink="">
        <xdr:nvSpPr>
          <xdr:cNvPr id="9" name="Rounded Rectangle 7">
            <a:extLst>
              <a:ext uri="{FF2B5EF4-FFF2-40B4-BE49-F238E27FC236}">
                <a16:creationId xmlns:a16="http://schemas.microsoft.com/office/drawing/2014/main" id="{00000000-0008-0000-01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1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2024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100-00000D000000}"/>
            </a:ext>
          </a:extLst>
        </xdr:cNvPr>
        <xdr:cNvSpPr/>
      </xdr:nvSpPr>
      <xdr:spPr>
        <a:xfrm>
          <a:off x="13436600" y="4159250"/>
          <a:ext cx="5685364" cy="128841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31750</xdr:rowOff>
        </xdr:from>
        <xdr:to>
          <xdr:col>20</xdr:col>
          <xdr:colOff>222250</xdr:colOff>
          <xdr:row>28</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30</xdr:row>
      <xdr:rowOff>0</xdr:rowOff>
    </xdr:from>
    <xdr:to>
      <xdr:col>16</xdr:col>
      <xdr:colOff>181580</xdr:colOff>
      <xdr:row>31</xdr:row>
      <xdr:rowOff>181012</xdr:rowOff>
    </xdr:to>
    <xdr:grpSp>
      <xdr:nvGrpSpPr>
        <xdr:cNvPr id="15" name="Group 14">
          <a:extLst>
            <a:ext uri="{FF2B5EF4-FFF2-40B4-BE49-F238E27FC236}">
              <a16:creationId xmlns:a16="http://schemas.microsoft.com/office/drawing/2014/main" id="{00000000-0008-0000-0100-00000F000000}"/>
            </a:ext>
          </a:extLst>
        </xdr:cNvPr>
        <xdr:cNvGrpSpPr/>
      </xdr:nvGrpSpPr>
      <xdr:grpSpPr>
        <a:xfrm>
          <a:off x="11201400" y="5524500"/>
          <a:ext cx="3064480" cy="1171612"/>
          <a:chOff x="9342782" y="2435086"/>
          <a:chExt cx="2914650" cy="1639957"/>
        </a:xfrm>
      </xdr:grpSpPr>
      <xdr:sp macro="" textlink="">
        <xdr:nvSpPr>
          <xdr:cNvPr id="16" name="Rounded Rectangle 7">
            <a:extLst>
              <a:ext uri="{FF2B5EF4-FFF2-40B4-BE49-F238E27FC236}">
                <a16:creationId xmlns:a16="http://schemas.microsoft.com/office/drawing/2014/main" id="{00000000-0008-0000-0100-000010000000}"/>
              </a:ext>
            </a:extLst>
          </xdr:cNvPr>
          <xdr:cNvSpPr/>
        </xdr:nvSpPr>
        <xdr:spPr>
          <a:xfrm>
            <a:off x="9342782" y="2435086"/>
            <a:ext cx="2914650" cy="1639957"/>
          </a:xfrm>
          <a:prstGeom prst="roundRect">
            <a:avLst/>
          </a:prstGeom>
          <a:gradFill rotWithShape="1">
            <a:gsLst>
              <a:gs pos="0">
                <a:srgbClr val="4F81BD">
                  <a:tint val="50000"/>
                  <a:satMod val="300000"/>
                </a:srgbClr>
              </a:gs>
              <a:gs pos="35000">
                <a:srgbClr val="4F81BD">
                  <a:tint val="37000"/>
                  <a:satMod val="300000"/>
                </a:srgbClr>
              </a:gs>
              <a:gs pos="100000">
                <a:srgbClr val="4F81BD">
                  <a:tint val="15000"/>
                  <a:satMod val="350000"/>
                </a:srgbClr>
              </a:gs>
            </a:gsLst>
            <a:lin ang="16200000" scaled="1"/>
          </a:gradFill>
          <a:ln w="9525" cap="flat" cmpd="sng" algn="ctr">
            <a:solidFill>
              <a:srgbClr val="4F81BD">
                <a:shade val="95000"/>
                <a:satMod val="105000"/>
              </a:srgbClr>
            </a:solidFill>
            <a:prstDash val="solid"/>
          </a:ln>
          <a:effectLst>
            <a:outerShdw blurRad="40000" dist="20000" dir="5400000" rotWithShape="0">
              <a:srgbClr val="000000">
                <a:alpha val="38000"/>
              </a:srgbClr>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9519919" y="2542103"/>
            <a:ext cx="2501348" cy="139512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For instructions to complete tabs 3 to 7 of the IRM Rate Generator Model, refer to the IRM Rate Generator Model Tabs 3-7 Instructions document posted on the OEB's 2024 Electricity Distribution Rates webpage.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24977</xdr:colOff>
      <xdr:row>0</xdr:row>
      <xdr:rowOff>24976</xdr:rowOff>
    </xdr:from>
    <xdr:to>
      <xdr:col>11</xdr:col>
      <xdr:colOff>609226</xdr:colOff>
      <xdr:row>13</xdr:row>
      <xdr:rowOff>19870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844127" y="24976"/>
          <a:ext cx="12884199" cy="2058644"/>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38099</xdr:colOff>
      <xdr:row>0</xdr:row>
      <xdr:rowOff>27305</xdr:rowOff>
    </xdr:from>
    <xdr:to>
      <xdr:col>16</xdr:col>
      <xdr:colOff>76199</xdr:colOff>
      <xdr:row>11</xdr:row>
      <xdr:rowOff>50166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38099" y="27305"/>
          <a:ext cx="12268200" cy="1769111"/>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11</xdr:row>
      <xdr:rowOff>138401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11858625" cy="1884651"/>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12</xdr:row>
      <xdr:rowOff>99060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0" y="0"/>
          <a:ext cx="11795125" cy="2004060"/>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22859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22859" y="0"/>
          <a:ext cx="17066858" cy="1763806"/>
          <a:chOff x="200024" y="4499942"/>
          <a:chExt cx="9312502"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22860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22860"/>
          <a:ext cx="13734143" cy="1830767"/>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445380" cy="185315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71158" y="649078"/>
          <a:ext cx="6843992" cy="4998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2024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89282" cy="36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470171" y="122923"/>
          <a:ext cx="2583214" cy="33942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27305</xdr:rowOff>
    </xdr:from>
    <xdr:to>
      <xdr:col>5</xdr:col>
      <xdr:colOff>608770</xdr:colOff>
      <xdr:row>10</xdr:row>
      <xdr:rowOff>51406</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0" y="27305"/>
          <a:ext cx="8886182" cy="2003807"/>
          <a:chOff x="200024" y="4499942"/>
          <a:chExt cx="8857420" cy="1915766"/>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3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3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2024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3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30480</xdr:rowOff>
    </xdr:from>
    <xdr:to>
      <xdr:col>9</xdr:col>
      <xdr:colOff>2345</xdr:colOff>
      <xdr:row>10</xdr:row>
      <xdr:rowOff>43786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30480"/>
          <a:ext cx="10902950" cy="1854806"/>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48894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2162117" cy="2103306"/>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50165</xdr:rowOff>
    </xdr:from>
    <xdr:to>
      <xdr:col>7</xdr:col>
      <xdr:colOff>24976</xdr:colOff>
      <xdr:row>13</xdr:row>
      <xdr:rowOff>44661</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0" y="50165"/>
          <a:ext cx="9569450" cy="2140796"/>
          <a:chOff x="200024" y="4536847"/>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99060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4343528" cy="1966707"/>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13306</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0"/>
          <a:ext cx="14439900" cy="1854806"/>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5</xdr:col>
      <xdr:colOff>548640</xdr:colOff>
      <xdr:row>11</xdr:row>
      <xdr:rowOff>134620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52400" y="152400"/>
          <a:ext cx="12727940" cy="1728470"/>
          <a:chOff x="200024" y="4499942"/>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Exhibits/2024%20CIR%20Update/Tab%203%20-%20Rates%20and%20DVAs/Sch.01%20-%20Rate%20Model/2024-IRM-Rate-Generator-Model_202307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refreshError="1"/>
      <sheetData sheetId="1" refreshError="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GrandBridge Energy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Enova Power Corp.</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row>
        <row r="29">
          <cell r="A29" t="str">
            <v>Hydro Ottawa Limited</v>
          </cell>
          <cell r="C29" t="str">
            <v>For Former Midland Power Utility Rate Zone</v>
          </cell>
        </row>
        <row r="30">
          <cell r="A30" t="str">
            <v>InnPower Corporation</v>
          </cell>
          <cell r="C30" t="str">
            <v>For Newmarket-Tay Power Main Rate Zone</v>
          </cell>
        </row>
        <row r="31">
          <cell r="A31" t="str">
            <v>Kingston Hydro Corporation</v>
          </cell>
        </row>
        <row r="32">
          <cell r="A32" t="str">
            <v>Lakefront Utilities Inc.</v>
          </cell>
        </row>
        <row r="33">
          <cell r="A33" t="str">
            <v>Lakeland Power Distribution Ltd.</v>
          </cell>
        </row>
        <row r="34">
          <cell r="A34" t="str">
            <v>London Hydro Inc.</v>
          </cell>
        </row>
        <row r="35">
          <cell r="A35" t="str">
            <v>Milton Hydro Distribution Inc.</v>
          </cell>
        </row>
        <row r="36">
          <cell r="A36" t="str">
            <v>Newmarket-Tay Power Distribution Ltd.</v>
          </cell>
        </row>
        <row r="37">
          <cell r="A37" t="str">
            <v>Niagara Peninsula Energy Inc.</v>
          </cell>
        </row>
        <row r="38">
          <cell r="A38" t="str">
            <v>Niagara-on-the-Lake Hydro Inc.</v>
          </cell>
        </row>
        <row r="39">
          <cell r="A39" t="str">
            <v>North Bay Hydro Distribution Limited</v>
          </cell>
        </row>
        <row r="40">
          <cell r="A40" t="str">
            <v>Northern Ontario Wires Inc.</v>
          </cell>
        </row>
        <row r="41">
          <cell r="A41" t="str">
            <v>Oakville Hydro Electricity Distribution Inc.</v>
          </cell>
        </row>
        <row r="42">
          <cell r="A42" t="str">
            <v>Orangeville Hydro Limited</v>
          </cell>
        </row>
        <row r="43">
          <cell r="A43" t="str">
            <v>Oshawa PUC Networks Inc.</v>
          </cell>
        </row>
        <row r="44">
          <cell r="A44" t="str">
            <v>Ottawa River Power Corporation</v>
          </cell>
        </row>
        <row r="45">
          <cell r="A45" t="str">
            <v>PUC Distribution Inc.</v>
          </cell>
        </row>
        <row r="46">
          <cell r="A46" t="str">
            <v>Renfrew Hydro Inc.</v>
          </cell>
        </row>
        <row r="47">
          <cell r="A47" t="str">
            <v>Rideau St. Lawrence Distribution Inc.</v>
          </cell>
        </row>
        <row r="48">
          <cell r="A48" t="str">
            <v>Sioux Lookout Hydro Inc.</v>
          </cell>
        </row>
        <row r="49">
          <cell r="A49" t="str">
            <v>Synergy North Corporation</v>
          </cell>
        </row>
        <row r="50">
          <cell r="A50" t="str">
            <v>Tillsonburg Hydro Inc.</v>
          </cell>
        </row>
        <row r="51">
          <cell r="A51" t="str">
            <v>Toronto Hydro-Electric System Limited</v>
          </cell>
        </row>
        <row r="52">
          <cell r="A52" t="str">
            <v>Wasaga Distribution Inc.</v>
          </cell>
        </row>
        <row r="53">
          <cell r="A53" t="str">
            <v>Welland Hydro-Electric System Corp.</v>
          </cell>
        </row>
        <row r="54">
          <cell r="A54" t="str">
            <v>Wellington North Power Inc.</v>
          </cell>
        </row>
        <row r="55">
          <cell r="A55" t="str">
            <v>Westario Power Inc.</v>
          </cell>
        </row>
      </sheetData>
      <sheetData sheetId="6">
        <row r="16">
          <cell r="A16" t="str">
            <v>Rate Class</v>
          </cell>
        </row>
        <row r="17">
          <cell r="A17" t="str">
            <v>RESIDENTIAL SERVICE CLASSIFICATION</v>
          </cell>
        </row>
        <row r="18">
          <cell r="A18" t="str">
            <v>GENERAL SERVICE LESS THAN 50 KW SERVICE CLASSIFICATION</v>
          </cell>
        </row>
        <row r="19">
          <cell r="A19" t="str">
            <v>GENERAL SERVICE 50 TO 999 KW SERVICE CLASSIFICATION</v>
          </cell>
        </row>
        <row r="20">
          <cell r="A20" t="str">
            <v>GENERAL SERVICE 1,000 TO 4,999 KW SERVICE CLASSIFICATION</v>
          </cell>
        </row>
        <row r="21">
          <cell r="A21" t="str">
            <v>LARGE USE SERVICE CLASSIFICATION</v>
          </cell>
        </row>
        <row r="22">
          <cell r="A22" t="str">
            <v>STANDBY POWER SERVICE CLASSIFICATION</v>
          </cell>
        </row>
        <row r="23">
          <cell r="A23" t="str">
            <v>UNMETERED SCATTERED LOAD SERVICE CLASSIFICATION</v>
          </cell>
        </row>
        <row r="24">
          <cell r="A24" t="str">
            <v>STREET LIGHTING SERVICE CLASSIFICATION</v>
          </cell>
        </row>
      </sheetData>
      <sheetData sheetId="7" refreshError="1"/>
      <sheetData sheetId="8">
        <row r="14">
          <cell r="C14">
            <v>2021</v>
          </cell>
        </row>
        <row r="17">
          <cell r="C17">
            <v>2021</v>
          </cell>
        </row>
      </sheetData>
      <sheetData sheetId="9" refreshError="1"/>
      <sheetData sheetId="10" refreshError="1"/>
      <sheetData sheetId="11" refreshError="1"/>
      <sheetData sheetId="12" refreshError="1"/>
      <sheetData sheetId="13" refreshError="1"/>
      <sheetData sheetId="14">
        <row r="48">
          <cell r="J48">
            <v>0</v>
          </cell>
        </row>
      </sheetData>
      <sheetData sheetId="15" refreshError="1"/>
      <sheetData sheetId="16" refreshError="1"/>
      <sheetData sheetId="17" refreshError="1"/>
      <sheetData sheetId="18">
        <row r="53">
          <cell r="B53" t="str">
            <v>Add Extra Host Here (I)</v>
          </cell>
        </row>
        <row r="72">
          <cell r="B72" t="str">
            <v>Add Extra Host Here (II)</v>
          </cell>
        </row>
      </sheetData>
      <sheetData sheetId="19">
        <row r="109">
          <cell r="F109">
            <v>0</v>
          </cell>
        </row>
        <row r="113">
          <cell r="P113">
            <v>0</v>
          </cell>
        </row>
      </sheetData>
      <sheetData sheetId="20">
        <row r="109">
          <cell r="F109">
            <v>0</v>
          </cell>
        </row>
        <row r="113">
          <cell r="P113">
            <v>0</v>
          </cell>
        </row>
      </sheetData>
      <sheetData sheetId="21" refreshError="1"/>
      <sheetData sheetId="22" refreshError="1"/>
      <sheetData sheetId="23" refreshError="1"/>
      <sheetData sheetId="24" refreshError="1"/>
      <sheetData sheetId="25" refreshError="1"/>
      <sheetData sheetId="26" refreshError="1"/>
      <sheetData sheetId="27">
        <row r="1">
          <cell r="C1" t="str">
            <v>Standard Name</v>
          </cell>
        </row>
        <row r="2">
          <cell r="C2" t="str">
            <v xml:space="preserve">Rate Rider for Recovery of Incremental Capital (2024) </v>
          </cell>
        </row>
        <row r="3">
          <cell r="C3" t="str">
            <v xml:space="preserve">Rate Rider for Recovery of Advanced Capital Module (2024) </v>
          </cell>
        </row>
        <row r="4">
          <cell r="C4" t="str">
            <v xml:space="preserve">Rate Rider for Recovery of Stranded Meter Assets (2024) </v>
          </cell>
        </row>
        <row r="5">
          <cell r="C5" t="str">
            <v xml:space="preserve">Rate Rider for Application of IFRS (2024) </v>
          </cell>
        </row>
        <row r="6">
          <cell r="C6" t="str">
            <v xml:space="preserve">Rate Rider per Acquisition Agreement (2024) </v>
          </cell>
        </row>
        <row r="7">
          <cell r="C7" t="str">
            <v xml:space="preserve">Rate Rider for Disposition of Account 1576 (2024) </v>
          </cell>
        </row>
        <row r="8">
          <cell r="C8" t="str">
            <v xml:space="preserve">Rate Rider for Disposition of Account 1575 (2024) </v>
          </cell>
        </row>
        <row r="9">
          <cell r="C9" t="str">
            <v xml:space="preserve">Rate Rider for Disposition of Accounts 1575 and 1576 (2024) </v>
          </cell>
        </row>
        <row r="10">
          <cell r="C10" t="str">
            <v xml:space="preserve">Rate Rider for Disposition of Account 1574 (2024) </v>
          </cell>
        </row>
        <row r="11">
          <cell r="C11" t="str">
            <v xml:space="preserve">Rate Rider for Disposition of Residual Historical Smart Meter Costs (2024) </v>
          </cell>
        </row>
        <row r="12">
          <cell r="C12" t="str">
            <v xml:space="preserve">Rate Rider for Disposition of Residual Historical Smart Meter Costs (2024) </v>
          </cell>
        </row>
        <row r="13">
          <cell r="C13" t="str">
            <v xml:space="preserve">Rate Rider for Recovery of Smart Meter Incremental Revenue Requirement (2024) </v>
          </cell>
        </row>
        <row r="14">
          <cell r="C14" t="str">
            <v xml:space="preserve">Rate Rider for Recovery of (year) Foregone Revenue (2024) </v>
          </cell>
        </row>
        <row r="15">
          <cell r="C15" t="str">
            <v xml:space="preserve">Rate Rider for Recovery of Wind Storm Damage Costs (2024) </v>
          </cell>
        </row>
        <row r="16">
          <cell r="C16" t="str">
            <v xml:space="preserve">Low Voltage Service Rate (2024) </v>
          </cell>
        </row>
        <row r="17">
          <cell r="C17" t="str">
            <v xml:space="preserve">Funding Adder for Renewable Energy Generation (2024) </v>
          </cell>
        </row>
        <row r="18">
          <cell r="C18" t="str">
            <v xml:space="preserve">Distribution Wheeling Service Rate (2024) </v>
          </cell>
        </row>
        <row r="19">
          <cell r="C19" t="str">
            <v xml:space="preserve">Rate Rider for Disposition of Account 1595 (2024) </v>
          </cell>
        </row>
        <row r="20">
          <cell r="C20" t="str">
            <v xml:space="preserve">Rate Rider for Disposition of Earnings Sharing (2024) </v>
          </cell>
        </row>
        <row r="21">
          <cell r="C21" t="str">
            <v xml:space="preserve">Rate Rider for Disposition of Tax Loss Carry-forward (2024) </v>
          </cell>
        </row>
        <row r="22">
          <cell r="C22" t="str">
            <v xml:space="preserve">Rate Rider for Disposition of Deferral/Variance Accounts (2024) </v>
          </cell>
        </row>
        <row r="23">
          <cell r="C23" t="str">
            <v xml:space="preserve">Rate Rider for Disposition of Deferral/Variance Accounts Applicable only for Non-Wholesale Market Participants (2024) </v>
          </cell>
        </row>
        <row r="24">
          <cell r="C24" t="str">
            <v xml:space="preserve">Rate Rider for Disposition of Capacity Based Recovery Account Applicable only for Class B Customers (2024) </v>
          </cell>
        </row>
        <row r="25">
          <cell r="C25" t="str">
            <v xml:space="preserve">Rate Rider for Application of Tax Change (2024) </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C2CC-C586-441D-9D25-41D32D3DB6B1}">
  <dimension ref="B1:E26"/>
  <sheetViews>
    <sheetView showGridLines="0" tabSelected="1" zoomScale="85" zoomScaleNormal="85" workbookViewId="0"/>
  </sheetViews>
  <sheetFormatPr defaultRowHeight="14.5" x14ac:dyDescent="0.35"/>
  <cols>
    <col min="2" max="2" width="24.54296875" customWidth="1"/>
    <col min="3" max="3" width="34.26953125" customWidth="1"/>
    <col min="4" max="4" width="42.81640625" customWidth="1"/>
    <col min="5" max="5" width="54.54296875" customWidth="1"/>
  </cols>
  <sheetData>
    <row r="1" spans="2:5" ht="15.5" x14ac:dyDescent="0.35">
      <c r="B1" s="586" t="s">
        <v>715</v>
      </c>
      <c r="C1" s="587"/>
      <c r="D1" s="587"/>
      <c r="E1" s="587"/>
    </row>
    <row r="2" spans="2:5" ht="15.5" x14ac:dyDescent="0.35">
      <c r="B2" s="587"/>
      <c r="C2" s="587"/>
      <c r="D2" s="587"/>
      <c r="E2" s="587"/>
    </row>
    <row r="3" spans="2:5" ht="15.5" x14ac:dyDescent="0.35">
      <c r="B3" s="588" t="s">
        <v>716</v>
      </c>
      <c r="C3" s="588" t="s">
        <v>717</v>
      </c>
      <c r="D3" s="588" t="s">
        <v>718</v>
      </c>
      <c r="E3" s="589" t="s">
        <v>719</v>
      </c>
    </row>
    <row r="4" spans="2:5" ht="31" x14ac:dyDescent="0.35">
      <c r="B4" s="590">
        <v>1</v>
      </c>
      <c r="C4" s="591" t="s">
        <v>720</v>
      </c>
      <c r="D4" s="592" t="s">
        <v>756</v>
      </c>
      <c r="E4" s="592" t="s">
        <v>754</v>
      </c>
    </row>
    <row r="5" spans="2:5" ht="31" x14ac:dyDescent="0.35">
      <c r="B5" s="590">
        <f>B4+1</f>
        <v>2</v>
      </c>
      <c r="C5" s="591" t="s">
        <v>720</v>
      </c>
      <c r="D5" s="592" t="s">
        <v>767</v>
      </c>
      <c r="E5" s="592" t="s">
        <v>721</v>
      </c>
    </row>
    <row r="6" spans="2:5" ht="31" x14ac:dyDescent="0.35">
      <c r="B6" s="590">
        <f>B5+1</f>
        <v>3</v>
      </c>
      <c r="C6" s="591" t="s">
        <v>755</v>
      </c>
      <c r="D6" s="592" t="s">
        <v>757</v>
      </c>
      <c r="E6" s="592" t="s">
        <v>754</v>
      </c>
    </row>
    <row r="7" spans="2:5" ht="15.5" x14ac:dyDescent="0.35">
      <c r="B7" s="590">
        <f t="shared" ref="B7:B26" si="0">B6+1</f>
        <v>4</v>
      </c>
      <c r="C7" s="596" t="s">
        <v>725</v>
      </c>
      <c r="D7" s="594" t="s">
        <v>726</v>
      </c>
      <c r="E7" s="593" t="s">
        <v>722</v>
      </c>
    </row>
    <row r="8" spans="2:5" ht="31" x14ac:dyDescent="0.35">
      <c r="B8" s="590">
        <f t="shared" si="0"/>
        <v>5</v>
      </c>
      <c r="C8" s="596" t="s">
        <v>727</v>
      </c>
      <c r="D8" s="592" t="s">
        <v>758</v>
      </c>
      <c r="E8" s="592" t="s">
        <v>754</v>
      </c>
    </row>
    <row r="9" spans="2:5" ht="15.5" x14ac:dyDescent="0.35">
      <c r="B9" s="590">
        <f t="shared" si="0"/>
        <v>6</v>
      </c>
      <c r="C9" s="596" t="s">
        <v>727</v>
      </c>
      <c r="D9" s="594" t="s">
        <v>728</v>
      </c>
      <c r="E9" s="593" t="s">
        <v>722</v>
      </c>
    </row>
    <row r="10" spans="2:5" ht="15.5" x14ac:dyDescent="0.35">
      <c r="B10" s="590">
        <f t="shared" si="0"/>
        <v>7</v>
      </c>
      <c r="C10" s="596" t="s">
        <v>727</v>
      </c>
      <c r="D10" s="594" t="s">
        <v>723</v>
      </c>
      <c r="E10" s="593" t="s">
        <v>722</v>
      </c>
    </row>
    <row r="11" spans="2:5" ht="31" x14ac:dyDescent="0.35">
      <c r="B11" s="590">
        <f t="shared" si="0"/>
        <v>8</v>
      </c>
      <c r="C11" s="596" t="s">
        <v>729</v>
      </c>
      <c r="D11" s="594" t="s">
        <v>759</v>
      </c>
      <c r="E11" s="592" t="s">
        <v>754</v>
      </c>
    </row>
    <row r="12" spans="2:5" ht="15.5" x14ac:dyDescent="0.35">
      <c r="B12" s="590">
        <f t="shared" si="0"/>
        <v>9</v>
      </c>
      <c r="C12" s="596" t="s">
        <v>729</v>
      </c>
      <c r="D12" s="594" t="s">
        <v>730</v>
      </c>
      <c r="E12" s="593" t="s">
        <v>724</v>
      </c>
    </row>
    <row r="13" spans="2:5" ht="15.5" x14ac:dyDescent="0.35">
      <c r="B13" s="590">
        <f t="shared" si="0"/>
        <v>10</v>
      </c>
      <c r="C13" s="596" t="s">
        <v>729</v>
      </c>
      <c r="D13" s="594" t="s">
        <v>731</v>
      </c>
      <c r="E13" s="593" t="s">
        <v>732</v>
      </c>
    </row>
    <row r="14" spans="2:5" ht="15.5" x14ac:dyDescent="0.35">
      <c r="B14" s="590">
        <f t="shared" si="0"/>
        <v>11</v>
      </c>
      <c r="C14" s="597" t="s">
        <v>733</v>
      </c>
      <c r="D14" s="594" t="s">
        <v>734</v>
      </c>
      <c r="E14" s="593" t="s">
        <v>735</v>
      </c>
    </row>
    <row r="15" spans="2:5" ht="15.5" x14ac:dyDescent="0.35">
      <c r="B15" s="590">
        <f t="shared" si="0"/>
        <v>12</v>
      </c>
      <c r="C15" s="597" t="s">
        <v>733</v>
      </c>
      <c r="D15" s="594" t="s">
        <v>761</v>
      </c>
      <c r="E15" s="593" t="s">
        <v>760</v>
      </c>
    </row>
    <row r="16" spans="2:5" ht="31" x14ac:dyDescent="0.35">
      <c r="B16" s="590">
        <f t="shared" si="0"/>
        <v>13</v>
      </c>
      <c r="C16" s="597" t="s">
        <v>762</v>
      </c>
      <c r="D16" s="594" t="s">
        <v>763</v>
      </c>
      <c r="E16" s="593" t="s">
        <v>764</v>
      </c>
    </row>
    <row r="17" spans="2:5" ht="15.5" x14ac:dyDescent="0.35">
      <c r="B17" s="590">
        <f t="shared" si="0"/>
        <v>14</v>
      </c>
      <c r="C17" s="597" t="s">
        <v>736</v>
      </c>
      <c r="D17" s="595" t="s">
        <v>737</v>
      </c>
      <c r="E17" s="592" t="s">
        <v>738</v>
      </c>
    </row>
    <row r="18" spans="2:5" ht="62" x14ac:dyDescent="0.35">
      <c r="B18" s="590">
        <f t="shared" si="0"/>
        <v>15</v>
      </c>
      <c r="C18" s="596" t="s">
        <v>739</v>
      </c>
      <c r="D18" s="595" t="s">
        <v>740</v>
      </c>
      <c r="E18" s="592" t="s">
        <v>741</v>
      </c>
    </row>
    <row r="19" spans="2:5" ht="46.5" x14ac:dyDescent="0.35">
      <c r="B19" s="590">
        <f t="shared" si="0"/>
        <v>16</v>
      </c>
      <c r="C19" s="596" t="s">
        <v>739</v>
      </c>
      <c r="D19" s="595" t="s">
        <v>742</v>
      </c>
      <c r="E19" s="593" t="s">
        <v>724</v>
      </c>
    </row>
    <row r="20" spans="2:5" ht="15.5" x14ac:dyDescent="0.35">
      <c r="B20" s="590">
        <f t="shared" si="0"/>
        <v>17</v>
      </c>
      <c r="C20" s="596" t="s">
        <v>739</v>
      </c>
      <c r="D20" s="595" t="s">
        <v>765</v>
      </c>
      <c r="E20" s="593" t="s">
        <v>738</v>
      </c>
    </row>
    <row r="21" spans="2:5" ht="15.5" x14ac:dyDescent="0.35">
      <c r="B21" s="590">
        <f t="shared" si="0"/>
        <v>18</v>
      </c>
      <c r="C21" s="596" t="s">
        <v>766</v>
      </c>
      <c r="D21" s="594" t="s">
        <v>743</v>
      </c>
      <c r="E21" s="593" t="s">
        <v>744</v>
      </c>
    </row>
    <row r="22" spans="2:5" ht="15.5" x14ac:dyDescent="0.35">
      <c r="B22" s="590">
        <f t="shared" si="0"/>
        <v>19</v>
      </c>
      <c r="C22" s="596" t="s">
        <v>766</v>
      </c>
      <c r="D22" s="594" t="s">
        <v>745</v>
      </c>
      <c r="E22" s="593" t="s">
        <v>746</v>
      </c>
    </row>
    <row r="23" spans="2:5" ht="15.5" x14ac:dyDescent="0.35">
      <c r="B23" s="590">
        <f t="shared" si="0"/>
        <v>20</v>
      </c>
      <c r="C23" s="596" t="s">
        <v>766</v>
      </c>
      <c r="D23" s="594" t="s">
        <v>747</v>
      </c>
      <c r="E23" s="593" t="str">
        <f>E14</f>
        <v>Changed the rate from four decimal to five decimal.</v>
      </c>
    </row>
    <row r="24" spans="2:5" ht="31" x14ac:dyDescent="0.35">
      <c r="B24" s="590">
        <f t="shared" si="0"/>
        <v>21</v>
      </c>
      <c r="C24" s="596" t="s">
        <v>766</v>
      </c>
      <c r="D24" s="594" t="s">
        <v>748</v>
      </c>
      <c r="E24" s="593" t="s">
        <v>749</v>
      </c>
    </row>
    <row r="25" spans="2:5" ht="46.5" x14ac:dyDescent="0.35">
      <c r="B25" s="590">
        <f t="shared" si="0"/>
        <v>22</v>
      </c>
      <c r="C25" s="596" t="str">
        <f>C24</f>
        <v>17. Rev2Cost_GDPIPI</v>
      </c>
      <c r="D25" s="594" t="s">
        <v>750</v>
      </c>
      <c r="E25" s="593" t="s">
        <v>751</v>
      </c>
    </row>
    <row r="26" spans="2:5" ht="31" x14ac:dyDescent="0.35">
      <c r="B26" s="590">
        <f t="shared" si="0"/>
        <v>23</v>
      </c>
      <c r="C26" s="596" t="str">
        <f>C25</f>
        <v>17. Rev2Cost_GDPIPI</v>
      </c>
      <c r="D26" s="594" t="s">
        <v>752</v>
      </c>
      <c r="E26" s="593" t="s">
        <v>753</v>
      </c>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36FC-9FCD-46CB-89D8-CC33748E20A4}">
  <dimension ref="A13:L50"/>
  <sheetViews>
    <sheetView showGridLines="0" workbookViewId="0"/>
  </sheetViews>
  <sheetFormatPr defaultColWidth="13.7265625" defaultRowHeight="12.5" x14ac:dyDescent="0.25"/>
  <cols>
    <col min="1" max="1" width="65.26953125" style="394" customWidth="1"/>
    <col min="2" max="2" width="76" style="394" bestFit="1" customWidth="1"/>
    <col min="3" max="3" width="6.453125" style="394" bestFit="1" customWidth="1"/>
    <col min="4" max="4" width="10.54296875" style="394" customWidth="1"/>
    <col min="5" max="5" width="18.26953125" style="394" customWidth="1"/>
    <col min="6" max="6" width="14" style="394" customWidth="1"/>
    <col min="7" max="7" width="13.7265625" style="394"/>
    <col min="8" max="8" width="14.54296875" style="394" customWidth="1"/>
    <col min="9" max="16384" width="13.7265625" style="394"/>
  </cols>
  <sheetData>
    <row r="13" spans="1:12" ht="33" customHeight="1" x14ac:dyDescent="0.25">
      <c r="A13" s="750" t="s">
        <v>600</v>
      </c>
      <c r="B13" s="750"/>
      <c r="C13" s="750"/>
      <c r="D13" s="750"/>
      <c r="E13" s="750"/>
      <c r="F13" s="750"/>
      <c r="G13" s="750"/>
      <c r="H13" s="750"/>
      <c r="I13" s="393"/>
      <c r="J13" s="393"/>
      <c r="K13" s="393"/>
      <c r="L13" s="393"/>
    </row>
    <row r="15" spans="1:12" ht="42" x14ac:dyDescent="0.3">
      <c r="A15" s="395" t="s">
        <v>184</v>
      </c>
      <c r="B15" s="395" t="s">
        <v>601</v>
      </c>
      <c r="C15" s="396" t="s">
        <v>185</v>
      </c>
      <c r="D15" s="397" t="s">
        <v>602</v>
      </c>
      <c r="E15" s="398" t="s">
        <v>603</v>
      </c>
      <c r="F15" s="398" t="s">
        <v>604</v>
      </c>
      <c r="G15" s="399" t="s">
        <v>605</v>
      </c>
      <c r="H15" s="400" t="s">
        <v>606</v>
      </c>
      <c r="I15" s="400"/>
    </row>
    <row r="16" spans="1:12" x14ac:dyDescent="0.25">
      <c r="D16" s="401"/>
      <c r="E16" s="402"/>
      <c r="F16" s="402"/>
      <c r="G16" s="401"/>
    </row>
    <row r="17" spans="1:8" x14ac:dyDescent="0.25">
      <c r="A17" s="394" t="s">
        <v>607</v>
      </c>
      <c r="B17" s="394" t="s">
        <v>44</v>
      </c>
      <c r="C17" s="403" t="s">
        <v>43</v>
      </c>
      <c r="D17" s="601">
        <v>1.158E-2</v>
      </c>
      <c r="E17" s="405">
        <f>'4. Billing Det. for Def-Var'!C17</f>
        <v>4912878435.2679405</v>
      </c>
      <c r="F17" s="405">
        <f>'4. Billing Det. for Def-Var'!D17</f>
        <v>0</v>
      </c>
      <c r="G17" s="406">
        <v>1.0295000000000001</v>
      </c>
      <c r="H17" s="402">
        <f t="shared" ref="H17:H22" si="0">E17*G17</f>
        <v>5057808349.108345</v>
      </c>
    </row>
    <row r="18" spans="1:8" x14ac:dyDescent="0.25">
      <c r="A18" s="394" t="s">
        <v>607</v>
      </c>
      <c r="B18" s="394" t="s">
        <v>46</v>
      </c>
      <c r="C18" s="403" t="s">
        <v>43</v>
      </c>
      <c r="D18" s="601">
        <v>7.3299999999999997E-3</v>
      </c>
      <c r="E18" s="405">
        <f>E17</f>
        <v>4912878435.2679405</v>
      </c>
      <c r="F18" s="405">
        <f>F17</f>
        <v>0</v>
      </c>
      <c r="G18" s="406">
        <v>1.0295000000000001</v>
      </c>
      <c r="H18" s="402">
        <f t="shared" si="0"/>
        <v>5057808349.108345</v>
      </c>
    </row>
    <row r="19" spans="1:8" ht="25" x14ac:dyDescent="0.25">
      <c r="A19" s="407" t="s">
        <v>608</v>
      </c>
      <c r="B19" s="394" t="s">
        <v>44</v>
      </c>
      <c r="C19" s="403" t="s">
        <v>43</v>
      </c>
      <c r="D19" s="601">
        <v>1.158E-2</v>
      </c>
      <c r="E19" s="560">
        <f>'4. Billing Det. for Def-Var'!C18</f>
        <v>326623212.64535868</v>
      </c>
      <c r="F19" s="560">
        <f>'4. Billing Det. for Def-Var'!D18</f>
        <v>0</v>
      </c>
      <c r="G19" s="406">
        <v>1.0295000000000001</v>
      </c>
      <c r="H19" s="402">
        <f t="shared" si="0"/>
        <v>336258597.41839677</v>
      </c>
    </row>
    <row r="20" spans="1:8" ht="25" x14ac:dyDescent="0.25">
      <c r="A20" s="407" t="s">
        <v>608</v>
      </c>
      <c r="B20" s="394" t="s">
        <v>46</v>
      </c>
      <c r="C20" s="403" t="s">
        <v>43</v>
      </c>
      <c r="D20" s="601">
        <v>7.3299999999999997E-3</v>
      </c>
      <c r="E20" s="560">
        <f>E19</f>
        <v>326623212.64535868</v>
      </c>
      <c r="F20" s="560">
        <f>F19</f>
        <v>0</v>
      </c>
      <c r="G20" s="406">
        <v>1.0295000000000001</v>
      </c>
      <c r="H20" s="402">
        <f t="shared" si="0"/>
        <v>336258597.41839677</v>
      </c>
    </row>
    <row r="21" spans="1:8" x14ac:dyDescent="0.25">
      <c r="A21" s="394" t="s">
        <v>609</v>
      </c>
      <c r="B21" s="394" t="s">
        <v>44</v>
      </c>
      <c r="C21" s="403" t="s">
        <v>43</v>
      </c>
      <c r="D21" s="601">
        <v>1.1270000000000001E-2</v>
      </c>
      <c r="E21" s="405">
        <f>'4. Billing Det. for Def-Var'!C19</f>
        <v>2394972870.8512611</v>
      </c>
      <c r="F21" s="405">
        <f>'4. Billing Det. for Def-Var'!D19</f>
        <v>0</v>
      </c>
      <c r="G21" s="406">
        <v>1.0295000000000001</v>
      </c>
      <c r="H21" s="402">
        <f t="shared" si="0"/>
        <v>2465624570.5413737</v>
      </c>
    </row>
    <row r="22" spans="1:8" x14ac:dyDescent="0.25">
      <c r="A22" s="394" t="s">
        <v>609</v>
      </c>
      <c r="B22" s="394" t="s">
        <v>46</v>
      </c>
      <c r="C22" s="403" t="s">
        <v>43</v>
      </c>
      <c r="D22" s="601">
        <v>6.5599999999999999E-3</v>
      </c>
      <c r="E22" s="405">
        <f>E21</f>
        <v>2394972870.8512611</v>
      </c>
      <c r="F22" s="405">
        <f>F21</f>
        <v>0</v>
      </c>
      <c r="G22" s="406">
        <v>1.0295000000000001</v>
      </c>
      <c r="H22" s="402">
        <f t="shared" si="0"/>
        <v>2465624570.5413737</v>
      </c>
    </row>
    <row r="23" spans="1:8" x14ac:dyDescent="0.25">
      <c r="A23" s="394" t="s">
        <v>610</v>
      </c>
      <c r="B23" s="394" t="s">
        <v>44</v>
      </c>
      <c r="C23" s="403" t="s">
        <v>49</v>
      </c>
      <c r="D23" s="404">
        <v>3.8111999999999999</v>
      </c>
      <c r="E23" s="405">
        <f>'4. Billing Det. for Def-Var'!C20</f>
        <v>9639023686.6498604</v>
      </c>
      <c r="F23" s="405">
        <f>'4. Billing Det. for Def-Var'!D20</f>
        <v>24176162.67663987</v>
      </c>
      <c r="G23" s="401"/>
    </row>
    <row r="24" spans="1:8" x14ac:dyDescent="0.25">
      <c r="A24" s="394" t="s">
        <v>610</v>
      </c>
      <c r="B24" s="394" t="s">
        <v>46</v>
      </c>
      <c r="C24" s="403" t="s">
        <v>49</v>
      </c>
      <c r="D24" s="404">
        <v>2.3700999999999999</v>
      </c>
      <c r="E24" s="405">
        <f>E23</f>
        <v>9639023686.6498604</v>
      </c>
      <c r="F24" s="405">
        <f>F23</f>
        <v>24176162.67663987</v>
      </c>
      <c r="G24" s="401"/>
    </row>
    <row r="25" spans="1:8" x14ac:dyDescent="0.25">
      <c r="A25" s="394" t="s">
        <v>611</v>
      </c>
      <c r="B25" s="394" t="s">
        <v>44</v>
      </c>
      <c r="C25" s="403" t="s">
        <v>49</v>
      </c>
      <c r="D25" s="404">
        <v>3.6823999999999999</v>
      </c>
      <c r="E25" s="405">
        <f>'4. Billing Det. for Def-Var'!C21</f>
        <v>4260256159.5483179</v>
      </c>
      <c r="F25" s="405">
        <f>'4. Billing Det. for Def-Var'!D21</f>
        <v>9299485.4551599994</v>
      </c>
      <c r="G25" s="401"/>
    </row>
    <row r="26" spans="1:8" x14ac:dyDescent="0.25">
      <c r="A26" s="394" t="s">
        <v>611</v>
      </c>
      <c r="B26" s="394" t="s">
        <v>46</v>
      </c>
      <c r="C26" s="403" t="s">
        <v>49</v>
      </c>
      <c r="D26" s="404">
        <v>2.3677000000000001</v>
      </c>
      <c r="E26" s="405">
        <f>E25</f>
        <v>4260256159.5483179</v>
      </c>
      <c r="F26" s="405">
        <f>F25</f>
        <v>9299485.4551599994</v>
      </c>
      <c r="G26" s="401"/>
    </row>
    <row r="27" spans="1:8" x14ac:dyDescent="0.25">
      <c r="A27" s="394" t="s">
        <v>612</v>
      </c>
      <c r="B27" s="394" t="s">
        <v>44</v>
      </c>
      <c r="C27" s="403" t="s">
        <v>49</v>
      </c>
      <c r="D27" s="404">
        <v>4.1977000000000002</v>
      </c>
      <c r="E27" s="405">
        <f>'4. Billing Det. for Def-Var'!C22</f>
        <v>1946768752.130348</v>
      </c>
      <c r="F27" s="405">
        <f>'4. Billing Det. for Def-Var'!D22</f>
        <v>4162548.3371359664</v>
      </c>
      <c r="G27" s="401"/>
    </row>
    <row r="28" spans="1:8" x14ac:dyDescent="0.25">
      <c r="A28" s="394" t="s">
        <v>612</v>
      </c>
      <c r="B28" s="394" t="s">
        <v>46</v>
      </c>
      <c r="C28" s="403" t="s">
        <v>49</v>
      </c>
      <c r="D28" s="404">
        <v>2.6305000000000001</v>
      </c>
      <c r="E28" s="405">
        <f>E27</f>
        <v>1946768752.130348</v>
      </c>
      <c r="F28" s="405">
        <f>F27</f>
        <v>4162548.3371359664</v>
      </c>
      <c r="G28" s="401"/>
    </row>
    <row r="29" spans="1:8" x14ac:dyDescent="0.25">
      <c r="A29" s="394" t="s">
        <v>613</v>
      </c>
      <c r="B29" s="394" t="s">
        <v>44</v>
      </c>
      <c r="C29" s="403" t="s">
        <v>43</v>
      </c>
      <c r="D29" s="601">
        <v>7.0099999999999997E-3</v>
      </c>
      <c r="E29" s="405">
        <f>'4. Billing Det. for Def-Var'!C24</f>
        <v>41791002.361520074</v>
      </c>
      <c r="F29" s="405">
        <f>'4. Billing Det. for Def-Var'!D24</f>
        <v>0</v>
      </c>
      <c r="G29" s="406">
        <v>1.0295000000000001</v>
      </c>
      <c r="H29" s="402">
        <f>E29*G29</f>
        <v>43023836.931184918</v>
      </c>
    </row>
    <row r="30" spans="1:8" x14ac:dyDescent="0.25">
      <c r="A30" s="394" t="s">
        <v>613</v>
      </c>
      <c r="B30" s="394" t="s">
        <v>46</v>
      </c>
      <c r="C30" s="403" t="s">
        <v>43</v>
      </c>
      <c r="D30" s="601">
        <v>4.6299999999999996E-3</v>
      </c>
      <c r="E30" s="405">
        <f>E29</f>
        <v>41791002.361520074</v>
      </c>
      <c r="F30" s="405">
        <f>F29</f>
        <v>0</v>
      </c>
      <c r="G30" s="406">
        <v>1.0295000000000001</v>
      </c>
      <c r="H30" s="402">
        <f>E30*G30</f>
        <v>43023836.931184918</v>
      </c>
    </row>
    <row r="31" spans="1:8" x14ac:dyDescent="0.25">
      <c r="A31" s="394" t="s">
        <v>614</v>
      </c>
      <c r="B31" s="394" t="s">
        <v>44</v>
      </c>
      <c r="C31" s="403" t="s">
        <v>49</v>
      </c>
      <c r="D31" s="404">
        <v>3.39</v>
      </c>
      <c r="E31" s="405">
        <f>'4. Billing Det. for Def-Var'!C25</f>
        <v>118290955.1064167</v>
      </c>
      <c r="F31" s="405">
        <f>'4. Billing Det. for Def-Var'!D25</f>
        <v>340205.62979700003</v>
      </c>
      <c r="G31" s="401"/>
    </row>
    <row r="32" spans="1:8" x14ac:dyDescent="0.25">
      <c r="A32" s="394" t="s">
        <v>614</v>
      </c>
      <c r="B32" s="394" t="s">
        <v>46</v>
      </c>
      <c r="C32" s="403" t="s">
        <v>49</v>
      </c>
      <c r="D32" s="404">
        <v>2.8258999999999999</v>
      </c>
      <c r="E32" s="405">
        <f>E31</f>
        <v>118290955.1064167</v>
      </c>
      <c r="F32" s="405">
        <f>F31</f>
        <v>340205.62979700003</v>
      </c>
      <c r="G32" s="401"/>
    </row>
    <row r="33" spans="3:4" x14ac:dyDescent="0.25">
      <c r="C33" s="403"/>
      <c r="D33" s="403"/>
    </row>
    <row r="34" spans="3:4" x14ac:dyDescent="0.25">
      <c r="C34" s="403"/>
      <c r="D34" s="403"/>
    </row>
    <row r="35" spans="3:4" x14ac:dyDescent="0.25">
      <c r="C35" s="403"/>
      <c r="D35" s="403"/>
    </row>
    <row r="36" spans="3:4" x14ac:dyDescent="0.25">
      <c r="C36" s="403"/>
      <c r="D36" s="403"/>
    </row>
    <row r="37" spans="3:4" x14ac:dyDescent="0.25">
      <c r="C37" s="403"/>
      <c r="D37" s="403"/>
    </row>
    <row r="38" spans="3:4" x14ac:dyDescent="0.25">
      <c r="C38" s="403"/>
      <c r="D38" s="403"/>
    </row>
    <row r="39" spans="3:4" x14ac:dyDescent="0.25">
      <c r="C39" s="403"/>
      <c r="D39" s="403"/>
    </row>
    <row r="40" spans="3:4" x14ac:dyDescent="0.25">
      <c r="C40" s="403"/>
      <c r="D40" s="403"/>
    </row>
    <row r="41" spans="3:4" x14ac:dyDescent="0.25">
      <c r="C41" s="403"/>
      <c r="D41" s="403"/>
    </row>
    <row r="42" spans="3:4" x14ac:dyDescent="0.25">
      <c r="C42" s="403"/>
      <c r="D42" s="403"/>
    </row>
    <row r="43" spans="3:4" x14ac:dyDescent="0.25">
      <c r="C43" s="403"/>
      <c r="D43" s="403"/>
    </row>
    <row r="44" spans="3:4" x14ac:dyDescent="0.25">
      <c r="C44" s="403"/>
      <c r="D44" s="403"/>
    </row>
    <row r="45" spans="3:4" x14ac:dyDescent="0.25">
      <c r="C45" s="403"/>
      <c r="D45" s="403"/>
    </row>
    <row r="46" spans="3:4" x14ac:dyDescent="0.25">
      <c r="C46" s="403"/>
      <c r="D46" s="403"/>
    </row>
    <row r="47" spans="3:4" x14ac:dyDescent="0.25">
      <c r="C47" s="403"/>
      <c r="D47" s="403"/>
    </row>
    <row r="48" spans="3:4" x14ac:dyDescent="0.25">
      <c r="C48" s="403"/>
      <c r="D48" s="403"/>
    </row>
    <row r="49" spans="3:4" x14ac:dyDescent="0.25">
      <c r="C49" s="403"/>
      <c r="D49" s="403"/>
    </row>
    <row r="50" spans="3:4" x14ac:dyDescent="0.25">
      <c r="C50" s="403"/>
      <c r="D50" s="403"/>
    </row>
  </sheetData>
  <mergeCells count="1">
    <mergeCell ref="A13:H1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8B1E-BD20-46C9-BF0F-8ACDFB03392E}">
  <dimension ref="B15:L74"/>
  <sheetViews>
    <sheetView showGridLines="0" zoomScaleNormal="100" workbookViewId="0"/>
  </sheetViews>
  <sheetFormatPr defaultColWidth="9.26953125" defaultRowHeight="12.5" x14ac:dyDescent="0.25"/>
  <cols>
    <col min="1" max="1" width="11.7265625" style="32" customWidth="1"/>
    <col min="2" max="2" width="69" style="32" customWidth="1"/>
    <col min="3" max="3" width="15.453125" style="32" customWidth="1"/>
    <col min="4" max="4" width="2.81640625" style="32" customWidth="1"/>
    <col min="5" max="5" width="22.7265625" style="32" customWidth="1"/>
    <col min="6" max="6" width="0.1796875" style="32" customWidth="1"/>
    <col min="7" max="7" width="20.26953125" style="32" customWidth="1"/>
    <col min="8" max="8" width="2.26953125" style="32" customWidth="1"/>
    <col min="9" max="10" width="20.26953125" style="32" customWidth="1"/>
    <col min="11" max="11" width="2.81640625" style="32" customWidth="1"/>
    <col min="12" max="12" width="24.54296875" style="32" customWidth="1"/>
    <col min="13" max="16384" width="9.26953125" style="32"/>
  </cols>
  <sheetData>
    <row r="15" spans="2:12" ht="13" x14ac:dyDescent="0.25">
      <c r="B15" s="408"/>
      <c r="C15" s="409"/>
      <c r="F15" s="409"/>
      <c r="H15" s="409"/>
      <c r="L15" s="409"/>
    </row>
    <row r="17" spans="2:12" ht="15.5" x14ac:dyDescent="0.35">
      <c r="B17" s="410"/>
      <c r="C17" s="410"/>
      <c r="D17" s="411"/>
      <c r="E17" s="411"/>
      <c r="F17" s="412"/>
      <c r="G17" s="410"/>
      <c r="H17" s="412"/>
      <c r="I17" s="410"/>
      <c r="J17" s="410"/>
      <c r="K17" s="410"/>
    </row>
    <row r="18" spans="2:12" ht="29.25" customHeight="1" x14ac:dyDescent="0.35">
      <c r="B18" s="413" t="s">
        <v>615</v>
      </c>
      <c r="C18" s="414" t="s">
        <v>185</v>
      </c>
      <c r="D18" s="388"/>
      <c r="E18" s="414" t="s">
        <v>616</v>
      </c>
      <c r="F18"/>
      <c r="G18" s="414" t="s">
        <v>617</v>
      </c>
      <c r="H18" s="415"/>
      <c r="I18" s="414" t="s">
        <v>618</v>
      </c>
      <c r="J18" s="414" t="s">
        <v>619</v>
      </c>
      <c r="K18" s="388"/>
      <c r="L18" s="414">
        <v>2024</v>
      </c>
    </row>
    <row r="19" spans="2:12" ht="15.5" x14ac:dyDescent="0.35">
      <c r="B19" s="388"/>
      <c r="C19" s="388"/>
      <c r="D19" s="388"/>
      <c r="E19" s="388"/>
      <c r="F19" s="388"/>
      <c r="G19" s="388"/>
      <c r="H19" s="388"/>
      <c r="I19" s="388"/>
      <c r="J19" s="388"/>
      <c r="K19" s="388"/>
      <c r="L19" s="388"/>
    </row>
    <row r="20" spans="2:12" ht="15.5" x14ac:dyDescent="0.35">
      <c r="B20" s="416" t="s">
        <v>601</v>
      </c>
      <c r="C20" s="416"/>
      <c r="D20" s="417"/>
      <c r="E20" s="751" t="s">
        <v>602</v>
      </c>
      <c r="F20" s="752"/>
      <c r="G20" s="752"/>
      <c r="H20" s="418"/>
      <c r="I20" s="751" t="s">
        <v>602</v>
      </c>
      <c r="J20" s="751"/>
      <c r="K20" s="417"/>
      <c r="L20" s="418" t="s">
        <v>602</v>
      </c>
    </row>
    <row r="21" spans="2:12" ht="15" customHeight="1" x14ac:dyDescent="0.35">
      <c r="B21" s="388"/>
      <c r="C21" s="388"/>
      <c r="D21" s="388"/>
      <c r="E21" s="388"/>
      <c r="F21" s="388"/>
      <c r="G21" s="388"/>
      <c r="H21" s="388"/>
      <c r="I21" s="388"/>
      <c r="J21" s="388"/>
      <c r="K21" s="388"/>
      <c r="L21" s="388"/>
    </row>
    <row r="22" spans="2:12" ht="15.4" customHeight="1" x14ac:dyDescent="0.35">
      <c r="B22" s="419" t="s">
        <v>620</v>
      </c>
      <c r="C22" s="420" t="s">
        <v>235</v>
      </c>
      <c r="D22" s="421"/>
      <c r="E22" s="422">
        <v>5.13</v>
      </c>
      <c r="F22" s="422"/>
      <c r="G22" s="422">
        <v>5.46</v>
      </c>
      <c r="H22" s="423"/>
      <c r="I22" s="422">
        <v>5.6</v>
      </c>
      <c r="J22" s="422">
        <v>5.37</v>
      </c>
      <c r="K22" s="417"/>
      <c r="L22" s="424">
        <f>J22</f>
        <v>5.37</v>
      </c>
    </row>
    <row r="23" spans="2:12" ht="15.5" x14ac:dyDescent="0.35">
      <c r="B23" s="421"/>
      <c r="C23" s="421"/>
      <c r="D23" s="421"/>
      <c r="E23" s="425"/>
      <c r="F23" s="417"/>
      <c r="G23" s="425"/>
      <c r="H23" s="426"/>
      <c r="I23" s="425"/>
      <c r="J23" s="425"/>
      <c r="K23" s="417"/>
      <c r="L23" s="425"/>
    </row>
    <row r="24" spans="2:12" ht="15.4" customHeight="1" x14ac:dyDescent="0.35">
      <c r="B24" s="419" t="s">
        <v>621</v>
      </c>
      <c r="C24" s="420" t="s">
        <v>235</v>
      </c>
      <c r="D24" s="421"/>
      <c r="E24" s="422">
        <v>0.88</v>
      </c>
      <c r="F24" s="422"/>
      <c r="G24" s="422">
        <v>0.88</v>
      </c>
      <c r="H24" s="423"/>
      <c r="I24" s="422">
        <v>0.92</v>
      </c>
      <c r="J24" s="422">
        <v>0.88</v>
      </c>
      <c r="K24" s="417"/>
      <c r="L24" s="424">
        <f>J24</f>
        <v>0.88</v>
      </c>
    </row>
    <row r="25" spans="2:12" ht="15.5" x14ac:dyDescent="0.35">
      <c r="B25" s="421"/>
      <c r="C25" s="421"/>
      <c r="D25" s="421"/>
      <c r="E25" s="425"/>
      <c r="F25" s="417"/>
      <c r="G25" s="425"/>
      <c r="H25" s="426"/>
      <c r="I25" s="425"/>
      <c r="J25" s="425"/>
      <c r="K25" s="417"/>
      <c r="L25" s="425"/>
    </row>
    <row r="26" spans="2:12" ht="15.4" customHeight="1" x14ac:dyDescent="0.35">
      <c r="B26" s="419" t="s">
        <v>622</v>
      </c>
      <c r="C26" s="420" t="s">
        <v>235</v>
      </c>
      <c r="D26" s="421"/>
      <c r="E26" s="422">
        <v>2.81</v>
      </c>
      <c r="F26" s="422"/>
      <c r="G26" s="422">
        <v>2.81</v>
      </c>
      <c r="H26" s="423"/>
      <c r="I26" s="422">
        <v>3.1</v>
      </c>
      <c r="J26" s="422">
        <v>2.98</v>
      </c>
      <c r="K26" s="417"/>
      <c r="L26" s="424">
        <f>J26</f>
        <v>2.98</v>
      </c>
    </row>
    <row r="27" spans="2:12" ht="15.5" x14ac:dyDescent="0.35">
      <c r="B27" s="388"/>
      <c r="C27" s="388"/>
      <c r="D27" s="388"/>
      <c r="E27" s="388"/>
      <c r="F27" s="388"/>
      <c r="G27" s="388"/>
      <c r="H27" s="388"/>
      <c r="I27" s="388"/>
      <c r="J27" s="388"/>
      <c r="K27" s="388"/>
      <c r="L27" s="388"/>
    </row>
    <row r="28" spans="2:12" ht="15.5" x14ac:dyDescent="0.35">
      <c r="B28" s="388"/>
      <c r="C28" s="388"/>
      <c r="D28" s="388"/>
      <c r="E28" s="388"/>
      <c r="F28" s="388"/>
      <c r="G28" s="388"/>
      <c r="H28" s="388"/>
      <c r="I28" s="388"/>
      <c r="J28" s="388"/>
      <c r="K28" s="388"/>
      <c r="L28" s="388"/>
    </row>
    <row r="29" spans="2:12" ht="28.5" customHeight="1" x14ac:dyDescent="0.35">
      <c r="B29" s="413" t="s">
        <v>623</v>
      </c>
      <c r="C29" s="414" t="s">
        <v>185</v>
      </c>
      <c r="D29" s="388"/>
      <c r="E29" s="753">
        <v>2022</v>
      </c>
      <c r="F29" s="753"/>
      <c r="G29" s="753"/>
      <c r="H29" s="415"/>
      <c r="I29" s="753">
        <v>2023</v>
      </c>
      <c r="J29" s="753"/>
      <c r="K29" s="388"/>
      <c r="L29" s="414">
        <v>2024</v>
      </c>
    </row>
    <row r="30" spans="2:12" ht="15.75" customHeight="1" x14ac:dyDescent="0.35">
      <c r="B30" s="427"/>
      <c r="C30" s="428"/>
      <c r="D30" s="388"/>
      <c r="E30" s="429"/>
      <c r="F30" s="429"/>
      <c r="G30" s="430"/>
      <c r="H30" s="431"/>
      <c r="I30" s="432"/>
      <c r="J30" s="388"/>
      <c r="K30" s="432"/>
      <c r="L30" s="388"/>
    </row>
    <row r="31" spans="2:12" ht="3" customHeight="1" x14ac:dyDescent="0.35">
      <c r="B31" s="432"/>
      <c r="C31" s="428"/>
      <c r="D31" s="388"/>
      <c r="E31" s="388"/>
      <c r="F31" s="432"/>
      <c r="G31" s="432"/>
      <c r="H31" s="433"/>
      <c r="I31" s="432"/>
      <c r="J31" s="388"/>
      <c r="K31" s="432"/>
      <c r="L31" s="388"/>
    </row>
    <row r="32" spans="2:12" ht="3" customHeight="1" x14ac:dyDescent="0.35">
      <c r="B32" s="388"/>
      <c r="C32" s="388"/>
      <c r="D32" s="388"/>
      <c r="E32" s="388"/>
      <c r="F32" s="432"/>
      <c r="G32" s="388"/>
      <c r="H32" s="388"/>
      <c r="I32" s="388"/>
      <c r="J32" s="388"/>
      <c r="K32" s="388"/>
      <c r="L32" s="388"/>
    </row>
    <row r="33" spans="2:12" ht="15.5" x14ac:dyDescent="0.35">
      <c r="B33" s="416" t="s">
        <v>601</v>
      </c>
      <c r="C33" s="416"/>
      <c r="D33" s="417"/>
      <c r="E33" s="751" t="s">
        <v>602</v>
      </c>
      <c r="F33" s="751"/>
      <c r="G33" s="751"/>
      <c r="H33" s="418"/>
      <c r="I33" s="751" t="s">
        <v>602</v>
      </c>
      <c r="J33" s="751"/>
      <c r="K33" s="388"/>
      <c r="L33" s="418" t="s">
        <v>602</v>
      </c>
    </row>
    <row r="34" spans="2:12" ht="15.5" x14ac:dyDescent="0.35">
      <c r="B34" s="388"/>
      <c r="C34" s="388"/>
      <c r="D34" s="388"/>
      <c r="E34" s="388"/>
      <c r="F34" s="388"/>
      <c r="G34" s="388"/>
      <c r="H34" s="388"/>
      <c r="I34" s="388"/>
      <c r="J34" s="388"/>
      <c r="K34" s="388"/>
      <c r="L34" s="388"/>
    </row>
    <row r="35" spans="2:12" ht="15.4" customHeight="1" x14ac:dyDescent="0.35">
      <c r="B35" s="419" t="s">
        <v>620</v>
      </c>
      <c r="C35" s="420" t="s">
        <v>235</v>
      </c>
      <c r="D35" s="421"/>
      <c r="E35" s="756">
        <v>4.3472999999999997</v>
      </c>
      <c r="F35" s="756"/>
      <c r="G35" s="756"/>
      <c r="H35" s="434"/>
      <c r="I35" s="757">
        <v>4.6544999999999996</v>
      </c>
      <c r="J35" s="757"/>
      <c r="K35" s="432"/>
      <c r="L35" s="435">
        <f>I35</f>
        <v>4.6544999999999996</v>
      </c>
    </row>
    <row r="36" spans="2:12" ht="15.5" x14ac:dyDescent="0.35">
      <c r="B36" s="432"/>
      <c r="C36" s="432"/>
      <c r="D36" s="432"/>
      <c r="E36" s="758"/>
      <c r="F36" s="758"/>
      <c r="G36" s="758"/>
      <c r="H36" s="436"/>
      <c r="I36" s="432"/>
      <c r="J36" s="436"/>
      <c r="K36" s="432"/>
      <c r="L36" s="436"/>
    </row>
    <row r="37" spans="2:12" ht="15.4" customHeight="1" x14ac:dyDescent="0.35">
      <c r="B37" s="419" t="s">
        <v>621</v>
      </c>
      <c r="C37" s="420" t="s">
        <v>235</v>
      </c>
      <c r="D37" s="421"/>
      <c r="E37" s="759">
        <v>0.67879999999999996</v>
      </c>
      <c r="F37" s="759"/>
      <c r="G37" s="759"/>
      <c r="H37" s="434"/>
      <c r="I37" s="757">
        <v>0.60560000000000003</v>
      </c>
      <c r="J37" s="757"/>
      <c r="K37" s="432"/>
      <c r="L37" s="435">
        <f>I37</f>
        <v>0.60560000000000003</v>
      </c>
    </row>
    <row r="38" spans="2:12" ht="15.5" x14ac:dyDescent="0.35">
      <c r="B38" s="432"/>
      <c r="C38" s="432"/>
      <c r="D38" s="432"/>
      <c r="E38" s="758"/>
      <c r="F38" s="758"/>
      <c r="G38" s="758"/>
      <c r="H38" s="436"/>
      <c r="I38" s="432"/>
      <c r="J38" s="436"/>
      <c r="K38" s="432"/>
      <c r="L38" s="436"/>
    </row>
    <row r="39" spans="2:12" ht="15.4" customHeight="1" x14ac:dyDescent="0.35">
      <c r="B39" s="419" t="s">
        <v>622</v>
      </c>
      <c r="C39" s="420" t="s">
        <v>235</v>
      </c>
      <c r="D39" s="421"/>
      <c r="E39" s="759">
        <v>2.3267000000000002</v>
      </c>
      <c r="F39" s="759"/>
      <c r="G39" s="759"/>
      <c r="H39" s="434"/>
      <c r="I39" s="757">
        <v>2.8923999999999999</v>
      </c>
      <c r="J39" s="757"/>
      <c r="K39" s="432"/>
      <c r="L39" s="435">
        <f>I39</f>
        <v>2.8923999999999999</v>
      </c>
    </row>
    <row r="40" spans="2:12" ht="15.5" x14ac:dyDescent="0.35">
      <c r="B40" s="432"/>
      <c r="C40" s="432"/>
      <c r="D40" s="432"/>
      <c r="E40" s="758"/>
      <c r="F40" s="758"/>
      <c r="G40" s="758"/>
      <c r="H40" s="425"/>
      <c r="I40" s="432"/>
      <c r="J40" s="436"/>
      <c r="K40" s="432"/>
      <c r="L40" s="436"/>
    </row>
    <row r="41" spans="2:12" ht="15.4" customHeight="1" x14ac:dyDescent="0.35">
      <c r="B41" s="419" t="s">
        <v>624</v>
      </c>
      <c r="C41" s="420" t="s">
        <v>235</v>
      </c>
      <c r="D41" s="421"/>
      <c r="E41" s="759">
        <v>3.0055000000000001</v>
      </c>
      <c r="F41" s="759"/>
      <c r="G41" s="759"/>
      <c r="H41" s="434">
        <v>3.0055000000000001</v>
      </c>
      <c r="I41" s="757">
        <f>I39+I37</f>
        <v>3.4979999999999998</v>
      </c>
      <c r="J41" s="757"/>
      <c r="K41" s="432"/>
      <c r="L41" s="435">
        <f>L37+L39</f>
        <v>3.4979999999999998</v>
      </c>
    </row>
    <row r="42" spans="2:12" ht="15.5" x14ac:dyDescent="0.35">
      <c r="B42" s="437"/>
      <c r="C42" s="437"/>
      <c r="D42"/>
      <c r="E42"/>
      <c r="F42" s="425"/>
      <c r="G42"/>
      <c r="H42" s="425"/>
      <c r="I42"/>
      <c r="J42"/>
      <c r="K42"/>
      <c r="L42" s="436"/>
    </row>
    <row r="43" spans="2:12" ht="14.5" x14ac:dyDescent="0.35">
      <c r="B43"/>
      <c r="C43"/>
      <c r="D43"/>
      <c r="E43"/>
      <c r="F43"/>
      <c r="G43"/>
      <c r="H43"/>
      <c r="I43"/>
      <c r="J43"/>
      <c r="K43"/>
      <c r="L43"/>
    </row>
    <row r="44" spans="2:12" ht="26.25" customHeight="1" x14ac:dyDescent="0.35">
      <c r="B44" s="438" t="s">
        <v>625</v>
      </c>
      <c r="C44" s="439" t="s">
        <v>185</v>
      </c>
      <c r="D44"/>
      <c r="E44" s="754">
        <v>2022</v>
      </c>
      <c r="F44" s="754"/>
      <c r="G44" s="754"/>
      <c r="H44" s="415"/>
      <c r="I44" s="755">
        <v>2023</v>
      </c>
      <c r="J44" s="755"/>
      <c r="K44" s="388"/>
      <c r="L44" s="440">
        <v>2024</v>
      </c>
    </row>
    <row r="45" spans="2:12" ht="15.5" x14ac:dyDescent="0.35">
      <c r="B45" s="427"/>
      <c r="C45" s="441"/>
      <c r="D45"/>
      <c r="E45"/>
      <c r="F45" s="437"/>
      <c r="G45" s="437"/>
      <c r="H45" s="437"/>
      <c r="I45" s="437"/>
      <c r="J45" s="437"/>
      <c r="K45" s="437"/>
      <c r="L45"/>
    </row>
    <row r="46" spans="2:12" ht="3" customHeight="1" x14ac:dyDescent="0.35">
      <c r="B46" s="437"/>
      <c r="C46" s="441"/>
      <c r="D46"/>
      <c r="E46"/>
      <c r="F46" s="433"/>
      <c r="G46" s="437"/>
      <c r="H46" s="433"/>
      <c r="I46" s="437"/>
      <c r="J46" s="437"/>
      <c r="K46" s="437"/>
      <c r="L46"/>
    </row>
    <row r="47" spans="2:12" ht="3" customHeight="1" x14ac:dyDescent="0.35">
      <c r="B47"/>
      <c r="C47"/>
      <c r="D47"/>
      <c r="E47"/>
      <c r="F47"/>
      <c r="G47"/>
      <c r="H47"/>
      <c r="I47"/>
      <c r="J47"/>
      <c r="K47"/>
      <c r="L47"/>
    </row>
    <row r="48" spans="2:12" ht="15.5" x14ac:dyDescent="0.35">
      <c r="B48" s="416" t="s">
        <v>601</v>
      </c>
      <c r="C48" s="416"/>
      <c r="D48" s="442"/>
      <c r="E48" s="751" t="s">
        <v>602</v>
      </c>
      <c r="F48" s="751"/>
      <c r="G48" s="751"/>
      <c r="H48" s="751" t="s">
        <v>602</v>
      </c>
      <c r="I48" s="752"/>
      <c r="J48" s="752"/>
      <c r="K48" s="388"/>
      <c r="L48" s="418" t="s">
        <v>602</v>
      </c>
    </row>
    <row r="49" spans="2:12" ht="15.5" x14ac:dyDescent="0.35">
      <c r="B49" s="9"/>
      <c r="C49" s="9"/>
      <c r="D49" s="9"/>
      <c r="E49" s="9"/>
      <c r="F49" s="9"/>
      <c r="G49" s="388"/>
      <c r="H49" s="388"/>
      <c r="I49" s="388"/>
      <c r="J49" s="388"/>
      <c r="K49" s="388"/>
      <c r="L49" s="388"/>
    </row>
    <row r="50" spans="2:12" ht="16.5" x14ac:dyDescent="0.35">
      <c r="B50" s="443" t="s">
        <v>620</v>
      </c>
      <c r="C50" s="444" t="s">
        <v>235</v>
      </c>
      <c r="D50" s="445"/>
      <c r="E50" s="760"/>
      <c r="F50" s="760"/>
      <c r="G50" s="760"/>
      <c r="H50" s="423"/>
      <c r="I50" s="761"/>
      <c r="J50" s="761"/>
      <c r="K50" s="432"/>
      <c r="L50" s="424"/>
    </row>
    <row r="51" spans="2:12" ht="15.5" x14ac:dyDescent="0.35">
      <c r="B51" s="446"/>
      <c r="C51" s="446"/>
      <c r="D51" s="446"/>
      <c r="E51" s="446"/>
      <c r="F51" s="446"/>
      <c r="G51" s="432"/>
      <c r="H51" s="425"/>
      <c r="I51" s="432"/>
      <c r="J51" s="432"/>
      <c r="K51" s="432"/>
      <c r="L51" s="425"/>
    </row>
    <row r="52" spans="2:12" ht="16.5" x14ac:dyDescent="0.35">
      <c r="B52" s="443" t="s">
        <v>621</v>
      </c>
      <c r="C52" s="444" t="s">
        <v>235</v>
      </c>
      <c r="D52" s="445"/>
      <c r="E52" s="760"/>
      <c r="F52" s="760"/>
      <c r="G52" s="760"/>
      <c r="H52" s="423"/>
      <c r="I52" s="761"/>
      <c r="J52" s="761"/>
      <c r="K52" s="432"/>
      <c r="L52" s="424"/>
    </row>
    <row r="53" spans="2:12" ht="15.5" x14ac:dyDescent="0.35">
      <c r="B53" s="446"/>
      <c r="C53" s="446"/>
      <c r="D53" s="446"/>
      <c r="E53" s="446"/>
      <c r="F53" s="446"/>
      <c r="G53" s="432"/>
      <c r="H53" s="425"/>
      <c r="I53" s="432"/>
      <c r="J53" s="432"/>
      <c r="K53" s="432"/>
      <c r="L53" s="425"/>
    </row>
    <row r="54" spans="2:12" ht="16.5" x14ac:dyDescent="0.35">
      <c r="B54" s="443" t="s">
        <v>622</v>
      </c>
      <c r="C54" s="444" t="s">
        <v>235</v>
      </c>
      <c r="D54" s="445"/>
      <c r="E54" s="760"/>
      <c r="F54" s="760"/>
      <c r="G54" s="760"/>
      <c r="H54" s="423"/>
      <c r="I54" s="761"/>
      <c r="J54" s="761"/>
      <c r="K54" s="432"/>
      <c r="L54" s="424"/>
    </row>
    <row r="55" spans="2:12" ht="15.5" x14ac:dyDescent="0.35">
      <c r="B55" s="446"/>
      <c r="C55" s="446"/>
      <c r="D55" s="446"/>
      <c r="E55" s="446"/>
      <c r="F55" s="446"/>
      <c r="G55" s="432"/>
      <c r="H55" s="425"/>
      <c r="I55" s="432"/>
      <c r="J55" s="432"/>
      <c r="K55" s="432"/>
      <c r="L55" s="425"/>
    </row>
    <row r="56" spans="2:12" ht="16.5" x14ac:dyDescent="0.35">
      <c r="B56" s="443" t="s">
        <v>624</v>
      </c>
      <c r="C56" s="444" t="s">
        <v>235</v>
      </c>
      <c r="D56" s="445"/>
      <c r="E56" s="762">
        <f>E54+E52</f>
        <v>0</v>
      </c>
      <c r="F56" s="762"/>
      <c r="G56" s="762"/>
      <c r="H56" s="425">
        <f>H54+H52</f>
        <v>0</v>
      </c>
      <c r="I56" s="762">
        <f>I54+I52</f>
        <v>0</v>
      </c>
      <c r="J56" s="762"/>
      <c r="K56" s="432"/>
      <c r="L56" s="425">
        <f>L54+L52</f>
        <v>0</v>
      </c>
    </row>
    <row r="57" spans="2:12" ht="15.5" x14ac:dyDescent="0.35">
      <c r="B57" s="437"/>
      <c r="C57" s="437"/>
      <c r="D57"/>
      <c r="E57"/>
      <c r="F57" s="425"/>
      <c r="G57"/>
      <c r="H57" s="425"/>
      <c r="I57"/>
      <c r="J57"/>
      <c r="K57"/>
      <c r="L57"/>
    </row>
    <row r="58" spans="2:12" ht="14.5" x14ac:dyDescent="0.35">
      <c r="B58"/>
      <c r="C58"/>
      <c r="D58"/>
      <c r="E58"/>
      <c r="F58"/>
      <c r="G58"/>
      <c r="H58"/>
      <c r="I58"/>
      <c r="J58"/>
      <c r="K58"/>
      <c r="L58"/>
    </row>
    <row r="59" spans="2:12" ht="27" customHeight="1" x14ac:dyDescent="0.35">
      <c r="B59" s="438" t="s">
        <v>626</v>
      </c>
      <c r="C59" s="439" t="s">
        <v>185</v>
      </c>
      <c r="D59"/>
      <c r="E59" s="754">
        <v>2021</v>
      </c>
      <c r="F59" s="754"/>
      <c r="G59" s="754"/>
      <c r="H59" s="415"/>
      <c r="I59" s="755">
        <v>2022</v>
      </c>
      <c r="J59" s="755"/>
      <c r="K59" s="388"/>
      <c r="L59" s="440">
        <v>2023</v>
      </c>
    </row>
    <row r="60" spans="2:12" ht="15.5" x14ac:dyDescent="0.35">
      <c r="B60" s="427"/>
      <c r="C60" s="441"/>
      <c r="D60"/>
      <c r="E60"/>
      <c r="F60" s="437"/>
      <c r="G60" s="437"/>
      <c r="H60" s="437"/>
      <c r="I60" s="437"/>
      <c r="J60" s="437"/>
      <c r="K60" s="437"/>
      <c r="L60"/>
    </row>
    <row r="61" spans="2:12" ht="3" customHeight="1" x14ac:dyDescent="0.35">
      <c r="B61" s="437"/>
      <c r="C61" s="441"/>
      <c r="D61"/>
      <c r="E61"/>
      <c r="F61" s="433"/>
      <c r="G61" s="437"/>
      <c r="H61" s="433"/>
      <c r="I61" s="437"/>
      <c r="J61" s="437"/>
      <c r="K61" s="437"/>
      <c r="L61"/>
    </row>
    <row r="62" spans="2:12" ht="3" customHeight="1" x14ac:dyDescent="0.35">
      <c r="B62"/>
      <c r="C62"/>
      <c r="D62"/>
      <c r="E62"/>
      <c r="F62"/>
      <c r="G62"/>
      <c r="H62"/>
      <c r="I62"/>
      <c r="J62"/>
      <c r="K62"/>
      <c r="L62"/>
    </row>
    <row r="63" spans="2:12" ht="15.5" x14ac:dyDescent="0.35">
      <c r="B63" s="416" t="s">
        <v>601</v>
      </c>
      <c r="C63" s="416"/>
      <c r="D63" s="417"/>
      <c r="E63" s="751" t="s">
        <v>602</v>
      </c>
      <c r="F63" s="751"/>
      <c r="G63" s="751"/>
      <c r="H63" s="751" t="s">
        <v>602</v>
      </c>
      <c r="I63" s="752"/>
      <c r="J63" s="752"/>
      <c r="K63" s="388"/>
      <c r="L63" s="418" t="s">
        <v>602</v>
      </c>
    </row>
    <row r="64" spans="2:12" ht="15.5" x14ac:dyDescent="0.35">
      <c r="B64" s="388"/>
      <c r="C64" s="388"/>
      <c r="D64" s="388"/>
      <c r="E64" s="388"/>
      <c r="F64" s="388"/>
      <c r="G64" s="388"/>
      <c r="H64" s="388"/>
      <c r="I64" s="388"/>
      <c r="J64" s="388"/>
      <c r="K64" s="388"/>
      <c r="L64" s="388"/>
    </row>
    <row r="65" spans="2:12" ht="15.5" x14ac:dyDescent="0.35">
      <c r="B65" s="419" t="s">
        <v>620</v>
      </c>
      <c r="C65" s="420" t="s">
        <v>235</v>
      </c>
      <c r="D65" s="421"/>
      <c r="E65" s="763"/>
      <c r="F65" s="763"/>
      <c r="G65" s="763"/>
      <c r="H65" s="423"/>
      <c r="I65" s="761"/>
      <c r="J65" s="761"/>
      <c r="K65" s="432"/>
      <c r="L65" s="424"/>
    </row>
    <row r="66" spans="2:12" ht="15.5" x14ac:dyDescent="0.35">
      <c r="B66" s="432"/>
      <c r="C66" s="432"/>
      <c r="D66" s="432"/>
      <c r="E66" s="432"/>
      <c r="F66" s="432"/>
      <c r="G66" s="432"/>
      <c r="H66" s="425"/>
      <c r="I66" s="432"/>
      <c r="J66" s="432"/>
      <c r="K66" s="432"/>
      <c r="L66" s="425"/>
    </row>
    <row r="67" spans="2:12" ht="15.5" x14ac:dyDescent="0.35">
      <c r="B67" s="419" t="s">
        <v>621</v>
      </c>
      <c r="C67" s="420" t="s">
        <v>235</v>
      </c>
      <c r="D67" s="421"/>
      <c r="E67" s="763"/>
      <c r="F67" s="763"/>
      <c r="G67" s="763"/>
      <c r="H67" s="423"/>
      <c r="I67" s="761"/>
      <c r="J67" s="761"/>
      <c r="K67" s="432"/>
      <c r="L67" s="424"/>
    </row>
    <row r="68" spans="2:12" ht="15.5" x14ac:dyDescent="0.35">
      <c r="B68" s="432"/>
      <c r="C68" s="432"/>
      <c r="D68" s="432"/>
      <c r="E68" s="432"/>
      <c r="F68" s="432"/>
      <c r="G68" s="432"/>
      <c r="H68" s="425"/>
      <c r="I68" s="432"/>
      <c r="J68" s="432"/>
      <c r="K68" s="432"/>
      <c r="L68" s="425"/>
    </row>
    <row r="69" spans="2:12" ht="15.5" x14ac:dyDescent="0.35">
      <c r="B69" s="419" t="s">
        <v>622</v>
      </c>
      <c r="C69" s="420" t="s">
        <v>235</v>
      </c>
      <c r="D69" s="421"/>
      <c r="E69" s="763"/>
      <c r="F69" s="763"/>
      <c r="G69" s="763"/>
      <c r="H69" s="423"/>
      <c r="I69" s="761"/>
      <c r="J69" s="761"/>
      <c r="K69" s="432"/>
      <c r="L69" s="424"/>
    </row>
    <row r="70" spans="2:12" ht="15.5" x14ac:dyDescent="0.35">
      <c r="B70" s="432"/>
      <c r="C70" s="432"/>
      <c r="D70" s="432"/>
      <c r="E70" s="432"/>
      <c r="F70" s="432"/>
      <c r="G70" s="432"/>
      <c r="H70" s="425"/>
      <c r="I70" s="432"/>
      <c r="J70" s="432"/>
      <c r="K70" s="432"/>
      <c r="L70" s="425"/>
    </row>
    <row r="71" spans="2:12" ht="15.5" x14ac:dyDescent="0.35">
      <c r="B71" s="419" t="s">
        <v>624</v>
      </c>
      <c r="C71" s="420" t="s">
        <v>235</v>
      </c>
      <c r="D71" s="421"/>
      <c r="E71" s="762">
        <f>E69+E67</f>
        <v>0</v>
      </c>
      <c r="F71" s="762"/>
      <c r="G71" s="762"/>
      <c r="H71" s="425">
        <f>H69+H67</f>
        <v>0</v>
      </c>
      <c r="I71" s="762">
        <f>J69+J67</f>
        <v>0</v>
      </c>
      <c r="J71" s="762"/>
      <c r="K71" s="432"/>
      <c r="L71" s="425">
        <f>L69+L67</f>
        <v>0</v>
      </c>
    </row>
    <row r="72" spans="2:12" ht="15.5" x14ac:dyDescent="0.35">
      <c r="B72" s="437"/>
      <c r="C72" s="437"/>
      <c r="D72"/>
      <c r="E72"/>
      <c r="F72" s="425"/>
      <c r="G72"/>
      <c r="H72" s="425"/>
      <c r="I72"/>
      <c r="J72"/>
      <c r="K72"/>
      <c r="L72"/>
    </row>
    <row r="73" spans="2:12" ht="15.5" x14ac:dyDescent="0.35">
      <c r="B73" s="388"/>
      <c r="C73" s="388"/>
      <c r="D73" s="388"/>
      <c r="E73" s="765" t="s">
        <v>627</v>
      </c>
      <c r="F73" s="765"/>
      <c r="G73" s="765"/>
      <c r="H73" s="447"/>
      <c r="I73" s="765" t="s">
        <v>628</v>
      </c>
      <c r="J73" s="765"/>
      <c r="K73" s="447"/>
      <c r="L73" s="447" t="s">
        <v>629</v>
      </c>
    </row>
    <row r="74" spans="2:12" ht="31" x14ac:dyDescent="0.35">
      <c r="B74" s="448" t="s">
        <v>630</v>
      </c>
      <c r="C74" s="449" t="s">
        <v>40</v>
      </c>
      <c r="D74" s="388"/>
      <c r="E74" s="764">
        <f>-1107005.92*12</f>
        <v>-13284071.039999999</v>
      </c>
      <c r="F74" s="764"/>
      <c r="G74" s="764"/>
      <c r="H74" s="423"/>
      <c r="I74" s="761">
        <f>E74</f>
        <v>-13284071.039999999</v>
      </c>
      <c r="J74" s="761"/>
      <c r="K74" s="450"/>
      <c r="L74" s="451">
        <f>I74</f>
        <v>-13284071.039999999</v>
      </c>
    </row>
  </sheetData>
  <mergeCells count="45">
    <mergeCell ref="E74:G74"/>
    <mergeCell ref="I74:J74"/>
    <mergeCell ref="E69:G69"/>
    <mergeCell ref="I69:J69"/>
    <mergeCell ref="E71:G71"/>
    <mergeCell ref="I71:J71"/>
    <mergeCell ref="E73:G73"/>
    <mergeCell ref="I73:J73"/>
    <mergeCell ref="E63:G63"/>
    <mergeCell ref="H63:J63"/>
    <mergeCell ref="E65:G65"/>
    <mergeCell ref="I65:J65"/>
    <mergeCell ref="E67:G67"/>
    <mergeCell ref="I67:J67"/>
    <mergeCell ref="E54:G54"/>
    <mergeCell ref="I54:J54"/>
    <mergeCell ref="E56:G56"/>
    <mergeCell ref="I56:J56"/>
    <mergeCell ref="E59:G59"/>
    <mergeCell ref="I59:J59"/>
    <mergeCell ref="E48:G48"/>
    <mergeCell ref="H48:J48"/>
    <mergeCell ref="E50:G50"/>
    <mergeCell ref="I50:J50"/>
    <mergeCell ref="E52:G52"/>
    <mergeCell ref="I52:J52"/>
    <mergeCell ref="E44:G44"/>
    <mergeCell ref="I44:J44"/>
    <mergeCell ref="E35:G35"/>
    <mergeCell ref="I35:J35"/>
    <mergeCell ref="E36:G36"/>
    <mergeCell ref="E37:G37"/>
    <mergeCell ref="I37:J37"/>
    <mergeCell ref="E38:G38"/>
    <mergeCell ref="E39:G39"/>
    <mergeCell ref="I39:J39"/>
    <mergeCell ref="E40:G40"/>
    <mergeCell ref="E41:G41"/>
    <mergeCell ref="I41:J41"/>
    <mergeCell ref="E20:G20"/>
    <mergeCell ref="I20:J20"/>
    <mergeCell ref="E29:G29"/>
    <mergeCell ref="I29:J29"/>
    <mergeCell ref="E33:G33"/>
    <mergeCell ref="I33:J3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16A07-C712-47AE-A592-F19E4B0CE8D2}">
  <dimension ref="A13:Q112"/>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3.26953125" style="32" customWidth="1"/>
    <col min="5" max="5" width="15.26953125" style="32" customWidth="1"/>
    <col min="6" max="6" width="13.26953125" style="32" customWidth="1"/>
    <col min="7" max="7" width="2.7265625" style="32" customWidth="1"/>
    <col min="8" max="8" width="13.26953125" style="32" customWidth="1"/>
    <col min="9" max="9" width="9.453125" style="32" bestFit="1" customWidth="1"/>
    <col min="10" max="10" width="13.26953125" style="32" customWidth="1"/>
    <col min="11" max="11" width="3.26953125" style="32" customWidth="1"/>
    <col min="12" max="12" width="13.26953125" style="32" customWidth="1"/>
    <col min="13" max="13" width="9.453125" style="32" bestFit="1" customWidth="1"/>
    <col min="14" max="14" width="13.26953125" style="32" customWidth="1"/>
    <col min="15" max="15" width="3.7265625" style="32" customWidth="1"/>
    <col min="16" max="16" width="17.54296875" style="32" customWidth="1"/>
    <col min="17" max="16384" width="9.26953125" style="32"/>
  </cols>
  <sheetData>
    <row r="13" spans="2:17" ht="68.25" customHeight="1" x14ac:dyDescent="0.35">
      <c r="B13" s="766" t="s">
        <v>631</v>
      </c>
      <c r="C13" s="767"/>
      <c r="D13" s="767"/>
      <c r="E13" s="767"/>
      <c r="F13" s="767"/>
      <c r="G13" s="767"/>
      <c r="H13" s="767"/>
      <c r="I13" s="767"/>
      <c r="J13" s="767"/>
      <c r="K13" s="767"/>
      <c r="L13" s="767"/>
      <c r="M13" s="767"/>
      <c r="N13" s="767"/>
      <c r="O13" s="767"/>
      <c r="P13" s="767"/>
    </row>
    <row r="16" spans="2:17" ht="15.5" x14ac:dyDescent="0.35">
      <c r="B16" s="452" t="s">
        <v>632</v>
      </c>
      <c r="C16" s="453"/>
      <c r="D16" s="768" t="s">
        <v>633</v>
      </c>
      <c r="E16" s="768"/>
      <c r="F16" s="768"/>
      <c r="G16" s="453"/>
      <c r="H16" s="768" t="s">
        <v>634</v>
      </c>
      <c r="I16" s="768"/>
      <c r="J16" s="768"/>
      <c r="K16" s="453"/>
      <c r="L16" s="768" t="s">
        <v>635</v>
      </c>
      <c r="M16" s="768"/>
      <c r="N16" s="768"/>
      <c r="O16" s="453"/>
      <c r="P16" s="452" t="s">
        <v>636</v>
      </c>
      <c r="Q16" s="454"/>
    </row>
    <row r="17" spans="2:17" ht="13" x14ac:dyDescent="0.3">
      <c r="B17" s="455" t="s">
        <v>637</v>
      </c>
      <c r="C17" s="456"/>
      <c r="D17" s="457" t="s">
        <v>638</v>
      </c>
      <c r="E17" s="457" t="s">
        <v>602</v>
      </c>
      <c r="F17" s="457" t="s">
        <v>639</v>
      </c>
      <c r="G17" s="456"/>
      <c r="H17" s="457" t="s">
        <v>638</v>
      </c>
      <c r="I17" s="457" t="s">
        <v>602</v>
      </c>
      <c r="J17" s="457" t="s">
        <v>639</v>
      </c>
      <c r="K17" s="456"/>
      <c r="L17" s="457" t="s">
        <v>638</v>
      </c>
      <c r="M17" s="457" t="s">
        <v>602</v>
      </c>
      <c r="N17" s="457" t="s">
        <v>639</v>
      </c>
      <c r="O17" s="456"/>
      <c r="P17" s="457" t="s">
        <v>639</v>
      </c>
      <c r="Q17" s="410"/>
    </row>
    <row r="18" spans="2:17" x14ac:dyDescent="0.25">
      <c r="C18" s="410"/>
      <c r="D18" s="410"/>
      <c r="E18" s="410"/>
      <c r="F18" s="410"/>
      <c r="G18" s="410"/>
      <c r="H18" s="410"/>
      <c r="I18" s="410"/>
      <c r="J18" s="410"/>
      <c r="K18" s="410"/>
      <c r="L18" s="410"/>
      <c r="M18" s="410"/>
      <c r="N18" s="410"/>
      <c r="O18" s="410"/>
      <c r="P18" s="410"/>
      <c r="Q18" s="410"/>
    </row>
    <row r="19" spans="2:17" x14ac:dyDescent="0.25">
      <c r="B19" s="411" t="s">
        <v>640</v>
      </c>
      <c r="C19" s="410"/>
      <c r="D19" s="458">
        <v>3717530.0000000005</v>
      </c>
      <c r="E19" s="459">
        <f t="shared" ref="E19:E30" si="0">IF(D19&lt;&gt;0,F19/D19,0)</f>
        <v>5.129999999999999</v>
      </c>
      <c r="F19" s="460">
        <v>19070928.899999999</v>
      </c>
      <c r="G19" s="410"/>
      <c r="H19" s="458">
        <v>3595742</v>
      </c>
      <c r="I19" s="459">
        <f t="shared" ref="I19:I30" si="1">IF(H19&lt;&gt;0,J19/H19,0)</f>
        <v>0.88</v>
      </c>
      <c r="J19" s="460">
        <v>3164252.96</v>
      </c>
      <c r="K19" s="410"/>
      <c r="L19" s="458">
        <v>3651865</v>
      </c>
      <c r="M19" s="459">
        <f t="shared" ref="M19:M30" si="2">IF(L19&lt;&gt;0,N19/L19,0)</f>
        <v>2.81</v>
      </c>
      <c r="N19" s="460">
        <v>10261740.65</v>
      </c>
      <c r="O19" s="410"/>
      <c r="P19" s="461">
        <f t="shared" ref="P19:P30" si="3">J19+N19</f>
        <v>13425993.609999999</v>
      </c>
      <c r="Q19" s="410"/>
    </row>
    <row r="20" spans="2:17" x14ac:dyDescent="0.25">
      <c r="B20" s="411" t="s">
        <v>641</v>
      </c>
      <c r="C20" s="410"/>
      <c r="D20" s="458">
        <v>3569456.9999999995</v>
      </c>
      <c r="E20" s="459">
        <f t="shared" si="0"/>
        <v>5.1300000000000008</v>
      </c>
      <c r="F20" s="460">
        <v>18311314.41</v>
      </c>
      <c r="G20" s="410"/>
      <c r="H20" s="458">
        <v>3483830.9999999995</v>
      </c>
      <c r="I20" s="459">
        <f t="shared" si="1"/>
        <v>0.88</v>
      </c>
      <c r="J20" s="460">
        <v>3065771.28</v>
      </c>
      <c r="K20" s="410"/>
      <c r="L20" s="458">
        <v>3543755.0000000009</v>
      </c>
      <c r="M20" s="459">
        <f t="shared" si="2"/>
        <v>2.8099999999999996</v>
      </c>
      <c r="N20" s="460">
        <v>9957951.5500000007</v>
      </c>
      <c r="O20" s="410"/>
      <c r="P20" s="461">
        <f t="shared" si="3"/>
        <v>13023722.83</v>
      </c>
      <c r="Q20" s="410"/>
    </row>
    <row r="21" spans="2:17" x14ac:dyDescent="0.25">
      <c r="B21" s="411" t="s">
        <v>642</v>
      </c>
      <c r="C21" s="410"/>
      <c r="D21" s="458">
        <v>3377303.0000000009</v>
      </c>
      <c r="E21" s="459">
        <f t="shared" si="0"/>
        <v>5.129999999999999</v>
      </c>
      <c r="F21" s="460">
        <v>17325564.390000001</v>
      </c>
      <c r="G21" s="410"/>
      <c r="H21" s="458">
        <v>3375236.9999999986</v>
      </c>
      <c r="I21" s="459">
        <f t="shared" si="1"/>
        <v>0.88000000000000034</v>
      </c>
      <c r="J21" s="460">
        <v>2970208.56</v>
      </c>
      <c r="K21" s="410"/>
      <c r="L21" s="458">
        <v>3406362.9999999991</v>
      </c>
      <c r="M21" s="459">
        <f t="shared" si="2"/>
        <v>2.8100000000000005</v>
      </c>
      <c r="N21" s="460">
        <v>9571880.0299999993</v>
      </c>
      <c r="O21" s="410"/>
      <c r="P21" s="461">
        <f t="shared" si="3"/>
        <v>12542088.59</v>
      </c>
      <c r="Q21" s="410"/>
    </row>
    <row r="22" spans="2:17" x14ac:dyDescent="0.25">
      <c r="B22" s="411" t="s">
        <v>643</v>
      </c>
      <c r="C22" s="410"/>
      <c r="D22" s="458">
        <v>3032088.0000000005</v>
      </c>
      <c r="E22" s="459">
        <f t="shared" si="0"/>
        <v>5.4599999999999991</v>
      </c>
      <c r="F22" s="460">
        <v>16555200.48</v>
      </c>
      <c r="G22" s="410"/>
      <c r="H22" s="458">
        <v>3511883.1022727275</v>
      </c>
      <c r="I22" s="459">
        <f t="shared" si="1"/>
        <v>0.87999999999999989</v>
      </c>
      <c r="J22" s="460">
        <v>3090457.13</v>
      </c>
      <c r="K22" s="410"/>
      <c r="L22" s="458">
        <v>3561515.6975088972</v>
      </c>
      <c r="M22" s="459">
        <f t="shared" si="2"/>
        <v>2.8099999999999996</v>
      </c>
      <c r="N22" s="460">
        <v>10007859.109999999</v>
      </c>
      <c r="O22" s="410"/>
      <c r="P22" s="461">
        <f t="shared" si="3"/>
        <v>13098316.239999998</v>
      </c>
      <c r="Q22" s="410"/>
    </row>
    <row r="23" spans="2:17" x14ac:dyDescent="0.25">
      <c r="B23" s="411" t="s">
        <v>644</v>
      </c>
      <c r="C23" s="410"/>
      <c r="D23" s="458">
        <v>3993453</v>
      </c>
      <c r="E23" s="459">
        <f t="shared" si="0"/>
        <v>5.46</v>
      </c>
      <c r="F23" s="460">
        <v>21804253.379999999</v>
      </c>
      <c r="G23" s="410"/>
      <c r="H23" s="458">
        <v>3906707.0000000005</v>
      </c>
      <c r="I23" s="459">
        <f t="shared" si="1"/>
        <v>0.87999999999999989</v>
      </c>
      <c r="J23" s="460">
        <v>3437902.16</v>
      </c>
      <c r="K23" s="410"/>
      <c r="L23" s="458">
        <v>3942718.0000000005</v>
      </c>
      <c r="M23" s="459">
        <f t="shared" si="2"/>
        <v>2.8099999999999996</v>
      </c>
      <c r="N23" s="460">
        <v>11079037.58</v>
      </c>
      <c r="O23" s="410"/>
      <c r="P23" s="461">
        <f t="shared" si="3"/>
        <v>14516939.74</v>
      </c>
      <c r="Q23" s="410"/>
    </row>
    <row r="24" spans="2:17" x14ac:dyDescent="0.25">
      <c r="B24" s="411" t="s">
        <v>645</v>
      </c>
      <c r="C24" s="410"/>
      <c r="D24" s="458">
        <v>4226957</v>
      </c>
      <c r="E24" s="459">
        <f t="shared" si="0"/>
        <v>5.46</v>
      </c>
      <c r="F24" s="460">
        <v>23079185.219999999</v>
      </c>
      <c r="G24" s="410"/>
      <c r="H24" s="458">
        <v>4163556.0146636697</v>
      </c>
      <c r="I24" s="459">
        <f t="shared" si="1"/>
        <v>0.87571957892694063</v>
      </c>
      <c r="J24" s="460">
        <v>3646107.52</v>
      </c>
      <c r="K24" s="410"/>
      <c r="L24" s="458">
        <v>4211596.0000000009</v>
      </c>
      <c r="M24" s="459">
        <f t="shared" si="2"/>
        <v>2.8099999999999992</v>
      </c>
      <c r="N24" s="460">
        <v>11834584.76</v>
      </c>
      <c r="O24" s="410"/>
      <c r="P24" s="461">
        <f t="shared" si="3"/>
        <v>15480692.279999999</v>
      </c>
      <c r="Q24" s="410"/>
    </row>
    <row r="25" spans="2:17" x14ac:dyDescent="0.25">
      <c r="B25" s="411" t="s">
        <v>646</v>
      </c>
      <c r="C25" s="410"/>
      <c r="D25" s="458">
        <v>4278847.9999999972</v>
      </c>
      <c r="E25" s="459">
        <f t="shared" si="0"/>
        <v>5.4600000000000035</v>
      </c>
      <c r="F25" s="460">
        <v>23362510.079999998</v>
      </c>
      <c r="G25" s="410"/>
      <c r="H25" s="458">
        <v>4192033.9999999977</v>
      </c>
      <c r="I25" s="459">
        <f t="shared" si="1"/>
        <v>0.88000000000000045</v>
      </c>
      <c r="J25" s="460">
        <v>3688989.92</v>
      </c>
      <c r="K25" s="410"/>
      <c r="L25" s="458">
        <v>4250204.0000000009</v>
      </c>
      <c r="M25" s="459">
        <f t="shared" si="2"/>
        <v>2.8099999999999996</v>
      </c>
      <c r="N25" s="460">
        <v>11943073.24</v>
      </c>
      <c r="O25" s="410"/>
      <c r="P25" s="461">
        <f t="shared" si="3"/>
        <v>15632063.16</v>
      </c>
      <c r="Q25" s="410"/>
    </row>
    <row r="26" spans="2:17" x14ac:dyDescent="0.25">
      <c r="B26" s="411" t="s">
        <v>647</v>
      </c>
      <c r="C26" s="410"/>
      <c r="D26" s="458">
        <v>4078338</v>
      </c>
      <c r="E26" s="459">
        <f t="shared" si="0"/>
        <v>5.46</v>
      </c>
      <c r="F26" s="460">
        <v>22267725.48</v>
      </c>
      <c r="G26" s="410"/>
      <c r="H26" s="458">
        <v>4169259.0000000009</v>
      </c>
      <c r="I26" s="459">
        <f t="shared" si="1"/>
        <v>0.87999999999999978</v>
      </c>
      <c r="J26" s="460">
        <v>3668947.92</v>
      </c>
      <c r="K26" s="410"/>
      <c r="L26" s="458">
        <v>4217855.0000000009</v>
      </c>
      <c r="M26" s="459">
        <f t="shared" si="2"/>
        <v>2.8099999999999996</v>
      </c>
      <c r="N26" s="460">
        <v>11852172.550000001</v>
      </c>
      <c r="O26" s="410"/>
      <c r="P26" s="461">
        <f t="shared" si="3"/>
        <v>15521120.470000001</v>
      </c>
      <c r="Q26" s="410"/>
    </row>
    <row r="27" spans="2:17" x14ac:dyDescent="0.25">
      <c r="B27" s="411" t="s">
        <v>648</v>
      </c>
      <c r="C27" s="410"/>
      <c r="D27" s="458">
        <v>3539175.9999999986</v>
      </c>
      <c r="E27" s="459">
        <f t="shared" si="0"/>
        <v>5.4600000000000026</v>
      </c>
      <c r="F27" s="460">
        <v>19323900.960000001</v>
      </c>
      <c r="G27" s="410"/>
      <c r="H27" s="458">
        <v>3597084.9999999995</v>
      </c>
      <c r="I27" s="459">
        <f t="shared" si="1"/>
        <v>0.88000000000000012</v>
      </c>
      <c r="J27" s="460">
        <v>3165434.8</v>
      </c>
      <c r="K27" s="410"/>
      <c r="L27" s="458">
        <v>3627479</v>
      </c>
      <c r="M27" s="459">
        <f t="shared" si="2"/>
        <v>2.81</v>
      </c>
      <c r="N27" s="460">
        <v>10193215.99</v>
      </c>
      <c r="O27" s="410"/>
      <c r="P27" s="461">
        <f t="shared" si="3"/>
        <v>13358650.789999999</v>
      </c>
      <c r="Q27" s="410"/>
    </row>
    <row r="28" spans="2:17" x14ac:dyDescent="0.25">
      <c r="B28" s="411" t="s">
        <v>649</v>
      </c>
      <c r="C28" s="410"/>
      <c r="D28" s="458">
        <v>3053631.9999999986</v>
      </c>
      <c r="E28" s="459">
        <f t="shared" si="0"/>
        <v>5.4600000000000026</v>
      </c>
      <c r="F28" s="460">
        <v>16672830.720000001</v>
      </c>
      <c r="G28" s="410"/>
      <c r="H28" s="458">
        <v>3070179.9999999995</v>
      </c>
      <c r="I28" s="459">
        <f t="shared" si="1"/>
        <v>0.88000000000000012</v>
      </c>
      <c r="J28" s="460">
        <v>2701758.4</v>
      </c>
      <c r="K28" s="410"/>
      <c r="L28" s="458">
        <v>3117032</v>
      </c>
      <c r="M28" s="459">
        <f t="shared" si="2"/>
        <v>2.81</v>
      </c>
      <c r="N28" s="460">
        <v>8758859.9199999999</v>
      </c>
      <c r="O28" s="410"/>
      <c r="P28" s="461">
        <f t="shared" si="3"/>
        <v>11460618.32</v>
      </c>
      <c r="Q28" s="410"/>
    </row>
    <row r="29" spans="2:17" x14ac:dyDescent="0.25">
      <c r="B29" s="411" t="s">
        <v>650</v>
      </c>
      <c r="C29" s="410"/>
      <c r="D29" s="458">
        <v>3307552.9999999981</v>
      </c>
      <c r="E29" s="459">
        <f t="shared" si="0"/>
        <v>5.4600000000000026</v>
      </c>
      <c r="F29" s="460">
        <v>18059239.379999999</v>
      </c>
      <c r="G29" s="410"/>
      <c r="H29" s="458">
        <v>3315459.9999999995</v>
      </c>
      <c r="I29" s="459">
        <f t="shared" si="1"/>
        <v>0.88000000000000012</v>
      </c>
      <c r="J29" s="460">
        <v>2917604.8</v>
      </c>
      <c r="K29" s="410"/>
      <c r="L29" s="458">
        <v>3368101</v>
      </c>
      <c r="M29" s="459">
        <f t="shared" si="2"/>
        <v>2.81</v>
      </c>
      <c r="N29" s="460">
        <v>9464363.8100000005</v>
      </c>
      <c r="O29" s="410"/>
      <c r="P29" s="461">
        <f t="shared" si="3"/>
        <v>12381968.609999999</v>
      </c>
      <c r="Q29" s="410"/>
    </row>
    <row r="30" spans="2:17" x14ac:dyDescent="0.25">
      <c r="B30" s="411" t="s">
        <v>651</v>
      </c>
      <c r="C30" s="410"/>
      <c r="D30" s="458">
        <v>3435040.0000000009</v>
      </c>
      <c r="E30" s="459">
        <f t="shared" si="0"/>
        <v>5.4599999999999982</v>
      </c>
      <c r="F30" s="460">
        <v>18755318.399999999</v>
      </c>
      <c r="G30" s="410"/>
      <c r="H30" s="458">
        <v>3511565</v>
      </c>
      <c r="I30" s="459">
        <f t="shared" si="1"/>
        <v>0.88</v>
      </c>
      <c r="J30" s="460">
        <v>3090177.2</v>
      </c>
      <c r="K30" s="410"/>
      <c r="L30" s="458">
        <v>3546340</v>
      </c>
      <c r="M30" s="459">
        <f t="shared" si="2"/>
        <v>2.81</v>
      </c>
      <c r="N30" s="460">
        <v>9965215.4000000004</v>
      </c>
      <c r="O30" s="410"/>
      <c r="P30" s="461">
        <f t="shared" si="3"/>
        <v>13055392.600000001</v>
      </c>
      <c r="Q30" s="410"/>
    </row>
    <row r="31" spans="2:17" x14ac:dyDescent="0.25">
      <c r="B31" s="410"/>
      <c r="C31" s="410"/>
      <c r="D31" s="410"/>
      <c r="E31" s="410"/>
      <c r="F31" s="410"/>
      <c r="G31" s="410"/>
      <c r="H31" s="410"/>
      <c r="I31" s="410"/>
      <c r="J31" s="410"/>
      <c r="K31" s="410"/>
      <c r="L31" s="410"/>
      <c r="M31" s="410"/>
      <c r="N31" s="410"/>
      <c r="O31" s="410"/>
      <c r="P31" s="410"/>
      <c r="Q31" s="410"/>
    </row>
    <row r="32" spans="2:17" ht="13.5" thickBot="1" x14ac:dyDescent="0.35">
      <c r="B32" s="455" t="s">
        <v>188</v>
      </c>
      <c r="C32" s="410"/>
      <c r="D32" s="462">
        <f>SUM(D19:D30)</f>
        <v>43609374.999999993</v>
      </c>
      <c r="E32" s="463">
        <f>IF(D32&lt;&gt;0,F32/D32,0)</f>
        <v>5.3793013956288078</v>
      </c>
      <c r="F32" s="464">
        <f>SUM(F19:F30)</f>
        <v>234587971.80000001</v>
      </c>
      <c r="G32" s="410"/>
      <c r="H32" s="462">
        <f>SUM(H19:H30)</f>
        <v>43892539.116936393</v>
      </c>
      <c r="I32" s="463">
        <f>IF(H32&lt;&gt;0,J32/H32,0)</f>
        <v>0.87959396805783918</v>
      </c>
      <c r="J32" s="464">
        <f>SUM(J19:J30)</f>
        <v>38607612.650000006</v>
      </c>
      <c r="K32" s="410"/>
      <c r="L32" s="462">
        <f>SUM(L19:L30)</f>
        <v>44444823.697508901</v>
      </c>
      <c r="M32" s="463">
        <f>IF(L32&lt;&gt;0,N32/L32,0)</f>
        <v>2.8099999999999996</v>
      </c>
      <c r="N32" s="464">
        <f>SUM(N19:N30)</f>
        <v>124889954.59</v>
      </c>
      <c r="O32" s="410"/>
      <c r="P32" s="464">
        <f>SUM(P19:P30)</f>
        <v>163497567.23999998</v>
      </c>
      <c r="Q32" s="410"/>
    </row>
    <row r="33" spans="2:17" x14ac:dyDescent="0.25">
      <c r="B33" s="410"/>
      <c r="C33" s="410"/>
      <c r="D33" s="410"/>
      <c r="E33" s="410"/>
      <c r="F33" s="410"/>
      <c r="G33" s="410"/>
      <c r="H33" s="410"/>
      <c r="I33" s="410"/>
      <c r="J33" s="410"/>
      <c r="K33" s="410"/>
      <c r="L33" s="410"/>
      <c r="M33" s="410"/>
      <c r="N33" s="410"/>
      <c r="O33" s="410"/>
      <c r="P33" s="410"/>
      <c r="Q33" s="410"/>
    </row>
    <row r="34" spans="2:17" ht="13" x14ac:dyDescent="0.25">
      <c r="B34" s="452" t="s">
        <v>652</v>
      </c>
      <c r="C34" s="453"/>
      <c r="D34" s="768" t="s">
        <v>633</v>
      </c>
      <c r="E34" s="768"/>
      <c r="F34" s="768"/>
      <c r="G34" s="453"/>
      <c r="H34" s="768" t="s">
        <v>634</v>
      </c>
      <c r="I34" s="768"/>
      <c r="J34" s="768"/>
      <c r="K34" s="453"/>
      <c r="L34" s="768" t="s">
        <v>635</v>
      </c>
      <c r="M34" s="768"/>
      <c r="N34" s="768"/>
      <c r="O34" s="453"/>
      <c r="P34" s="452" t="s">
        <v>636</v>
      </c>
      <c r="Q34" s="410"/>
    </row>
    <row r="35" spans="2:17" ht="13" x14ac:dyDescent="0.3">
      <c r="B35" s="455"/>
      <c r="C35" s="456"/>
      <c r="D35" s="457"/>
      <c r="E35" s="457"/>
      <c r="F35" s="457"/>
      <c r="G35" s="456"/>
      <c r="H35" s="457"/>
      <c r="I35" s="457"/>
      <c r="J35" s="457"/>
      <c r="K35" s="456"/>
      <c r="L35" s="457"/>
      <c r="M35" s="457"/>
      <c r="N35" s="457"/>
      <c r="O35" s="456"/>
      <c r="P35" s="457"/>
      <c r="Q35" s="410"/>
    </row>
    <row r="36" spans="2:17" ht="13" x14ac:dyDescent="0.3">
      <c r="B36" s="455" t="s">
        <v>637</v>
      </c>
      <c r="C36" s="456"/>
      <c r="D36" s="457" t="s">
        <v>638</v>
      </c>
      <c r="E36" s="457" t="s">
        <v>602</v>
      </c>
      <c r="F36" s="457" t="s">
        <v>639</v>
      </c>
      <c r="G36" s="456"/>
      <c r="H36" s="457" t="s">
        <v>638</v>
      </c>
      <c r="I36" s="457" t="s">
        <v>602</v>
      </c>
      <c r="J36" s="457" t="s">
        <v>639</v>
      </c>
      <c r="K36" s="456"/>
      <c r="L36" s="457" t="s">
        <v>638</v>
      </c>
      <c r="M36" s="457" t="s">
        <v>602</v>
      </c>
      <c r="N36" s="457" t="s">
        <v>639</v>
      </c>
      <c r="O36" s="456"/>
      <c r="P36" s="457" t="s">
        <v>639</v>
      </c>
      <c r="Q36" s="410"/>
    </row>
    <row r="37" spans="2:17" x14ac:dyDescent="0.25">
      <c r="B37" s="410"/>
      <c r="C37" s="410"/>
      <c r="D37" s="410"/>
      <c r="E37" s="410"/>
      <c r="F37" s="410"/>
      <c r="G37" s="410"/>
      <c r="H37" s="410"/>
      <c r="I37" s="410"/>
      <c r="J37" s="410"/>
      <c r="K37" s="410"/>
      <c r="L37" s="410"/>
      <c r="M37" s="410"/>
      <c r="N37" s="410"/>
      <c r="O37" s="410"/>
      <c r="P37" s="410"/>
      <c r="Q37" s="410"/>
    </row>
    <row r="38" spans="2:17" x14ac:dyDescent="0.25">
      <c r="B38" s="411" t="s">
        <v>640</v>
      </c>
      <c r="C38" s="410"/>
      <c r="D38" s="458"/>
      <c r="E38" s="465">
        <f>IF(D38&lt;&gt;0,F38/D38,0)</f>
        <v>0</v>
      </c>
      <c r="F38" s="460"/>
      <c r="G38" s="410"/>
      <c r="H38" s="458"/>
      <c r="I38" s="465">
        <f t="shared" ref="I38:I49" si="4">IF(H38&lt;&gt;0,J38/H38,0)</f>
        <v>0</v>
      </c>
      <c r="J38" s="460"/>
      <c r="K38" s="410"/>
      <c r="L38" s="458"/>
      <c r="M38" s="465">
        <f t="shared" ref="M38:M49" si="5">IF(L38&lt;&gt;0,N38/L38,0)</f>
        <v>0</v>
      </c>
      <c r="N38" s="460"/>
      <c r="O38" s="410"/>
      <c r="P38" s="461">
        <f>J38+N38</f>
        <v>0</v>
      </c>
      <c r="Q38" s="410"/>
    </row>
    <row r="39" spans="2:17" x14ac:dyDescent="0.25">
      <c r="B39" s="411" t="s">
        <v>641</v>
      </c>
      <c r="C39" s="410"/>
      <c r="D39" s="458"/>
      <c r="E39" s="465">
        <f t="shared" ref="E39:E49" si="6">IF(D39&lt;&gt;0,F39/D39,0)</f>
        <v>0</v>
      </c>
      <c r="F39" s="460"/>
      <c r="G39" s="410"/>
      <c r="H39" s="458"/>
      <c r="I39" s="465">
        <f t="shared" si="4"/>
        <v>0</v>
      </c>
      <c r="J39" s="460"/>
      <c r="K39" s="410"/>
      <c r="L39" s="458"/>
      <c r="M39" s="465">
        <f t="shared" si="5"/>
        <v>0</v>
      </c>
      <c r="N39" s="460"/>
      <c r="O39" s="410"/>
      <c r="P39" s="461">
        <f t="shared" ref="P39:P49" si="7">J39+N39</f>
        <v>0</v>
      </c>
      <c r="Q39" s="410"/>
    </row>
    <row r="40" spans="2:17" x14ac:dyDescent="0.25">
      <c r="B40" s="411" t="s">
        <v>642</v>
      </c>
      <c r="C40" s="410"/>
      <c r="D40" s="458"/>
      <c r="E40" s="465">
        <f t="shared" si="6"/>
        <v>0</v>
      </c>
      <c r="F40" s="460"/>
      <c r="G40" s="410"/>
      <c r="H40" s="458"/>
      <c r="I40" s="465">
        <f t="shared" si="4"/>
        <v>0</v>
      </c>
      <c r="J40" s="460"/>
      <c r="K40" s="410"/>
      <c r="L40" s="458"/>
      <c r="M40" s="465">
        <f t="shared" si="5"/>
        <v>0</v>
      </c>
      <c r="N40" s="460"/>
      <c r="O40" s="410"/>
      <c r="P40" s="461">
        <f t="shared" si="7"/>
        <v>0</v>
      </c>
      <c r="Q40" s="410"/>
    </row>
    <row r="41" spans="2:17" x14ac:dyDescent="0.25">
      <c r="B41" s="411" t="s">
        <v>643</v>
      </c>
      <c r="C41" s="410"/>
      <c r="D41" s="458"/>
      <c r="E41" s="465">
        <f t="shared" si="6"/>
        <v>0</v>
      </c>
      <c r="F41" s="460"/>
      <c r="G41" s="410"/>
      <c r="H41" s="458"/>
      <c r="I41" s="465">
        <f t="shared" si="4"/>
        <v>0</v>
      </c>
      <c r="J41" s="460"/>
      <c r="K41" s="410"/>
      <c r="L41" s="458"/>
      <c r="M41" s="465">
        <f t="shared" si="5"/>
        <v>0</v>
      </c>
      <c r="N41" s="460"/>
      <c r="O41" s="410"/>
      <c r="P41" s="461">
        <f t="shared" si="7"/>
        <v>0</v>
      </c>
      <c r="Q41" s="410"/>
    </row>
    <row r="42" spans="2:17" x14ac:dyDescent="0.25">
      <c r="B42" s="411" t="s">
        <v>644</v>
      </c>
      <c r="C42" s="410"/>
      <c r="D42" s="458"/>
      <c r="E42" s="465">
        <f t="shared" si="6"/>
        <v>0</v>
      </c>
      <c r="F42" s="460"/>
      <c r="G42" s="410"/>
      <c r="H42" s="458"/>
      <c r="I42" s="465">
        <f t="shared" si="4"/>
        <v>0</v>
      </c>
      <c r="J42" s="460"/>
      <c r="K42" s="410"/>
      <c r="L42" s="458"/>
      <c r="M42" s="465">
        <f t="shared" si="5"/>
        <v>0</v>
      </c>
      <c r="N42" s="460"/>
      <c r="O42" s="410"/>
      <c r="P42" s="461">
        <f t="shared" si="7"/>
        <v>0</v>
      </c>
      <c r="Q42" s="410"/>
    </row>
    <row r="43" spans="2:17" x14ac:dyDescent="0.25">
      <c r="B43" s="411" t="s">
        <v>645</v>
      </c>
      <c r="C43" s="410"/>
      <c r="D43" s="458"/>
      <c r="E43" s="465">
        <f t="shared" si="6"/>
        <v>0</v>
      </c>
      <c r="F43" s="460"/>
      <c r="G43" s="410"/>
      <c r="H43" s="458"/>
      <c r="I43" s="465">
        <f t="shared" si="4"/>
        <v>0</v>
      </c>
      <c r="J43" s="460"/>
      <c r="K43" s="410"/>
      <c r="L43" s="458"/>
      <c r="M43" s="465">
        <f t="shared" si="5"/>
        <v>0</v>
      </c>
      <c r="N43" s="460"/>
      <c r="O43" s="410"/>
      <c r="P43" s="461">
        <f t="shared" si="7"/>
        <v>0</v>
      </c>
      <c r="Q43" s="410"/>
    </row>
    <row r="44" spans="2:17" x14ac:dyDescent="0.25">
      <c r="B44" s="411" t="s">
        <v>646</v>
      </c>
      <c r="C44" s="410"/>
      <c r="D44" s="458"/>
      <c r="E44" s="465">
        <f t="shared" si="6"/>
        <v>0</v>
      </c>
      <c r="F44" s="460"/>
      <c r="G44" s="410"/>
      <c r="H44" s="458"/>
      <c r="I44" s="465">
        <f t="shared" si="4"/>
        <v>0</v>
      </c>
      <c r="J44" s="460"/>
      <c r="K44" s="410"/>
      <c r="L44" s="458"/>
      <c r="M44" s="465">
        <f t="shared" si="5"/>
        <v>0</v>
      </c>
      <c r="N44" s="460"/>
      <c r="O44" s="410"/>
      <c r="P44" s="461">
        <f t="shared" si="7"/>
        <v>0</v>
      </c>
      <c r="Q44" s="410"/>
    </row>
    <row r="45" spans="2:17" x14ac:dyDescent="0.25">
      <c r="B45" s="411" t="s">
        <v>647</v>
      </c>
      <c r="C45" s="410"/>
      <c r="D45" s="458"/>
      <c r="E45" s="465">
        <f t="shared" si="6"/>
        <v>0</v>
      </c>
      <c r="F45" s="460"/>
      <c r="G45" s="410"/>
      <c r="H45" s="458"/>
      <c r="I45" s="465">
        <f t="shared" si="4"/>
        <v>0</v>
      </c>
      <c r="J45" s="460"/>
      <c r="K45" s="410"/>
      <c r="L45" s="458"/>
      <c r="M45" s="465">
        <f t="shared" si="5"/>
        <v>0</v>
      </c>
      <c r="N45" s="460"/>
      <c r="O45" s="410"/>
      <c r="P45" s="461">
        <f t="shared" si="7"/>
        <v>0</v>
      </c>
      <c r="Q45" s="410"/>
    </row>
    <row r="46" spans="2:17" x14ac:dyDescent="0.25">
      <c r="B46" s="411" t="s">
        <v>648</v>
      </c>
      <c r="C46" s="410"/>
      <c r="D46" s="458"/>
      <c r="E46" s="465">
        <f t="shared" si="6"/>
        <v>0</v>
      </c>
      <c r="F46" s="460"/>
      <c r="G46" s="410"/>
      <c r="H46" s="458"/>
      <c r="I46" s="465">
        <f t="shared" si="4"/>
        <v>0</v>
      </c>
      <c r="J46" s="460"/>
      <c r="K46" s="410"/>
      <c r="L46" s="458"/>
      <c r="M46" s="465">
        <f t="shared" si="5"/>
        <v>0</v>
      </c>
      <c r="N46" s="460"/>
      <c r="O46" s="410"/>
      <c r="P46" s="461">
        <f t="shared" si="7"/>
        <v>0</v>
      </c>
      <c r="Q46" s="410"/>
    </row>
    <row r="47" spans="2:17" x14ac:dyDescent="0.25">
      <c r="B47" s="411" t="s">
        <v>649</v>
      </c>
      <c r="C47" s="410"/>
      <c r="D47" s="458"/>
      <c r="E47" s="465">
        <f t="shared" si="6"/>
        <v>0</v>
      </c>
      <c r="F47" s="460"/>
      <c r="G47" s="410"/>
      <c r="H47" s="458"/>
      <c r="I47" s="465">
        <f t="shared" si="4"/>
        <v>0</v>
      </c>
      <c r="J47" s="460"/>
      <c r="K47" s="410"/>
      <c r="L47" s="458"/>
      <c r="M47" s="465">
        <f t="shared" si="5"/>
        <v>0</v>
      </c>
      <c r="N47" s="460"/>
      <c r="O47" s="410"/>
      <c r="P47" s="461">
        <f t="shared" si="7"/>
        <v>0</v>
      </c>
      <c r="Q47" s="410"/>
    </row>
    <row r="48" spans="2:17" x14ac:dyDescent="0.25">
      <c r="B48" s="411" t="s">
        <v>650</v>
      </c>
      <c r="C48" s="410"/>
      <c r="D48" s="458"/>
      <c r="E48" s="465">
        <f t="shared" si="6"/>
        <v>0</v>
      </c>
      <c r="F48" s="460"/>
      <c r="G48" s="410"/>
      <c r="H48" s="458"/>
      <c r="I48" s="465">
        <f t="shared" si="4"/>
        <v>0</v>
      </c>
      <c r="J48" s="460"/>
      <c r="K48" s="410"/>
      <c r="L48" s="458"/>
      <c r="M48" s="465">
        <f t="shared" si="5"/>
        <v>0</v>
      </c>
      <c r="N48" s="460"/>
      <c r="O48" s="410"/>
      <c r="P48" s="461">
        <f t="shared" si="7"/>
        <v>0</v>
      </c>
      <c r="Q48" s="410"/>
    </row>
    <row r="49" spans="2:17" x14ac:dyDescent="0.25">
      <c r="B49" s="411" t="s">
        <v>651</v>
      </c>
      <c r="C49" s="410"/>
      <c r="D49" s="458"/>
      <c r="E49" s="465">
        <f t="shared" si="6"/>
        <v>0</v>
      </c>
      <c r="F49" s="460"/>
      <c r="G49" s="410"/>
      <c r="H49" s="458"/>
      <c r="I49" s="465">
        <f t="shared" si="4"/>
        <v>0</v>
      </c>
      <c r="J49" s="460"/>
      <c r="K49" s="410"/>
      <c r="L49" s="458"/>
      <c r="M49" s="465">
        <f t="shared" si="5"/>
        <v>0</v>
      </c>
      <c r="N49" s="460"/>
      <c r="O49" s="410"/>
      <c r="P49" s="461">
        <f t="shared" si="7"/>
        <v>0</v>
      </c>
      <c r="Q49" s="410"/>
    </row>
    <row r="50" spans="2:17" x14ac:dyDescent="0.25">
      <c r="B50" s="410"/>
      <c r="C50" s="410"/>
      <c r="D50" s="410"/>
      <c r="E50" s="410"/>
      <c r="F50" s="410"/>
      <c r="G50" s="410"/>
      <c r="H50" s="410"/>
      <c r="I50" s="410"/>
      <c r="J50" s="410"/>
      <c r="K50" s="410"/>
      <c r="L50" s="410"/>
      <c r="M50" s="410"/>
      <c r="N50" s="410"/>
      <c r="O50" s="410"/>
      <c r="P50" s="410"/>
      <c r="Q50" s="410"/>
    </row>
    <row r="51" spans="2:17" ht="13.5" thickBot="1" x14ac:dyDescent="0.35">
      <c r="B51" s="455" t="s">
        <v>188</v>
      </c>
      <c r="C51" s="410"/>
      <c r="D51" s="462">
        <f>SUM(D38:D49)</f>
        <v>0</v>
      </c>
      <c r="E51" s="466">
        <f>IF(D51&lt;&gt;0,F51/D51,0)</f>
        <v>0</v>
      </c>
      <c r="F51" s="464">
        <f>SUM(F38:F49)</f>
        <v>0</v>
      </c>
      <c r="G51" s="410"/>
      <c r="H51" s="462">
        <f>SUM(H38:H49)</f>
        <v>0</v>
      </c>
      <c r="I51" s="466">
        <f>IF(H51&lt;&gt;0,J51/H51,0)</f>
        <v>0</v>
      </c>
      <c r="J51" s="464">
        <f>SUM(J38:J49)</f>
        <v>0</v>
      </c>
      <c r="K51" s="410"/>
      <c r="L51" s="462">
        <f>SUM(L38:L49)</f>
        <v>0</v>
      </c>
      <c r="M51" s="466">
        <f>IF(L51&lt;&gt;0,N51/L51,0)</f>
        <v>0</v>
      </c>
      <c r="N51" s="464">
        <f>SUM(N38:N49)</f>
        <v>0</v>
      </c>
      <c r="O51" s="410"/>
      <c r="P51" s="464">
        <f>SUM(P38:P49)</f>
        <v>0</v>
      </c>
      <c r="Q51" s="410"/>
    </row>
    <row r="52" spans="2:17" x14ac:dyDescent="0.25">
      <c r="B52" s="410"/>
      <c r="C52" s="410"/>
      <c r="D52" s="410"/>
      <c r="E52" s="410"/>
      <c r="F52" s="410"/>
      <c r="G52" s="410"/>
      <c r="H52" s="410"/>
      <c r="I52" s="410"/>
      <c r="J52" s="410"/>
      <c r="K52" s="410"/>
      <c r="L52" s="410"/>
      <c r="M52" s="410"/>
      <c r="N52" s="410"/>
      <c r="O52" s="410"/>
      <c r="P52" s="410"/>
      <c r="Q52" s="410"/>
    </row>
    <row r="53" spans="2:17" ht="13" x14ac:dyDescent="0.25">
      <c r="B53" s="467" t="s">
        <v>653</v>
      </c>
      <c r="C53" s="453"/>
      <c r="D53" s="768" t="s">
        <v>633</v>
      </c>
      <c r="E53" s="768"/>
      <c r="F53" s="768"/>
      <c r="G53" s="453"/>
      <c r="H53" s="768" t="s">
        <v>634</v>
      </c>
      <c r="I53" s="768"/>
      <c r="J53" s="768"/>
      <c r="K53" s="453"/>
      <c r="L53" s="768" t="s">
        <v>635</v>
      </c>
      <c r="M53" s="768"/>
      <c r="N53" s="768"/>
      <c r="O53" s="453"/>
      <c r="P53" s="452" t="s">
        <v>636</v>
      </c>
      <c r="Q53" s="410"/>
    </row>
    <row r="54" spans="2:17" ht="13" x14ac:dyDescent="0.3">
      <c r="B54" s="468" t="s">
        <v>654</v>
      </c>
      <c r="C54" s="456"/>
      <c r="D54" s="457"/>
      <c r="E54" s="457"/>
      <c r="F54" s="457"/>
      <c r="G54" s="456"/>
      <c r="H54" s="457"/>
      <c r="I54" s="457"/>
      <c r="J54" s="457"/>
      <c r="K54" s="456"/>
      <c r="L54" s="457"/>
      <c r="M54" s="457"/>
      <c r="N54" s="457"/>
      <c r="O54" s="456"/>
      <c r="P54" s="457"/>
      <c r="Q54" s="410"/>
    </row>
    <row r="55" spans="2:17" ht="13" x14ac:dyDescent="0.3">
      <c r="B55" s="455" t="s">
        <v>637</v>
      </c>
      <c r="C55" s="456"/>
      <c r="D55" s="457" t="s">
        <v>638</v>
      </c>
      <c r="E55" s="457" t="s">
        <v>602</v>
      </c>
      <c r="F55" s="457" t="s">
        <v>639</v>
      </c>
      <c r="G55" s="456"/>
      <c r="H55" s="457" t="s">
        <v>638</v>
      </c>
      <c r="I55" s="457" t="s">
        <v>602</v>
      </c>
      <c r="J55" s="457" t="s">
        <v>639</v>
      </c>
      <c r="K55" s="456"/>
      <c r="L55" s="457" t="s">
        <v>638</v>
      </c>
      <c r="M55" s="457" t="s">
        <v>602</v>
      </c>
      <c r="N55" s="457" t="s">
        <v>639</v>
      </c>
      <c r="O55" s="456"/>
      <c r="P55" s="457" t="s">
        <v>639</v>
      </c>
      <c r="Q55" s="410"/>
    </row>
    <row r="56" spans="2:17" x14ac:dyDescent="0.25">
      <c r="B56" s="410"/>
      <c r="C56" s="410"/>
      <c r="D56" s="410"/>
      <c r="E56" s="410"/>
      <c r="F56" s="410"/>
      <c r="G56" s="410"/>
      <c r="H56" s="410"/>
      <c r="I56" s="410"/>
      <c r="J56" s="410"/>
      <c r="K56" s="410"/>
      <c r="L56" s="410"/>
      <c r="M56" s="410"/>
      <c r="N56" s="410"/>
      <c r="O56" s="410"/>
      <c r="P56" s="410"/>
      <c r="Q56" s="410"/>
    </row>
    <row r="57" spans="2:17" ht="13" x14ac:dyDescent="0.3">
      <c r="B57" s="411" t="s">
        <v>640</v>
      </c>
      <c r="C57" s="410"/>
      <c r="D57" s="458"/>
      <c r="E57" s="469">
        <f t="shared" ref="E57:E68" si="8">IF(D57&lt;&gt;0,F57/D57,0)</f>
        <v>0</v>
      </c>
      <c r="F57" s="460"/>
      <c r="G57" s="410"/>
      <c r="H57" s="458"/>
      <c r="I57" s="469">
        <f t="shared" ref="I57:I68" si="9">IF(H57&lt;&gt;0,J57/H57,0)</f>
        <v>0</v>
      </c>
      <c r="J57" s="470"/>
      <c r="K57" s="410"/>
      <c r="L57" s="458"/>
      <c r="M57" s="469">
        <f t="shared" ref="M57:M68" si="10">IF(L57&lt;&gt;0,N57/L57,0)</f>
        <v>0</v>
      </c>
      <c r="N57" s="460"/>
      <c r="O57" s="410"/>
      <c r="P57" s="461">
        <f t="shared" ref="P57:P68" si="11">J57+N57</f>
        <v>0</v>
      </c>
      <c r="Q57" s="410"/>
    </row>
    <row r="58" spans="2:17" ht="13" x14ac:dyDescent="0.3">
      <c r="B58" s="411" t="s">
        <v>641</v>
      </c>
      <c r="C58" s="410"/>
      <c r="D58" s="458"/>
      <c r="E58" s="469">
        <f t="shared" si="8"/>
        <v>0</v>
      </c>
      <c r="F58" s="460"/>
      <c r="G58" s="410"/>
      <c r="H58" s="458"/>
      <c r="I58" s="469">
        <f t="shared" si="9"/>
        <v>0</v>
      </c>
      <c r="J58" s="470"/>
      <c r="K58" s="410"/>
      <c r="L58" s="458"/>
      <c r="M58" s="469">
        <f t="shared" si="10"/>
        <v>0</v>
      </c>
      <c r="N58" s="460"/>
      <c r="O58" s="410"/>
      <c r="P58" s="461">
        <f t="shared" si="11"/>
        <v>0</v>
      </c>
      <c r="Q58" s="410"/>
    </row>
    <row r="59" spans="2:17" ht="13" x14ac:dyDescent="0.3">
      <c r="B59" s="411" t="s">
        <v>642</v>
      </c>
      <c r="C59" s="410"/>
      <c r="D59" s="458"/>
      <c r="E59" s="469">
        <f t="shared" si="8"/>
        <v>0</v>
      </c>
      <c r="F59" s="460"/>
      <c r="G59" s="410"/>
      <c r="H59" s="458"/>
      <c r="I59" s="469">
        <f t="shared" si="9"/>
        <v>0</v>
      </c>
      <c r="J59" s="470"/>
      <c r="K59" s="410"/>
      <c r="L59" s="458"/>
      <c r="M59" s="469">
        <f t="shared" si="10"/>
        <v>0</v>
      </c>
      <c r="N59" s="460"/>
      <c r="O59" s="410"/>
      <c r="P59" s="461">
        <f t="shared" si="11"/>
        <v>0</v>
      </c>
      <c r="Q59" s="410"/>
    </row>
    <row r="60" spans="2:17" ht="13" x14ac:dyDescent="0.3">
      <c r="B60" s="411" t="s">
        <v>643</v>
      </c>
      <c r="C60" s="410"/>
      <c r="D60" s="458"/>
      <c r="E60" s="469">
        <f t="shared" si="8"/>
        <v>0</v>
      </c>
      <c r="F60" s="460"/>
      <c r="G60" s="410"/>
      <c r="H60" s="458"/>
      <c r="I60" s="469">
        <f t="shared" si="9"/>
        <v>0</v>
      </c>
      <c r="J60" s="470"/>
      <c r="K60" s="410"/>
      <c r="L60" s="458"/>
      <c r="M60" s="469">
        <f t="shared" si="10"/>
        <v>0</v>
      </c>
      <c r="N60" s="460"/>
      <c r="O60" s="410"/>
      <c r="P60" s="461">
        <f t="shared" si="11"/>
        <v>0</v>
      </c>
      <c r="Q60" s="410"/>
    </row>
    <row r="61" spans="2:17" ht="13" x14ac:dyDescent="0.3">
      <c r="B61" s="411" t="s">
        <v>644</v>
      </c>
      <c r="C61" s="410"/>
      <c r="D61" s="458"/>
      <c r="E61" s="469">
        <f t="shared" si="8"/>
        <v>0</v>
      </c>
      <c r="F61" s="460"/>
      <c r="G61" s="410"/>
      <c r="H61" s="458"/>
      <c r="I61" s="469">
        <f t="shared" si="9"/>
        <v>0</v>
      </c>
      <c r="J61" s="470"/>
      <c r="K61" s="410"/>
      <c r="L61" s="458"/>
      <c r="M61" s="469">
        <f t="shared" si="10"/>
        <v>0</v>
      </c>
      <c r="N61" s="460"/>
      <c r="O61" s="410"/>
      <c r="P61" s="461">
        <f t="shared" si="11"/>
        <v>0</v>
      </c>
      <c r="Q61" s="410"/>
    </row>
    <row r="62" spans="2:17" ht="13" x14ac:dyDescent="0.3">
      <c r="B62" s="411" t="s">
        <v>645</v>
      </c>
      <c r="C62" s="410"/>
      <c r="D62" s="458"/>
      <c r="E62" s="469">
        <f t="shared" si="8"/>
        <v>0</v>
      </c>
      <c r="F62" s="460"/>
      <c r="G62" s="410"/>
      <c r="H62" s="458"/>
      <c r="I62" s="469">
        <f t="shared" si="9"/>
        <v>0</v>
      </c>
      <c r="J62" s="470"/>
      <c r="K62" s="410"/>
      <c r="L62" s="458"/>
      <c r="M62" s="469">
        <f t="shared" si="10"/>
        <v>0</v>
      </c>
      <c r="N62" s="460"/>
      <c r="O62" s="410"/>
      <c r="P62" s="461">
        <f t="shared" si="11"/>
        <v>0</v>
      </c>
      <c r="Q62" s="410"/>
    </row>
    <row r="63" spans="2:17" ht="13" x14ac:dyDescent="0.3">
      <c r="B63" s="411" t="s">
        <v>646</v>
      </c>
      <c r="C63" s="410"/>
      <c r="D63" s="458"/>
      <c r="E63" s="469">
        <f t="shared" si="8"/>
        <v>0</v>
      </c>
      <c r="F63" s="460"/>
      <c r="G63" s="410"/>
      <c r="H63" s="458"/>
      <c r="I63" s="469">
        <f t="shared" si="9"/>
        <v>0</v>
      </c>
      <c r="J63" s="470"/>
      <c r="K63" s="410"/>
      <c r="L63" s="458"/>
      <c r="M63" s="469">
        <f t="shared" si="10"/>
        <v>0</v>
      </c>
      <c r="N63" s="460"/>
      <c r="O63" s="410"/>
      <c r="P63" s="461">
        <f t="shared" si="11"/>
        <v>0</v>
      </c>
      <c r="Q63" s="410"/>
    </row>
    <row r="64" spans="2:17" ht="13" x14ac:dyDescent="0.3">
      <c r="B64" s="411" t="s">
        <v>647</v>
      </c>
      <c r="C64" s="410"/>
      <c r="D64" s="458"/>
      <c r="E64" s="469">
        <f t="shared" si="8"/>
        <v>0</v>
      </c>
      <c r="F64" s="460"/>
      <c r="G64" s="410"/>
      <c r="H64" s="458"/>
      <c r="I64" s="469">
        <f t="shared" si="9"/>
        <v>0</v>
      </c>
      <c r="J64" s="470"/>
      <c r="K64" s="410"/>
      <c r="L64" s="458"/>
      <c r="M64" s="469">
        <f t="shared" si="10"/>
        <v>0</v>
      </c>
      <c r="N64" s="460"/>
      <c r="O64" s="410"/>
      <c r="P64" s="461">
        <f t="shared" si="11"/>
        <v>0</v>
      </c>
      <c r="Q64" s="410"/>
    </row>
    <row r="65" spans="2:17" ht="13" x14ac:dyDescent="0.3">
      <c r="B65" s="411" t="s">
        <v>648</v>
      </c>
      <c r="C65" s="410"/>
      <c r="D65" s="458"/>
      <c r="E65" s="469">
        <f t="shared" si="8"/>
        <v>0</v>
      </c>
      <c r="F65" s="460"/>
      <c r="G65" s="410"/>
      <c r="H65" s="458"/>
      <c r="I65" s="469">
        <f t="shared" si="9"/>
        <v>0</v>
      </c>
      <c r="J65" s="470"/>
      <c r="K65" s="410"/>
      <c r="L65" s="458"/>
      <c r="M65" s="469">
        <f t="shared" si="10"/>
        <v>0</v>
      </c>
      <c r="N65" s="460"/>
      <c r="O65" s="410"/>
      <c r="P65" s="461">
        <f t="shared" si="11"/>
        <v>0</v>
      </c>
      <c r="Q65" s="410"/>
    </row>
    <row r="66" spans="2:17" ht="13" x14ac:dyDescent="0.3">
      <c r="B66" s="411" t="s">
        <v>649</v>
      </c>
      <c r="C66" s="410"/>
      <c r="D66" s="458"/>
      <c r="E66" s="469">
        <f t="shared" si="8"/>
        <v>0</v>
      </c>
      <c r="F66" s="460"/>
      <c r="G66" s="410"/>
      <c r="H66" s="458"/>
      <c r="I66" s="469">
        <f t="shared" si="9"/>
        <v>0</v>
      </c>
      <c r="J66" s="470"/>
      <c r="K66" s="410"/>
      <c r="L66" s="458"/>
      <c r="M66" s="469">
        <f t="shared" si="10"/>
        <v>0</v>
      </c>
      <c r="N66" s="460"/>
      <c r="O66" s="410"/>
      <c r="P66" s="461">
        <f t="shared" si="11"/>
        <v>0</v>
      </c>
      <c r="Q66" s="410"/>
    </row>
    <row r="67" spans="2:17" ht="13" x14ac:dyDescent="0.3">
      <c r="B67" s="411" t="s">
        <v>650</v>
      </c>
      <c r="C67" s="410"/>
      <c r="D67" s="458"/>
      <c r="E67" s="469">
        <f t="shared" si="8"/>
        <v>0</v>
      </c>
      <c r="F67" s="460"/>
      <c r="G67" s="410"/>
      <c r="H67" s="458"/>
      <c r="I67" s="469">
        <f t="shared" si="9"/>
        <v>0</v>
      </c>
      <c r="J67" s="470"/>
      <c r="K67" s="410"/>
      <c r="L67" s="458"/>
      <c r="M67" s="469">
        <f t="shared" si="10"/>
        <v>0</v>
      </c>
      <c r="N67" s="460"/>
      <c r="O67" s="410"/>
      <c r="P67" s="461">
        <f t="shared" si="11"/>
        <v>0</v>
      </c>
      <c r="Q67" s="410"/>
    </row>
    <row r="68" spans="2:17" ht="13" x14ac:dyDescent="0.3">
      <c r="B68" s="411" t="s">
        <v>651</v>
      </c>
      <c r="C68" s="410"/>
      <c r="D68" s="458"/>
      <c r="E68" s="469">
        <f t="shared" si="8"/>
        <v>0</v>
      </c>
      <c r="F68" s="460"/>
      <c r="G68" s="410"/>
      <c r="H68" s="458"/>
      <c r="I68" s="469">
        <f t="shared" si="9"/>
        <v>0</v>
      </c>
      <c r="J68" s="470"/>
      <c r="K68" s="410"/>
      <c r="L68" s="458"/>
      <c r="M68" s="469">
        <f t="shared" si="10"/>
        <v>0</v>
      </c>
      <c r="N68" s="460"/>
      <c r="O68" s="410"/>
      <c r="P68" s="461">
        <f t="shared" si="11"/>
        <v>0</v>
      </c>
      <c r="Q68" s="410"/>
    </row>
    <row r="69" spans="2:17" x14ac:dyDescent="0.25">
      <c r="B69" s="410"/>
      <c r="C69" s="410"/>
      <c r="D69" s="410"/>
      <c r="E69" s="410"/>
      <c r="F69" s="410"/>
      <c r="G69" s="410"/>
      <c r="H69" s="410"/>
      <c r="I69" s="410"/>
      <c r="J69" s="410"/>
      <c r="K69" s="410"/>
      <c r="L69" s="410"/>
      <c r="M69" s="410"/>
      <c r="N69" s="410"/>
      <c r="O69" s="410"/>
      <c r="P69" s="410"/>
      <c r="Q69" s="410"/>
    </row>
    <row r="70" spans="2:17" ht="13.5" thickBot="1" x14ac:dyDescent="0.35">
      <c r="B70" s="455" t="s">
        <v>188</v>
      </c>
      <c r="C70" s="410"/>
      <c r="D70" s="462">
        <f>SUM(D57:D68)</f>
        <v>0</v>
      </c>
      <c r="E70" s="463">
        <f>IF(D70&lt;&gt;0,F70/D70,0)</f>
        <v>0</v>
      </c>
      <c r="F70" s="464">
        <f>SUM(F57:F68)</f>
        <v>0</v>
      </c>
      <c r="G70" s="410"/>
      <c r="H70" s="462">
        <f>SUM(H57:H68)</f>
        <v>0</v>
      </c>
      <c r="I70" s="463">
        <f>IF(H70&lt;&gt;0,J70/H70,0)</f>
        <v>0</v>
      </c>
      <c r="J70" s="464">
        <f>SUM(J57:J68)</f>
        <v>0</v>
      </c>
      <c r="K70" s="410"/>
      <c r="L70" s="462">
        <f>SUM(L57:L68)</f>
        <v>0</v>
      </c>
      <c r="M70" s="463">
        <f>IF(L70&lt;&gt;0,N70/L70,0)</f>
        <v>0</v>
      </c>
      <c r="N70" s="464">
        <f>SUM(N57:N68)</f>
        <v>0</v>
      </c>
      <c r="O70" s="410"/>
      <c r="P70" s="464">
        <f>SUM(P57:P68)</f>
        <v>0</v>
      </c>
      <c r="Q70" s="410"/>
    </row>
    <row r="71" spans="2:17" x14ac:dyDescent="0.25">
      <c r="B71" s="410"/>
      <c r="C71" s="410"/>
      <c r="D71" s="410"/>
      <c r="E71" s="410"/>
      <c r="F71" s="410"/>
      <c r="G71" s="410"/>
      <c r="H71" s="410"/>
      <c r="I71" s="410"/>
      <c r="J71" s="410"/>
      <c r="K71" s="410"/>
      <c r="L71" s="410"/>
      <c r="M71" s="410"/>
      <c r="N71" s="410"/>
      <c r="O71" s="410"/>
      <c r="P71" s="410"/>
      <c r="Q71" s="410"/>
    </row>
    <row r="72" spans="2:17" ht="13" x14ac:dyDescent="0.25">
      <c r="B72" s="467" t="s">
        <v>655</v>
      </c>
      <c r="C72" s="453"/>
      <c r="D72" s="768" t="s">
        <v>633</v>
      </c>
      <c r="E72" s="768"/>
      <c r="F72" s="768"/>
      <c r="G72" s="453"/>
      <c r="H72" s="768" t="s">
        <v>634</v>
      </c>
      <c r="I72" s="768"/>
      <c r="J72" s="768"/>
      <c r="K72" s="453"/>
      <c r="L72" s="768" t="s">
        <v>635</v>
      </c>
      <c r="M72" s="768"/>
      <c r="N72" s="768"/>
      <c r="O72" s="453"/>
      <c r="P72" s="452" t="s">
        <v>636</v>
      </c>
      <c r="Q72" s="410"/>
    </row>
    <row r="73" spans="2:17" ht="13" x14ac:dyDescent="0.3">
      <c r="B73" s="468" t="s">
        <v>654</v>
      </c>
      <c r="C73" s="456"/>
      <c r="D73" s="457"/>
      <c r="E73" s="457"/>
      <c r="F73" s="457"/>
      <c r="G73" s="456"/>
      <c r="H73" s="457"/>
      <c r="I73" s="457"/>
      <c r="J73" s="457"/>
      <c r="K73" s="456"/>
      <c r="L73" s="457"/>
      <c r="M73" s="457"/>
      <c r="N73" s="457"/>
      <c r="O73" s="456"/>
      <c r="P73" s="457"/>
      <c r="Q73" s="410"/>
    </row>
    <row r="74" spans="2:17" ht="13" x14ac:dyDescent="0.3">
      <c r="B74" s="455" t="s">
        <v>637</v>
      </c>
      <c r="C74" s="456"/>
      <c r="D74" s="457" t="s">
        <v>638</v>
      </c>
      <c r="E74" s="457" t="s">
        <v>602</v>
      </c>
      <c r="F74" s="457" t="s">
        <v>639</v>
      </c>
      <c r="G74" s="456"/>
      <c r="H74" s="457" t="s">
        <v>638</v>
      </c>
      <c r="I74" s="457" t="s">
        <v>602</v>
      </c>
      <c r="J74" s="457" t="s">
        <v>639</v>
      </c>
      <c r="K74" s="456"/>
      <c r="L74" s="457" t="s">
        <v>638</v>
      </c>
      <c r="M74" s="457" t="s">
        <v>602</v>
      </c>
      <c r="N74" s="457" t="s">
        <v>639</v>
      </c>
      <c r="O74" s="456"/>
      <c r="P74" s="457" t="s">
        <v>639</v>
      </c>
      <c r="Q74" s="410"/>
    </row>
    <row r="75" spans="2:17" x14ac:dyDescent="0.25">
      <c r="B75" s="410"/>
      <c r="C75" s="410"/>
      <c r="D75" s="410"/>
      <c r="E75" s="410"/>
      <c r="F75" s="410"/>
      <c r="G75" s="410"/>
      <c r="H75" s="410"/>
      <c r="I75" s="410"/>
      <c r="J75" s="410"/>
      <c r="K75" s="410"/>
      <c r="L75" s="410"/>
      <c r="M75" s="410"/>
      <c r="N75" s="410"/>
      <c r="O75" s="410"/>
      <c r="P75" s="410"/>
      <c r="Q75" s="410"/>
    </row>
    <row r="76" spans="2:17" ht="13" x14ac:dyDescent="0.3">
      <c r="B76" s="411" t="s">
        <v>640</v>
      </c>
      <c r="C76" s="410"/>
      <c r="D76" s="458"/>
      <c r="E76" s="469">
        <f t="shared" ref="E76:E87" si="12">IF(D76&lt;&gt;0,F76/D76,0)</f>
        <v>0</v>
      </c>
      <c r="F76" s="460"/>
      <c r="G76" s="410"/>
      <c r="H76" s="458"/>
      <c r="I76" s="469">
        <f t="shared" ref="I76:I87" si="13">IF(H76&lt;&gt;0,J76/H76,0)</f>
        <v>0</v>
      </c>
      <c r="J76" s="470"/>
      <c r="K76" s="410"/>
      <c r="L76" s="458"/>
      <c r="M76" s="469">
        <f t="shared" ref="M76:M87" si="14">IF(L76&lt;&gt;0,N76/L76,0)</f>
        <v>0</v>
      </c>
      <c r="N76" s="460"/>
      <c r="O76" s="410"/>
      <c r="P76" s="461">
        <f t="shared" ref="P76:P87" si="15">J76+N76</f>
        <v>0</v>
      </c>
      <c r="Q76" s="410"/>
    </row>
    <row r="77" spans="2:17" ht="13" x14ac:dyDescent="0.3">
      <c r="B77" s="411" t="s">
        <v>641</v>
      </c>
      <c r="C77" s="410"/>
      <c r="D77" s="458"/>
      <c r="E77" s="469">
        <f t="shared" si="12"/>
        <v>0</v>
      </c>
      <c r="F77" s="460"/>
      <c r="G77" s="410"/>
      <c r="H77" s="458"/>
      <c r="I77" s="469">
        <f t="shared" si="13"/>
        <v>0</v>
      </c>
      <c r="J77" s="470"/>
      <c r="K77" s="410"/>
      <c r="L77" s="458"/>
      <c r="M77" s="469">
        <f t="shared" si="14"/>
        <v>0</v>
      </c>
      <c r="N77" s="460"/>
      <c r="O77" s="410"/>
      <c r="P77" s="461">
        <f t="shared" si="15"/>
        <v>0</v>
      </c>
      <c r="Q77" s="410"/>
    </row>
    <row r="78" spans="2:17" ht="13" x14ac:dyDescent="0.3">
      <c r="B78" s="411" t="s">
        <v>642</v>
      </c>
      <c r="C78" s="410"/>
      <c r="D78" s="458"/>
      <c r="E78" s="469">
        <f t="shared" si="12"/>
        <v>0</v>
      </c>
      <c r="F78" s="460"/>
      <c r="G78" s="410"/>
      <c r="H78" s="458"/>
      <c r="I78" s="469">
        <f t="shared" si="13"/>
        <v>0</v>
      </c>
      <c r="J78" s="470"/>
      <c r="K78" s="410"/>
      <c r="L78" s="458"/>
      <c r="M78" s="469">
        <f t="shared" si="14"/>
        <v>0</v>
      </c>
      <c r="N78" s="460"/>
      <c r="O78" s="410"/>
      <c r="P78" s="461">
        <f t="shared" si="15"/>
        <v>0</v>
      </c>
      <c r="Q78" s="410"/>
    </row>
    <row r="79" spans="2:17" ht="13" x14ac:dyDescent="0.3">
      <c r="B79" s="411" t="s">
        <v>643</v>
      </c>
      <c r="C79" s="410"/>
      <c r="D79" s="458"/>
      <c r="E79" s="469">
        <f t="shared" si="12"/>
        <v>0</v>
      </c>
      <c r="F79" s="460"/>
      <c r="G79" s="410"/>
      <c r="H79" s="458"/>
      <c r="I79" s="469">
        <f t="shared" si="13"/>
        <v>0</v>
      </c>
      <c r="J79" s="470"/>
      <c r="K79" s="410"/>
      <c r="L79" s="458"/>
      <c r="M79" s="469">
        <f t="shared" si="14"/>
        <v>0</v>
      </c>
      <c r="N79" s="460"/>
      <c r="O79" s="410"/>
      <c r="P79" s="461">
        <f t="shared" si="15"/>
        <v>0</v>
      </c>
      <c r="Q79" s="410"/>
    </row>
    <row r="80" spans="2:17" ht="13" x14ac:dyDescent="0.3">
      <c r="B80" s="411" t="s">
        <v>644</v>
      </c>
      <c r="C80" s="410"/>
      <c r="D80" s="458"/>
      <c r="E80" s="469">
        <f t="shared" si="12"/>
        <v>0</v>
      </c>
      <c r="F80" s="460"/>
      <c r="G80" s="410"/>
      <c r="H80" s="458"/>
      <c r="I80" s="469">
        <f t="shared" si="13"/>
        <v>0</v>
      </c>
      <c r="J80" s="470"/>
      <c r="K80" s="410"/>
      <c r="L80" s="458"/>
      <c r="M80" s="469">
        <f t="shared" si="14"/>
        <v>0</v>
      </c>
      <c r="N80" s="460"/>
      <c r="O80" s="410"/>
      <c r="P80" s="461">
        <f t="shared" si="15"/>
        <v>0</v>
      </c>
      <c r="Q80" s="410"/>
    </row>
    <row r="81" spans="2:17" ht="13" x14ac:dyDescent="0.3">
      <c r="B81" s="411" t="s">
        <v>645</v>
      </c>
      <c r="C81" s="410"/>
      <c r="D81" s="458"/>
      <c r="E81" s="469">
        <f t="shared" si="12"/>
        <v>0</v>
      </c>
      <c r="F81" s="460"/>
      <c r="G81" s="410"/>
      <c r="H81" s="458"/>
      <c r="I81" s="469">
        <f t="shared" si="13"/>
        <v>0</v>
      </c>
      <c r="J81" s="470"/>
      <c r="K81" s="410"/>
      <c r="L81" s="458"/>
      <c r="M81" s="469">
        <f t="shared" si="14"/>
        <v>0</v>
      </c>
      <c r="N81" s="460"/>
      <c r="O81" s="410"/>
      <c r="P81" s="461">
        <f t="shared" si="15"/>
        <v>0</v>
      </c>
      <c r="Q81" s="410"/>
    </row>
    <row r="82" spans="2:17" ht="13" x14ac:dyDescent="0.3">
      <c r="B82" s="411" t="s">
        <v>646</v>
      </c>
      <c r="C82" s="410"/>
      <c r="D82" s="458"/>
      <c r="E82" s="469">
        <f t="shared" si="12"/>
        <v>0</v>
      </c>
      <c r="F82" s="460"/>
      <c r="G82" s="410"/>
      <c r="H82" s="458"/>
      <c r="I82" s="469">
        <f t="shared" si="13"/>
        <v>0</v>
      </c>
      <c r="J82" s="470"/>
      <c r="K82" s="410"/>
      <c r="L82" s="458"/>
      <c r="M82" s="469">
        <f t="shared" si="14"/>
        <v>0</v>
      </c>
      <c r="N82" s="460"/>
      <c r="O82" s="410"/>
      <c r="P82" s="461">
        <f t="shared" si="15"/>
        <v>0</v>
      </c>
      <c r="Q82" s="410"/>
    </row>
    <row r="83" spans="2:17" ht="13" x14ac:dyDescent="0.3">
      <c r="B83" s="411" t="s">
        <v>647</v>
      </c>
      <c r="C83" s="410"/>
      <c r="D83" s="458"/>
      <c r="E83" s="469">
        <f t="shared" si="12"/>
        <v>0</v>
      </c>
      <c r="F83" s="460"/>
      <c r="G83" s="410"/>
      <c r="H83" s="458"/>
      <c r="I83" s="469">
        <f t="shared" si="13"/>
        <v>0</v>
      </c>
      <c r="J83" s="470"/>
      <c r="K83" s="410"/>
      <c r="L83" s="458"/>
      <c r="M83" s="469">
        <f t="shared" si="14"/>
        <v>0</v>
      </c>
      <c r="N83" s="460"/>
      <c r="O83" s="410"/>
      <c r="P83" s="461">
        <f t="shared" si="15"/>
        <v>0</v>
      </c>
      <c r="Q83" s="410"/>
    </row>
    <row r="84" spans="2:17" ht="13" x14ac:dyDescent="0.3">
      <c r="B84" s="411" t="s">
        <v>648</v>
      </c>
      <c r="C84" s="410"/>
      <c r="D84" s="458"/>
      <c r="E84" s="469">
        <f t="shared" si="12"/>
        <v>0</v>
      </c>
      <c r="F84" s="460"/>
      <c r="G84" s="410"/>
      <c r="H84" s="458"/>
      <c r="I84" s="469">
        <f t="shared" si="13"/>
        <v>0</v>
      </c>
      <c r="J84" s="470"/>
      <c r="K84" s="410"/>
      <c r="L84" s="458"/>
      <c r="M84" s="469">
        <f t="shared" si="14"/>
        <v>0</v>
      </c>
      <c r="N84" s="460"/>
      <c r="O84" s="410"/>
      <c r="P84" s="461">
        <f t="shared" si="15"/>
        <v>0</v>
      </c>
      <c r="Q84" s="410"/>
    </row>
    <row r="85" spans="2:17" ht="13" x14ac:dyDescent="0.3">
      <c r="B85" s="411" t="s">
        <v>649</v>
      </c>
      <c r="C85" s="410"/>
      <c r="D85" s="458"/>
      <c r="E85" s="469">
        <f t="shared" si="12"/>
        <v>0</v>
      </c>
      <c r="F85" s="460"/>
      <c r="G85" s="410"/>
      <c r="H85" s="458"/>
      <c r="I85" s="469">
        <f t="shared" si="13"/>
        <v>0</v>
      </c>
      <c r="J85" s="470"/>
      <c r="K85" s="410"/>
      <c r="L85" s="458"/>
      <c r="M85" s="469">
        <f t="shared" si="14"/>
        <v>0</v>
      </c>
      <c r="N85" s="460"/>
      <c r="O85" s="410"/>
      <c r="P85" s="461">
        <f t="shared" si="15"/>
        <v>0</v>
      </c>
      <c r="Q85" s="410"/>
    </row>
    <row r="86" spans="2:17" ht="13" x14ac:dyDescent="0.3">
      <c r="B86" s="411" t="s">
        <v>650</v>
      </c>
      <c r="C86" s="410"/>
      <c r="D86" s="458"/>
      <c r="E86" s="469">
        <f t="shared" si="12"/>
        <v>0</v>
      </c>
      <c r="F86" s="460"/>
      <c r="G86" s="410"/>
      <c r="H86" s="458"/>
      <c r="I86" s="469">
        <f t="shared" si="13"/>
        <v>0</v>
      </c>
      <c r="J86" s="470"/>
      <c r="K86" s="410"/>
      <c r="L86" s="458"/>
      <c r="M86" s="469">
        <f t="shared" si="14"/>
        <v>0</v>
      </c>
      <c r="N86" s="460"/>
      <c r="O86" s="410"/>
      <c r="P86" s="461">
        <f t="shared" si="15"/>
        <v>0</v>
      </c>
      <c r="Q86" s="410"/>
    </row>
    <row r="87" spans="2:17" ht="13" x14ac:dyDescent="0.3">
      <c r="B87" s="411" t="s">
        <v>651</v>
      </c>
      <c r="C87" s="410"/>
      <c r="D87" s="458"/>
      <c r="E87" s="469">
        <f t="shared" si="12"/>
        <v>0</v>
      </c>
      <c r="F87" s="460"/>
      <c r="G87" s="410"/>
      <c r="H87" s="458"/>
      <c r="I87" s="469">
        <f t="shared" si="13"/>
        <v>0</v>
      </c>
      <c r="J87" s="470"/>
      <c r="K87" s="410"/>
      <c r="L87" s="458"/>
      <c r="M87" s="469">
        <f t="shared" si="14"/>
        <v>0</v>
      </c>
      <c r="N87" s="460"/>
      <c r="O87" s="410"/>
      <c r="P87" s="461">
        <f t="shared" si="15"/>
        <v>0</v>
      </c>
      <c r="Q87" s="410"/>
    </row>
    <row r="88" spans="2:17" x14ac:dyDescent="0.25">
      <c r="B88" s="410"/>
      <c r="C88" s="410"/>
      <c r="D88" s="410"/>
      <c r="E88" s="410"/>
      <c r="F88" s="410"/>
      <c r="G88" s="410"/>
      <c r="H88" s="410"/>
      <c r="I88" s="410"/>
      <c r="J88" s="410"/>
      <c r="K88" s="410"/>
      <c r="L88" s="410"/>
      <c r="M88" s="410"/>
      <c r="N88" s="410"/>
      <c r="O88" s="410"/>
      <c r="P88" s="410"/>
      <c r="Q88" s="410"/>
    </row>
    <row r="89" spans="2:17" ht="13.5" thickBot="1" x14ac:dyDescent="0.35">
      <c r="B89" s="455" t="s">
        <v>188</v>
      </c>
      <c r="C89" s="410"/>
      <c r="D89" s="462">
        <f>SUM(D76:D87)</f>
        <v>0</v>
      </c>
      <c r="E89" s="463">
        <f>IF(D89&lt;&gt;0,F89/D89,0)</f>
        <v>0</v>
      </c>
      <c r="F89" s="464">
        <f>SUM(F76:F87)</f>
        <v>0</v>
      </c>
      <c r="G89" s="410"/>
      <c r="H89" s="462">
        <f>SUM(H76:H87)</f>
        <v>0</v>
      </c>
      <c r="I89" s="463">
        <f>IF(H89&lt;&gt;0,J89/H89,0)</f>
        <v>0</v>
      </c>
      <c r="J89" s="464">
        <f>SUM(J76:J87)</f>
        <v>0</v>
      </c>
      <c r="K89" s="410"/>
      <c r="L89" s="462">
        <f>SUM(L76:L87)</f>
        <v>0</v>
      </c>
      <c r="M89" s="463">
        <f>IF(L89&lt;&gt;0,N89/L89,0)</f>
        <v>0</v>
      </c>
      <c r="N89" s="464">
        <f>SUM(N76:N87)</f>
        <v>0</v>
      </c>
      <c r="O89" s="410"/>
      <c r="P89" s="464">
        <f>SUM(P76:P87)</f>
        <v>0</v>
      </c>
      <c r="Q89" s="410"/>
    </row>
    <row r="90" spans="2:17" x14ac:dyDescent="0.25">
      <c r="B90" s="410"/>
      <c r="C90" s="410"/>
      <c r="D90" s="410"/>
      <c r="E90" s="410"/>
      <c r="F90" s="410"/>
      <c r="G90" s="410"/>
      <c r="H90" s="410"/>
      <c r="I90" s="410"/>
      <c r="J90" s="410"/>
      <c r="K90" s="410"/>
      <c r="L90" s="410"/>
      <c r="M90" s="410"/>
      <c r="N90" s="410"/>
      <c r="O90" s="410"/>
      <c r="P90" s="410"/>
      <c r="Q90" s="410"/>
    </row>
    <row r="91" spans="2:17" ht="13" x14ac:dyDescent="0.25">
      <c r="B91" s="452" t="s">
        <v>188</v>
      </c>
      <c r="C91" s="453"/>
      <c r="D91" s="768" t="s">
        <v>633</v>
      </c>
      <c r="E91" s="768"/>
      <c r="F91" s="768"/>
      <c r="G91" s="453"/>
      <c r="H91" s="768" t="s">
        <v>634</v>
      </c>
      <c r="I91" s="768"/>
      <c r="J91" s="768"/>
      <c r="K91" s="453"/>
      <c r="L91" s="768" t="s">
        <v>635</v>
      </c>
      <c r="M91" s="768"/>
      <c r="N91" s="768"/>
      <c r="O91" s="453"/>
      <c r="P91" s="452" t="s">
        <v>636</v>
      </c>
      <c r="Q91" s="410"/>
    </row>
    <row r="92" spans="2:17" ht="13" x14ac:dyDescent="0.3">
      <c r="B92" s="410"/>
      <c r="C92" s="410"/>
      <c r="D92" s="769"/>
      <c r="E92" s="769"/>
      <c r="F92" s="769"/>
      <c r="G92" s="410"/>
      <c r="H92" s="769"/>
      <c r="I92" s="769"/>
      <c r="J92" s="769"/>
      <c r="K92" s="410"/>
      <c r="L92" s="769"/>
      <c r="M92" s="769"/>
      <c r="N92" s="769"/>
      <c r="O92" s="410"/>
      <c r="P92" s="471"/>
      <c r="Q92" s="410"/>
    </row>
    <row r="93" spans="2:17" ht="13" x14ac:dyDescent="0.3">
      <c r="B93" s="455" t="s">
        <v>637</v>
      </c>
      <c r="C93" s="410"/>
      <c r="D93" s="457" t="s">
        <v>638</v>
      </c>
      <c r="E93" s="457" t="s">
        <v>602</v>
      </c>
      <c r="F93" s="457" t="s">
        <v>639</v>
      </c>
      <c r="G93" s="456"/>
      <c r="H93" s="457" t="s">
        <v>638</v>
      </c>
      <c r="I93" s="457" t="s">
        <v>602</v>
      </c>
      <c r="J93" s="457" t="s">
        <v>639</v>
      </c>
      <c r="K93" s="456"/>
      <c r="L93" s="457" t="s">
        <v>638</v>
      </c>
      <c r="M93" s="457" t="s">
        <v>602</v>
      </c>
      <c r="N93" s="457" t="s">
        <v>639</v>
      </c>
      <c r="O93" s="456"/>
      <c r="P93" s="457" t="s">
        <v>639</v>
      </c>
      <c r="Q93" s="410"/>
    </row>
    <row r="94" spans="2:17" x14ac:dyDescent="0.25">
      <c r="B94" s="410"/>
      <c r="C94" s="410"/>
      <c r="D94" s="410"/>
      <c r="E94" s="410"/>
      <c r="F94" s="410"/>
      <c r="G94" s="410"/>
      <c r="H94" s="410"/>
      <c r="I94" s="410"/>
      <c r="J94" s="410"/>
      <c r="K94" s="410"/>
      <c r="L94" s="410"/>
      <c r="M94" s="410"/>
      <c r="N94" s="410"/>
      <c r="O94" s="410"/>
      <c r="P94" s="410"/>
      <c r="Q94" s="410"/>
    </row>
    <row r="95" spans="2:17" x14ac:dyDescent="0.25">
      <c r="B95" s="411" t="s">
        <v>640</v>
      </c>
      <c r="C95" s="410"/>
      <c r="D95" s="472">
        <f>D19+D38+D57+D76</f>
        <v>3717530.0000000005</v>
      </c>
      <c r="E95" s="473">
        <f t="shared" ref="E95:E106" si="16">IF(D95&lt;&gt;0,F95/D95,0)</f>
        <v>5.129999999999999</v>
      </c>
      <c r="F95" s="461">
        <f>F19+F38+F57+F76</f>
        <v>19070928.899999999</v>
      </c>
      <c r="G95" s="410"/>
      <c r="H95" s="472">
        <f>H19+H38+H57+H76</f>
        <v>3595742</v>
      </c>
      <c r="I95" s="473">
        <f t="shared" ref="I95:I106" si="17">IF(H95&lt;&gt;0,J95/H95,0)</f>
        <v>0.88</v>
      </c>
      <c r="J95" s="461">
        <f>J19+J38+J57+J76</f>
        <v>3164252.96</v>
      </c>
      <c r="K95" s="410"/>
      <c r="L95" s="472">
        <f>L19+L38+L57+L76</f>
        <v>3651865</v>
      </c>
      <c r="M95" s="473">
        <f t="shared" ref="M95:M106" si="18">IF(L95&lt;&gt;0,N95/L95,0)</f>
        <v>2.81</v>
      </c>
      <c r="N95" s="461">
        <f>N19+N38+N57+N76</f>
        <v>10261740.65</v>
      </c>
      <c r="O95" s="410"/>
      <c r="P95" s="461">
        <f t="shared" ref="P95:P106" si="19">J95+N95</f>
        <v>13425993.609999999</v>
      </c>
      <c r="Q95" s="410"/>
    </row>
    <row r="96" spans="2:17" x14ac:dyDescent="0.25">
      <c r="B96" s="411" t="s">
        <v>641</v>
      </c>
      <c r="C96" s="410"/>
      <c r="D96" s="472">
        <f t="shared" ref="D96:D106" si="20">D20+D39+D58+D77</f>
        <v>3569456.9999999995</v>
      </c>
      <c r="E96" s="473">
        <f t="shared" si="16"/>
        <v>5.1300000000000008</v>
      </c>
      <c r="F96" s="461">
        <f t="shared" ref="F96:F106" si="21">F20+F39+F58+F77</f>
        <v>18311314.41</v>
      </c>
      <c r="G96" s="410"/>
      <c r="H96" s="472">
        <f t="shared" ref="H96:H106" si="22">H20+H39+H58+H77</f>
        <v>3483830.9999999995</v>
      </c>
      <c r="I96" s="473">
        <f t="shared" si="17"/>
        <v>0.88</v>
      </c>
      <c r="J96" s="461">
        <f t="shared" ref="J96:J106" si="23">J20+J39+J58+J77</f>
        <v>3065771.28</v>
      </c>
      <c r="K96" s="410"/>
      <c r="L96" s="472">
        <f t="shared" ref="L96:L106" si="24">L20+L39+L58+L77</f>
        <v>3543755.0000000009</v>
      </c>
      <c r="M96" s="473">
        <f t="shared" si="18"/>
        <v>2.8099999999999996</v>
      </c>
      <c r="N96" s="461">
        <f t="shared" ref="N96:N106" si="25">N20+N39+N58+N77</f>
        <v>9957951.5500000007</v>
      </c>
      <c r="O96" s="410"/>
      <c r="P96" s="461">
        <f t="shared" si="19"/>
        <v>13023722.83</v>
      </c>
      <c r="Q96" s="410"/>
    </row>
    <row r="97" spans="2:17" x14ac:dyDescent="0.25">
      <c r="B97" s="411" t="s">
        <v>642</v>
      </c>
      <c r="C97" s="410"/>
      <c r="D97" s="472">
        <f t="shared" si="20"/>
        <v>3377303.0000000009</v>
      </c>
      <c r="E97" s="473">
        <f t="shared" si="16"/>
        <v>5.129999999999999</v>
      </c>
      <c r="F97" s="461">
        <f t="shared" si="21"/>
        <v>17325564.390000001</v>
      </c>
      <c r="G97" s="410"/>
      <c r="H97" s="472">
        <f t="shared" si="22"/>
        <v>3375236.9999999986</v>
      </c>
      <c r="I97" s="473">
        <f t="shared" si="17"/>
        <v>0.88000000000000034</v>
      </c>
      <c r="J97" s="461">
        <f t="shared" si="23"/>
        <v>2970208.56</v>
      </c>
      <c r="K97" s="410"/>
      <c r="L97" s="472">
        <f t="shared" si="24"/>
        <v>3406362.9999999991</v>
      </c>
      <c r="M97" s="473">
        <f t="shared" si="18"/>
        <v>2.8100000000000005</v>
      </c>
      <c r="N97" s="461">
        <f t="shared" si="25"/>
        <v>9571880.0299999993</v>
      </c>
      <c r="O97" s="410"/>
      <c r="P97" s="461">
        <f t="shared" si="19"/>
        <v>12542088.59</v>
      </c>
      <c r="Q97" s="410"/>
    </row>
    <row r="98" spans="2:17" x14ac:dyDescent="0.25">
      <c r="B98" s="411" t="s">
        <v>643</v>
      </c>
      <c r="C98" s="410"/>
      <c r="D98" s="472">
        <f t="shared" si="20"/>
        <v>3032088.0000000005</v>
      </c>
      <c r="E98" s="473">
        <f t="shared" si="16"/>
        <v>5.4599999999999991</v>
      </c>
      <c r="F98" s="461">
        <f t="shared" si="21"/>
        <v>16555200.48</v>
      </c>
      <c r="G98" s="410"/>
      <c r="H98" s="472">
        <f t="shared" si="22"/>
        <v>3511883.1022727275</v>
      </c>
      <c r="I98" s="473">
        <f t="shared" si="17"/>
        <v>0.87999999999999989</v>
      </c>
      <c r="J98" s="461">
        <f t="shared" si="23"/>
        <v>3090457.13</v>
      </c>
      <c r="K98" s="410"/>
      <c r="L98" s="472">
        <f t="shared" si="24"/>
        <v>3561515.6975088972</v>
      </c>
      <c r="M98" s="473">
        <f t="shared" si="18"/>
        <v>2.8099999999999996</v>
      </c>
      <c r="N98" s="461">
        <f t="shared" si="25"/>
        <v>10007859.109999999</v>
      </c>
      <c r="O98" s="410"/>
      <c r="P98" s="461">
        <f t="shared" si="19"/>
        <v>13098316.239999998</v>
      </c>
      <c r="Q98" s="410"/>
    </row>
    <row r="99" spans="2:17" x14ac:dyDescent="0.25">
      <c r="B99" s="411" t="s">
        <v>644</v>
      </c>
      <c r="C99" s="410"/>
      <c r="D99" s="472">
        <f t="shared" si="20"/>
        <v>3993453</v>
      </c>
      <c r="E99" s="473">
        <f t="shared" si="16"/>
        <v>5.46</v>
      </c>
      <c r="F99" s="461">
        <f t="shared" si="21"/>
        <v>21804253.379999999</v>
      </c>
      <c r="G99" s="410"/>
      <c r="H99" s="472">
        <f t="shared" si="22"/>
        <v>3906707.0000000005</v>
      </c>
      <c r="I99" s="473">
        <f t="shared" si="17"/>
        <v>0.87999999999999989</v>
      </c>
      <c r="J99" s="461">
        <f t="shared" si="23"/>
        <v>3437902.16</v>
      </c>
      <c r="K99" s="410"/>
      <c r="L99" s="472">
        <f t="shared" si="24"/>
        <v>3942718.0000000005</v>
      </c>
      <c r="M99" s="473">
        <f t="shared" si="18"/>
        <v>2.8099999999999996</v>
      </c>
      <c r="N99" s="461">
        <f t="shared" si="25"/>
        <v>11079037.58</v>
      </c>
      <c r="O99" s="410"/>
      <c r="P99" s="461">
        <f t="shared" si="19"/>
        <v>14516939.74</v>
      </c>
      <c r="Q99" s="410"/>
    </row>
    <row r="100" spans="2:17" x14ac:dyDescent="0.25">
      <c r="B100" s="411" t="s">
        <v>645</v>
      </c>
      <c r="C100" s="410"/>
      <c r="D100" s="472">
        <f t="shared" si="20"/>
        <v>4226957</v>
      </c>
      <c r="E100" s="473">
        <f t="shared" si="16"/>
        <v>5.46</v>
      </c>
      <c r="F100" s="461">
        <f t="shared" si="21"/>
        <v>23079185.219999999</v>
      </c>
      <c r="G100" s="410"/>
      <c r="H100" s="472">
        <f t="shared" si="22"/>
        <v>4163556.0146636697</v>
      </c>
      <c r="I100" s="473">
        <f t="shared" si="17"/>
        <v>0.87571957892694063</v>
      </c>
      <c r="J100" s="461">
        <f t="shared" si="23"/>
        <v>3646107.52</v>
      </c>
      <c r="K100" s="410"/>
      <c r="L100" s="472">
        <f t="shared" si="24"/>
        <v>4211596.0000000009</v>
      </c>
      <c r="M100" s="473">
        <f t="shared" si="18"/>
        <v>2.8099999999999992</v>
      </c>
      <c r="N100" s="461">
        <f t="shared" si="25"/>
        <v>11834584.76</v>
      </c>
      <c r="O100" s="410"/>
      <c r="P100" s="461">
        <f t="shared" si="19"/>
        <v>15480692.279999999</v>
      </c>
      <c r="Q100" s="410"/>
    </row>
    <row r="101" spans="2:17" x14ac:dyDescent="0.25">
      <c r="B101" s="411" t="s">
        <v>646</v>
      </c>
      <c r="C101" s="410"/>
      <c r="D101" s="472">
        <f t="shared" si="20"/>
        <v>4278847.9999999972</v>
      </c>
      <c r="E101" s="473">
        <f t="shared" si="16"/>
        <v>5.4600000000000035</v>
      </c>
      <c r="F101" s="461">
        <f t="shared" si="21"/>
        <v>23362510.079999998</v>
      </c>
      <c r="G101" s="410"/>
      <c r="H101" s="472">
        <f t="shared" si="22"/>
        <v>4192033.9999999977</v>
      </c>
      <c r="I101" s="473">
        <f t="shared" si="17"/>
        <v>0.88000000000000045</v>
      </c>
      <c r="J101" s="461">
        <f t="shared" si="23"/>
        <v>3688989.92</v>
      </c>
      <c r="K101" s="410"/>
      <c r="L101" s="472">
        <f t="shared" si="24"/>
        <v>4250204.0000000009</v>
      </c>
      <c r="M101" s="473">
        <f t="shared" si="18"/>
        <v>2.8099999999999996</v>
      </c>
      <c r="N101" s="461">
        <f t="shared" si="25"/>
        <v>11943073.24</v>
      </c>
      <c r="O101" s="410"/>
      <c r="P101" s="461">
        <f t="shared" si="19"/>
        <v>15632063.16</v>
      </c>
      <c r="Q101" s="410"/>
    </row>
    <row r="102" spans="2:17" x14ac:dyDescent="0.25">
      <c r="B102" s="411" t="s">
        <v>647</v>
      </c>
      <c r="C102" s="410"/>
      <c r="D102" s="472">
        <f t="shared" si="20"/>
        <v>4078338</v>
      </c>
      <c r="E102" s="473">
        <f t="shared" si="16"/>
        <v>5.46</v>
      </c>
      <c r="F102" s="461">
        <f t="shared" si="21"/>
        <v>22267725.48</v>
      </c>
      <c r="G102" s="410"/>
      <c r="H102" s="472">
        <f t="shared" si="22"/>
        <v>4169259.0000000009</v>
      </c>
      <c r="I102" s="473">
        <f t="shared" si="17"/>
        <v>0.87999999999999978</v>
      </c>
      <c r="J102" s="461">
        <f t="shared" si="23"/>
        <v>3668947.92</v>
      </c>
      <c r="K102" s="410"/>
      <c r="L102" s="472">
        <f t="shared" si="24"/>
        <v>4217855.0000000009</v>
      </c>
      <c r="M102" s="473">
        <f t="shared" si="18"/>
        <v>2.8099999999999996</v>
      </c>
      <c r="N102" s="461">
        <f t="shared" si="25"/>
        <v>11852172.550000001</v>
      </c>
      <c r="O102" s="410"/>
      <c r="P102" s="461">
        <f t="shared" si="19"/>
        <v>15521120.470000001</v>
      </c>
      <c r="Q102" s="410"/>
    </row>
    <row r="103" spans="2:17" x14ac:dyDescent="0.25">
      <c r="B103" s="411" t="s">
        <v>648</v>
      </c>
      <c r="C103" s="410"/>
      <c r="D103" s="472">
        <f t="shared" si="20"/>
        <v>3539175.9999999986</v>
      </c>
      <c r="E103" s="473">
        <f t="shared" si="16"/>
        <v>5.4600000000000026</v>
      </c>
      <c r="F103" s="461">
        <f t="shared" si="21"/>
        <v>19323900.960000001</v>
      </c>
      <c r="G103" s="410"/>
      <c r="H103" s="472">
        <f t="shared" si="22"/>
        <v>3597084.9999999995</v>
      </c>
      <c r="I103" s="473">
        <f t="shared" si="17"/>
        <v>0.88000000000000012</v>
      </c>
      <c r="J103" s="461">
        <f t="shared" si="23"/>
        <v>3165434.8</v>
      </c>
      <c r="K103" s="410"/>
      <c r="L103" s="472">
        <f t="shared" si="24"/>
        <v>3627479</v>
      </c>
      <c r="M103" s="473">
        <f t="shared" si="18"/>
        <v>2.81</v>
      </c>
      <c r="N103" s="461">
        <f t="shared" si="25"/>
        <v>10193215.99</v>
      </c>
      <c r="O103" s="410"/>
      <c r="P103" s="461">
        <f t="shared" si="19"/>
        <v>13358650.789999999</v>
      </c>
      <c r="Q103" s="410"/>
    </row>
    <row r="104" spans="2:17" x14ac:dyDescent="0.25">
      <c r="B104" s="411" t="s">
        <v>649</v>
      </c>
      <c r="C104" s="410"/>
      <c r="D104" s="472">
        <f t="shared" si="20"/>
        <v>3053631.9999999986</v>
      </c>
      <c r="E104" s="473">
        <f t="shared" si="16"/>
        <v>5.4600000000000026</v>
      </c>
      <c r="F104" s="461">
        <f t="shared" si="21"/>
        <v>16672830.720000001</v>
      </c>
      <c r="G104" s="410"/>
      <c r="H104" s="472">
        <f t="shared" si="22"/>
        <v>3070179.9999999995</v>
      </c>
      <c r="I104" s="473">
        <f t="shared" si="17"/>
        <v>0.88000000000000012</v>
      </c>
      <c r="J104" s="461">
        <f t="shared" si="23"/>
        <v>2701758.4</v>
      </c>
      <c r="K104" s="410"/>
      <c r="L104" s="472">
        <f t="shared" si="24"/>
        <v>3117032</v>
      </c>
      <c r="M104" s="473">
        <f t="shared" si="18"/>
        <v>2.81</v>
      </c>
      <c r="N104" s="461">
        <f t="shared" si="25"/>
        <v>8758859.9199999999</v>
      </c>
      <c r="O104" s="410"/>
      <c r="P104" s="461">
        <f t="shared" si="19"/>
        <v>11460618.32</v>
      </c>
      <c r="Q104" s="410"/>
    </row>
    <row r="105" spans="2:17" x14ac:dyDescent="0.25">
      <c r="B105" s="411" t="s">
        <v>650</v>
      </c>
      <c r="C105" s="410"/>
      <c r="D105" s="472">
        <f t="shared" si="20"/>
        <v>3307552.9999999981</v>
      </c>
      <c r="E105" s="473">
        <f t="shared" si="16"/>
        <v>5.4600000000000026</v>
      </c>
      <c r="F105" s="461">
        <f t="shared" si="21"/>
        <v>18059239.379999999</v>
      </c>
      <c r="G105" s="410"/>
      <c r="H105" s="472">
        <f t="shared" si="22"/>
        <v>3315459.9999999995</v>
      </c>
      <c r="I105" s="473">
        <f t="shared" si="17"/>
        <v>0.88000000000000012</v>
      </c>
      <c r="J105" s="461">
        <f t="shared" si="23"/>
        <v>2917604.8</v>
      </c>
      <c r="K105" s="410"/>
      <c r="L105" s="472">
        <f t="shared" si="24"/>
        <v>3368101</v>
      </c>
      <c r="M105" s="473">
        <f t="shared" si="18"/>
        <v>2.81</v>
      </c>
      <c r="N105" s="461">
        <f t="shared" si="25"/>
        <v>9464363.8100000005</v>
      </c>
      <c r="O105" s="410"/>
      <c r="P105" s="461">
        <f t="shared" si="19"/>
        <v>12381968.609999999</v>
      </c>
      <c r="Q105" s="410"/>
    </row>
    <row r="106" spans="2:17" x14ac:dyDescent="0.25">
      <c r="B106" s="411" t="s">
        <v>651</v>
      </c>
      <c r="C106" s="410"/>
      <c r="D106" s="472">
        <f t="shared" si="20"/>
        <v>3435040.0000000009</v>
      </c>
      <c r="E106" s="473">
        <f t="shared" si="16"/>
        <v>5.4599999999999982</v>
      </c>
      <c r="F106" s="461">
        <f t="shared" si="21"/>
        <v>18755318.399999999</v>
      </c>
      <c r="G106" s="410"/>
      <c r="H106" s="472">
        <f t="shared" si="22"/>
        <v>3511565</v>
      </c>
      <c r="I106" s="473">
        <f t="shared" si="17"/>
        <v>0.88</v>
      </c>
      <c r="J106" s="461">
        <f t="shared" si="23"/>
        <v>3090177.2</v>
      </c>
      <c r="K106" s="410"/>
      <c r="L106" s="472">
        <f t="shared" si="24"/>
        <v>3546340</v>
      </c>
      <c r="M106" s="473">
        <f t="shared" si="18"/>
        <v>2.81</v>
      </c>
      <c r="N106" s="461">
        <f t="shared" si="25"/>
        <v>9965215.4000000004</v>
      </c>
      <c r="O106" s="410"/>
      <c r="P106" s="461">
        <f t="shared" si="19"/>
        <v>13055392.600000001</v>
      </c>
      <c r="Q106" s="410"/>
    </row>
    <row r="107" spans="2:17" x14ac:dyDescent="0.25">
      <c r="B107" s="410"/>
      <c r="C107" s="410"/>
      <c r="D107" s="410"/>
      <c r="E107" s="410"/>
      <c r="F107" s="410"/>
      <c r="G107" s="410"/>
      <c r="H107" s="410"/>
      <c r="I107" s="410"/>
      <c r="J107" s="410"/>
      <c r="K107" s="410"/>
      <c r="L107" s="410"/>
      <c r="M107" s="410"/>
      <c r="N107" s="410"/>
      <c r="O107" s="410"/>
      <c r="P107" s="461"/>
      <c r="Q107" s="410"/>
    </row>
    <row r="108" spans="2:17" ht="13.5" thickBot="1" x14ac:dyDescent="0.35">
      <c r="B108" s="455" t="s">
        <v>188</v>
      </c>
      <c r="C108" s="410"/>
      <c r="D108" s="462">
        <f>SUM(D95:D106)</f>
        <v>43609374.999999993</v>
      </c>
      <c r="E108" s="463">
        <f>IF(D108&lt;&gt;0,F108/D108,0)</f>
        <v>5.3793013956288078</v>
      </c>
      <c r="F108" s="464">
        <f>SUM(F95:F106)</f>
        <v>234587971.80000001</v>
      </c>
      <c r="G108" s="410"/>
      <c r="H108" s="462">
        <f>SUM(H95:H106)</f>
        <v>43892539.116936393</v>
      </c>
      <c r="I108" s="463">
        <f>IF(H108&lt;&gt;0,J108/H108,0)</f>
        <v>0.87959396805783918</v>
      </c>
      <c r="J108" s="464">
        <f>SUM(J95:J106)</f>
        <v>38607612.650000006</v>
      </c>
      <c r="K108" s="410"/>
      <c r="L108" s="462">
        <f>SUM(L95:L106)</f>
        <v>44444823.697508901</v>
      </c>
      <c r="M108" s="463">
        <f>IF(L108&lt;&gt;0,N108/L108,0)</f>
        <v>2.8099999999999996</v>
      </c>
      <c r="N108" s="464">
        <f>SUM(N95:N106)</f>
        <v>124889954.59</v>
      </c>
      <c r="O108" s="410"/>
      <c r="P108" s="464">
        <f>SUM(P95:P106)</f>
        <v>163497567.23999998</v>
      </c>
      <c r="Q108" s="410"/>
    </row>
    <row r="109" spans="2:17" x14ac:dyDescent="0.25">
      <c r="P109" s="461"/>
    </row>
    <row r="110" spans="2:17" ht="13" x14ac:dyDescent="0.25">
      <c r="M110" s="474"/>
      <c r="N110" s="475" t="s">
        <v>656</v>
      </c>
      <c r="P110" s="476">
        <f>'11. RTSR - UTRs &amp; Sub-Tx'!E74</f>
        <v>-13284071.039999999</v>
      </c>
    </row>
    <row r="112" spans="2:17" ht="13.5" thickBot="1" x14ac:dyDescent="0.35">
      <c r="N112" s="477" t="s">
        <v>657</v>
      </c>
      <c r="P112" s="464">
        <f>P108+P110</f>
        <v>150213496.19999999</v>
      </c>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E01CD-4319-48BA-87FF-7C361E1380A4}">
  <dimension ref="A13:Q113"/>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3.7265625" style="32" customWidth="1"/>
    <col min="5" max="5" width="15.26953125" style="32" customWidth="1"/>
    <col min="6" max="6" width="13.7265625" style="32" customWidth="1"/>
    <col min="7" max="7" width="2.7265625" style="32" customWidth="1"/>
    <col min="8" max="8" width="13.7265625" style="32" customWidth="1"/>
    <col min="9" max="9" width="10.26953125" style="32" bestFit="1" customWidth="1"/>
    <col min="10" max="10" width="13.7265625" style="32" customWidth="1"/>
    <col min="11" max="11" width="3.26953125" style="32" customWidth="1"/>
    <col min="12" max="12" width="13.7265625" style="32" customWidth="1"/>
    <col min="13" max="13" width="9.453125" style="32" bestFit="1" customWidth="1"/>
    <col min="14" max="14" width="13.7265625" style="32" customWidth="1"/>
    <col min="15" max="15" width="3.7265625" style="32" customWidth="1"/>
    <col min="16" max="16" width="18.26953125" style="32" customWidth="1"/>
    <col min="17" max="16384" width="9.26953125" style="32"/>
  </cols>
  <sheetData>
    <row r="13" spans="2:17" ht="18.75" customHeight="1" x14ac:dyDescent="0.35">
      <c r="B13" s="770" t="s">
        <v>658</v>
      </c>
      <c r="C13" s="767"/>
      <c r="D13" s="767"/>
      <c r="E13" s="767"/>
      <c r="F13" s="767"/>
      <c r="G13" s="767"/>
      <c r="H13" s="767"/>
      <c r="I13" s="767"/>
      <c r="J13" s="767"/>
      <c r="K13" s="767"/>
      <c r="L13" s="767"/>
      <c r="M13" s="767"/>
      <c r="N13" s="767"/>
      <c r="O13" s="767"/>
      <c r="P13" s="767"/>
    </row>
    <row r="16" spans="2:17" ht="13" x14ac:dyDescent="0.25">
      <c r="B16" s="452" t="s">
        <v>632</v>
      </c>
      <c r="C16" s="453"/>
      <c r="D16" s="768" t="s">
        <v>633</v>
      </c>
      <c r="E16" s="768"/>
      <c r="F16" s="768"/>
      <c r="G16" s="453"/>
      <c r="H16" s="768" t="s">
        <v>634</v>
      </c>
      <c r="I16" s="768"/>
      <c r="J16" s="768"/>
      <c r="K16" s="453"/>
      <c r="L16" s="768" t="s">
        <v>635</v>
      </c>
      <c r="M16" s="768"/>
      <c r="N16" s="768"/>
      <c r="O16" s="453"/>
      <c r="P16" s="452" t="s">
        <v>636</v>
      </c>
      <c r="Q16" s="410"/>
    </row>
    <row r="17" spans="2:17" ht="15.5" x14ac:dyDescent="0.35">
      <c r="B17" s="410"/>
      <c r="C17" s="410"/>
      <c r="D17" s="769"/>
      <c r="E17" s="769"/>
      <c r="F17" s="769"/>
      <c r="G17" s="410"/>
      <c r="H17" s="769"/>
      <c r="I17" s="769"/>
      <c r="J17" s="769"/>
      <c r="K17" s="410"/>
      <c r="L17" s="769"/>
      <c r="M17" s="769"/>
      <c r="N17" s="769"/>
      <c r="O17" s="410"/>
      <c r="P17" s="471"/>
      <c r="Q17" s="454"/>
    </row>
    <row r="18" spans="2:17" ht="13" x14ac:dyDescent="0.3">
      <c r="B18" s="455" t="s">
        <v>637</v>
      </c>
      <c r="C18" s="410"/>
      <c r="D18" s="471" t="s">
        <v>638</v>
      </c>
      <c r="E18" s="471" t="s">
        <v>602</v>
      </c>
      <c r="F18" s="471" t="s">
        <v>639</v>
      </c>
      <c r="G18" s="410"/>
      <c r="H18" s="471" t="s">
        <v>638</v>
      </c>
      <c r="I18" s="471" t="s">
        <v>602</v>
      </c>
      <c r="J18" s="471" t="s">
        <v>639</v>
      </c>
      <c r="K18" s="410"/>
      <c r="L18" s="471" t="s">
        <v>638</v>
      </c>
      <c r="M18" s="471" t="s">
        <v>602</v>
      </c>
      <c r="N18" s="471" t="s">
        <v>639</v>
      </c>
      <c r="O18" s="410"/>
      <c r="P18" s="471" t="s">
        <v>639</v>
      </c>
      <c r="Q18" s="410"/>
    </row>
    <row r="19" spans="2:17" x14ac:dyDescent="0.25">
      <c r="B19" s="410"/>
      <c r="C19" s="410"/>
      <c r="D19" s="410"/>
      <c r="E19" s="410"/>
      <c r="F19" s="410"/>
      <c r="G19" s="410"/>
      <c r="H19" s="410"/>
      <c r="I19" s="410"/>
      <c r="J19" s="410"/>
      <c r="K19" s="410"/>
      <c r="L19" s="410"/>
      <c r="M19" s="410"/>
      <c r="N19" s="410"/>
      <c r="O19" s="410"/>
      <c r="P19" s="410"/>
      <c r="Q19" s="410"/>
    </row>
    <row r="20" spans="2:17" x14ac:dyDescent="0.25">
      <c r="B20" s="411" t="s">
        <v>640</v>
      </c>
      <c r="C20" s="410"/>
      <c r="D20" s="478">
        <f>'12. RTSR - Historical Wholesale'!D19</f>
        <v>3717530.0000000005</v>
      </c>
      <c r="E20" s="473">
        <f>'11. RTSR - UTRs &amp; Sub-Tx'!I22</f>
        <v>5.6</v>
      </c>
      <c r="F20" s="479">
        <f>D20*E20</f>
        <v>20818168</v>
      </c>
      <c r="G20" s="410"/>
      <c r="H20" s="478">
        <f>'12. RTSR - Historical Wholesale'!H19</f>
        <v>3595742</v>
      </c>
      <c r="I20" s="473">
        <f>'11. RTSR - UTRs &amp; Sub-Tx'!I24</f>
        <v>0.92</v>
      </c>
      <c r="J20" s="479">
        <f>H20*I20</f>
        <v>3308082.64</v>
      </c>
      <c r="K20" s="410"/>
      <c r="L20" s="478">
        <f>'12. RTSR - Historical Wholesale'!L19</f>
        <v>3651865</v>
      </c>
      <c r="M20" s="473">
        <f>'11. RTSR - UTRs &amp; Sub-Tx'!I26</f>
        <v>3.1</v>
      </c>
      <c r="N20" s="479">
        <f>L20*M20</f>
        <v>11320781.5</v>
      </c>
      <c r="O20" s="410"/>
      <c r="P20" s="461">
        <f t="shared" ref="P20:P31" si="0">J20+N20</f>
        <v>14628864.140000001</v>
      </c>
      <c r="Q20" s="410"/>
    </row>
    <row r="21" spans="2:17" x14ac:dyDescent="0.25">
      <c r="B21" s="411" t="s">
        <v>641</v>
      </c>
      <c r="C21" s="410"/>
      <c r="D21" s="478">
        <f>'12. RTSR - Historical Wholesale'!D20</f>
        <v>3569456.9999999995</v>
      </c>
      <c r="E21" s="473">
        <f>E20</f>
        <v>5.6</v>
      </c>
      <c r="F21" s="479">
        <f t="shared" ref="F21:F31" si="1">D21*E21</f>
        <v>19988959.199999996</v>
      </c>
      <c r="G21" s="410"/>
      <c r="H21" s="478">
        <f>'12. RTSR - Historical Wholesale'!H20</f>
        <v>3483830.9999999995</v>
      </c>
      <c r="I21" s="473">
        <f>I20</f>
        <v>0.92</v>
      </c>
      <c r="J21" s="479">
        <f t="shared" ref="J21:J31" si="2">H21*I21</f>
        <v>3205124.5199999996</v>
      </c>
      <c r="K21" s="410"/>
      <c r="L21" s="478">
        <f>'12. RTSR - Historical Wholesale'!L20</f>
        <v>3543755.0000000009</v>
      </c>
      <c r="M21" s="473">
        <f>M20</f>
        <v>3.1</v>
      </c>
      <c r="N21" s="479">
        <f t="shared" ref="N21:N31" si="3">L21*M21</f>
        <v>10985640.500000004</v>
      </c>
      <c r="O21" s="410"/>
      <c r="P21" s="461">
        <f t="shared" si="0"/>
        <v>14190765.020000003</v>
      </c>
      <c r="Q21" s="410"/>
    </row>
    <row r="22" spans="2:17" x14ac:dyDescent="0.25">
      <c r="B22" s="411" t="s">
        <v>642</v>
      </c>
      <c r="C22" s="410"/>
      <c r="D22" s="478">
        <f>'12. RTSR - Historical Wholesale'!D21</f>
        <v>3377303.0000000009</v>
      </c>
      <c r="E22" s="473">
        <f>E21</f>
        <v>5.6</v>
      </c>
      <c r="F22" s="479">
        <f t="shared" si="1"/>
        <v>18912896.800000004</v>
      </c>
      <c r="G22" s="410"/>
      <c r="H22" s="478">
        <f>'12. RTSR - Historical Wholesale'!H21</f>
        <v>3375236.9999999986</v>
      </c>
      <c r="I22" s="473">
        <f>I21</f>
        <v>0.92</v>
      </c>
      <c r="J22" s="479">
        <f t="shared" si="2"/>
        <v>3105218.0399999986</v>
      </c>
      <c r="K22" s="410"/>
      <c r="L22" s="478">
        <f>'12. RTSR - Historical Wholesale'!L21</f>
        <v>3406362.9999999991</v>
      </c>
      <c r="M22" s="473">
        <f>M21</f>
        <v>3.1</v>
      </c>
      <c r="N22" s="479">
        <f t="shared" si="3"/>
        <v>10559725.299999997</v>
      </c>
      <c r="O22" s="410"/>
      <c r="P22" s="461">
        <f t="shared" si="0"/>
        <v>13664943.339999996</v>
      </c>
      <c r="Q22" s="410"/>
    </row>
    <row r="23" spans="2:17" x14ac:dyDescent="0.25">
      <c r="B23" s="411" t="s">
        <v>643</v>
      </c>
      <c r="C23" s="410"/>
      <c r="D23" s="478">
        <f>'12. RTSR - Historical Wholesale'!D22</f>
        <v>3032088.0000000005</v>
      </c>
      <c r="E23" s="473">
        <f>E22</f>
        <v>5.6</v>
      </c>
      <c r="F23" s="479">
        <f t="shared" si="1"/>
        <v>16979692.800000001</v>
      </c>
      <c r="G23" s="410"/>
      <c r="H23" s="478">
        <f>'12. RTSR - Historical Wholesale'!H22</f>
        <v>3511883.1022727275</v>
      </c>
      <c r="I23" s="473">
        <f>I22</f>
        <v>0.92</v>
      </c>
      <c r="J23" s="479">
        <f t="shared" si="2"/>
        <v>3230932.4540909096</v>
      </c>
      <c r="K23" s="410"/>
      <c r="L23" s="478">
        <f>'12. RTSR - Historical Wholesale'!L22</f>
        <v>3561515.6975088972</v>
      </c>
      <c r="M23" s="473">
        <f>M22</f>
        <v>3.1</v>
      </c>
      <c r="N23" s="479">
        <f t="shared" si="3"/>
        <v>11040698.662277581</v>
      </c>
      <c r="O23" s="410"/>
      <c r="P23" s="461">
        <f t="shared" si="0"/>
        <v>14271631.116368491</v>
      </c>
      <c r="Q23" s="410"/>
    </row>
    <row r="24" spans="2:17" x14ac:dyDescent="0.25">
      <c r="B24" s="411" t="s">
        <v>644</v>
      </c>
      <c r="C24" s="410"/>
      <c r="D24" s="478">
        <f>'12. RTSR - Historical Wholesale'!D23</f>
        <v>3993453</v>
      </c>
      <c r="E24" s="473">
        <f>E23</f>
        <v>5.6</v>
      </c>
      <c r="F24" s="479">
        <f t="shared" si="1"/>
        <v>22363336.799999997</v>
      </c>
      <c r="G24" s="410"/>
      <c r="H24" s="478">
        <f>'12. RTSR - Historical Wholesale'!H23</f>
        <v>3906707.0000000005</v>
      </c>
      <c r="I24" s="473">
        <f>I23</f>
        <v>0.92</v>
      </c>
      <c r="J24" s="479">
        <f t="shared" si="2"/>
        <v>3594170.4400000004</v>
      </c>
      <c r="K24" s="410"/>
      <c r="L24" s="478">
        <f>'12. RTSR - Historical Wholesale'!L23</f>
        <v>3942718.0000000005</v>
      </c>
      <c r="M24" s="473">
        <f>M23</f>
        <v>3.1</v>
      </c>
      <c r="N24" s="479">
        <f t="shared" si="3"/>
        <v>12222425.800000003</v>
      </c>
      <c r="O24" s="410"/>
      <c r="P24" s="461">
        <f t="shared" si="0"/>
        <v>15816596.240000002</v>
      </c>
      <c r="Q24" s="410"/>
    </row>
    <row r="25" spans="2:17" x14ac:dyDescent="0.25">
      <c r="B25" s="411" t="s">
        <v>645</v>
      </c>
      <c r="C25" s="410"/>
      <c r="D25" s="478">
        <f>'12. RTSR - Historical Wholesale'!D24</f>
        <v>4226957</v>
      </c>
      <c r="E25" s="473">
        <f>E24</f>
        <v>5.6</v>
      </c>
      <c r="F25" s="479">
        <f t="shared" si="1"/>
        <v>23670959.199999999</v>
      </c>
      <c r="G25" s="410"/>
      <c r="H25" s="478">
        <f>'12. RTSR - Historical Wholesale'!H24</f>
        <v>4163556.0146636697</v>
      </c>
      <c r="I25" s="473">
        <f>I24</f>
        <v>0.92</v>
      </c>
      <c r="J25" s="479">
        <f t="shared" si="2"/>
        <v>3830471.5334905763</v>
      </c>
      <c r="K25" s="410"/>
      <c r="L25" s="478">
        <f>'12. RTSR - Historical Wholesale'!L24</f>
        <v>4211596.0000000009</v>
      </c>
      <c r="M25" s="473">
        <f>M24</f>
        <v>3.1</v>
      </c>
      <c r="N25" s="479">
        <f t="shared" si="3"/>
        <v>13055947.600000003</v>
      </c>
      <c r="O25" s="410"/>
      <c r="P25" s="461">
        <f t="shared" si="0"/>
        <v>16886419.133490581</v>
      </c>
      <c r="Q25" s="410"/>
    </row>
    <row r="26" spans="2:17" x14ac:dyDescent="0.25">
      <c r="B26" s="411" t="s">
        <v>646</v>
      </c>
      <c r="C26" s="410"/>
      <c r="D26" s="478">
        <f>'12. RTSR - Historical Wholesale'!D25</f>
        <v>4278847.9999999972</v>
      </c>
      <c r="E26" s="473">
        <f>'11. RTSR - UTRs &amp; Sub-Tx'!J22</f>
        <v>5.37</v>
      </c>
      <c r="F26" s="479">
        <f t="shared" si="1"/>
        <v>22977413.759999987</v>
      </c>
      <c r="G26" s="410"/>
      <c r="H26" s="478">
        <f>'12. RTSR - Historical Wholesale'!H25</f>
        <v>4192033.9999999977</v>
      </c>
      <c r="I26" s="473">
        <f>'11. RTSR - UTRs &amp; Sub-Tx'!J24</f>
        <v>0.88</v>
      </c>
      <c r="J26" s="479">
        <f t="shared" si="2"/>
        <v>3688989.9199999981</v>
      </c>
      <c r="K26" s="410"/>
      <c r="L26" s="478">
        <f>'12. RTSR - Historical Wholesale'!L25</f>
        <v>4250204.0000000009</v>
      </c>
      <c r="M26" s="473">
        <f>'11. RTSR - UTRs &amp; Sub-Tx'!J26</f>
        <v>2.98</v>
      </c>
      <c r="N26" s="479">
        <f t="shared" si="3"/>
        <v>12665607.920000002</v>
      </c>
      <c r="O26" s="410"/>
      <c r="P26" s="461">
        <f t="shared" si="0"/>
        <v>16354597.84</v>
      </c>
      <c r="Q26" s="410"/>
    </row>
    <row r="27" spans="2:17" x14ac:dyDescent="0.25">
      <c r="B27" s="411" t="s">
        <v>647</v>
      </c>
      <c r="C27" s="410"/>
      <c r="D27" s="478">
        <f>'12. RTSR - Historical Wholesale'!D26</f>
        <v>4078338</v>
      </c>
      <c r="E27" s="473">
        <f>E26</f>
        <v>5.37</v>
      </c>
      <c r="F27" s="479">
        <f t="shared" si="1"/>
        <v>21900675.059999999</v>
      </c>
      <c r="G27" s="410"/>
      <c r="H27" s="478">
        <f>'12. RTSR - Historical Wholesale'!H26</f>
        <v>4169259.0000000009</v>
      </c>
      <c r="I27" s="473">
        <f>I26</f>
        <v>0.88</v>
      </c>
      <c r="J27" s="479">
        <f t="shared" si="2"/>
        <v>3668947.9200000009</v>
      </c>
      <c r="K27" s="410"/>
      <c r="L27" s="478">
        <f>'12. RTSR - Historical Wholesale'!L26</f>
        <v>4217855.0000000009</v>
      </c>
      <c r="M27" s="473">
        <f>M26</f>
        <v>2.98</v>
      </c>
      <c r="N27" s="479">
        <f t="shared" si="3"/>
        <v>12569207.900000002</v>
      </c>
      <c r="O27" s="410"/>
      <c r="P27" s="461">
        <f t="shared" si="0"/>
        <v>16238155.820000004</v>
      </c>
      <c r="Q27" s="410"/>
    </row>
    <row r="28" spans="2:17" x14ac:dyDescent="0.25">
      <c r="B28" s="411" t="s">
        <v>648</v>
      </c>
      <c r="C28" s="410"/>
      <c r="D28" s="478">
        <f>'12. RTSR - Historical Wholesale'!D27</f>
        <v>3539175.9999999986</v>
      </c>
      <c r="E28" s="473">
        <f>E27</f>
        <v>5.37</v>
      </c>
      <c r="F28" s="479">
        <f t="shared" si="1"/>
        <v>19005375.119999994</v>
      </c>
      <c r="G28" s="410"/>
      <c r="H28" s="478">
        <f>'12. RTSR - Historical Wholesale'!H27</f>
        <v>3597084.9999999995</v>
      </c>
      <c r="I28" s="473">
        <f>I27</f>
        <v>0.88</v>
      </c>
      <c r="J28" s="479">
        <f t="shared" si="2"/>
        <v>3165434.8</v>
      </c>
      <c r="K28" s="410"/>
      <c r="L28" s="478">
        <f>'12. RTSR - Historical Wholesale'!L27</f>
        <v>3627479</v>
      </c>
      <c r="M28" s="473">
        <f>M27</f>
        <v>2.98</v>
      </c>
      <c r="N28" s="479">
        <f t="shared" si="3"/>
        <v>10809887.42</v>
      </c>
      <c r="O28" s="410"/>
      <c r="P28" s="461">
        <f t="shared" si="0"/>
        <v>13975322.219999999</v>
      </c>
      <c r="Q28" s="410"/>
    </row>
    <row r="29" spans="2:17" x14ac:dyDescent="0.25">
      <c r="B29" s="411" t="s">
        <v>649</v>
      </c>
      <c r="C29" s="410"/>
      <c r="D29" s="478">
        <f>'12. RTSR - Historical Wholesale'!D28</f>
        <v>3053631.9999999986</v>
      </c>
      <c r="E29" s="473">
        <f>E28</f>
        <v>5.37</v>
      </c>
      <c r="F29" s="479">
        <f t="shared" si="1"/>
        <v>16398003.839999992</v>
      </c>
      <c r="G29" s="410"/>
      <c r="H29" s="478">
        <f>'12. RTSR - Historical Wholesale'!H28</f>
        <v>3070179.9999999995</v>
      </c>
      <c r="I29" s="473">
        <f>I28</f>
        <v>0.88</v>
      </c>
      <c r="J29" s="479">
        <f t="shared" si="2"/>
        <v>2701758.3999999994</v>
      </c>
      <c r="K29" s="410"/>
      <c r="L29" s="478">
        <f>'12. RTSR - Historical Wholesale'!L28</f>
        <v>3117032</v>
      </c>
      <c r="M29" s="473">
        <f>M28</f>
        <v>2.98</v>
      </c>
      <c r="N29" s="479">
        <f t="shared" si="3"/>
        <v>9288755.3599999994</v>
      </c>
      <c r="O29" s="410"/>
      <c r="P29" s="461">
        <f t="shared" si="0"/>
        <v>11990513.759999998</v>
      </c>
      <c r="Q29" s="410"/>
    </row>
    <row r="30" spans="2:17" x14ac:dyDescent="0.25">
      <c r="B30" s="411" t="s">
        <v>650</v>
      </c>
      <c r="C30" s="410"/>
      <c r="D30" s="478">
        <f>'12. RTSR - Historical Wholesale'!D29</f>
        <v>3307552.9999999981</v>
      </c>
      <c r="E30" s="473">
        <f>E29</f>
        <v>5.37</v>
      </c>
      <c r="F30" s="479">
        <f t="shared" si="1"/>
        <v>17761559.609999992</v>
      </c>
      <c r="G30" s="410"/>
      <c r="H30" s="478">
        <f>'12. RTSR - Historical Wholesale'!H29</f>
        <v>3315459.9999999995</v>
      </c>
      <c r="I30" s="473">
        <f>I29</f>
        <v>0.88</v>
      </c>
      <c r="J30" s="479">
        <f t="shared" si="2"/>
        <v>2917604.8</v>
      </c>
      <c r="K30" s="410"/>
      <c r="L30" s="478">
        <f>'12. RTSR - Historical Wholesale'!L29</f>
        <v>3368101</v>
      </c>
      <c r="M30" s="473">
        <f>M29</f>
        <v>2.98</v>
      </c>
      <c r="N30" s="479">
        <f t="shared" si="3"/>
        <v>10036940.98</v>
      </c>
      <c r="O30" s="410"/>
      <c r="P30" s="461">
        <f t="shared" si="0"/>
        <v>12954545.780000001</v>
      </c>
      <c r="Q30" s="410"/>
    </row>
    <row r="31" spans="2:17" x14ac:dyDescent="0.25">
      <c r="B31" s="411" t="s">
        <v>651</v>
      </c>
      <c r="C31" s="410"/>
      <c r="D31" s="478">
        <f>'12. RTSR - Historical Wholesale'!D30</f>
        <v>3435040.0000000009</v>
      </c>
      <c r="E31" s="473">
        <f>E30</f>
        <v>5.37</v>
      </c>
      <c r="F31" s="479">
        <f t="shared" si="1"/>
        <v>18446164.800000004</v>
      </c>
      <c r="G31" s="410"/>
      <c r="H31" s="478">
        <f>'12. RTSR - Historical Wholesale'!H30</f>
        <v>3511565</v>
      </c>
      <c r="I31" s="473">
        <f>I30</f>
        <v>0.88</v>
      </c>
      <c r="J31" s="479">
        <f t="shared" si="2"/>
        <v>3090177.2</v>
      </c>
      <c r="K31" s="410"/>
      <c r="L31" s="478">
        <f>'12. RTSR - Historical Wholesale'!L30</f>
        <v>3546340</v>
      </c>
      <c r="M31" s="473">
        <f>M30</f>
        <v>2.98</v>
      </c>
      <c r="N31" s="479">
        <f t="shared" si="3"/>
        <v>10568093.199999999</v>
      </c>
      <c r="O31" s="410"/>
      <c r="P31" s="461">
        <f t="shared" si="0"/>
        <v>13658270.399999999</v>
      </c>
      <c r="Q31" s="410"/>
    </row>
    <row r="32" spans="2:17" x14ac:dyDescent="0.25">
      <c r="B32" s="410"/>
      <c r="C32" s="410"/>
      <c r="D32" s="410"/>
      <c r="E32" s="410"/>
      <c r="F32" s="410"/>
      <c r="G32" s="410"/>
      <c r="H32" s="410"/>
      <c r="I32" s="410"/>
      <c r="J32" s="410"/>
      <c r="K32" s="410"/>
      <c r="L32" s="410"/>
      <c r="M32" s="410"/>
      <c r="N32" s="410"/>
      <c r="O32" s="410"/>
      <c r="P32" s="410"/>
      <c r="Q32" s="410"/>
    </row>
    <row r="33" spans="2:17" ht="13.5" thickBot="1" x14ac:dyDescent="0.35">
      <c r="B33" s="455" t="s">
        <v>188</v>
      </c>
      <c r="C33" s="410"/>
      <c r="D33" s="462">
        <f>SUM(D20:D31)</f>
        <v>43609374.999999993</v>
      </c>
      <c r="E33" s="463">
        <f>IF(D33&lt;&gt;0,F33/D33,0)</f>
        <v>5.4855912287208888</v>
      </c>
      <c r="F33" s="464">
        <f>SUM(F20:F31)</f>
        <v>239223204.98999998</v>
      </c>
      <c r="G33" s="410"/>
      <c r="H33" s="462">
        <f>SUM(H20:H31)</f>
        <v>43892539.116936393</v>
      </c>
      <c r="I33" s="463">
        <f>IF(H33&lt;&gt;0,J33/H33,0)</f>
        <v>0.90008264416713435</v>
      </c>
      <c r="J33" s="464">
        <f>SUM(J20:J31)</f>
        <v>39506912.667581484</v>
      </c>
      <c r="K33" s="410"/>
      <c r="L33" s="462">
        <f>SUM(L20:L31)</f>
        <v>44444823.697508901</v>
      </c>
      <c r="M33" s="463">
        <f>IF(L33&lt;&gt;0,N33/L33,0)</f>
        <v>3.0402575800936562</v>
      </c>
      <c r="N33" s="464">
        <f>SUM(N20:N31)</f>
        <v>135123712.1422776</v>
      </c>
      <c r="O33" s="410"/>
      <c r="P33" s="464">
        <f>SUM(P20:P31)</f>
        <v>174630624.80985907</v>
      </c>
      <c r="Q33" s="410"/>
    </row>
    <row r="34" spans="2:17" x14ac:dyDescent="0.25">
      <c r="B34" s="410"/>
      <c r="C34" s="410"/>
      <c r="D34" s="410"/>
      <c r="E34" s="410"/>
      <c r="F34" s="410"/>
      <c r="G34" s="410"/>
      <c r="H34" s="410"/>
      <c r="I34" s="410"/>
      <c r="J34" s="410"/>
      <c r="K34" s="410"/>
      <c r="L34" s="410"/>
      <c r="M34" s="410"/>
      <c r="N34" s="410"/>
      <c r="O34" s="410"/>
      <c r="P34" s="410"/>
      <c r="Q34" s="410"/>
    </row>
    <row r="35" spans="2:17" ht="13" x14ac:dyDescent="0.25">
      <c r="B35" s="452" t="s">
        <v>652</v>
      </c>
      <c r="C35" s="453"/>
      <c r="D35" s="768" t="s">
        <v>633</v>
      </c>
      <c r="E35" s="768"/>
      <c r="F35" s="768"/>
      <c r="G35" s="453"/>
      <c r="H35" s="768" t="s">
        <v>634</v>
      </c>
      <c r="I35" s="768"/>
      <c r="J35" s="768"/>
      <c r="K35" s="453"/>
      <c r="L35" s="768" t="s">
        <v>635</v>
      </c>
      <c r="M35" s="768"/>
      <c r="N35" s="768"/>
      <c r="O35" s="453"/>
      <c r="P35" s="452" t="s">
        <v>636</v>
      </c>
      <c r="Q35" s="410"/>
    </row>
    <row r="36" spans="2:17" ht="13" x14ac:dyDescent="0.3">
      <c r="B36" s="455"/>
      <c r="C36" s="410"/>
      <c r="D36" s="471"/>
      <c r="E36" s="471"/>
      <c r="F36" s="471"/>
      <c r="G36" s="410"/>
      <c r="H36" s="471"/>
      <c r="I36" s="471"/>
      <c r="J36" s="471"/>
      <c r="K36" s="410"/>
      <c r="L36" s="471"/>
      <c r="M36" s="471"/>
      <c r="N36" s="471"/>
      <c r="O36" s="410"/>
      <c r="P36" s="471"/>
      <c r="Q36" s="410"/>
    </row>
    <row r="37" spans="2:17" ht="13" x14ac:dyDescent="0.3">
      <c r="B37" s="455" t="s">
        <v>637</v>
      </c>
      <c r="C37" s="410"/>
      <c r="D37" s="471" t="s">
        <v>638</v>
      </c>
      <c r="E37" s="471" t="s">
        <v>602</v>
      </c>
      <c r="F37" s="471" t="s">
        <v>639</v>
      </c>
      <c r="G37" s="410"/>
      <c r="H37" s="471" t="s">
        <v>638</v>
      </c>
      <c r="I37" s="471" t="s">
        <v>602</v>
      </c>
      <c r="J37" s="471" t="s">
        <v>639</v>
      </c>
      <c r="K37" s="410"/>
      <c r="L37" s="471" t="s">
        <v>638</v>
      </c>
      <c r="M37" s="471" t="s">
        <v>602</v>
      </c>
      <c r="N37" s="471" t="s">
        <v>639</v>
      </c>
      <c r="O37" s="410"/>
      <c r="P37" s="471" t="s">
        <v>639</v>
      </c>
      <c r="Q37" s="410"/>
    </row>
    <row r="38" spans="2:17" x14ac:dyDescent="0.25">
      <c r="B38" s="410"/>
      <c r="C38" s="410"/>
      <c r="D38" s="410"/>
      <c r="E38" s="410"/>
      <c r="F38" s="410"/>
      <c r="G38" s="410"/>
      <c r="H38" s="410"/>
      <c r="I38" s="410"/>
      <c r="J38" s="410"/>
      <c r="K38" s="410"/>
      <c r="L38" s="410"/>
      <c r="M38" s="410"/>
      <c r="N38" s="410"/>
      <c r="O38" s="410"/>
      <c r="P38" s="410"/>
      <c r="Q38" s="410"/>
    </row>
    <row r="39" spans="2:17" x14ac:dyDescent="0.25">
      <c r="B39" s="411" t="s">
        <v>640</v>
      </c>
      <c r="C39" s="410"/>
      <c r="D39" s="478">
        <f>'12. RTSR - Historical Wholesale'!D38</f>
        <v>0</v>
      </c>
      <c r="E39" s="473">
        <f>'11. RTSR - UTRs &amp; Sub-Tx'!I35</f>
        <v>4.6544999999999996</v>
      </c>
      <c r="F39" s="479">
        <f>D39*E39</f>
        <v>0</v>
      </c>
      <c r="G39" s="410"/>
      <c r="H39" s="478">
        <f>'12. RTSR - Historical Wholesale'!H38</f>
        <v>0</v>
      </c>
      <c r="I39" s="473">
        <f>'11. RTSR - UTRs &amp; Sub-Tx'!I37</f>
        <v>0.60560000000000003</v>
      </c>
      <c r="J39" s="479">
        <f>H39*I39</f>
        <v>0</v>
      </c>
      <c r="K39" s="410"/>
      <c r="L39" s="478">
        <f>'12. RTSR - Historical Wholesale'!L38</f>
        <v>0</v>
      </c>
      <c r="M39" s="473">
        <f>'11. RTSR - UTRs &amp; Sub-Tx'!I39</f>
        <v>2.8923999999999999</v>
      </c>
      <c r="N39" s="479">
        <f>L39*M39</f>
        <v>0</v>
      </c>
      <c r="O39" s="410"/>
      <c r="P39" s="461">
        <f t="shared" ref="P39:P50" si="4">J39+N39</f>
        <v>0</v>
      </c>
      <c r="Q39" s="410"/>
    </row>
    <row r="40" spans="2:17" x14ac:dyDescent="0.25">
      <c r="B40" s="411" t="s">
        <v>641</v>
      </c>
      <c r="C40" s="410"/>
      <c r="D40" s="478">
        <f>'12. RTSR - Historical Wholesale'!D39</f>
        <v>0</v>
      </c>
      <c r="E40" s="473">
        <f t="shared" ref="E40:E50" si="5">E39</f>
        <v>4.6544999999999996</v>
      </c>
      <c r="F40" s="479">
        <f t="shared" ref="F40:F50" si="6">D40*E40</f>
        <v>0</v>
      </c>
      <c r="G40" s="410"/>
      <c r="H40" s="478">
        <f>'12. RTSR - Historical Wholesale'!H39</f>
        <v>0</v>
      </c>
      <c r="I40" s="473">
        <f t="shared" ref="I40:I50" si="7">I39</f>
        <v>0.60560000000000003</v>
      </c>
      <c r="J40" s="479">
        <f t="shared" ref="J40:J50" si="8">H40*I40</f>
        <v>0</v>
      </c>
      <c r="K40" s="410"/>
      <c r="L40" s="478">
        <f>'12. RTSR - Historical Wholesale'!L39</f>
        <v>0</v>
      </c>
      <c r="M40" s="473">
        <f t="shared" ref="M40:M50" si="9">M39</f>
        <v>2.8923999999999999</v>
      </c>
      <c r="N40" s="479">
        <f t="shared" ref="N40:N50" si="10">L40*M40</f>
        <v>0</v>
      </c>
      <c r="O40" s="410"/>
      <c r="P40" s="461">
        <f t="shared" si="4"/>
        <v>0</v>
      </c>
      <c r="Q40" s="410"/>
    </row>
    <row r="41" spans="2:17" x14ac:dyDescent="0.25">
      <c r="B41" s="411" t="s">
        <v>642</v>
      </c>
      <c r="C41" s="410"/>
      <c r="D41" s="478">
        <f>'12. RTSR - Historical Wholesale'!D40</f>
        <v>0</v>
      </c>
      <c r="E41" s="473">
        <f t="shared" si="5"/>
        <v>4.6544999999999996</v>
      </c>
      <c r="F41" s="479">
        <f t="shared" si="6"/>
        <v>0</v>
      </c>
      <c r="G41" s="410"/>
      <c r="H41" s="478">
        <f>'12. RTSR - Historical Wholesale'!H40</f>
        <v>0</v>
      </c>
      <c r="I41" s="473">
        <f t="shared" si="7"/>
        <v>0.60560000000000003</v>
      </c>
      <c r="J41" s="479">
        <f t="shared" si="8"/>
        <v>0</v>
      </c>
      <c r="K41" s="410"/>
      <c r="L41" s="478">
        <f>'12. RTSR - Historical Wholesale'!L40</f>
        <v>0</v>
      </c>
      <c r="M41" s="473">
        <f t="shared" si="9"/>
        <v>2.8923999999999999</v>
      </c>
      <c r="N41" s="479">
        <f t="shared" si="10"/>
        <v>0</v>
      </c>
      <c r="O41" s="410"/>
      <c r="P41" s="461">
        <f t="shared" si="4"/>
        <v>0</v>
      </c>
      <c r="Q41" s="410"/>
    </row>
    <row r="42" spans="2:17" x14ac:dyDescent="0.25">
      <c r="B42" s="411" t="s">
        <v>643</v>
      </c>
      <c r="C42" s="410"/>
      <c r="D42" s="478">
        <f>'12. RTSR - Historical Wholesale'!D41</f>
        <v>0</v>
      </c>
      <c r="E42" s="473">
        <f t="shared" si="5"/>
        <v>4.6544999999999996</v>
      </c>
      <c r="F42" s="479">
        <f t="shared" si="6"/>
        <v>0</v>
      </c>
      <c r="G42" s="410"/>
      <c r="H42" s="478">
        <f>'12. RTSR - Historical Wholesale'!H41</f>
        <v>0</v>
      </c>
      <c r="I42" s="473">
        <f t="shared" si="7"/>
        <v>0.60560000000000003</v>
      </c>
      <c r="J42" s="479">
        <f t="shared" si="8"/>
        <v>0</v>
      </c>
      <c r="K42" s="410"/>
      <c r="L42" s="478">
        <f>'12. RTSR - Historical Wholesale'!L41</f>
        <v>0</v>
      </c>
      <c r="M42" s="473">
        <f t="shared" si="9"/>
        <v>2.8923999999999999</v>
      </c>
      <c r="N42" s="479">
        <f t="shared" si="10"/>
        <v>0</v>
      </c>
      <c r="O42" s="410"/>
      <c r="P42" s="461">
        <f t="shared" si="4"/>
        <v>0</v>
      </c>
      <c r="Q42" s="410"/>
    </row>
    <row r="43" spans="2:17" x14ac:dyDescent="0.25">
      <c r="B43" s="411" t="s">
        <v>644</v>
      </c>
      <c r="C43" s="410"/>
      <c r="D43" s="478">
        <f>'12. RTSR - Historical Wholesale'!D42</f>
        <v>0</v>
      </c>
      <c r="E43" s="473">
        <f t="shared" si="5"/>
        <v>4.6544999999999996</v>
      </c>
      <c r="F43" s="479">
        <f t="shared" si="6"/>
        <v>0</v>
      </c>
      <c r="G43" s="410"/>
      <c r="H43" s="478">
        <f>'12. RTSR - Historical Wholesale'!H42</f>
        <v>0</v>
      </c>
      <c r="I43" s="473">
        <f t="shared" si="7"/>
        <v>0.60560000000000003</v>
      </c>
      <c r="J43" s="479">
        <f t="shared" si="8"/>
        <v>0</v>
      </c>
      <c r="K43" s="410"/>
      <c r="L43" s="478">
        <f>'12. RTSR - Historical Wholesale'!L42</f>
        <v>0</v>
      </c>
      <c r="M43" s="473">
        <f t="shared" si="9"/>
        <v>2.8923999999999999</v>
      </c>
      <c r="N43" s="479">
        <f t="shared" si="10"/>
        <v>0</v>
      </c>
      <c r="O43" s="410"/>
      <c r="P43" s="461">
        <f t="shared" si="4"/>
        <v>0</v>
      </c>
      <c r="Q43" s="410"/>
    </row>
    <row r="44" spans="2:17" x14ac:dyDescent="0.25">
      <c r="B44" s="411" t="s">
        <v>645</v>
      </c>
      <c r="C44" s="410"/>
      <c r="D44" s="478">
        <f>'12. RTSR - Historical Wholesale'!D43</f>
        <v>0</v>
      </c>
      <c r="E44" s="473">
        <f t="shared" si="5"/>
        <v>4.6544999999999996</v>
      </c>
      <c r="F44" s="479">
        <f t="shared" si="6"/>
        <v>0</v>
      </c>
      <c r="G44" s="410"/>
      <c r="H44" s="478">
        <f>'12. RTSR - Historical Wholesale'!H43</f>
        <v>0</v>
      </c>
      <c r="I44" s="473">
        <f t="shared" si="7"/>
        <v>0.60560000000000003</v>
      </c>
      <c r="J44" s="479">
        <f t="shared" si="8"/>
        <v>0</v>
      </c>
      <c r="K44" s="410"/>
      <c r="L44" s="478">
        <f>'12. RTSR - Historical Wholesale'!L43</f>
        <v>0</v>
      </c>
      <c r="M44" s="473">
        <f t="shared" si="9"/>
        <v>2.8923999999999999</v>
      </c>
      <c r="N44" s="479">
        <f t="shared" si="10"/>
        <v>0</v>
      </c>
      <c r="O44" s="410"/>
      <c r="P44" s="461">
        <f t="shared" si="4"/>
        <v>0</v>
      </c>
      <c r="Q44" s="410"/>
    </row>
    <row r="45" spans="2:17" x14ac:dyDescent="0.25">
      <c r="B45" s="411" t="s">
        <v>646</v>
      </c>
      <c r="C45" s="410"/>
      <c r="D45" s="478">
        <f>'12. RTSR - Historical Wholesale'!D44</f>
        <v>0</v>
      </c>
      <c r="E45" s="473">
        <f t="shared" si="5"/>
        <v>4.6544999999999996</v>
      </c>
      <c r="F45" s="479">
        <f t="shared" si="6"/>
        <v>0</v>
      </c>
      <c r="G45" s="410"/>
      <c r="H45" s="478">
        <f>'12. RTSR - Historical Wholesale'!H44</f>
        <v>0</v>
      </c>
      <c r="I45" s="473">
        <f t="shared" si="7"/>
        <v>0.60560000000000003</v>
      </c>
      <c r="J45" s="479">
        <f t="shared" si="8"/>
        <v>0</v>
      </c>
      <c r="K45" s="410"/>
      <c r="L45" s="478">
        <f>'12. RTSR - Historical Wholesale'!L44</f>
        <v>0</v>
      </c>
      <c r="M45" s="473">
        <f t="shared" si="9"/>
        <v>2.8923999999999999</v>
      </c>
      <c r="N45" s="479">
        <f t="shared" si="10"/>
        <v>0</v>
      </c>
      <c r="O45" s="410"/>
      <c r="P45" s="461">
        <f t="shared" si="4"/>
        <v>0</v>
      </c>
      <c r="Q45" s="410"/>
    </row>
    <row r="46" spans="2:17" x14ac:dyDescent="0.25">
      <c r="B46" s="411" t="s">
        <v>647</v>
      </c>
      <c r="C46" s="410"/>
      <c r="D46" s="478">
        <f>'12. RTSR - Historical Wholesale'!D45</f>
        <v>0</v>
      </c>
      <c r="E46" s="473">
        <f t="shared" si="5"/>
        <v>4.6544999999999996</v>
      </c>
      <c r="F46" s="479">
        <f t="shared" si="6"/>
        <v>0</v>
      </c>
      <c r="G46" s="410"/>
      <c r="H46" s="478">
        <f>'12. RTSR - Historical Wholesale'!H45</f>
        <v>0</v>
      </c>
      <c r="I46" s="473">
        <f t="shared" si="7"/>
        <v>0.60560000000000003</v>
      </c>
      <c r="J46" s="479">
        <f t="shared" si="8"/>
        <v>0</v>
      </c>
      <c r="K46" s="410"/>
      <c r="L46" s="478">
        <f>'12. RTSR - Historical Wholesale'!L45</f>
        <v>0</v>
      </c>
      <c r="M46" s="473">
        <f t="shared" si="9"/>
        <v>2.8923999999999999</v>
      </c>
      <c r="N46" s="479">
        <f t="shared" si="10"/>
        <v>0</v>
      </c>
      <c r="O46" s="410"/>
      <c r="P46" s="461">
        <f t="shared" si="4"/>
        <v>0</v>
      </c>
      <c r="Q46" s="410"/>
    </row>
    <row r="47" spans="2:17" x14ac:dyDescent="0.25">
      <c r="B47" s="411" t="s">
        <v>648</v>
      </c>
      <c r="C47" s="410"/>
      <c r="D47" s="478">
        <f>'12. RTSR - Historical Wholesale'!D46</f>
        <v>0</v>
      </c>
      <c r="E47" s="473">
        <f t="shared" si="5"/>
        <v>4.6544999999999996</v>
      </c>
      <c r="F47" s="479">
        <f t="shared" si="6"/>
        <v>0</v>
      </c>
      <c r="G47" s="410"/>
      <c r="H47" s="478">
        <f>'12. RTSR - Historical Wholesale'!H46</f>
        <v>0</v>
      </c>
      <c r="I47" s="473">
        <f t="shared" si="7"/>
        <v>0.60560000000000003</v>
      </c>
      <c r="J47" s="479">
        <f t="shared" si="8"/>
        <v>0</v>
      </c>
      <c r="K47" s="410"/>
      <c r="L47" s="478">
        <f>'12. RTSR - Historical Wholesale'!L46</f>
        <v>0</v>
      </c>
      <c r="M47" s="473">
        <f t="shared" si="9"/>
        <v>2.8923999999999999</v>
      </c>
      <c r="N47" s="479">
        <f t="shared" si="10"/>
        <v>0</v>
      </c>
      <c r="O47" s="410"/>
      <c r="P47" s="461">
        <f t="shared" si="4"/>
        <v>0</v>
      </c>
      <c r="Q47" s="410"/>
    </row>
    <row r="48" spans="2:17" x14ac:dyDescent="0.25">
      <c r="B48" s="411" t="s">
        <v>649</v>
      </c>
      <c r="C48" s="410"/>
      <c r="D48" s="478">
        <f>'12. RTSR - Historical Wholesale'!D47</f>
        <v>0</v>
      </c>
      <c r="E48" s="473">
        <f t="shared" si="5"/>
        <v>4.6544999999999996</v>
      </c>
      <c r="F48" s="479">
        <f t="shared" si="6"/>
        <v>0</v>
      </c>
      <c r="G48" s="410"/>
      <c r="H48" s="478">
        <f>'12. RTSR - Historical Wholesale'!H47</f>
        <v>0</v>
      </c>
      <c r="I48" s="473">
        <f t="shared" si="7"/>
        <v>0.60560000000000003</v>
      </c>
      <c r="J48" s="479">
        <f t="shared" si="8"/>
        <v>0</v>
      </c>
      <c r="K48" s="410"/>
      <c r="L48" s="478">
        <f>'12. RTSR - Historical Wholesale'!L47</f>
        <v>0</v>
      </c>
      <c r="M48" s="473">
        <f t="shared" si="9"/>
        <v>2.8923999999999999</v>
      </c>
      <c r="N48" s="479">
        <f t="shared" si="10"/>
        <v>0</v>
      </c>
      <c r="O48" s="410"/>
      <c r="P48" s="461">
        <f t="shared" si="4"/>
        <v>0</v>
      </c>
      <c r="Q48" s="410"/>
    </row>
    <row r="49" spans="2:17" x14ac:dyDescent="0.25">
      <c r="B49" s="411" t="s">
        <v>650</v>
      </c>
      <c r="C49" s="410"/>
      <c r="D49" s="478">
        <f>'12. RTSR - Historical Wholesale'!D48</f>
        <v>0</v>
      </c>
      <c r="E49" s="473">
        <f t="shared" si="5"/>
        <v>4.6544999999999996</v>
      </c>
      <c r="F49" s="479">
        <f t="shared" si="6"/>
        <v>0</v>
      </c>
      <c r="G49" s="410"/>
      <c r="H49" s="478">
        <f>'12. RTSR - Historical Wholesale'!H48</f>
        <v>0</v>
      </c>
      <c r="I49" s="473">
        <f t="shared" si="7"/>
        <v>0.60560000000000003</v>
      </c>
      <c r="J49" s="479">
        <f t="shared" si="8"/>
        <v>0</v>
      </c>
      <c r="K49" s="410"/>
      <c r="L49" s="478">
        <f>'12. RTSR - Historical Wholesale'!L48</f>
        <v>0</v>
      </c>
      <c r="M49" s="473">
        <f t="shared" si="9"/>
        <v>2.8923999999999999</v>
      </c>
      <c r="N49" s="479">
        <f t="shared" si="10"/>
        <v>0</v>
      </c>
      <c r="O49" s="410"/>
      <c r="P49" s="461">
        <f t="shared" si="4"/>
        <v>0</v>
      </c>
      <c r="Q49" s="410"/>
    </row>
    <row r="50" spans="2:17" x14ac:dyDescent="0.25">
      <c r="B50" s="411" t="s">
        <v>651</v>
      </c>
      <c r="C50" s="410"/>
      <c r="D50" s="478">
        <f>'12. RTSR - Historical Wholesale'!D49</f>
        <v>0</v>
      </c>
      <c r="E50" s="473">
        <f t="shared" si="5"/>
        <v>4.6544999999999996</v>
      </c>
      <c r="F50" s="479">
        <f t="shared" si="6"/>
        <v>0</v>
      </c>
      <c r="G50" s="410"/>
      <c r="H50" s="478">
        <f>'12. RTSR - Historical Wholesale'!H49</f>
        <v>0</v>
      </c>
      <c r="I50" s="473">
        <f t="shared" si="7"/>
        <v>0.60560000000000003</v>
      </c>
      <c r="J50" s="479">
        <f t="shared" si="8"/>
        <v>0</v>
      </c>
      <c r="K50" s="410"/>
      <c r="L50" s="478">
        <f>'12. RTSR - Historical Wholesale'!L49</f>
        <v>0</v>
      </c>
      <c r="M50" s="473">
        <f t="shared" si="9"/>
        <v>2.8923999999999999</v>
      </c>
      <c r="N50" s="479">
        <f t="shared" si="10"/>
        <v>0</v>
      </c>
      <c r="O50" s="410"/>
      <c r="P50" s="461">
        <f t="shared" si="4"/>
        <v>0</v>
      </c>
      <c r="Q50" s="410"/>
    </row>
    <row r="51" spans="2:17" x14ac:dyDescent="0.25">
      <c r="B51" s="410"/>
      <c r="C51" s="410"/>
      <c r="D51" s="410"/>
      <c r="E51" s="410"/>
      <c r="F51" s="410"/>
      <c r="G51" s="410"/>
      <c r="H51" s="410"/>
      <c r="I51" s="410"/>
      <c r="J51" s="410"/>
      <c r="K51" s="410"/>
      <c r="L51" s="410"/>
      <c r="M51" s="410"/>
      <c r="N51" s="410"/>
      <c r="O51" s="410"/>
      <c r="P51" s="410"/>
      <c r="Q51" s="410"/>
    </row>
    <row r="52" spans="2:17" ht="13.5" thickBot="1" x14ac:dyDescent="0.35">
      <c r="B52" s="455" t="s">
        <v>188</v>
      </c>
      <c r="C52" s="410"/>
      <c r="D52" s="462">
        <f>SUM(D39:D50)</f>
        <v>0</v>
      </c>
      <c r="E52" s="463">
        <f>IF(D52&lt;&gt;0,F52/D52,0)</f>
        <v>0</v>
      </c>
      <c r="F52" s="464">
        <f>SUM(F39:F50)</f>
        <v>0</v>
      </c>
      <c r="G52" s="410"/>
      <c r="H52" s="462">
        <f>SUM(H39:H50)</f>
        <v>0</v>
      </c>
      <c r="I52" s="463">
        <f>IF(H52&lt;&gt;0,J52/H52,0)</f>
        <v>0</v>
      </c>
      <c r="J52" s="464">
        <f>SUM(J39:J50)</f>
        <v>0</v>
      </c>
      <c r="K52" s="410"/>
      <c r="L52" s="462">
        <f>SUM(L39:L50)</f>
        <v>0</v>
      </c>
      <c r="M52" s="463">
        <f>IF(L52&lt;&gt;0,N52/L52,0)</f>
        <v>0</v>
      </c>
      <c r="N52" s="464">
        <f>SUM(N39:N50)</f>
        <v>0</v>
      </c>
      <c r="O52" s="410"/>
      <c r="P52" s="464">
        <f>SUM(P39:P50)</f>
        <v>0</v>
      </c>
      <c r="Q52" s="410"/>
    </row>
    <row r="53" spans="2:17" x14ac:dyDescent="0.25">
      <c r="B53" s="410"/>
      <c r="C53" s="410"/>
      <c r="D53" s="410"/>
      <c r="E53" s="410"/>
      <c r="F53" s="410"/>
      <c r="G53" s="410"/>
      <c r="H53" s="410"/>
      <c r="I53" s="410"/>
      <c r="J53" s="410"/>
      <c r="K53" s="410"/>
      <c r="L53" s="410"/>
      <c r="M53" s="410"/>
      <c r="N53" s="410"/>
      <c r="O53" s="410"/>
      <c r="P53" s="410"/>
      <c r="Q53" s="410"/>
    </row>
    <row r="54" spans="2:17" ht="13" x14ac:dyDescent="0.25">
      <c r="B54" s="452" t="str">
        <f>'[1]12. RTSR - Historical Wholesale'!B53</f>
        <v>Add Extra Host Here (I)</v>
      </c>
      <c r="C54" s="453"/>
      <c r="D54" s="768" t="s">
        <v>633</v>
      </c>
      <c r="E54" s="768"/>
      <c r="F54" s="768"/>
      <c r="G54" s="453"/>
      <c r="H54" s="768" t="s">
        <v>634</v>
      </c>
      <c r="I54" s="768"/>
      <c r="J54" s="768"/>
      <c r="K54" s="453"/>
      <c r="L54" s="768" t="s">
        <v>635</v>
      </c>
      <c r="M54" s="768"/>
      <c r="N54" s="768"/>
      <c r="O54" s="453"/>
      <c r="P54" s="452" t="s">
        <v>636</v>
      </c>
      <c r="Q54" s="410"/>
    </row>
    <row r="55" spans="2:17" ht="13" x14ac:dyDescent="0.3">
      <c r="B55" s="455"/>
      <c r="C55" s="410"/>
      <c r="D55" s="471"/>
      <c r="E55" s="471"/>
      <c r="F55" s="471"/>
      <c r="G55" s="410"/>
      <c r="H55" s="471"/>
      <c r="I55" s="471"/>
      <c r="J55" s="471"/>
      <c r="K55" s="410"/>
      <c r="L55" s="471"/>
      <c r="M55" s="471"/>
      <c r="N55" s="471"/>
      <c r="O55" s="410"/>
      <c r="P55" s="471"/>
      <c r="Q55" s="410"/>
    </row>
    <row r="56" spans="2:17" ht="13" x14ac:dyDescent="0.3">
      <c r="B56" s="455" t="s">
        <v>637</v>
      </c>
      <c r="C56" s="410"/>
      <c r="D56" s="471" t="s">
        <v>638</v>
      </c>
      <c r="E56" s="471" t="s">
        <v>602</v>
      </c>
      <c r="F56" s="471" t="s">
        <v>639</v>
      </c>
      <c r="G56" s="410"/>
      <c r="H56" s="471" t="s">
        <v>638</v>
      </c>
      <c r="I56" s="471" t="s">
        <v>602</v>
      </c>
      <c r="J56" s="471" t="s">
        <v>639</v>
      </c>
      <c r="K56" s="410"/>
      <c r="L56" s="471" t="s">
        <v>638</v>
      </c>
      <c r="M56" s="471" t="s">
        <v>602</v>
      </c>
      <c r="N56" s="471" t="s">
        <v>639</v>
      </c>
      <c r="O56" s="410"/>
      <c r="P56" s="471" t="s">
        <v>639</v>
      </c>
      <c r="Q56" s="410"/>
    </row>
    <row r="57" spans="2:17" x14ac:dyDescent="0.25">
      <c r="B57" s="410"/>
      <c r="C57" s="410"/>
      <c r="D57" s="410"/>
      <c r="E57" s="410"/>
      <c r="F57" s="410"/>
      <c r="G57" s="410"/>
      <c r="H57" s="410"/>
      <c r="I57" s="410"/>
      <c r="J57" s="410"/>
      <c r="K57" s="410"/>
      <c r="L57" s="410"/>
      <c r="M57" s="410"/>
      <c r="N57" s="410"/>
      <c r="O57" s="410"/>
      <c r="P57" s="410"/>
      <c r="Q57" s="410"/>
    </row>
    <row r="58" spans="2:17" x14ac:dyDescent="0.25">
      <c r="B58" s="411" t="s">
        <v>640</v>
      </c>
      <c r="C58" s="410"/>
      <c r="D58" s="478">
        <f>'12. RTSR - Historical Wholesale'!D57</f>
        <v>0</v>
      </c>
      <c r="E58" s="473">
        <f>'11. RTSR - UTRs &amp; Sub-Tx'!I50</f>
        <v>0</v>
      </c>
      <c r="F58" s="479">
        <f>D58*E58</f>
        <v>0</v>
      </c>
      <c r="G58" s="410"/>
      <c r="H58" s="478">
        <f>'12. RTSR - Historical Wholesale'!H57</f>
        <v>0</v>
      </c>
      <c r="I58" s="473">
        <f>'11. RTSR - UTRs &amp; Sub-Tx'!I52</f>
        <v>0</v>
      </c>
      <c r="J58" s="479">
        <f>H58*I58</f>
        <v>0</v>
      </c>
      <c r="K58" s="410"/>
      <c r="L58" s="478">
        <f>'12. RTSR - Historical Wholesale'!L57</f>
        <v>0</v>
      </c>
      <c r="M58" s="473">
        <f>'11. RTSR - UTRs &amp; Sub-Tx'!I54</f>
        <v>0</v>
      </c>
      <c r="N58" s="479">
        <f>L58*M58</f>
        <v>0</v>
      </c>
      <c r="O58" s="410"/>
      <c r="P58" s="461">
        <f t="shared" ref="P58:P69" si="11">J58+N58</f>
        <v>0</v>
      </c>
      <c r="Q58" s="410"/>
    </row>
    <row r="59" spans="2:17" x14ac:dyDescent="0.25">
      <c r="B59" s="411" t="s">
        <v>641</v>
      </c>
      <c r="C59" s="410"/>
      <c r="D59" s="478">
        <f>'12. RTSR - Historical Wholesale'!D58</f>
        <v>0</v>
      </c>
      <c r="E59" s="473">
        <f>E58</f>
        <v>0</v>
      </c>
      <c r="F59" s="479">
        <f t="shared" ref="F59:F69" si="12">D59*E59</f>
        <v>0</v>
      </c>
      <c r="G59" s="410"/>
      <c r="H59" s="478">
        <f>'12. RTSR - Historical Wholesale'!H58</f>
        <v>0</v>
      </c>
      <c r="I59" s="473">
        <f>I58</f>
        <v>0</v>
      </c>
      <c r="J59" s="479">
        <f t="shared" ref="J59:J69" si="13">H59*I59</f>
        <v>0</v>
      </c>
      <c r="K59" s="410"/>
      <c r="L59" s="478">
        <f>'12. RTSR - Historical Wholesale'!L58</f>
        <v>0</v>
      </c>
      <c r="M59" s="473">
        <f>M58</f>
        <v>0</v>
      </c>
      <c r="N59" s="479">
        <f t="shared" ref="N59:N69" si="14">L59*M59</f>
        <v>0</v>
      </c>
      <c r="O59" s="410"/>
      <c r="P59" s="461">
        <f t="shared" si="11"/>
        <v>0</v>
      </c>
      <c r="Q59" s="410"/>
    </row>
    <row r="60" spans="2:17" x14ac:dyDescent="0.25">
      <c r="B60" s="411" t="s">
        <v>642</v>
      </c>
      <c r="C60" s="410"/>
      <c r="D60" s="478">
        <f>'12. RTSR - Historical Wholesale'!D59</f>
        <v>0</v>
      </c>
      <c r="E60" s="473">
        <f t="shared" ref="E60:E69" si="15">E59</f>
        <v>0</v>
      </c>
      <c r="F60" s="479">
        <f t="shared" si="12"/>
        <v>0</v>
      </c>
      <c r="G60" s="410"/>
      <c r="H60" s="478">
        <f>'12. RTSR - Historical Wholesale'!H59</f>
        <v>0</v>
      </c>
      <c r="I60" s="473">
        <f t="shared" ref="I60:I69" si="16">I59</f>
        <v>0</v>
      </c>
      <c r="J60" s="479">
        <f t="shared" si="13"/>
        <v>0</v>
      </c>
      <c r="K60" s="410"/>
      <c r="L60" s="478">
        <f>'12. RTSR - Historical Wholesale'!L59</f>
        <v>0</v>
      </c>
      <c r="M60" s="473">
        <f>M59</f>
        <v>0</v>
      </c>
      <c r="N60" s="479">
        <f t="shared" si="14"/>
        <v>0</v>
      </c>
      <c r="O60" s="410"/>
      <c r="P60" s="461">
        <f t="shared" si="11"/>
        <v>0</v>
      </c>
      <c r="Q60" s="410"/>
    </row>
    <row r="61" spans="2:17" x14ac:dyDescent="0.25">
      <c r="B61" s="411" t="s">
        <v>643</v>
      </c>
      <c r="C61" s="410"/>
      <c r="D61" s="478">
        <f>'12. RTSR - Historical Wholesale'!D60</f>
        <v>0</v>
      </c>
      <c r="E61" s="473">
        <f t="shared" si="15"/>
        <v>0</v>
      </c>
      <c r="F61" s="479">
        <f t="shared" si="12"/>
        <v>0</v>
      </c>
      <c r="G61" s="410"/>
      <c r="H61" s="478">
        <f>'12. RTSR - Historical Wholesale'!H60</f>
        <v>0</v>
      </c>
      <c r="I61" s="473">
        <f t="shared" si="16"/>
        <v>0</v>
      </c>
      <c r="J61" s="479">
        <f t="shared" si="13"/>
        <v>0</v>
      </c>
      <c r="K61" s="410"/>
      <c r="L61" s="478">
        <f>'12. RTSR - Historical Wholesale'!L60</f>
        <v>0</v>
      </c>
      <c r="M61" s="473">
        <f t="shared" ref="M61:M69" si="17">M60</f>
        <v>0</v>
      </c>
      <c r="N61" s="479">
        <f t="shared" si="14"/>
        <v>0</v>
      </c>
      <c r="O61" s="410"/>
      <c r="P61" s="461">
        <f t="shared" si="11"/>
        <v>0</v>
      </c>
      <c r="Q61" s="410"/>
    </row>
    <row r="62" spans="2:17" x14ac:dyDescent="0.25">
      <c r="B62" s="411" t="s">
        <v>644</v>
      </c>
      <c r="C62" s="410"/>
      <c r="D62" s="478">
        <f>'12. RTSR - Historical Wholesale'!D61</f>
        <v>0</v>
      </c>
      <c r="E62" s="473">
        <f t="shared" si="15"/>
        <v>0</v>
      </c>
      <c r="F62" s="479">
        <f t="shared" si="12"/>
        <v>0</v>
      </c>
      <c r="G62" s="410"/>
      <c r="H62" s="478">
        <f>'12. RTSR - Historical Wholesale'!H61</f>
        <v>0</v>
      </c>
      <c r="I62" s="473">
        <f t="shared" si="16"/>
        <v>0</v>
      </c>
      <c r="J62" s="479">
        <f t="shared" si="13"/>
        <v>0</v>
      </c>
      <c r="K62" s="410"/>
      <c r="L62" s="478">
        <f>'12. RTSR - Historical Wholesale'!L61</f>
        <v>0</v>
      </c>
      <c r="M62" s="473">
        <f t="shared" si="17"/>
        <v>0</v>
      </c>
      <c r="N62" s="479">
        <f t="shared" si="14"/>
        <v>0</v>
      </c>
      <c r="O62" s="410"/>
      <c r="P62" s="461">
        <f t="shared" si="11"/>
        <v>0</v>
      </c>
      <c r="Q62" s="410"/>
    </row>
    <row r="63" spans="2:17" x14ac:dyDescent="0.25">
      <c r="B63" s="411" t="s">
        <v>645</v>
      </c>
      <c r="C63" s="410"/>
      <c r="D63" s="478">
        <f>'12. RTSR - Historical Wholesale'!D62</f>
        <v>0</v>
      </c>
      <c r="E63" s="473">
        <f t="shared" si="15"/>
        <v>0</v>
      </c>
      <c r="F63" s="479">
        <f t="shared" si="12"/>
        <v>0</v>
      </c>
      <c r="G63" s="410"/>
      <c r="H63" s="478">
        <f>'12. RTSR - Historical Wholesale'!H62</f>
        <v>0</v>
      </c>
      <c r="I63" s="473">
        <f t="shared" si="16"/>
        <v>0</v>
      </c>
      <c r="J63" s="479">
        <f t="shared" si="13"/>
        <v>0</v>
      </c>
      <c r="K63" s="410"/>
      <c r="L63" s="478">
        <f>'12. RTSR - Historical Wholesale'!L62</f>
        <v>0</v>
      </c>
      <c r="M63" s="473">
        <f t="shared" si="17"/>
        <v>0</v>
      </c>
      <c r="N63" s="479">
        <f t="shared" si="14"/>
        <v>0</v>
      </c>
      <c r="O63" s="410"/>
      <c r="P63" s="461">
        <f t="shared" si="11"/>
        <v>0</v>
      </c>
      <c r="Q63" s="410"/>
    </row>
    <row r="64" spans="2:17" x14ac:dyDescent="0.25">
      <c r="B64" s="411" t="s">
        <v>646</v>
      </c>
      <c r="C64" s="410"/>
      <c r="D64" s="478">
        <f>'12. RTSR - Historical Wholesale'!D63</f>
        <v>0</v>
      </c>
      <c r="E64" s="473">
        <f t="shared" si="15"/>
        <v>0</v>
      </c>
      <c r="F64" s="479">
        <f t="shared" si="12"/>
        <v>0</v>
      </c>
      <c r="G64" s="410"/>
      <c r="H64" s="478">
        <f>'12. RTSR - Historical Wholesale'!H63</f>
        <v>0</v>
      </c>
      <c r="I64" s="473">
        <f t="shared" si="16"/>
        <v>0</v>
      </c>
      <c r="J64" s="479">
        <f t="shared" si="13"/>
        <v>0</v>
      </c>
      <c r="K64" s="410"/>
      <c r="L64" s="478">
        <f>'12. RTSR - Historical Wholesale'!L63</f>
        <v>0</v>
      </c>
      <c r="M64" s="473">
        <f t="shared" si="17"/>
        <v>0</v>
      </c>
      <c r="N64" s="479">
        <f t="shared" si="14"/>
        <v>0</v>
      </c>
      <c r="O64" s="410"/>
      <c r="P64" s="461">
        <f t="shared" si="11"/>
        <v>0</v>
      </c>
      <c r="Q64" s="410"/>
    </row>
    <row r="65" spans="2:17" x14ac:dyDescent="0.25">
      <c r="B65" s="411" t="s">
        <v>647</v>
      </c>
      <c r="C65" s="410"/>
      <c r="D65" s="478">
        <f>'12. RTSR - Historical Wholesale'!D64</f>
        <v>0</v>
      </c>
      <c r="E65" s="473">
        <f t="shared" si="15"/>
        <v>0</v>
      </c>
      <c r="F65" s="479">
        <f t="shared" si="12"/>
        <v>0</v>
      </c>
      <c r="G65" s="410"/>
      <c r="H65" s="478">
        <f>'12. RTSR - Historical Wholesale'!H64</f>
        <v>0</v>
      </c>
      <c r="I65" s="473">
        <f t="shared" si="16"/>
        <v>0</v>
      </c>
      <c r="J65" s="479">
        <f t="shared" si="13"/>
        <v>0</v>
      </c>
      <c r="K65" s="410"/>
      <c r="L65" s="478">
        <f>'12. RTSR - Historical Wholesale'!L64</f>
        <v>0</v>
      </c>
      <c r="M65" s="473">
        <f t="shared" si="17"/>
        <v>0</v>
      </c>
      <c r="N65" s="479">
        <f t="shared" si="14"/>
        <v>0</v>
      </c>
      <c r="O65" s="410"/>
      <c r="P65" s="461">
        <f t="shared" si="11"/>
        <v>0</v>
      </c>
      <c r="Q65" s="410"/>
    </row>
    <row r="66" spans="2:17" x14ac:dyDescent="0.25">
      <c r="B66" s="411" t="s">
        <v>648</v>
      </c>
      <c r="C66" s="410"/>
      <c r="D66" s="478">
        <f>'12. RTSR - Historical Wholesale'!D65</f>
        <v>0</v>
      </c>
      <c r="E66" s="473">
        <f t="shared" si="15"/>
        <v>0</v>
      </c>
      <c r="F66" s="479">
        <f t="shared" si="12"/>
        <v>0</v>
      </c>
      <c r="G66" s="410"/>
      <c r="H66" s="478">
        <f>'12. RTSR - Historical Wholesale'!H65</f>
        <v>0</v>
      </c>
      <c r="I66" s="473">
        <f t="shared" si="16"/>
        <v>0</v>
      </c>
      <c r="J66" s="479">
        <f t="shared" si="13"/>
        <v>0</v>
      </c>
      <c r="K66" s="410"/>
      <c r="L66" s="478">
        <f>'12. RTSR - Historical Wholesale'!L65</f>
        <v>0</v>
      </c>
      <c r="M66" s="473">
        <f t="shared" si="17"/>
        <v>0</v>
      </c>
      <c r="N66" s="479">
        <f t="shared" si="14"/>
        <v>0</v>
      </c>
      <c r="O66" s="410"/>
      <c r="P66" s="461">
        <f t="shared" si="11"/>
        <v>0</v>
      </c>
      <c r="Q66" s="410"/>
    </row>
    <row r="67" spans="2:17" x14ac:dyDescent="0.25">
      <c r="B67" s="411" t="s">
        <v>649</v>
      </c>
      <c r="C67" s="410"/>
      <c r="D67" s="478">
        <f>'12. RTSR - Historical Wholesale'!D66</f>
        <v>0</v>
      </c>
      <c r="E67" s="473">
        <f t="shared" si="15"/>
        <v>0</v>
      </c>
      <c r="F67" s="479">
        <f t="shared" si="12"/>
        <v>0</v>
      </c>
      <c r="G67" s="410"/>
      <c r="H67" s="478">
        <f>'12. RTSR - Historical Wholesale'!H66</f>
        <v>0</v>
      </c>
      <c r="I67" s="473">
        <f t="shared" si="16"/>
        <v>0</v>
      </c>
      <c r="J67" s="479">
        <f t="shared" si="13"/>
        <v>0</v>
      </c>
      <c r="K67" s="410"/>
      <c r="L67" s="478">
        <f>'12. RTSR - Historical Wholesale'!L66</f>
        <v>0</v>
      </c>
      <c r="M67" s="473">
        <f t="shared" si="17"/>
        <v>0</v>
      </c>
      <c r="N67" s="479">
        <f t="shared" si="14"/>
        <v>0</v>
      </c>
      <c r="O67" s="410"/>
      <c r="P67" s="461">
        <f t="shared" si="11"/>
        <v>0</v>
      </c>
      <c r="Q67" s="410"/>
    </row>
    <row r="68" spans="2:17" x14ac:dyDescent="0.25">
      <c r="B68" s="411" t="s">
        <v>650</v>
      </c>
      <c r="C68" s="410"/>
      <c r="D68" s="478">
        <f>'12. RTSR - Historical Wholesale'!D67</f>
        <v>0</v>
      </c>
      <c r="E68" s="473">
        <f t="shared" si="15"/>
        <v>0</v>
      </c>
      <c r="F68" s="479">
        <f t="shared" si="12"/>
        <v>0</v>
      </c>
      <c r="G68" s="410"/>
      <c r="H68" s="478">
        <f>'12. RTSR - Historical Wholesale'!H67</f>
        <v>0</v>
      </c>
      <c r="I68" s="473">
        <f t="shared" si="16"/>
        <v>0</v>
      </c>
      <c r="J68" s="479">
        <f t="shared" si="13"/>
        <v>0</v>
      </c>
      <c r="K68" s="410"/>
      <c r="L68" s="478">
        <f>'12. RTSR - Historical Wholesale'!L67</f>
        <v>0</v>
      </c>
      <c r="M68" s="473">
        <f t="shared" si="17"/>
        <v>0</v>
      </c>
      <c r="N68" s="479">
        <f t="shared" si="14"/>
        <v>0</v>
      </c>
      <c r="O68" s="410"/>
      <c r="P68" s="461">
        <f t="shared" si="11"/>
        <v>0</v>
      </c>
      <c r="Q68" s="410"/>
    </row>
    <row r="69" spans="2:17" x14ac:dyDescent="0.25">
      <c r="B69" s="411" t="s">
        <v>651</v>
      </c>
      <c r="C69" s="410"/>
      <c r="D69" s="478">
        <f>'12. RTSR - Historical Wholesale'!D68</f>
        <v>0</v>
      </c>
      <c r="E69" s="473">
        <f t="shared" si="15"/>
        <v>0</v>
      </c>
      <c r="F69" s="479">
        <f t="shared" si="12"/>
        <v>0</v>
      </c>
      <c r="G69" s="410"/>
      <c r="H69" s="478">
        <f>'12. RTSR - Historical Wholesale'!H68</f>
        <v>0</v>
      </c>
      <c r="I69" s="473">
        <f t="shared" si="16"/>
        <v>0</v>
      </c>
      <c r="J69" s="479">
        <f t="shared" si="13"/>
        <v>0</v>
      </c>
      <c r="K69" s="410"/>
      <c r="L69" s="478">
        <f>'12. RTSR - Historical Wholesale'!L68</f>
        <v>0</v>
      </c>
      <c r="M69" s="473">
        <f t="shared" si="17"/>
        <v>0</v>
      </c>
      <c r="N69" s="479">
        <f t="shared" si="14"/>
        <v>0</v>
      </c>
      <c r="O69" s="410"/>
      <c r="P69" s="461">
        <f t="shared" si="11"/>
        <v>0</v>
      </c>
      <c r="Q69" s="410"/>
    </row>
    <row r="70" spans="2:17" x14ac:dyDescent="0.25">
      <c r="B70" s="410"/>
      <c r="C70" s="410"/>
      <c r="D70" s="410"/>
      <c r="E70" s="410"/>
      <c r="F70" s="410"/>
      <c r="G70" s="410"/>
      <c r="H70" s="410"/>
      <c r="I70" s="410"/>
      <c r="J70" s="410"/>
      <c r="K70" s="410"/>
      <c r="L70" s="410"/>
      <c r="M70" s="410"/>
      <c r="N70" s="410"/>
      <c r="O70" s="410"/>
      <c r="P70" s="410"/>
      <c r="Q70" s="410"/>
    </row>
    <row r="71" spans="2:17" ht="13.5" thickBot="1" x14ac:dyDescent="0.35">
      <c r="B71" s="455" t="s">
        <v>188</v>
      </c>
      <c r="C71" s="410"/>
      <c r="D71" s="462">
        <f>SUM(D58:D69)</f>
        <v>0</v>
      </c>
      <c r="E71" s="463">
        <f>IF(D71&lt;&gt;0,F71/D71,0)</f>
        <v>0</v>
      </c>
      <c r="F71" s="464">
        <f>SUM(F58:F69)</f>
        <v>0</v>
      </c>
      <c r="G71" s="410"/>
      <c r="H71" s="462">
        <f>SUM(H58:H69)</f>
        <v>0</v>
      </c>
      <c r="I71" s="463">
        <f>IF(H71&lt;&gt;0,J71/H71,0)</f>
        <v>0</v>
      </c>
      <c r="J71" s="464">
        <f>SUM(J58:J69)</f>
        <v>0</v>
      </c>
      <c r="K71" s="410"/>
      <c r="L71" s="462">
        <f>SUM(L58:L69)</f>
        <v>0</v>
      </c>
      <c r="M71" s="463">
        <f>IF(L71&lt;&gt;0,N71/L71,0)</f>
        <v>0</v>
      </c>
      <c r="N71" s="464">
        <f>SUM(N58:N69)</f>
        <v>0</v>
      </c>
      <c r="O71" s="410"/>
      <c r="P71" s="464">
        <f>SUM(P58:P69)</f>
        <v>0</v>
      </c>
      <c r="Q71" s="410"/>
    </row>
    <row r="72" spans="2:17" x14ac:dyDescent="0.25">
      <c r="B72" s="410"/>
      <c r="C72" s="410"/>
      <c r="D72" s="410"/>
      <c r="E72" s="410"/>
      <c r="F72" s="410"/>
      <c r="G72" s="410"/>
      <c r="H72" s="410"/>
      <c r="I72" s="410"/>
      <c r="J72" s="410"/>
      <c r="K72" s="410"/>
      <c r="L72" s="410"/>
      <c r="M72" s="410"/>
      <c r="N72" s="410"/>
      <c r="O72" s="410"/>
      <c r="P72" s="410"/>
      <c r="Q72" s="410"/>
    </row>
    <row r="73" spans="2:17" ht="13" x14ac:dyDescent="0.25">
      <c r="B73" s="452" t="str">
        <f>'[1]12. RTSR - Historical Wholesale'!B72</f>
        <v>Add Extra Host Here (II)</v>
      </c>
      <c r="C73" s="453"/>
      <c r="D73" s="768" t="s">
        <v>633</v>
      </c>
      <c r="E73" s="768"/>
      <c r="F73" s="768"/>
      <c r="G73" s="453"/>
      <c r="H73" s="768" t="s">
        <v>634</v>
      </c>
      <c r="I73" s="768"/>
      <c r="J73" s="768"/>
      <c r="K73" s="453"/>
      <c r="L73" s="768" t="s">
        <v>635</v>
      </c>
      <c r="M73" s="768"/>
      <c r="N73" s="768"/>
      <c r="O73" s="453"/>
      <c r="P73" s="452" t="s">
        <v>636</v>
      </c>
      <c r="Q73" s="410"/>
    </row>
    <row r="74" spans="2:17" ht="13" x14ac:dyDescent="0.3">
      <c r="B74" s="455"/>
      <c r="C74" s="410"/>
      <c r="D74" s="471"/>
      <c r="E74" s="471"/>
      <c r="F74" s="471"/>
      <c r="G74" s="410"/>
      <c r="H74" s="471"/>
      <c r="I74" s="471"/>
      <c r="J74" s="471"/>
      <c r="K74" s="410"/>
      <c r="L74" s="471"/>
      <c r="M74" s="471"/>
      <c r="N74" s="471"/>
      <c r="O74" s="410"/>
      <c r="P74" s="471"/>
      <c r="Q74" s="410"/>
    </row>
    <row r="75" spans="2:17" ht="13" x14ac:dyDescent="0.3">
      <c r="B75" s="455" t="s">
        <v>637</v>
      </c>
      <c r="C75" s="410"/>
      <c r="D75" s="471" t="s">
        <v>638</v>
      </c>
      <c r="E75" s="471" t="s">
        <v>602</v>
      </c>
      <c r="F75" s="471" t="s">
        <v>639</v>
      </c>
      <c r="G75" s="410"/>
      <c r="H75" s="471" t="s">
        <v>638</v>
      </c>
      <c r="I75" s="471" t="s">
        <v>602</v>
      </c>
      <c r="J75" s="471" t="s">
        <v>639</v>
      </c>
      <c r="K75" s="410"/>
      <c r="L75" s="471" t="s">
        <v>638</v>
      </c>
      <c r="M75" s="471" t="s">
        <v>602</v>
      </c>
      <c r="N75" s="471" t="s">
        <v>639</v>
      </c>
      <c r="O75" s="410"/>
      <c r="P75" s="471" t="s">
        <v>639</v>
      </c>
      <c r="Q75" s="410"/>
    </row>
    <row r="76" spans="2:17" x14ac:dyDescent="0.25">
      <c r="B76" s="410"/>
      <c r="C76" s="410"/>
      <c r="D76" s="410"/>
      <c r="E76" s="410"/>
      <c r="F76" s="410"/>
      <c r="G76" s="410"/>
      <c r="H76" s="410"/>
      <c r="I76" s="410"/>
      <c r="J76" s="410"/>
      <c r="K76" s="410"/>
      <c r="L76" s="410"/>
      <c r="M76" s="410"/>
      <c r="N76" s="410"/>
      <c r="O76" s="410"/>
      <c r="P76" s="410"/>
      <c r="Q76" s="410"/>
    </row>
    <row r="77" spans="2:17" x14ac:dyDescent="0.25">
      <c r="B77" s="411" t="s">
        <v>640</v>
      </c>
      <c r="C77" s="410"/>
      <c r="D77" s="478">
        <f>'12. RTSR - Historical Wholesale'!D76</f>
        <v>0</v>
      </c>
      <c r="E77" s="473">
        <f>'11. RTSR - UTRs &amp; Sub-Tx'!I65</f>
        <v>0</v>
      </c>
      <c r="F77" s="479">
        <f>D77*E77</f>
        <v>0</v>
      </c>
      <c r="G77" s="410"/>
      <c r="H77" s="478">
        <f>'12. RTSR - Historical Wholesale'!H76</f>
        <v>0</v>
      </c>
      <c r="I77" s="473">
        <f>'11. RTSR - UTRs &amp; Sub-Tx'!I67</f>
        <v>0</v>
      </c>
      <c r="J77" s="479">
        <f>H77*I77</f>
        <v>0</v>
      </c>
      <c r="K77" s="410"/>
      <c r="L77" s="478">
        <f>'12. RTSR - Historical Wholesale'!L76</f>
        <v>0</v>
      </c>
      <c r="M77" s="473">
        <f>'11. RTSR - UTRs &amp; Sub-Tx'!I69</f>
        <v>0</v>
      </c>
      <c r="N77" s="479">
        <f>L77*M77</f>
        <v>0</v>
      </c>
      <c r="O77" s="410"/>
      <c r="P77" s="461">
        <f t="shared" ref="P77:P88" si="18">J77+N77</f>
        <v>0</v>
      </c>
      <c r="Q77" s="410"/>
    </row>
    <row r="78" spans="2:17" x14ac:dyDescent="0.25">
      <c r="B78" s="411" t="s">
        <v>641</v>
      </c>
      <c r="C78" s="410"/>
      <c r="D78" s="478">
        <f>'12. RTSR - Historical Wholesale'!D77</f>
        <v>0</v>
      </c>
      <c r="E78" s="473">
        <f>E77</f>
        <v>0</v>
      </c>
      <c r="F78" s="479">
        <f t="shared" ref="F78:F88" si="19">D78*E78</f>
        <v>0</v>
      </c>
      <c r="G78" s="410"/>
      <c r="H78" s="478">
        <f>'12. RTSR - Historical Wholesale'!H77</f>
        <v>0</v>
      </c>
      <c r="I78" s="473">
        <f>I77</f>
        <v>0</v>
      </c>
      <c r="J78" s="479">
        <f t="shared" ref="J78:J88" si="20">H78*I78</f>
        <v>0</v>
      </c>
      <c r="K78" s="410"/>
      <c r="L78" s="478">
        <f>'12. RTSR - Historical Wholesale'!L77</f>
        <v>0</v>
      </c>
      <c r="M78" s="473">
        <f>M77</f>
        <v>0</v>
      </c>
      <c r="N78" s="479">
        <f t="shared" ref="N78:N88" si="21">L78*M78</f>
        <v>0</v>
      </c>
      <c r="O78" s="410"/>
      <c r="P78" s="461">
        <f t="shared" si="18"/>
        <v>0</v>
      </c>
      <c r="Q78" s="410"/>
    </row>
    <row r="79" spans="2:17" x14ac:dyDescent="0.25">
      <c r="B79" s="411" t="s">
        <v>642</v>
      </c>
      <c r="C79" s="410"/>
      <c r="D79" s="478">
        <f>'12. RTSR - Historical Wholesale'!D78</f>
        <v>0</v>
      </c>
      <c r="E79" s="473">
        <f t="shared" ref="E79:E88" si="22">E78</f>
        <v>0</v>
      </c>
      <c r="F79" s="479">
        <f t="shared" si="19"/>
        <v>0</v>
      </c>
      <c r="G79" s="410"/>
      <c r="H79" s="478">
        <f>'12. RTSR - Historical Wholesale'!H78</f>
        <v>0</v>
      </c>
      <c r="I79" s="473">
        <f t="shared" ref="I79:I88" si="23">I78</f>
        <v>0</v>
      </c>
      <c r="J79" s="479">
        <f t="shared" si="20"/>
        <v>0</v>
      </c>
      <c r="K79" s="410"/>
      <c r="L79" s="478">
        <f>'12. RTSR - Historical Wholesale'!L78</f>
        <v>0</v>
      </c>
      <c r="M79" s="473">
        <f>M78</f>
        <v>0</v>
      </c>
      <c r="N79" s="479">
        <f t="shared" si="21"/>
        <v>0</v>
      </c>
      <c r="O79" s="410"/>
      <c r="P79" s="461">
        <f t="shared" si="18"/>
        <v>0</v>
      </c>
      <c r="Q79" s="410"/>
    </row>
    <row r="80" spans="2:17" x14ac:dyDescent="0.25">
      <c r="B80" s="411" t="s">
        <v>643</v>
      </c>
      <c r="C80" s="410"/>
      <c r="D80" s="478">
        <f>'12. RTSR - Historical Wholesale'!D79</f>
        <v>0</v>
      </c>
      <c r="E80" s="473">
        <f t="shared" si="22"/>
        <v>0</v>
      </c>
      <c r="F80" s="479">
        <f t="shared" si="19"/>
        <v>0</v>
      </c>
      <c r="G80" s="410"/>
      <c r="H80" s="478">
        <f>'12. RTSR - Historical Wholesale'!H79</f>
        <v>0</v>
      </c>
      <c r="I80" s="473">
        <f t="shared" si="23"/>
        <v>0</v>
      </c>
      <c r="J80" s="479">
        <f t="shared" si="20"/>
        <v>0</v>
      </c>
      <c r="K80" s="410"/>
      <c r="L80" s="478">
        <f>'12. RTSR - Historical Wholesale'!L79</f>
        <v>0</v>
      </c>
      <c r="M80" s="473">
        <f t="shared" ref="M80:M88" si="24">M79</f>
        <v>0</v>
      </c>
      <c r="N80" s="479">
        <f t="shared" si="21"/>
        <v>0</v>
      </c>
      <c r="O80" s="410"/>
      <c r="P80" s="461">
        <f t="shared" si="18"/>
        <v>0</v>
      </c>
      <c r="Q80" s="410"/>
    </row>
    <row r="81" spans="2:17" x14ac:dyDescent="0.25">
      <c r="B81" s="411" t="s">
        <v>644</v>
      </c>
      <c r="C81" s="410"/>
      <c r="D81" s="478">
        <f>'12. RTSR - Historical Wholesale'!D80</f>
        <v>0</v>
      </c>
      <c r="E81" s="473">
        <f t="shared" si="22"/>
        <v>0</v>
      </c>
      <c r="F81" s="479">
        <f t="shared" si="19"/>
        <v>0</v>
      </c>
      <c r="G81" s="410"/>
      <c r="H81" s="478">
        <f>'12. RTSR - Historical Wholesale'!H80</f>
        <v>0</v>
      </c>
      <c r="I81" s="473">
        <f t="shared" si="23"/>
        <v>0</v>
      </c>
      <c r="J81" s="479">
        <f t="shared" si="20"/>
        <v>0</v>
      </c>
      <c r="K81" s="410"/>
      <c r="L81" s="478">
        <f>'12. RTSR - Historical Wholesale'!L80</f>
        <v>0</v>
      </c>
      <c r="M81" s="473">
        <f t="shared" si="24"/>
        <v>0</v>
      </c>
      <c r="N81" s="479">
        <f t="shared" si="21"/>
        <v>0</v>
      </c>
      <c r="O81" s="410"/>
      <c r="P81" s="461">
        <f t="shared" si="18"/>
        <v>0</v>
      </c>
      <c r="Q81" s="410"/>
    </row>
    <row r="82" spans="2:17" x14ac:dyDescent="0.25">
      <c r="B82" s="411" t="s">
        <v>645</v>
      </c>
      <c r="C82" s="410"/>
      <c r="D82" s="478">
        <f>'12. RTSR - Historical Wholesale'!D81</f>
        <v>0</v>
      </c>
      <c r="E82" s="473">
        <f t="shared" si="22"/>
        <v>0</v>
      </c>
      <c r="F82" s="479">
        <f t="shared" si="19"/>
        <v>0</v>
      </c>
      <c r="G82" s="410"/>
      <c r="H82" s="478">
        <f>'12. RTSR - Historical Wholesale'!H81</f>
        <v>0</v>
      </c>
      <c r="I82" s="473">
        <f t="shared" si="23"/>
        <v>0</v>
      </c>
      <c r="J82" s="479">
        <f t="shared" si="20"/>
        <v>0</v>
      </c>
      <c r="K82" s="410"/>
      <c r="L82" s="478">
        <f>'12. RTSR - Historical Wholesale'!L81</f>
        <v>0</v>
      </c>
      <c r="M82" s="473">
        <f t="shared" si="24"/>
        <v>0</v>
      </c>
      <c r="N82" s="479">
        <f t="shared" si="21"/>
        <v>0</v>
      </c>
      <c r="O82" s="410"/>
      <c r="P82" s="461">
        <f t="shared" si="18"/>
        <v>0</v>
      </c>
      <c r="Q82" s="410"/>
    </row>
    <row r="83" spans="2:17" x14ac:dyDescent="0.25">
      <c r="B83" s="411" t="s">
        <v>646</v>
      </c>
      <c r="C83" s="410"/>
      <c r="D83" s="478">
        <f>'12. RTSR - Historical Wholesale'!D82</f>
        <v>0</v>
      </c>
      <c r="E83" s="473">
        <f t="shared" si="22"/>
        <v>0</v>
      </c>
      <c r="F83" s="479">
        <f t="shared" si="19"/>
        <v>0</v>
      </c>
      <c r="G83" s="410"/>
      <c r="H83" s="478">
        <f>'12. RTSR - Historical Wholesale'!H82</f>
        <v>0</v>
      </c>
      <c r="I83" s="473">
        <f t="shared" si="23"/>
        <v>0</v>
      </c>
      <c r="J83" s="479">
        <f t="shared" si="20"/>
        <v>0</v>
      </c>
      <c r="K83" s="410"/>
      <c r="L83" s="478">
        <f>'12. RTSR - Historical Wholesale'!L82</f>
        <v>0</v>
      </c>
      <c r="M83" s="473">
        <f t="shared" si="24"/>
        <v>0</v>
      </c>
      <c r="N83" s="479">
        <f t="shared" si="21"/>
        <v>0</v>
      </c>
      <c r="O83" s="410"/>
      <c r="P83" s="461">
        <f t="shared" si="18"/>
        <v>0</v>
      </c>
      <c r="Q83" s="410"/>
    </row>
    <row r="84" spans="2:17" x14ac:dyDescent="0.25">
      <c r="B84" s="411" t="s">
        <v>647</v>
      </c>
      <c r="C84" s="410"/>
      <c r="D84" s="478">
        <f>'12. RTSR - Historical Wholesale'!D83</f>
        <v>0</v>
      </c>
      <c r="E84" s="473">
        <f t="shared" si="22"/>
        <v>0</v>
      </c>
      <c r="F84" s="479">
        <f t="shared" si="19"/>
        <v>0</v>
      </c>
      <c r="G84" s="410"/>
      <c r="H84" s="478">
        <f>'12. RTSR - Historical Wholesale'!H83</f>
        <v>0</v>
      </c>
      <c r="I84" s="473">
        <f t="shared" si="23"/>
        <v>0</v>
      </c>
      <c r="J84" s="479">
        <f t="shared" si="20"/>
        <v>0</v>
      </c>
      <c r="K84" s="410"/>
      <c r="L84" s="478">
        <f>'12. RTSR - Historical Wholesale'!L83</f>
        <v>0</v>
      </c>
      <c r="M84" s="473">
        <f t="shared" si="24"/>
        <v>0</v>
      </c>
      <c r="N84" s="479">
        <f t="shared" si="21"/>
        <v>0</v>
      </c>
      <c r="O84" s="410"/>
      <c r="P84" s="461">
        <f t="shared" si="18"/>
        <v>0</v>
      </c>
      <c r="Q84" s="410"/>
    </row>
    <row r="85" spans="2:17" x14ac:dyDescent="0.25">
      <c r="B85" s="411" t="s">
        <v>648</v>
      </c>
      <c r="C85" s="410"/>
      <c r="D85" s="478">
        <f>'12. RTSR - Historical Wholesale'!D84</f>
        <v>0</v>
      </c>
      <c r="E85" s="473">
        <f t="shared" si="22"/>
        <v>0</v>
      </c>
      <c r="F85" s="479">
        <f t="shared" si="19"/>
        <v>0</v>
      </c>
      <c r="G85" s="410"/>
      <c r="H85" s="478">
        <f>'12. RTSR - Historical Wholesale'!H84</f>
        <v>0</v>
      </c>
      <c r="I85" s="473">
        <f t="shared" si="23"/>
        <v>0</v>
      </c>
      <c r="J85" s="479">
        <f t="shared" si="20"/>
        <v>0</v>
      </c>
      <c r="K85" s="410"/>
      <c r="L85" s="478">
        <f>'12. RTSR - Historical Wholesale'!L84</f>
        <v>0</v>
      </c>
      <c r="M85" s="473">
        <f t="shared" si="24"/>
        <v>0</v>
      </c>
      <c r="N85" s="479">
        <f t="shared" si="21"/>
        <v>0</v>
      </c>
      <c r="O85" s="410"/>
      <c r="P85" s="461">
        <f t="shared" si="18"/>
        <v>0</v>
      </c>
      <c r="Q85" s="410"/>
    </row>
    <row r="86" spans="2:17" x14ac:dyDescent="0.25">
      <c r="B86" s="411" t="s">
        <v>649</v>
      </c>
      <c r="C86" s="410"/>
      <c r="D86" s="478">
        <f>'12. RTSR - Historical Wholesale'!D85</f>
        <v>0</v>
      </c>
      <c r="E86" s="473">
        <f t="shared" si="22"/>
        <v>0</v>
      </c>
      <c r="F86" s="479">
        <f t="shared" si="19"/>
        <v>0</v>
      </c>
      <c r="G86" s="410"/>
      <c r="H86" s="478">
        <f>'12. RTSR - Historical Wholesale'!H85</f>
        <v>0</v>
      </c>
      <c r="I86" s="473">
        <f t="shared" si="23"/>
        <v>0</v>
      </c>
      <c r="J86" s="479">
        <f t="shared" si="20"/>
        <v>0</v>
      </c>
      <c r="K86" s="410"/>
      <c r="L86" s="478">
        <f>'12. RTSR - Historical Wholesale'!L85</f>
        <v>0</v>
      </c>
      <c r="M86" s="473">
        <f t="shared" si="24"/>
        <v>0</v>
      </c>
      <c r="N86" s="479">
        <f t="shared" si="21"/>
        <v>0</v>
      </c>
      <c r="O86" s="410"/>
      <c r="P86" s="461">
        <f t="shared" si="18"/>
        <v>0</v>
      </c>
      <c r="Q86" s="410"/>
    </row>
    <row r="87" spans="2:17" x14ac:dyDescent="0.25">
      <c r="B87" s="411" t="s">
        <v>650</v>
      </c>
      <c r="C87" s="410"/>
      <c r="D87" s="478">
        <f>'12. RTSR - Historical Wholesale'!D86</f>
        <v>0</v>
      </c>
      <c r="E87" s="473">
        <f t="shared" si="22"/>
        <v>0</v>
      </c>
      <c r="F87" s="479">
        <f t="shared" si="19"/>
        <v>0</v>
      </c>
      <c r="G87" s="410"/>
      <c r="H87" s="478">
        <f>'12. RTSR - Historical Wholesale'!H86</f>
        <v>0</v>
      </c>
      <c r="I87" s="473">
        <f t="shared" si="23"/>
        <v>0</v>
      </c>
      <c r="J87" s="479">
        <f t="shared" si="20"/>
        <v>0</v>
      </c>
      <c r="K87" s="410"/>
      <c r="L87" s="478">
        <f>'12. RTSR - Historical Wholesale'!L86</f>
        <v>0</v>
      </c>
      <c r="M87" s="473">
        <f t="shared" si="24"/>
        <v>0</v>
      </c>
      <c r="N87" s="479">
        <f t="shared" si="21"/>
        <v>0</v>
      </c>
      <c r="O87" s="410"/>
      <c r="P87" s="461">
        <f t="shared" si="18"/>
        <v>0</v>
      </c>
      <c r="Q87" s="410"/>
    </row>
    <row r="88" spans="2:17" x14ac:dyDescent="0.25">
      <c r="B88" s="411" t="s">
        <v>651</v>
      </c>
      <c r="C88" s="410"/>
      <c r="D88" s="478">
        <f>'12. RTSR - Historical Wholesale'!D87</f>
        <v>0</v>
      </c>
      <c r="E88" s="473">
        <f t="shared" si="22"/>
        <v>0</v>
      </c>
      <c r="F88" s="479">
        <f t="shared" si="19"/>
        <v>0</v>
      </c>
      <c r="G88" s="410"/>
      <c r="H88" s="478">
        <f>'12. RTSR - Historical Wholesale'!H87</f>
        <v>0</v>
      </c>
      <c r="I88" s="473">
        <f t="shared" si="23"/>
        <v>0</v>
      </c>
      <c r="J88" s="479">
        <f t="shared" si="20"/>
        <v>0</v>
      </c>
      <c r="K88" s="410"/>
      <c r="L88" s="478">
        <f>'12. RTSR - Historical Wholesale'!L87</f>
        <v>0</v>
      </c>
      <c r="M88" s="473">
        <f t="shared" si="24"/>
        <v>0</v>
      </c>
      <c r="N88" s="479">
        <f t="shared" si="21"/>
        <v>0</v>
      </c>
      <c r="O88" s="410"/>
      <c r="P88" s="461">
        <f t="shared" si="18"/>
        <v>0</v>
      </c>
      <c r="Q88" s="410"/>
    </row>
    <row r="89" spans="2:17" x14ac:dyDescent="0.25">
      <c r="B89" s="410"/>
      <c r="C89" s="410"/>
      <c r="D89" s="410"/>
      <c r="E89" s="410"/>
      <c r="F89" s="410"/>
      <c r="G89" s="410"/>
      <c r="H89" s="410"/>
      <c r="I89" s="410"/>
      <c r="J89" s="410"/>
      <c r="K89" s="410"/>
      <c r="L89" s="410"/>
      <c r="M89" s="410"/>
      <c r="N89" s="410"/>
      <c r="O89" s="410"/>
      <c r="P89" s="410"/>
      <c r="Q89" s="410"/>
    </row>
    <row r="90" spans="2:17" ht="13.5" thickBot="1" x14ac:dyDescent="0.35">
      <c r="B90" s="455" t="s">
        <v>188</v>
      </c>
      <c r="C90" s="410"/>
      <c r="D90" s="462">
        <f>SUM(D77:D88)</f>
        <v>0</v>
      </c>
      <c r="E90" s="463">
        <f>IF(D90&lt;&gt;0,F90/D90,0)</f>
        <v>0</v>
      </c>
      <c r="F90" s="464">
        <f>SUM(F77:F88)</f>
        <v>0</v>
      </c>
      <c r="G90" s="410"/>
      <c r="H90" s="462">
        <f>SUM(H77:H88)</f>
        <v>0</v>
      </c>
      <c r="I90" s="463">
        <f>IF(H90&lt;&gt;0,J90/H90,0)</f>
        <v>0</v>
      </c>
      <c r="J90" s="464">
        <f>SUM(J77:J88)</f>
        <v>0</v>
      </c>
      <c r="K90" s="410"/>
      <c r="L90" s="462">
        <f>SUM(L77:L88)</f>
        <v>0</v>
      </c>
      <c r="M90" s="463">
        <f>IF(L90&lt;&gt;0,N90/L90,0)</f>
        <v>0</v>
      </c>
      <c r="N90" s="464">
        <f>SUM(N77:N88)</f>
        <v>0</v>
      </c>
      <c r="O90" s="410"/>
      <c r="P90" s="464">
        <f>SUM(P77:P88)</f>
        <v>0</v>
      </c>
      <c r="Q90" s="410"/>
    </row>
    <row r="91" spans="2:17" x14ac:dyDescent="0.25">
      <c r="B91" s="410"/>
      <c r="C91" s="410"/>
      <c r="D91" s="410"/>
      <c r="E91" s="410"/>
      <c r="F91" s="410"/>
      <c r="G91" s="410"/>
      <c r="H91" s="410"/>
      <c r="I91" s="410"/>
      <c r="J91" s="410"/>
      <c r="K91" s="410"/>
      <c r="L91" s="410"/>
      <c r="M91" s="410"/>
      <c r="N91" s="410"/>
      <c r="O91" s="410"/>
      <c r="P91" s="410"/>
      <c r="Q91" s="410"/>
    </row>
    <row r="92" spans="2:17" ht="13" x14ac:dyDescent="0.25">
      <c r="B92" s="452" t="s">
        <v>188</v>
      </c>
      <c r="C92" s="453"/>
      <c r="D92" s="768" t="s">
        <v>633</v>
      </c>
      <c r="E92" s="768"/>
      <c r="F92" s="768"/>
      <c r="G92" s="453"/>
      <c r="H92" s="768" t="s">
        <v>634</v>
      </c>
      <c r="I92" s="768"/>
      <c r="J92" s="768"/>
      <c r="K92" s="453"/>
      <c r="L92" s="768" t="s">
        <v>635</v>
      </c>
      <c r="M92" s="768"/>
      <c r="N92" s="768"/>
      <c r="O92" s="453"/>
      <c r="P92" s="452" t="s">
        <v>636</v>
      </c>
      <c r="Q92" s="410"/>
    </row>
    <row r="93" spans="2:17" ht="13" x14ac:dyDescent="0.3">
      <c r="B93" s="410"/>
      <c r="C93" s="410"/>
      <c r="D93" s="769"/>
      <c r="E93" s="769"/>
      <c r="F93" s="769"/>
      <c r="G93" s="410"/>
      <c r="H93" s="769"/>
      <c r="I93" s="769"/>
      <c r="J93" s="769"/>
      <c r="K93" s="410"/>
      <c r="L93" s="769"/>
      <c r="M93" s="769"/>
      <c r="N93" s="769"/>
      <c r="O93" s="410"/>
      <c r="P93" s="471"/>
      <c r="Q93" s="410"/>
    </row>
    <row r="94" spans="2:17" ht="13" x14ac:dyDescent="0.3">
      <c r="B94" s="455" t="s">
        <v>637</v>
      </c>
      <c r="C94" s="410"/>
      <c r="D94" s="471" t="s">
        <v>638</v>
      </c>
      <c r="E94" s="471" t="s">
        <v>602</v>
      </c>
      <c r="F94" s="471" t="s">
        <v>639</v>
      </c>
      <c r="G94" s="410"/>
      <c r="H94" s="471" t="s">
        <v>638</v>
      </c>
      <c r="I94" s="471" t="s">
        <v>602</v>
      </c>
      <c r="J94" s="471" t="s">
        <v>639</v>
      </c>
      <c r="K94" s="410"/>
      <c r="L94" s="471" t="s">
        <v>638</v>
      </c>
      <c r="M94" s="471" t="s">
        <v>602</v>
      </c>
      <c r="N94" s="471" t="s">
        <v>639</v>
      </c>
      <c r="O94" s="410"/>
      <c r="P94" s="471" t="s">
        <v>639</v>
      </c>
      <c r="Q94" s="410"/>
    </row>
    <row r="95" spans="2:17" x14ac:dyDescent="0.25">
      <c r="B95" s="410"/>
      <c r="C95" s="410"/>
      <c r="D95" s="410"/>
      <c r="E95" s="410"/>
      <c r="F95" s="410"/>
      <c r="G95" s="410"/>
      <c r="H95" s="410"/>
      <c r="I95" s="410"/>
      <c r="J95" s="410"/>
      <c r="K95" s="410"/>
      <c r="L95" s="410"/>
      <c r="M95" s="410"/>
      <c r="N95" s="410"/>
      <c r="O95" s="410"/>
      <c r="P95" s="410"/>
      <c r="Q95" s="410"/>
    </row>
    <row r="96" spans="2:17" x14ac:dyDescent="0.25">
      <c r="B96" s="411" t="s">
        <v>640</v>
      </c>
      <c r="C96" s="410"/>
      <c r="D96" s="472">
        <f>D20+D39+D58+D77</f>
        <v>3717530.0000000005</v>
      </c>
      <c r="E96" s="473">
        <f t="shared" ref="E96:E107" si="25">IF(D96&lt;&gt;0,F96/D96,0)</f>
        <v>5.6</v>
      </c>
      <c r="F96" s="461">
        <f>F20+F39+F58+F77</f>
        <v>20818168</v>
      </c>
      <c r="G96" s="410"/>
      <c r="H96" s="472">
        <f>H20+H39+H58+H77</f>
        <v>3595742</v>
      </c>
      <c r="I96" s="473">
        <f t="shared" ref="I96:I107" si="26">IF(H96&lt;&gt;0,J96/H96,0)</f>
        <v>0.92</v>
      </c>
      <c r="J96" s="461">
        <f>J20+J39+J58+J77</f>
        <v>3308082.64</v>
      </c>
      <c r="K96" s="410"/>
      <c r="L96" s="472">
        <f>L20+L39+L58+L77</f>
        <v>3651865</v>
      </c>
      <c r="M96" s="473">
        <f t="shared" ref="M96:M107" si="27">IF(L96&lt;&gt;0,N96/L96,0)</f>
        <v>3.1</v>
      </c>
      <c r="N96" s="461">
        <f>N20+N39+N58+N77</f>
        <v>11320781.5</v>
      </c>
      <c r="O96" s="410"/>
      <c r="P96" s="461">
        <f t="shared" ref="P96:P107" si="28">J96+N96</f>
        <v>14628864.140000001</v>
      </c>
      <c r="Q96" s="410"/>
    </row>
    <row r="97" spans="2:17" x14ac:dyDescent="0.25">
      <c r="B97" s="411" t="s">
        <v>641</v>
      </c>
      <c r="C97" s="410"/>
      <c r="D97" s="472">
        <f t="shared" ref="D97:D107" si="29">D21+D40+D59+D78</f>
        <v>3569456.9999999995</v>
      </c>
      <c r="E97" s="473">
        <f t="shared" si="25"/>
        <v>5.6</v>
      </c>
      <c r="F97" s="461">
        <f t="shared" ref="F97:F107" si="30">F21+F40+F59+F78</f>
        <v>19988959.199999996</v>
      </c>
      <c r="G97" s="410"/>
      <c r="H97" s="472">
        <f t="shared" ref="H97:H107" si="31">H21+H40+H59+H78</f>
        <v>3483830.9999999995</v>
      </c>
      <c r="I97" s="473">
        <f t="shared" si="26"/>
        <v>0.92</v>
      </c>
      <c r="J97" s="461">
        <f t="shared" ref="J97:J107" si="32">J21+J40+J59+J78</f>
        <v>3205124.5199999996</v>
      </c>
      <c r="K97" s="410"/>
      <c r="L97" s="472">
        <f t="shared" ref="L97:L107" si="33">L21+L40+L59+L78</f>
        <v>3543755.0000000009</v>
      </c>
      <c r="M97" s="473">
        <f t="shared" si="27"/>
        <v>3.1</v>
      </c>
      <c r="N97" s="461">
        <f t="shared" ref="N97:N107" si="34">N21+N40+N59+N78</f>
        <v>10985640.500000004</v>
      </c>
      <c r="O97" s="410"/>
      <c r="P97" s="461">
        <f t="shared" si="28"/>
        <v>14190765.020000003</v>
      </c>
      <c r="Q97" s="410"/>
    </row>
    <row r="98" spans="2:17" x14ac:dyDescent="0.25">
      <c r="B98" s="411" t="s">
        <v>642</v>
      </c>
      <c r="C98" s="410"/>
      <c r="D98" s="472">
        <f t="shared" si="29"/>
        <v>3377303.0000000009</v>
      </c>
      <c r="E98" s="473">
        <f t="shared" si="25"/>
        <v>5.6</v>
      </c>
      <c r="F98" s="461">
        <f t="shared" si="30"/>
        <v>18912896.800000004</v>
      </c>
      <c r="G98" s="410"/>
      <c r="H98" s="472">
        <f t="shared" si="31"/>
        <v>3375236.9999999986</v>
      </c>
      <c r="I98" s="473">
        <f t="shared" si="26"/>
        <v>0.91999999999999993</v>
      </c>
      <c r="J98" s="461">
        <f t="shared" si="32"/>
        <v>3105218.0399999986</v>
      </c>
      <c r="K98" s="410"/>
      <c r="L98" s="472">
        <f t="shared" si="33"/>
        <v>3406362.9999999991</v>
      </c>
      <c r="M98" s="473">
        <f t="shared" si="27"/>
        <v>3.1</v>
      </c>
      <c r="N98" s="461">
        <f t="shared" si="34"/>
        <v>10559725.299999997</v>
      </c>
      <c r="O98" s="410"/>
      <c r="P98" s="461">
        <f t="shared" si="28"/>
        <v>13664943.339999996</v>
      </c>
      <c r="Q98" s="410"/>
    </row>
    <row r="99" spans="2:17" x14ac:dyDescent="0.25">
      <c r="B99" s="411" t="s">
        <v>643</v>
      </c>
      <c r="C99" s="410"/>
      <c r="D99" s="472">
        <f t="shared" si="29"/>
        <v>3032088.0000000005</v>
      </c>
      <c r="E99" s="473">
        <f t="shared" si="25"/>
        <v>5.6</v>
      </c>
      <c r="F99" s="461">
        <f t="shared" si="30"/>
        <v>16979692.800000001</v>
      </c>
      <c r="G99" s="410"/>
      <c r="H99" s="472">
        <f t="shared" si="31"/>
        <v>3511883.1022727275</v>
      </c>
      <c r="I99" s="473">
        <f t="shared" si="26"/>
        <v>0.92</v>
      </c>
      <c r="J99" s="461">
        <f t="shared" si="32"/>
        <v>3230932.4540909096</v>
      </c>
      <c r="K99" s="410"/>
      <c r="L99" s="472">
        <f t="shared" si="33"/>
        <v>3561515.6975088972</v>
      </c>
      <c r="M99" s="473">
        <f t="shared" si="27"/>
        <v>3.1</v>
      </c>
      <c r="N99" s="461">
        <f t="shared" si="34"/>
        <v>11040698.662277581</v>
      </c>
      <c r="O99" s="410"/>
      <c r="P99" s="461">
        <f t="shared" si="28"/>
        <v>14271631.116368491</v>
      </c>
      <c r="Q99" s="410"/>
    </row>
    <row r="100" spans="2:17" x14ac:dyDescent="0.25">
      <c r="B100" s="411" t="s">
        <v>644</v>
      </c>
      <c r="C100" s="410"/>
      <c r="D100" s="472">
        <f t="shared" si="29"/>
        <v>3993453</v>
      </c>
      <c r="E100" s="473">
        <f t="shared" si="25"/>
        <v>5.6</v>
      </c>
      <c r="F100" s="461">
        <f t="shared" si="30"/>
        <v>22363336.799999997</v>
      </c>
      <c r="G100" s="410"/>
      <c r="H100" s="472">
        <f t="shared" si="31"/>
        <v>3906707.0000000005</v>
      </c>
      <c r="I100" s="473">
        <f t="shared" si="26"/>
        <v>0.92</v>
      </c>
      <c r="J100" s="461">
        <f t="shared" si="32"/>
        <v>3594170.4400000004</v>
      </c>
      <c r="K100" s="410"/>
      <c r="L100" s="472">
        <f t="shared" si="33"/>
        <v>3942718.0000000005</v>
      </c>
      <c r="M100" s="473">
        <f t="shared" si="27"/>
        <v>3.1</v>
      </c>
      <c r="N100" s="461">
        <f t="shared" si="34"/>
        <v>12222425.800000003</v>
      </c>
      <c r="O100" s="410"/>
      <c r="P100" s="461">
        <f t="shared" si="28"/>
        <v>15816596.240000002</v>
      </c>
      <c r="Q100" s="410"/>
    </row>
    <row r="101" spans="2:17" x14ac:dyDescent="0.25">
      <c r="B101" s="411" t="s">
        <v>645</v>
      </c>
      <c r="C101" s="410"/>
      <c r="D101" s="472">
        <f t="shared" si="29"/>
        <v>4226957</v>
      </c>
      <c r="E101" s="473">
        <f t="shared" si="25"/>
        <v>5.6</v>
      </c>
      <c r="F101" s="461">
        <f t="shared" si="30"/>
        <v>23670959.199999999</v>
      </c>
      <c r="G101" s="410"/>
      <c r="H101" s="472">
        <f t="shared" si="31"/>
        <v>4163556.0146636697</v>
      </c>
      <c r="I101" s="473">
        <f t="shared" si="26"/>
        <v>0.92</v>
      </c>
      <c r="J101" s="461">
        <f t="shared" si="32"/>
        <v>3830471.5334905763</v>
      </c>
      <c r="K101" s="410"/>
      <c r="L101" s="472">
        <f t="shared" si="33"/>
        <v>4211596.0000000009</v>
      </c>
      <c r="M101" s="473">
        <f t="shared" si="27"/>
        <v>3.1</v>
      </c>
      <c r="N101" s="461">
        <f t="shared" si="34"/>
        <v>13055947.600000003</v>
      </c>
      <c r="O101" s="410"/>
      <c r="P101" s="461">
        <f t="shared" si="28"/>
        <v>16886419.133490581</v>
      </c>
      <c r="Q101" s="410"/>
    </row>
    <row r="102" spans="2:17" x14ac:dyDescent="0.25">
      <c r="B102" s="411" t="s">
        <v>646</v>
      </c>
      <c r="C102" s="410"/>
      <c r="D102" s="472">
        <f t="shared" si="29"/>
        <v>4278847.9999999972</v>
      </c>
      <c r="E102" s="473">
        <f t="shared" si="25"/>
        <v>5.37</v>
      </c>
      <c r="F102" s="461">
        <f t="shared" si="30"/>
        <v>22977413.759999987</v>
      </c>
      <c r="G102" s="410"/>
      <c r="H102" s="472">
        <f t="shared" si="31"/>
        <v>4192033.9999999977</v>
      </c>
      <c r="I102" s="473">
        <f t="shared" si="26"/>
        <v>0.88</v>
      </c>
      <c r="J102" s="461">
        <f t="shared" si="32"/>
        <v>3688989.9199999981</v>
      </c>
      <c r="K102" s="410"/>
      <c r="L102" s="472">
        <f t="shared" si="33"/>
        <v>4250204.0000000009</v>
      </c>
      <c r="M102" s="473">
        <f t="shared" si="27"/>
        <v>2.98</v>
      </c>
      <c r="N102" s="461">
        <f t="shared" si="34"/>
        <v>12665607.920000002</v>
      </c>
      <c r="O102" s="410"/>
      <c r="P102" s="461">
        <f t="shared" si="28"/>
        <v>16354597.84</v>
      </c>
      <c r="Q102" s="410"/>
    </row>
    <row r="103" spans="2:17" x14ac:dyDescent="0.25">
      <c r="B103" s="411" t="s">
        <v>647</v>
      </c>
      <c r="C103" s="410"/>
      <c r="D103" s="472">
        <f t="shared" si="29"/>
        <v>4078338</v>
      </c>
      <c r="E103" s="473">
        <f t="shared" si="25"/>
        <v>5.37</v>
      </c>
      <c r="F103" s="461">
        <f t="shared" si="30"/>
        <v>21900675.059999999</v>
      </c>
      <c r="G103" s="410"/>
      <c r="H103" s="472">
        <f t="shared" si="31"/>
        <v>4169259.0000000009</v>
      </c>
      <c r="I103" s="473">
        <f t="shared" si="26"/>
        <v>0.88</v>
      </c>
      <c r="J103" s="461">
        <f t="shared" si="32"/>
        <v>3668947.9200000009</v>
      </c>
      <c r="K103" s="410"/>
      <c r="L103" s="472">
        <f t="shared" si="33"/>
        <v>4217855.0000000009</v>
      </c>
      <c r="M103" s="473">
        <f t="shared" si="27"/>
        <v>2.98</v>
      </c>
      <c r="N103" s="461">
        <f t="shared" si="34"/>
        <v>12569207.900000002</v>
      </c>
      <c r="O103" s="410"/>
      <c r="P103" s="461">
        <f t="shared" si="28"/>
        <v>16238155.820000004</v>
      </c>
      <c r="Q103" s="410"/>
    </row>
    <row r="104" spans="2:17" x14ac:dyDescent="0.25">
      <c r="B104" s="411" t="s">
        <v>648</v>
      </c>
      <c r="C104" s="410"/>
      <c r="D104" s="472">
        <f t="shared" si="29"/>
        <v>3539175.9999999986</v>
      </c>
      <c r="E104" s="473">
        <f t="shared" si="25"/>
        <v>5.37</v>
      </c>
      <c r="F104" s="461">
        <f t="shared" si="30"/>
        <v>19005375.119999994</v>
      </c>
      <c r="G104" s="410"/>
      <c r="H104" s="472">
        <f t="shared" si="31"/>
        <v>3597084.9999999995</v>
      </c>
      <c r="I104" s="473">
        <f t="shared" si="26"/>
        <v>0.88000000000000012</v>
      </c>
      <c r="J104" s="461">
        <f t="shared" si="32"/>
        <v>3165434.8</v>
      </c>
      <c r="K104" s="410"/>
      <c r="L104" s="472">
        <f t="shared" si="33"/>
        <v>3627479</v>
      </c>
      <c r="M104" s="473">
        <f t="shared" si="27"/>
        <v>2.98</v>
      </c>
      <c r="N104" s="461">
        <f t="shared" si="34"/>
        <v>10809887.42</v>
      </c>
      <c r="O104" s="410"/>
      <c r="P104" s="461">
        <f t="shared" si="28"/>
        <v>13975322.219999999</v>
      </c>
      <c r="Q104" s="410"/>
    </row>
    <row r="105" spans="2:17" x14ac:dyDescent="0.25">
      <c r="B105" s="411" t="s">
        <v>649</v>
      </c>
      <c r="C105" s="410"/>
      <c r="D105" s="472">
        <f t="shared" si="29"/>
        <v>3053631.9999999986</v>
      </c>
      <c r="E105" s="473">
        <f t="shared" si="25"/>
        <v>5.37</v>
      </c>
      <c r="F105" s="461">
        <f t="shared" si="30"/>
        <v>16398003.839999992</v>
      </c>
      <c r="G105" s="410"/>
      <c r="H105" s="472">
        <f t="shared" si="31"/>
        <v>3070179.9999999995</v>
      </c>
      <c r="I105" s="473">
        <f t="shared" si="26"/>
        <v>0.88</v>
      </c>
      <c r="J105" s="461">
        <f t="shared" si="32"/>
        <v>2701758.3999999994</v>
      </c>
      <c r="K105" s="410"/>
      <c r="L105" s="472">
        <f t="shared" si="33"/>
        <v>3117032</v>
      </c>
      <c r="M105" s="473">
        <f t="shared" si="27"/>
        <v>2.98</v>
      </c>
      <c r="N105" s="461">
        <f t="shared" si="34"/>
        <v>9288755.3599999994</v>
      </c>
      <c r="O105" s="410"/>
      <c r="P105" s="461">
        <f t="shared" si="28"/>
        <v>11990513.759999998</v>
      </c>
      <c r="Q105" s="410"/>
    </row>
    <row r="106" spans="2:17" x14ac:dyDescent="0.25">
      <c r="B106" s="411" t="s">
        <v>650</v>
      </c>
      <c r="C106" s="410"/>
      <c r="D106" s="472">
        <f t="shared" si="29"/>
        <v>3307552.9999999981</v>
      </c>
      <c r="E106" s="473">
        <f t="shared" si="25"/>
        <v>5.370000000000001</v>
      </c>
      <c r="F106" s="461">
        <f t="shared" si="30"/>
        <v>17761559.609999992</v>
      </c>
      <c r="G106" s="410"/>
      <c r="H106" s="472">
        <f t="shared" si="31"/>
        <v>3315459.9999999995</v>
      </c>
      <c r="I106" s="473">
        <f t="shared" si="26"/>
        <v>0.88000000000000012</v>
      </c>
      <c r="J106" s="461">
        <f t="shared" si="32"/>
        <v>2917604.8</v>
      </c>
      <c r="K106" s="410"/>
      <c r="L106" s="472">
        <f t="shared" si="33"/>
        <v>3368101</v>
      </c>
      <c r="M106" s="473">
        <f t="shared" si="27"/>
        <v>2.98</v>
      </c>
      <c r="N106" s="461">
        <f t="shared" si="34"/>
        <v>10036940.98</v>
      </c>
      <c r="O106" s="410"/>
      <c r="P106" s="461">
        <f t="shared" si="28"/>
        <v>12954545.780000001</v>
      </c>
      <c r="Q106" s="410"/>
    </row>
    <row r="107" spans="2:17" x14ac:dyDescent="0.25">
      <c r="B107" s="411" t="s">
        <v>651</v>
      </c>
      <c r="C107" s="410"/>
      <c r="D107" s="472">
        <f t="shared" si="29"/>
        <v>3435040.0000000009</v>
      </c>
      <c r="E107" s="473">
        <f t="shared" si="25"/>
        <v>5.37</v>
      </c>
      <c r="F107" s="461">
        <f t="shared" si="30"/>
        <v>18446164.800000004</v>
      </c>
      <c r="G107" s="410"/>
      <c r="H107" s="472">
        <f t="shared" si="31"/>
        <v>3511565</v>
      </c>
      <c r="I107" s="473">
        <f t="shared" si="26"/>
        <v>0.88</v>
      </c>
      <c r="J107" s="461">
        <f t="shared" si="32"/>
        <v>3090177.2</v>
      </c>
      <c r="K107" s="410"/>
      <c r="L107" s="472">
        <f t="shared" si="33"/>
        <v>3546340</v>
      </c>
      <c r="M107" s="473">
        <f t="shared" si="27"/>
        <v>2.98</v>
      </c>
      <c r="N107" s="461">
        <f t="shared" si="34"/>
        <v>10568093.199999999</v>
      </c>
      <c r="O107" s="410"/>
      <c r="P107" s="461">
        <f t="shared" si="28"/>
        <v>13658270.399999999</v>
      </c>
      <c r="Q107" s="410"/>
    </row>
    <row r="108" spans="2:17" x14ac:dyDescent="0.25">
      <c r="B108" s="410"/>
      <c r="C108" s="410"/>
      <c r="D108" s="410"/>
      <c r="E108" s="410"/>
      <c r="F108" s="410"/>
      <c r="G108" s="410"/>
      <c r="H108" s="410"/>
      <c r="I108" s="410"/>
      <c r="J108" s="410"/>
      <c r="K108" s="410"/>
      <c r="L108" s="410"/>
      <c r="M108" s="410"/>
      <c r="N108" s="410"/>
      <c r="O108" s="410"/>
      <c r="P108" s="461"/>
      <c r="Q108" s="410"/>
    </row>
    <row r="109" spans="2:17" ht="13.5" thickBot="1" x14ac:dyDescent="0.35">
      <c r="B109" s="455" t="s">
        <v>188</v>
      </c>
      <c r="C109" s="410"/>
      <c r="D109" s="462">
        <f>SUM(D96:D107)</f>
        <v>43609374.999999993</v>
      </c>
      <c r="E109" s="463">
        <f>IF(D109&lt;&gt;0,F109/D109,0)</f>
        <v>5.4855912287208888</v>
      </c>
      <c r="F109" s="464">
        <f>SUM(F96:F107)</f>
        <v>239223204.98999998</v>
      </c>
      <c r="G109" s="410"/>
      <c r="H109" s="462">
        <f>SUM(H96:H107)</f>
        <v>43892539.116936393</v>
      </c>
      <c r="I109" s="463">
        <f>IF(H109&lt;&gt;0,J109/H109,0)</f>
        <v>0.90008264416713435</v>
      </c>
      <c r="J109" s="464">
        <f>SUM(J96:J107)</f>
        <v>39506912.667581484</v>
      </c>
      <c r="K109" s="410"/>
      <c r="L109" s="462">
        <f>SUM(L96:L107)</f>
        <v>44444823.697508901</v>
      </c>
      <c r="M109" s="463">
        <f>IF(L109&lt;&gt;0,N109/L109,0)</f>
        <v>3.0402575800936562</v>
      </c>
      <c r="N109" s="464">
        <f>SUM(N96:N107)</f>
        <v>135123712.1422776</v>
      </c>
      <c r="O109" s="410"/>
      <c r="P109" s="464">
        <f>SUM(P96:P107)</f>
        <v>174630624.80985907</v>
      </c>
      <c r="Q109" s="410"/>
    </row>
    <row r="111" spans="2:17" ht="13" x14ac:dyDescent="0.25">
      <c r="N111" s="475" t="s">
        <v>656</v>
      </c>
      <c r="P111" s="476">
        <f>'11. RTSR - UTRs &amp; Sub-Tx'!I74</f>
        <v>-13284071.039999999</v>
      </c>
    </row>
    <row r="113" spans="14:16" ht="13.5" thickBot="1" x14ac:dyDescent="0.35">
      <c r="N113" s="477" t="s">
        <v>657</v>
      </c>
      <c r="P113" s="464">
        <f>P109+P111</f>
        <v>161346553.76985908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79C8-B7A4-45A2-85C7-CF978EBCC9C3}">
  <dimension ref="A12:Q113"/>
  <sheetViews>
    <sheetView showGridLines="0" topLeftCell="B1" workbookViewId="0"/>
  </sheetViews>
  <sheetFormatPr defaultColWidth="9.26953125" defaultRowHeight="12.5" x14ac:dyDescent="0.25"/>
  <cols>
    <col min="1" max="1" width="11.7265625" style="32" hidden="1" customWidth="1"/>
    <col min="2" max="2" width="30.26953125" style="32" customWidth="1"/>
    <col min="3" max="3" width="3.7265625" style="32" customWidth="1"/>
    <col min="4" max="4" width="14.453125" style="32" customWidth="1"/>
    <col min="5" max="5" width="10.26953125" style="32" bestFit="1" customWidth="1"/>
    <col min="6" max="6" width="14.453125" style="32" customWidth="1"/>
    <col min="7" max="7" width="2.7265625" style="32" customWidth="1"/>
    <col min="8" max="8" width="14.453125" style="32" customWidth="1"/>
    <col min="9" max="9" width="9.7265625" style="32" bestFit="1" customWidth="1"/>
    <col min="10" max="10" width="14.453125" style="32" customWidth="1"/>
    <col min="11" max="11" width="3.26953125" style="32" customWidth="1"/>
    <col min="12" max="12" width="14.453125" style="32" customWidth="1"/>
    <col min="13" max="13" width="9.7265625" style="32" bestFit="1" customWidth="1"/>
    <col min="14" max="14" width="14.453125" style="32" customWidth="1"/>
    <col min="15" max="15" width="3.7265625" style="32" customWidth="1"/>
    <col min="16" max="16" width="16.54296875" style="32" customWidth="1"/>
    <col min="17" max="16384" width="9.26953125" style="32"/>
  </cols>
  <sheetData>
    <row r="12" spans="2:17" ht="12.75" customHeight="1" x14ac:dyDescent="0.25"/>
    <row r="13" spans="2:17" ht="22.5" customHeight="1" x14ac:dyDescent="0.35">
      <c r="B13" s="771" t="s">
        <v>659</v>
      </c>
      <c r="C13" s="752"/>
      <c r="D13" s="752"/>
      <c r="E13" s="752"/>
      <c r="F13" s="752"/>
      <c r="G13" s="752"/>
      <c r="H13" s="752"/>
      <c r="I13" s="752"/>
      <c r="J13" s="752"/>
      <c r="K13" s="752"/>
      <c r="L13" s="752"/>
      <c r="M13" s="752"/>
      <c r="N13" s="752"/>
      <c r="O13" s="752"/>
      <c r="P13" s="752"/>
    </row>
    <row r="15" spans="2:17" ht="14.25" customHeight="1" x14ac:dyDescent="0.25"/>
    <row r="16" spans="2:17" ht="13" x14ac:dyDescent="0.25">
      <c r="B16" s="452" t="s">
        <v>632</v>
      </c>
      <c r="C16" s="453"/>
      <c r="D16" s="768" t="s">
        <v>633</v>
      </c>
      <c r="E16" s="768"/>
      <c r="F16" s="768"/>
      <c r="G16" s="453"/>
      <c r="H16" s="768" t="s">
        <v>634</v>
      </c>
      <c r="I16" s="768"/>
      <c r="J16" s="768"/>
      <c r="K16" s="453"/>
      <c r="L16" s="768" t="s">
        <v>635</v>
      </c>
      <c r="M16" s="768"/>
      <c r="N16" s="768"/>
      <c r="O16" s="453"/>
      <c r="P16" s="452" t="s">
        <v>636</v>
      </c>
      <c r="Q16" s="410"/>
    </row>
    <row r="17" spans="2:17" ht="15.5" x14ac:dyDescent="0.35">
      <c r="B17" s="410"/>
      <c r="C17" s="410"/>
      <c r="D17" s="769"/>
      <c r="E17" s="769"/>
      <c r="F17" s="769"/>
      <c r="G17" s="410"/>
      <c r="H17" s="769"/>
      <c r="I17" s="769"/>
      <c r="J17" s="769"/>
      <c r="K17" s="410"/>
      <c r="L17" s="769"/>
      <c r="M17" s="769"/>
      <c r="N17" s="769"/>
      <c r="O17" s="410"/>
      <c r="P17" s="471"/>
      <c r="Q17" s="454"/>
    </row>
    <row r="18" spans="2:17" ht="13" x14ac:dyDescent="0.3">
      <c r="B18" s="455" t="s">
        <v>637</v>
      </c>
      <c r="C18" s="410"/>
      <c r="D18" s="471" t="s">
        <v>638</v>
      </c>
      <c r="E18" s="471" t="s">
        <v>602</v>
      </c>
      <c r="F18" s="471" t="s">
        <v>639</v>
      </c>
      <c r="G18" s="410"/>
      <c r="H18" s="471" t="s">
        <v>638</v>
      </c>
      <c r="I18" s="471" t="s">
        <v>602</v>
      </c>
      <c r="J18" s="471" t="s">
        <v>639</v>
      </c>
      <c r="K18" s="410"/>
      <c r="L18" s="471" t="s">
        <v>638</v>
      </c>
      <c r="M18" s="471" t="s">
        <v>602</v>
      </c>
      <c r="N18" s="471" t="s">
        <v>639</v>
      </c>
      <c r="O18" s="410"/>
      <c r="P18" s="471" t="s">
        <v>639</v>
      </c>
      <c r="Q18" s="410"/>
    </row>
    <row r="19" spans="2:17" x14ac:dyDescent="0.25">
      <c r="B19" s="410"/>
      <c r="C19" s="410"/>
      <c r="D19" s="410"/>
      <c r="E19" s="410"/>
      <c r="F19" s="410"/>
      <c r="G19" s="410"/>
      <c r="H19" s="410"/>
      <c r="I19" s="410"/>
      <c r="J19" s="410"/>
      <c r="K19" s="410"/>
      <c r="L19" s="410"/>
      <c r="M19" s="410"/>
      <c r="N19" s="410"/>
      <c r="O19" s="410"/>
      <c r="P19" s="410"/>
      <c r="Q19" s="410"/>
    </row>
    <row r="20" spans="2:17" x14ac:dyDescent="0.25">
      <c r="B20" s="411" t="s">
        <v>640</v>
      </c>
      <c r="C20" s="410"/>
      <c r="D20" s="478">
        <f>'12. RTSR - Historical Wholesale'!D19</f>
        <v>3717530.0000000005</v>
      </c>
      <c r="E20" s="473">
        <f>'11. RTSR - UTRs &amp; Sub-Tx'!L22</f>
        <v>5.37</v>
      </c>
      <c r="F20" s="479">
        <f t="shared" ref="F20:F31" si="0">D20*E20</f>
        <v>19963136.100000001</v>
      </c>
      <c r="G20" s="410"/>
      <c r="H20" s="478">
        <f>'12. RTSR - Historical Wholesale'!H19</f>
        <v>3595742</v>
      </c>
      <c r="I20" s="473">
        <f>'11. RTSR - UTRs &amp; Sub-Tx'!L24</f>
        <v>0.88</v>
      </c>
      <c r="J20" s="479">
        <f t="shared" ref="J20:J31" si="1">H20*I20</f>
        <v>3164252.96</v>
      </c>
      <c r="K20" s="410"/>
      <c r="L20" s="478">
        <f>'12. RTSR - Historical Wholesale'!L19</f>
        <v>3651865</v>
      </c>
      <c r="M20" s="473">
        <f>'11. RTSR - UTRs &amp; Sub-Tx'!L26</f>
        <v>2.98</v>
      </c>
      <c r="N20" s="479">
        <f t="shared" ref="N20:N31" si="2">L20*M20</f>
        <v>10882557.699999999</v>
      </c>
      <c r="O20" s="410"/>
      <c r="P20" s="461">
        <f t="shared" ref="P20:P31" si="3">J20+N20</f>
        <v>14046810.66</v>
      </c>
      <c r="Q20" s="410"/>
    </row>
    <row r="21" spans="2:17" x14ac:dyDescent="0.25">
      <c r="B21" s="411" t="s">
        <v>641</v>
      </c>
      <c r="C21" s="410"/>
      <c r="D21" s="478">
        <f>'12. RTSR - Historical Wholesale'!D20</f>
        <v>3569456.9999999995</v>
      </c>
      <c r="E21" s="473">
        <f t="shared" ref="E21:E31" si="4">E20</f>
        <v>5.37</v>
      </c>
      <c r="F21" s="479">
        <f t="shared" si="0"/>
        <v>19167984.089999996</v>
      </c>
      <c r="G21" s="410"/>
      <c r="H21" s="478">
        <f>'12. RTSR - Historical Wholesale'!H20</f>
        <v>3483830.9999999995</v>
      </c>
      <c r="I21" s="473">
        <f t="shared" ref="I21:I31" si="5">I20</f>
        <v>0.88</v>
      </c>
      <c r="J21" s="479">
        <f t="shared" si="1"/>
        <v>3065771.28</v>
      </c>
      <c r="K21" s="410"/>
      <c r="L21" s="478">
        <f>'12. RTSR - Historical Wholesale'!L20</f>
        <v>3543755.0000000009</v>
      </c>
      <c r="M21" s="473">
        <f t="shared" ref="M21:M31" si="6">M20</f>
        <v>2.98</v>
      </c>
      <c r="N21" s="479">
        <f t="shared" si="2"/>
        <v>10560389.900000002</v>
      </c>
      <c r="O21" s="410"/>
      <c r="P21" s="461">
        <f t="shared" si="3"/>
        <v>13626161.180000002</v>
      </c>
      <c r="Q21" s="410"/>
    </row>
    <row r="22" spans="2:17" x14ac:dyDescent="0.25">
      <c r="B22" s="411" t="s">
        <v>642</v>
      </c>
      <c r="C22" s="410"/>
      <c r="D22" s="478">
        <f>'12. RTSR - Historical Wholesale'!D21</f>
        <v>3377303.0000000009</v>
      </c>
      <c r="E22" s="473">
        <f t="shared" si="4"/>
        <v>5.37</v>
      </c>
      <c r="F22" s="479">
        <f t="shared" si="0"/>
        <v>18136117.110000007</v>
      </c>
      <c r="G22" s="410"/>
      <c r="H22" s="478">
        <f>'12. RTSR - Historical Wholesale'!H21</f>
        <v>3375236.9999999986</v>
      </c>
      <c r="I22" s="473">
        <f t="shared" si="5"/>
        <v>0.88</v>
      </c>
      <c r="J22" s="479">
        <f t="shared" si="1"/>
        <v>2970208.5599999987</v>
      </c>
      <c r="K22" s="410"/>
      <c r="L22" s="478">
        <f>'12. RTSR - Historical Wholesale'!L21</f>
        <v>3406362.9999999991</v>
      </c>
      <c r="M22" s="473">
        <f t="shared" si="6"/>
        <v>2.98</v>
      </c>
      <c r="N22" s="479">
        <f t="shared" si="2"/>
        <v>10150961.739999996</v>
      </c>
      <c r="O22" s="410"/>
      <c r="P22" s="461">
        <f t="shared" si="3"/>
        <v>13121170.299999995</v>
      </c>
      <c r="Q22" s="410"/>
    </row>
    <row r="23" spans="2:17" x14ac:dyDescent="0.25">
      <c r="B23" s="411" t="s">
        <v>643</v>
      </c>
      <c r="C23" s="410"/>
      <c r="D23" s="478">
        <f>'12. RTSR - Historical Wholesale'!D22</f>
        <v>3032088.0000000005</v>
      </c>
      <c r="E23" s="473">
        <f t="shared" si="4"/>
        <v>5.37</v>
      </c>
      <c r="F23" s="479">
        <f t="shared" si="0"/>
        <v>16282312.560000002</v>
      </c>
      <c r="G23" s="410"/>
      <c r="H23" s="478">
        <f>'12. RTSR - Historical Wholesale'!H22</f>
        <v>3511883.1022727275</v>
      </c>
      <c r="I23" s="473">
        <f t="shared" si="5"/>
        <v>0.88</v>
      </c>
      <c r="J23" s="479">
        <f t="shared" si="1"/>
        <v>3090457.1300000004</v>
      </c>
      <c r="K23" s="410"/>
      <c r="L23" s="478">
        <f>'12. RTSR - Historical Wholesale'!L22</f>
        <v>3561515.6975088972</v>
      </c>
      <c r="M23" s="473">
        <f t="shared" si="6"/>
        <v>2.98</v>
      </c>
      <c r="N23" s="479">
        <f t="shared" si="2"/>
        <v>10613316.778576514</v>
      </c>
      <c r="O23" s="410"/>
      <c r="P23" s="461">
        <f t="shared" si="3"/>
        <v>13703773.908576515</v>
      </c>
      <c r="Q23" s="410"/>
    </row>
    <row r="24" spans="2:17" x14ac:dyDescent="0.25">
      <c r="B24" s="411" t="s">
        <v>644</v>
      </c>
      <c r="C24" s="410"/>
      <c r="D24" s="478">
        <f>'12. RTSR - Historical Wholesale'!D23</f>
        <v>3993453</v>
      </c>
      <c r="E24" s="473">
        <f t="shared" si="4"/>
        <v>5.37</v>
      </c>
      <c r="F24" s="479">
        <f t="shared" si="0"/>
        <v>21444842.609999999</v>
      </c>
      <c r="G24" s="410"/>
      <c r="H24" s="478">
        <f>'12. RTSR - Historical Wholesale'!H23</f>
        <v>3906707.0000000005</v>
      </c>
      <c r="I24" s="473">
        <f t="shared" si="5"/>
        <v>0.88</v>
      </c>
      <c r="J24" s="479">
        <f t="shared" si="1"/>
        <v>3437902.1600000006</v>
      </c>
      <c r="K24" s="410"/>
      <c r="L24" s="478">
        <f>'12. RTSR - Historical Wholesale'!L23</f>
        <v>3942718.0000000005</v>
      </c>
      <c r="M24" s="473">
        <f t="shared" si="6"/>
        <v>2.98</v>
      </c>
      <c r="N24" s="479">
        <f t="shared" si="2"/>
        <v>11749299.640000001</v>
      </c>
      <c r="O24" s="410"/>
      <c r="P24" s="461">
        <f t="shared" si="3"/>
        <v>15187201.800000001</v>
      </c>
      <c r="Q24" s="410"/>
    </row>
    <row r="25" spans="2:17" x14ac:dyDescent="0.25">
      <c r="B25" s="411" t="s">
        <v>645</v>
      </c>
      <c r="C25" s="410"/>
      <c r="D25" s="478">
        <f>'12. RTSR - Historical Wholesale'!D24</f>
        <v>4226957</v>
      </c>
      <c r="E25" s="473">
        <f t="shared" si="4"/>
        <v>5.37</v>
      </c>
      <c r="F25" s="479">
        <f t="shared" si="0"/>
        <v>22698759.09</v>
      </c>
      <c r="G25" s="410"/>
      <c r="H25" s="478">
        <f>'12. RTSR - Historical Wholesale'!H24</f>
        <v>4163556.0146636697</v>
      </c>
      <c r="I25" s="473">
        <f t="shared" si="5"/>
        <v>0.88</v>
      </c>
      <c r="J25" s="479">
        <f t="shared" si="1"/>
        <v>3663929.2929040296</v>
      </c>
      <c r="K25" s="410"/>
      <c r="L25" s="478">
        <f>'12. RTSR - Historical Wholesale'!L24</f>
        <v>4211596.0000000009</v>
      </c>
      <c r="M25" s="473">
        <f t="shared" si="6"/>
        <v>2.98</v>
      </c>
      <c r="N25" s="479">
        <f t="shared" si="2"/>
        <v>12550556.080000002</v>
      </c>
      <c r="O25" s="410"/>
      <c r="P25" s="461">
        <f t="shared" si="3"/>
        <v>16214485.372904032</v>
      </c>
      <c r="Q25" s="410"/>
    </row>
    <row r="26" spans="2:17" x14ac:dyDescent="0.25">
      <c r="B26" s="411" t="s">
        <v>646</v>
      </c>
      <c r="C26" s="410"/>
      <c r="D26" s="478">
        <f>'12. RTSR - Historical Wholesale'!D25</f>
        <v>4278847.9999999972</v>
      </c>
      <c r="E26" s="473">
        <f t="shared" si="4"/>
        <v>5.37</v>
      </c>
      <c r="F26" s="479">
        <f t="shared" si="0"/>
        <v>22977413.759999987</v>
      </c>
      <c r="G26" s="410"/>
      <c r="H26" s="478">
        <f>'12. RTSR - Historical Wholesale'!H25</f>
        <v>4192033.9999999977</v>
      </c>
      <c r="I26" s="473">
        <f t="shared" si="5"/>
        <v>0.88</v>
      </c>
      <c r="J26" s="479">
        <f t="shared" si="1"/>
        <v>3688989.9199999981</v>
      </c>
      <c r="K26" s="410"/>
      <c r="L26" s="478">
        <f>'12. RTSR - Historical Wholesale'!L25</f>
        <v>4250204.0000000009</v>
      </c>
      <c r="M26" s="473">
        <f t="shared" si="6"/>
        <v>2.98</v>
      </c>
      <c r="N26" s="479">
        <f t="shared" si="2"/>
        <v>12665607.920000002</v>
      </c>
      <c r="O26" s="410"/>
      <c r="P26" s="461">
        <f t="shared" si="3"/>
        <v>16354597.84</v>
      </c>
      <c r="Q26" s="410"/>
    </row>
    <row r="27" spans="2:17" x14ac:dyDescent="0.25">
      <c r="B27" s="411" t="s">
        <v>647</v>
      </c>
      <c r="C27" s="410"/>
      <c r="D27" s="478">
        <f>'12. RTSR - Historical Wholesale'!D26</f>
        <v>4078338</v>
      </c>
      <c r="E27" s="473">
        <f t="shared" si="4"/>
        <v>5.37</v>
      </c>
      <c r="F27" s="479">
        <f t="shared" si="0"/>
        <v>21900675.059999999</v>
      </c>
      <c r="G27" s="410"/>
      <c r="H27" s="478">
        <f>'12. RTSR - Historical Wholesale'!H26</f>
        <v>4169259.0000000009</v>
      </c>
      <c r="I27" s="473">
        <f t="shared" si="5"/>
        <v>0.88</v>
      </c>
      <c r="J27" s="479">
        <f t="shared" si="1"/>
        <v>3668947.9200000009</v>
      </c>
      <c r="K27" s="410"/>
      <c r="L27" s="478">
        <f>'12. RTSR - Historical Wholesale'!L26</f>
        <v>4217855.0000000009</v>
      </c>
      <c r="M27" s="473">
        <f t="shared" si="6"/>
        <v>2.98</v>
      </c>
      <c r="N27" s="479">
        <f t="shared" si="2"/>
        <v>12569207.900000002</v>
      </c>
      <c r="O27" s="410"/>
      <c r="P27" s="461">
        <f t="shared" si="3"/>
        <v>16238155.820000004</v>
      </c>
      <c r="Q27" s="410"/>
    </row>
    <row r="28" spans="2:17" x14ac:dyDescent="0.25">
      <c r="B28" s="411" t="s">
        <v>648</v>
      </c>
      <c r="C28" s="410"/>
      <c r="D28" s="478">
        <f>'12. RTSR - Historical Wholesale'!D27</f>
        <v>3539175.9999999986</v>
      </c>
      <c r="E28" s="473">
        <f t="shared" si="4"/>
        <v>5.37</v>
      </c>
      <c r="F28" s="479">
        <f t="shared" si="0"/>
        <v>19005375.119999994</v>
      </c>
      <c r="G28" s="410"/>
      <c r="H28" s="478">
        <f>'12. RTSR - Historical Wholesale'!H27</f>
        <v>3597084.9999999995</v>
      </c>
      <c r="I28" s="473">
        <f t="shared" si="5"/>
        <v>0.88</v>
      </c>
      <c r="J28" s="479">
        <f t="shared" si="1"/>
        <v>3165434.8</v>
      </c>
      <c r="K28" s="410"/>
      <c r="L28" s="478">
        <f>'12. RTSR - Historical Wholesale'!L27</f>
        <v>3627479</v>
      </c>
      <c r="M28" s="473">
        <f t="shared" si="6"/>
        <v>2.98</v>
      </c>
      <c r="N28" s="479">
        <f t="shared" si="2"/>
        <v>10809887.42</v>
      </c>
      <c r="O28" s="410"/>
      <c r="P28" s="461">
        <f t="shared" si="3"/>
        <v>13975322.219999999</v>
      </c>
      <c r="Q28" s="410"/>
    </row>
    <row r="29" spans="2:17" x14ac:dyDescent="0.25">
      <c r="B29" s="411" t="s">
        <v>649</v>
      </c>
      <c r="C29" s="410"/>
      <c r="D29" s="478">
        <f>'12. RTSR - Historical Wholesale'!D28</f>
        <v>3053631.9999999986</v>
      </c>
      <c r="E29" s="473">
        <f t="shared" si="4"/>
        <v>5.37</v>
      </c>
      <c r="F29" s="479">
        <f t="shared" si="0"/>
        <v>16398003.839999992</v>
      </c>
      <c r="G29" s="410"/>
      <c r="H29" s="478">
        <f>'12. RTSR - Historical Wholesale'!H28</f>
        <v>3070179.9999999995</v>
      </c>
      <c r="I29" s="473">
        <f t="shared" si="5"/>
        <v>0.88</v>
      </c>
      <c r="J29" s="479">
        <f t="shared" si="1"/>
        <v>2701758.3999999994</v>
      </c>
      <c r="K29" s="410"/>
      <c r="L29" s="478">
        <f>'12. RTSR - Historical Wholesale'!L28</f>
        <v>3117032</v>
      </c>
      <c r="M29" s="473">
        <f t="shared" si="6"/>
        <v>2.98</v>
      </c>
      <c r="N29" s="479">
        <f t="shared" si="2"/>
        <v>9288755.3599999994</v>
      </c>
      <c r="O29" s="410"/>
      <c r="P29" s="461">
        <f t="shared" si="3"/>
        <v>11990513.759999998</v>
      </c>
      <c r="Q29" s="410"/>
    </row>
    <row r="30" spans="2:17" x14ac:dyDescent="0.25">
      <c r="B30" s="411" t="s">
        <v>650</v>
      </c>
      <c r="C30" s="410"/>
      <c r="D30" s="478">
        <f>'12. RTSR - Historical Wholesale'!D29</f>
        <v>3307552.9999999981</v>
      </c>
      <c r="E30" s="473">
        <f t="shared" si="4"/>
        <v>5.37</v>
      </c>
      <c r="F30" s="479">
        <f t="shared" si="0"/>
        <v>17761559.609999992</v>
      </c>
      <c r="G30" s="410"/>
      <c r="H30" s="478">
        <f>'12. RTSR - Historical Wholesale'!H29</f>
        <v>3315459.9999999995</v>
      </c>
      <c r="I30" s="473">
        <f t="shared" si="5"/>
        <v>0.88</v>
      </c>
      <c r="J30" s="479">
        <f t="shared" si="1"/>
        <v>2917604.8</v>
      </c>
      <c r="K30" s="410"/>
      <c r="L30" s="478">
        <f>'12. RTSR - Historical Wholesale'!L29</f>
        <v>3368101</v>
      </c>
      <c r="M30" s="473">
        <f t="shared" si="6"/>
        <v>2.98</v>
      </c>
      <c r="N30" s="479">
        <f t="shared" si="2"/>
        <v>10036940.98</v>
      </c>
      <c r="O30" s="410"/>
      <c r="P30" s="461">
        <f t="shared" si="3"/>
        <v>12954545.780000001</v>
      </c>
      <c r="Q30" s="410"/>
    </row>
    <row r="31" spans="2:17" x14ac:dyDescent="0.25">
      <c r="B31" s="411" t="s">
        <v>651</v>
      </c>
      <c r="C31" s="410"/>
      <c r="D31" s="478">
        <f>'12. RTSR - Historical Wholesale'!D30</f>
        <v>3435040.0000000009</v>
      </c>
      <c r="E31" s="473">
        <f t="shared" si="4"/>
        <v>5.37</v>
      </c>
      <c r="F31" s="479">
        <f t="shared" si="0"/>
        <v>18446164.800000004</v>
      </c>
      <c r="G31" s="410"/>
      <c r="H31" s="478">
        <f>'12. RTSR - Historical Wholesale'!H30</f>
        <v>3511565</v>
      </c>
      <c r="I31" s="473">
        <f t="shared" si="5"/>
        <v>0.88</v>
      </c>
      <c r="J31" s="479">
        <f t="shared" si="1"/>
        <v>3090177.2</v>
      </c>
      <c r="K31" s="410"/>
      <c r="L31" s="478">
        <f>'12. RTSR - Historical Wholesale'!L30</f>
        <v>3546340</v>
      </c>
      <c r="M31" s="473">
        <f t="shared" si="6"/>
        <v>2.98</v>
      </c>
      <c r="N31" s="479">
        <f t="shared" si="2"/>
        <v>10568093.199999999</v>
      </c>
      <c r="O31" s="410"/>
      <c r="P31" s="461">
        <f t="shared" si="3"/>
        <v>13658270.399999999</v>
      </c>
      <c r="Q31" s="410"/>
    </row>
    <row r="32" spans="2:17" x14ac:dyDescent="0.25">
      <c r="B32" s="410"/>
      <c r="C32" s="410"/>
      <c r="D32" s="410"/>
      <c r="E32" s="410"/>
      <c r="F32" s="410"/>
      <c r="G32" s="410"/>
      <c r="H32" s="410"/>
      <c r="I32" s="410"/>
      <c r="J32" s="410"/>
      <c r="K32" s="410"/>
      <c r="L32" s="410"/>
      <c r="M32" s="410"/>
      <c r="N32" s="410"/>
      <c r="O32" s="410"/>
      <c r="P32" s="410"/>
      <c r="Q32" s="410"/>
    </row>
    <row r="33" spans="2:17" ht="13.5" thickBot="1" x14ac:dyDescent="0.35">
      <c r="B33" s="455" t="s">
        <v>188</v>
      </c>
      <c r="C33" s="410"/>
      <c r="D33" s="462">
        <f>SUM(D20:D31)</f>
        <v>43609374.999999993</v>
      </c>
      <c r="E33" s="463">
        <f>IF(D33&lt;&gt;0,F33/D33,0)</f>
        <v>5.370000000000001</v>
      </c>
      <c r="F33" s="464">
        <f>SUM(F20:F31)</f>
        <v>234182343.75</v>
      </c>
      <c r="G33" s="410"/>
      <c r="H33" s="462">
        <f>SUM(H20:H31)</f>
        <v>43892539.116936393</v>
      </c>
      <c r="I33" s="463">
        <f>IF(H33&lt;&gt;0,J33/H33,0)</f>
        <v>0.88000000000000012</v>
      </c>
      <c r="J33" s="464">
        <f>SUM(J20:J31)</f>
        <v>38625434.422904029</v>
      </c>
      <c r="K33" s="410"/>
      <c r="L33" s="462">
        <f>SUM(L20:L31)</f>
        <v>44444823.697508901</v>
      </c>
      <c r="M33" s="463">
        <f>IF(L33&lt;&gt;0,N33/L33,0)</f>
        <v>2.98</v>
      </c>
      <c r="N33" s="464">
        <f>SUM(N20:N31)</f>
        <v>132445574.61857653</v>
      </c>
      <c r="O33" s="410"/>
      <c r="P33" s="464">
        <f>SUM(P20:P31)</f>
        <v>171071009.04148057</v>
      </c>
      <c r="Q33" s="410"/>
    </row>
    <row r="34" spans="2:17" x14ac:dyDescent="0.25">
      <c r="B34" s="410"/>
      <c r="C34" s="410"/>
      <c r="D34" s="410"/>
      <c r="E34" s="410"/>
      <c r="F34" s="410"/>
      <c r="G34" s="410"/>
      <c r="H34" s="410"/>
      <c r="I34" s="410"/>
      <c r="J34" s="410"/>
      <c r="K34" s="410"/>
      <c r="L34" s="410"/>
      <c r="M34" s="410"/>
      <c r="N34" s="410"/>
      <c r="O34" s="410"/>
      <c r="P34" s="410"/>
      <c r="Q34" s="410"/>
    </row>
    <row r="35" spans="2:17" ht="13" x14ac:dyDescent="0.25">
      <c r="B35" s="452" t="s">
        <v>652</v>
      </c>
      <c r="C35" s="410"/>
      <c r="D35" s="768" t="s">
        <v>633</v>
      </c>
      <c r="E35" s="768"/>
      <c r="F35" s="768"/>
      <c r="G35" s="453"/>
      <c r="H35" s="768" t="s">
        <v>634</v>
      </c>
      <c r="I35" s="768"/>
      <c r="J35" s="768"/>
      <c r="K35" s="453"/>
      <c r="L35" s="768" t="s">
        <v>635</v>
      </c>
      <c r="M35" s="768"/>
      <c r="N35" s="768"/>
      <c r="O35" s="453"/>
      <c r="P35" s="452" t="s">
        <v>636</v>
      </c>
      <c r="Q35" s="410"/>
    </row>
    <row r="36" spans="2:17" ht="13" x14ac:dyDescent="0.3">
      <c r="B36" s="455"/>
      <c r="C36" s="410"/>
      <c r="D36" s="471"/>
      <c r="E36" s="471"/>
      <c r="F36" s="471"/>
      <c r="G36" s="410"/>
      <c r="H36" s="471"/>
      <c r="I36" s="471"/>
      <c r="J36" s="471"/>
      <c r="K36" s="410"/>
      <c r="L36" s="471"/>
      <c r="M36" s="471"/>
      <c r="N36" s="471"/>
      <c r="O36" s="410"/>
      <c r="P36" s="471"/>
      <c r="Q36" s="410"/>
    </row>
    <row r="37" spans="2:17" ht="13" x14ac:dyDescent="0.3">
      <c r="B37" s="455" t="s">
        <v>637</v>
      </c>
      <c r="C37" s="410"/>
      <c r="D37" s="471" t="s">
        <v>638</v>
      </c>
      <c r="E37" s="471" t="s">
        <v>602</v>
      </c>
      <c r="F37" s="471" t="s">
        <v>639</v>
      </c>
      <c r="G37" s="410"/>
      <c r="H37" s="471" t="s">
        <v>638</v>
      </c>
      <c r="I37" s="471" t="s">
        <v>602</v>
      </c>
      <c r="J37" s="471" t="s">
        <v>639</v>
      </c>
      <c r="K37" s="410"/>
      <c r="L37" s="471" t="s">
        <v>638</v>
      </c>
      <c r="M37" s="471" t="s">
        <v>602</v>
      </c>
      <c r="N37" s="471" t="s">
        <v>639</v>
      </c>
      <c r="O37" s="410"/>
      <c r="P37" s="471" t="s">
        <v>639</v>
      </c>
      <c r="Q37" s="410"/>
    </row>
    <row r="38" spans="2:17" x14ac:dyDescent="0.25">
      <c r="B38" s="410"/>
      <c r="C38" s="410"/>
      <c r="D38" s="410"/>
      <c r="E38" s="410"/>
      <c r="F38" s="410"/>
      <c r="G38" s="410"/>
      <c r="H38" s="410"/>
      <c r="I38" s="410"/>
      <c r="J38" s="410"/>
      <c r="K38" s="410"/>
      <c r="L38" s="410"/>
      <c r="M38" s="410"/>
      <c r="N38" s="410"/>
      <c r="O38" s="410"/>
      <c r="P38" s="410"/>
      <c r="Q38" s="410"/>
    </row>
    <row r="39" spans="2:17" x14ac:dyDescent="0.25">
      <c r="B39" s="411" t="s">
        <v>640</v>
      </c>
      <c r="C39" s="410"/>
      <c r="D39" s="478">
        <f>'12. RTSR - Historical Wholesale'!D38</f>
        <v>0</v>
      </c>
      <c r="E39" s="473">
        <f>'11. RTSR - UTRs &amp; Sub-Tx'!L35</f>
        <v>4.6544999999999996</v>
      </c>
      <c r="F39" s="479">
        <f t="shared" ref="F39:F50" si="7">D39*E39</f>
        <v>0</v>
      </c>
      <c r="G39" s="410"/>
      <c r="H39" s="478">
        <f>'12. RTSR - Historical Wholesale'!H38</f>
        <v>0</v>
      </c>
      <c r="I39" s="473">
        <f>'11. RTSR - UTRs &amp; Sub-Tx'!L37</f>
        <v>0.60560000000000003</v>
      </c>
      <c r="J39" s="479">
        <f t="shared" ref="J39:J50" si="8">H39*I39</f>
        <v>0</v>
      </c>
      <c r="K39" s="410"/>
      <c r="L39" s="478">
        <f>'12. RTSR - Historical Wholesale'!L38</f>
        <v>0</v>
      </c>
      <c r="M39" s="473">
        <f>'11. RTSR - UTRs &amp; Sub-Tx'!L39</f>
        <v>2.8923999999999999</v>
      </c>
      <c r="N39" s="479">
        <f t="shared" ref="N39:N50" si="9">L39*M39</f>
        <v>0</v>
      </c>
      <c r="O39" s="410"/>
      <c r="P39" s="461">
        <f t="shared" ref="P39:P50" si="10">J39+N39</f>
        <v>0</v>
      </c>
      <c r="Q39" s="410"/>
    </row>
    <row r="40" spans="2:17" x14ac:dyDescent="0.25">
      <c r="B40" s="411" t="s">
        <v>641</v>
      </c>
      <c r="C40" s="410"/>
      <c r="D40" s="478">
        <f>'12. RTSR - Historical Wholesale'!D39</f>
        <v>0</v>
      </c>
      <c r="E40" s="473">
        <f t="shared" ref="E40:E50" si="11">E39</f>
        <v>4.6544999999999996</v>
      </c>
      <c r="F40" s="479">
        <f t="shared" si="7"/>
        <v>0</v>
      </c>
      <c r="G40" s="410"/>
      <c r="H40" s="478">
        <f>'12. RTSR - Historical Wholesale'!H39</f>
        <v>0</v>
      </c>
      <c r="I40" s="473">
        <f t="shared" ref="I40:I50" si="12">I39</f>
        <v>0.60560000000000003</v>
      </c>
      <c r="J40" s="479">
        <f t="shared" si="8"/>
        <v>0</v>
      </c>
      <c r="K40" s="410"/>
      <c r="L40" s="478">
        <f>'12. RTSR - Historical Wholesale'!L39</f>
        <v>0</v>
      </c>
      <c r="M40" s="473">
        <f t="shared" ref="M40:M50" si="13">M39</f>
        <v>2.8923999999999999</v>
      </c>
      <c r="N40" s="479">
        <f t="shared" si="9"/>
        <v>0</v>
      </c>
      <c r="O40" s="410"/>
      <c r="P40" s="461">
        <f t="shared" si="10"/>
        <v>0</v>
      </c>
      <c r="Q40" s="410"/>
    </row>
    <row r="41" spans="2:17" x14ac:dyDescent="0.25">
      <c r="B41" s="411" t="s">
        <v>642</v>
      </c>
      <c r="C41" s="410"/>
      <c r="D41" s="478">
        <f>'12. RTSR - Historical Wholesale'!D40</f>
        <v>0</v>
      </c>
      <c r="E41" s="473">
        <f t="shared" si="11"/>
        <v>4.6544999999999996</v>
      </c>
      <c r="F41" s="479">
        <f t="shared" si="7"/>
        <v>0</v>
      </c>
      <c r="G41" s="410"/>
      <c r="H41" s="478">
        <f>'12. RTSR - Historical Wholesale'!H40</f>
        <v>0</v>
      </c>
      <c r="I41" s="473">
        <f t="shared" si="12"/>
        <v>0.60560000000000003</v>
      </c>
      <c r="J41" s="479">
        <f t="shared" si="8"/>
        <v>0</v>
      </c>
      <c r="K41" s="410"/>
      <c r="L41" s="478">
        <f>'12. RTSR - Historical Wholesale'!L40</f>
        <v>0</v>
      </c>
      <c r="M41" s="473">
        <f t="shared" si="13"/>
        <v>2.8923999999999999</v>
      </c>
      <c r="N41" s="479">
        <f t="shared" si="9"/>
        <v>0</v>
      </c>
      <c r="O41" s="410"/>
      <c r="P41" s="461">
        <f t="shared" si="10"/>
        <v>0</v>
      </c>
      <c r="Q41" s="410"/>
    </row>
    <row r="42" spans="2:17" x14ac:dyDescent="0.25">
      <c r="B42" s="411" t="s">
        <v>643</v>
      </c>
      <c r="C42" s="410"/>
      <c r="D42" s="478">
        <f>'12. RTSR - Historical Wholesale'!D41</f>
        <v>0</v>
      </c>
      <c r="E42" s="473">
        <f t="shared" si="11"/>
        <v>4.6544999999999996</v>
      </c>
      <c r="F42" s="479">
        <f t="shared" si="7"/>
        <v>0</v>
      </c>
      <c r="G42" s="410"/>
      <c r="H42" s="478">
        <f>'12. RTSR - Historical Wholesale'!H41</f>
        <v>0</v>
      </c>
      <c r="I42" s="473">
        <f t="shared" si="12"/>
        <v>0.60560000000000003</v>
      </c>
      <c r="J42" s="479">
        <f t="shared" si="8"/>
        <v>0</v>
      </c>
      <c r="K42" s="410"/>
      <c r="L42" s="478">
        <f>'12. RTSR - Historical Wholesale'!L41</f>
        <v>0</v>
      </c>
      <c r="M42" s="473">
        <f t="shared" si="13"/>
        <v>2.8923999999999999</v>
      </c>
      <c r="N42" s="479">
        <f t="shared" si="9"/>
        <v>0</v>
      </c>
      <c r="O42" s="410"/>
      <c r="P42" s="461">
        <f t="shared" si="10"/>
        <v>0</v>
      </c>
      <c r="Q42" s="410"/>
    </row>
    <row r="43" spans="2:17" x14ac:dyDescent="0.25">
      <c r="B43" s="411" t="s">
        <v>644</v>
      </c>
      <c r="C43" s="410"/>
      <c r="D43" s="478">
        <f>'12. RTSR - Historical Wholesale'!D42</f>
        <v>0</v>
      </c>
      <c r="E43" s="473">
        <f t="shared" si="11"/>
        <v>4.6544999999999996</v>
      </c>
      <c r="F43" s="479">
        <f t="shared" si="7"/>
        <v>0</v>
      </c>
      <c r="G43" s="410"/>
      <c r="H43" s="478">
        <f>'12. RTSR - Historical Wholesale'!H42</f>
        <v>0</v>
      </c>
      <c r="I43" s="473">
        <f t="shared" si="12"/>
        <v>0.60560000000000003</v>
      </c>
      <c r="J43" s="479">
        <f t="shared" si="8"/>
        <v>0</v>
      </c>
      <c r="K43" s="410"/>
      <c r="L43" s="478">
        <f>'12. RTSR - Historical Wholesale'!L42</f>
        <v>0</v>
      </c>
      <c r="M43" s="473">
        <f t="shared" si="13"/>
        <v>2.8923999999999999</v>
      </c>
      <c r="N43" s="479">
        <f t="shared" si="9"/>
        <v>0</v>
      </c>
      <c r="O43" s="410"/>
      <c r="P43" s="461">
        <f t="shared" si="10"/>
        <v>0</v>
      </c>
      <c r="Q43" s="410"/>
    </row>
    <row r="44" spans="2:17" x14ac:dyDescent="0.25">
      <c r="B44" s="411" t="s">
        <v>645</v>
      </c>
      <c r="C44" s="410"/>
      <c r="D44" s="478">
        <f>'12. RTSR - Historical Wholesale'!D43</f>
        <v>0</v>
      </c>
      <c r="E44" s="473">
        <f t="shared" si="11"/>
        <v>4.6544999999999996</v>
      </c>
      <c r="F44" s="479">
        <f t="shared" si="7"/>
        <v>0</v>
      </c>
      <c r="G44" s="410"/>
      <c r="H44" s="478">
        <f>'12. RTSR - Historical Wholesale'!H43</f>
        <v>0</v>
      </c>
      <c r="I44" s="473">
        <f t="shared" si="12"/>
        <v>0.60560000000000003</v>
      </c>
      <c r="J44" s="479">
        <f t="shared" si="8"/>
        <v>0</v>
      </c>
      <c r="K44" s="410"/>
      <c r="L44" s="478">
        <f>'12. RTSR - Historical Wholesale'!L43</f>
        <v>0</v>
      </c>
      <c r="M44" s="473">
        <f t="shared" si="13"/>
        <v>2.8923999999999999</v>
      </c>
      <c r="N44" s="479">
        <f t="shared" si="9"/>
        <v>0</v>
      </c>
      <c r="O44" s="410"/>
      <c r="P44" s="461">
        <f t="shared" si="10"/>
        <v>0</v>
      </c>
      <c r="Q44" s="410"/>
    </row>
    <row r="45" spans="2:17" x14ac:dyDescent="0.25">
      <c r="B45" s="411" t="s">
        <v>646</v>
      </c>
      <c r="C45" s="410"/>
      <c r="D45" s="478">
        <f>'12. RTSR - Historical Wholesale'!D44</f>
        <v>0</v>
      </c>
      <c r="E45" s="473">
        <f t="shared" si="11"/>
        <v>4.6544999999999996</v>
      </c>
      <c r="F45" s="479">
        <f t="shared" si="7"/>
        <v>0</v>
      </c>
      <c r="G45" s="410"/>
      <c r="H45" s="478">
        <f>'12. RTSR - Historical Wholesale'!H44</f>
        <v>0</v>
      </c>
      <c r="I45" s="473">
        <f t="shared" si="12"/>
        <v>0.60560000000000003</v>
      </c>
      <c r="J45" s="479">
        <f t="shared" si="8"/>
        <v>0</v>
      </c>
      <c r="K45" s="410"/>
      <c r="L45" s="478">
        <f>'12. RTSR - Historical Wholesale'!L44</f>
        <v>0</v>
      </c>
      <c r="M45" s="473">
        <f t="shared" si="13"/>
        <v>2.8923999999999999</v>
      </c>
      <c r="N45" s="479">
        <f t="shared" si="9"/>
        <v>0</v>
      </c>
      <c r="O45" s="410"/>
      <c r="P45" s="461">
        <f t="shared" si="10"/>
        <v>0</v>
      </c>
      <c r="Q45" s="410"/>
    </row>
    <row r="46" spans="2:17" x14ac:dyDescent="0.25">
      <c r="B46" s="411" t="s">
        <v>647</v>
      </c>
      <c r="C46" s="410"/>
      <c r="D46" s="478">
        <f>'12. RTSR - Historical Wholesale'!D45</f>
        <v>0</v>
      </c>
      <c r="E46" s="473">
        <f t="shared" si="11"/>
        <v>4.6544999999999996</v>
      </c>
      <c r="F46" s="479">
        <f t="shared" si="7"/>
        <v>0</v>
      </c>
      <c r="G46" s="410"/>
      <c r="H46" s="478">
        <f>'12. RTSR - Historical Wholesale'!H45</f>
        <v>0</v>
      </c>
      <c r="I46" s="473">
        <f t="shared" si="12"/>
        <v>0.60560000000000003</v>
      </c>
      <c r="J46" s="479">
        <f t="shared" si="8"/>
        <v>0</v>
      </c>
      <c r="K46" s="410"/>
      <c r="L46" s="478">
        <f>'12. RTSR - Historical Wholesale'!L45</f>
        <v>0</v>
      </c>
      <c r="M46" s="473">
        <f t="shared" si="13"/>
        <v>2.8923999999999999</v>
      </c>
      <c r="N46" s="479">
        <f t="shared" si="9"/>
        <v>0</v>
      </c>
      <c r="O46" s="410"/>
      <c r="P46" s="461">
        <f t="shared" si="10"/>
        <v>0</v>
      </c>
      <c r="Q46" s="410"/>
    </row>
    <row r="47" spans="2:17" x14ac:dyDescent="0.25">
      <c r="B47" s="411" t="s">
        <v>648</v>
      </c>
      <c r="C47" s="410"/>
      <c r="D47" s="478">
        <f>'12. RTSR - Historical Wholesale'!D46</f>
        <v>0</v>
      </c>
      <c r="E47" s="473">
        <f t="shared" si="11"/>
        <v>4.6544999999999996</v>
      </c>
      <c r="F47" s="479">
        <f t="shared" si="7"/>
        <v>0</v>
      </c>
      <c r="G47" s="410"/>
      <c r="H47" s="478">
        <f>'12. RTSR - Historical Wholesale'!H46</f>
        <v>0</v>
      </c>
      <c r="I47" s="473">
        <f t="shared" si="12"/>
        <v>0.60560000000000003</v>
      </c>
      <c r="J47" s="479">
        <f t="shared" si="8"/>
        <v>0</v>
      </c>
      <c r="K47" s="410"/>
      <c r="L47" s="478">
        <f>'12. RTSR - Historical Wholesale'!L46</f>
        <v>0</v>
      </c>
      <c r="M47" s="473">
        <f t="shared" si="13"/>
        <v>2.8923999999999999</v>
      </c>
      <c r="N47" s="479">
        <f t="shared" si="9"/>
        <v>0</v>
      </c>
      <c r="O47" s="410"/>
      <c r="P47" s="461">
        <f t="shared" si="10"/>
        <v>0</v>
      </c>
      <c r="Q47" s="410"/>
    </row>
    <row r="48" spans="2:17" x14ac:dyDescent="0.25">
      <c r="B48" s="411" t="s">
        <v>649</v>
      </c>
      <c r="C48" s="410"/>
      <c r="D48" s="478">
        <f>'12. RTSR - Historical Wholesale'!D47</f>
        <v>0</v>
      </c>
      <c r="E48" s="473">
        <f t="shared" si="11"/>
        <v>4.6544999999999996</v>
      </c>
      <c r="F48" s="479">
        <f t="shared" si="7"/>
        <v>0</v>
      </c>
      <c r="G48" s="410"/>
      <c r="H48" s="478">
        <f>'12. RTSR - Historical Wholesale'!H47</f>
        <v>0</v>
      </c>
      <c r="I48" s="473">
        <f t="shared" si="12"/>
        <v>0.60560000000000003</v>
      </c>
      <c r="J48" s="479">
        <f t="shared" si="8"/>
        <v>0</v>
      </c>
      <c r="K48" s="410"/>
      <c r="L48" s="478">
        <f>'12. RTSR - Historical Wholesale'!L47</f>
        <v>0</v>
      </c>
      <c r="M48" s="473">
        <f t="shared" si="13"/>
        <v>2.8923999999999999</v>
      </c>
      <c r="N48" s="479">
        <f t="shared" si="9"/>
        <v>0</v>
      </c>
      <c r="O48" s="410"/>
      <c r="P48" s="461">
        <f t="shared" si="10"/>
        <v>0</v>
      </c>
      <c r="Q48" s="410"/>
    </row>
    <row r="49" spans="2:17" x14ac:dyDescent="0.25">
      <c r="B49" s="411" t="s">
        <v>650</v>
      </c>
      <c r="C49" s="410"/>
      <c r="D49" s="478">
        <f>'12. RTSR - Historical Wholesale'!D48</f>
        <v>0</v>
      </c>
      <c r="E49" s="473">
        <f t="shared" si="11"/>
        <v>4.6544999999999996</v>
      </c>
      <c r="F49" s="479">
        <f t="shared" si="7"/>
        <v>0</v>
      </c>
      <c r="G49" s="410"/>
      <c r="H49" s="478">
        <f>'12. RTSR - Historical Wholesale'!H48</f>
        <v>0</v>
      </c>
      <c r="I49" s="473">
        <f t="shared" si="12"/>
        <v>0.60560000000000003</v>
      </c>
      <c r="J49" s="479">
        <f t="shared" si="8"/>
        <v>0</v>
      </c>
      <c r="K49" s="410"/>
      <c r="L49" s="478">
        <f>'12. RTSR - Historical Wholesale'!L48</f>
        <v>0</v>
      </c>
      <c r="M49" s="473">
        <f t="shared" si="13"/>
        <v>2.8923999999999999</v>
      </c>
      <c r="N49" s="479">
        <f t="shared" si="9"/>
        <v>0</v>
      </c>
      <c r="O49" s="410"/>
      <c r="P49" s="461">
        <f t="shared" si="10"/>
        <v>0</v>
      </c>
      <c r="Q49" s="410"/>
    </row>
    <row r="50" spans="2:17" x14ac:dyDescent="0.25">
      <c r="B50" s="411" t="s">
        <v>651</v>
      </c>
      <c r="C50" s="410"/>
      <c r="D50" s="478">
        <f>'12. RTSR - Historical Wholesale'!D49</f>
        <v>0</v>
      </c>
      <c r="E50" s="473">
        <f t="shared" si="11"/>
        <v>4.6544999999999996</v>
      </c>
      <c r="F50" s="479">
        <f t="shared" si="7"/>
        <v>0</v>
      </c>
      <c r="G50" s="410"/>
      <c r="H50" s="478">
        <f>'12. RTSR - Historical Wholesale'!H49</f>
        <v>0</v>
      </c>
      <c r="I50" s="473">
        <f t="shared" si="12"/>
        <v>0.60560000000000003</v>
      </c>
      <c r="J50" s="479">
        <f t="shared" si="8"/>
        <v>0</v>
      </c>
      <c r="K50" s="410"/>
      <c r="L50" s="478">
        <f>'12. RTSR - Historical Wholesale'!L49</f>
        <v>0</v>
      </c>
      <c r="M50" s="473">
        <f t="shared" si="13"/>
        <v>2.8923999999999999</v>
      </c>
      <c r="N50" s="479">
        <f t="shared" si="9"/>
        <v>0</v>
      </c>
      <c r="O50" s="410"/>
      <c r="P50" s="461">
        <f t="shared" si="10"/>
        <v>0</v>
      </c>
      <c r="Q50" s="410"/>
    </row>
    <row r="51" spans="2:17" x14ac:dyDescent="0.25">
      <c r="B51" s="410"/>
      <c r="C51" s="410"/>
      <c r="D51" s="410"/>
      <c r="E51" s="410"/>
      <c r="F51" s="410"/>
      <c r="G51" s="410"/>
      <c r="H51" s="410"/>
      <c r="I51" s="410"/>
      <c r="J51" s="410"/>
      <c r="K51" s="410"/>
      <c r="L51" s="410"/>
      <c r="M51" s="410"/>
      <c r="N51" s="410"/>
      <c r="O51" s="410"/>
      <c r="P51" s="410"/>
      <c r="Q51" s="410"/>
    </row>
    <row r="52" spans="2:17" ht="13.5" thickBot="1" x14ac:dyDescent="0.35">
      <c r="B52" s="455" t="s">
        <v>188</v>
      </c>
      <c r="C52" s="410"/>
      <c r="D52" s="462">
        <f>SUM(D39:D50)</f>
        <v>0</v>
      </c>
      <c r="E52" s="463">
        <f>IF(D52&lt;&gt;0,F52/D52,0)</f>
        <v>0</v>
      </c>
      <c r="F52" s="464">
        <f>SUM(F39:F50)</f>
        <v>0</v>
      </c>
      <c r="G52" s="410"/>
      <c r="H52" s="462">
        <f>SUM(H39:H50)</f>
        <v>0</v>
      </c>
      <c r="I52" s="463">
        <f>IF(H52&lt;&gt;0,J52/H52,0)</f>
        <v>0</v>
      </c>
      <c r="J52" s="464">
        <f>SUM(J39:J50)</f>
        <v>0</v>
      </c>
      <c r="K52" s="410"/>
      <c r="L52" s="462">
        <f>SUM(L39:L50)</f>
        <v>0</v>
      </c>
      <c r="M52" s="463">
        <f>IF(L52&lt;&gt;0,N52/L52,0)</f>
        <v>0</v>
      </c>
      <c r="N52" s="464">
        <f>SUM(N39:N50)</f>
        <v>0</v>
      </c>
      <c r="O52" s="410"/>
      <c r="P52" s="464">
        <f>SUM(P39:P50)</f>
        <v>0</v>
      </c>
      <c r="Q52" s="410"/>
    </row>
    <row r="53" spans="2:17" x14ac:dyDescent="0.25">
      <c r="B53" s="410"/>
      <c r="C53" s="410"/>
      <c r="D53" s="410"/>
      <c r="E53" s="410"/>
      <c r="F53" s="410"/>
      <c r="G53" s="410"/>
      <c r="H53" s="410"/>
      <c r="I53" s="410"/>
      <c r="J53" s="410"/>
      <c r="K53" s="410"/>
      <c r="L53" s="410"/>
      <c r="M53" s="410"/>
      <c r="N53" s="410"/>
      <c r="O53" s="410"/>
      <c r="P53" s="410"/>
      <c r="Q53" s="410"/>
    </row>
    <row r="54" spans="2:17" ht="13" x14ac:dyDescent="0.25">
      <c r="B54" s="452" t="str">
        <f>'[1]12. RTSR - Historical Wholesale'!B53</f>
        <v>Add Extra Host Here (I)</v>
      </c>
      <c r="C54" s="410"/>
      <c r="D54" s="768" t="s">
        <v>633</v>
      </c>
      <c r="E54" s="768"/>
      <c r="F54" s="768"/>
      <c r="G54" s="453"/>
      <c r="H54" s="768" t="s">
        <v>634</v>
      </c>
      <c r="I54" s="768"/>
      <c r="J54" s="768"/>
      <c r="K54" s="453"/>
      <c r="L54" s="768" t="s">
        <v>635</v>
      </c>
      <c r="M54" s="768"/>
      <c r="N54" s="768"/>
      <c r="O54" s="453"/>
      <c r="P54" s="452" t="s">
        <v>636</v>
      </c>
      <c r="Q54" s="410"/>
    </row>
    <row r="55" spans="2:17" ht="13" x14ac:dyDescent="0.3">
      <c r="B55" s="455"/>
      <c r="C55" s="410"/>
      <c r="D55" s="471"/>
      <c r="E55" s="471"/>
      <c r="F55" s="471"/>
      <c r="G55" s="410"/>
      <c r="H55" s="471"/>
      <c r="I55" s="471"/>
      <c r="J55" s="471"/>
      <c r="K55" s="410"/>
      <c r="L55" s="471"/>
      <c r="M55" s="471"/>
      <c r="N55" s="471"/>
      <c r="O55" s="410"/>
      <c r="P55" s="471"/>
      <c r="Q55" s="410"/>
    </row>
    <row r="56" spans="2:17" ht="13" x14ac:dyDescent="0.3">
      <c r="B56" s="455" t="s">
        <v>637</v>
      </c>
      <c r="C56" s="410"/>
      <c r="D56" s="471" t="s">
        <v>638</v>
      </c>
      <c r="E56" s="471" t="s">
        <v>602</v>
      </c>
      <c r="F56" s="471" t="s">
        <v>639</v>
      </c>
      <c r="G56" s="410"/>
      <c r="H56" s="471" t="s">
        <v>638</v>
      </c>
      <c r="I56" s="471" t="s">
        <v>602</v>
      </c>
      <c r="J56" s="471" t="s">
        <v>639</v>
      </c>
      <c r="K56" s="410"/>
      <c r="L56" s="471" t="s">
        <v>638</v>
      </c>
      <c r="M56" s="471" t="s">
        <v>602</v>
      </c>
      <c r="N56" s="471" t="s">
        <v>639</v>
      </c>
      <c r="O56" s="410"/>
      <c r="P56" s="471" t="s">
        <v>639</v>
      </c>
      <c r="Q56" s="410"/>
    </row>
    <row r="57" spans="2:17" x14ac:dyDescent="0.25">
      <c r="B57" s="410"/>
      <c r="C57" s="410"/>
      <c r="D57" s="410"/>
      <c r="E57" s="410"/>
      <c r="F57" s="410"/>
      <c r="G57" s="410"/>
      <c r="H57" s="410"/>
      <c r="I57" s="410"/>
      <c r="J57" s="410"/>
      <c r="K57" s="410"/>
      <c r="L57" s="410"/>
      <c r="M57" s="410"/>
      <c r="N57" s="410"/>
      <c r="O57" s="410"/>
      <c r="P57" s="410"/>
      <c r="Q57" s="410"/>
    </row>
    <row r="58" spans="2:17" x14ac:dyDescent="0.25">
      <c r="B58" s="411" t="s">
        <v>640</v>
      </c>
      <c r="C58" s="410"/>
      <c r="D58" s="478">
        <f>'12. RTSR - Historical Wholesale'!D57</f>
        <v>0</v>
      </c>
      <c r="E58" s="473">
        <f>'11. RTSR - UTRs &amp; Sub-Tx'!L50</f>
        <v>0</v>
      </c>
      <c r="F58" s="479">
        <f t="shared" ref="F58:F69" si="14">D58*E58</f>
        <v>0</v>
      </c>
      <c r="G58" s="410"/>
      <c r="H58" s="478">
        <f>'12. RTSR - Historical Wholesale'!H57</f>
        <v>0</v>
      </c>
      <c r="I58" s="473">
        <f>'11. RTSR - UTRs &amp; Sub-Tx'!L52</f>
        <v>0</v>
      </c>
      <c r="J58" s="479">
        <f t="shared" ref="J58:J69" si="15">H58*I58</f>
        <v>0</v>
      </c>
      <c r="K58" s="410"/>
      <c r="L58" s="478">
        <f>'12. RTSR - Historical Wholesale'!L57</f>
        <v>0</v>
      </c>
      <c r="M58" s="473">
        <f>'11. RTSR - UTRs &amp; Sub-Tx'!L54</f>
        <v>0</v>
      </c>
      <c r="N58" s="479">
        <f t="shared" ref="N58:N69" si="16">L58*M58</f>
        <v>0</v>
      </c>
      <c r="O58" s="410"/>
      <c r="P58" s="461">
        <f t="shared" ref="P58:P69" si="17">J58+N58</f>
        <v>0</v>
      </c>
      <c r="Q58" s="410"/>
    </row>
    <row r="59" spans="2:17" x14ac:dyDescent="0.25">
      <c r="B59" s="411" t="s">
        <v>641</v>
      </c>
      <c r="C59" s="410"/>
      <c r="D59" s="478">
        <f>'12. RTSR - Historical Wholesale'!D58</f>
        <v>0</v>
      </c>
      <c r="E59" s="473">
        <f t="shared" ref="E59:E69" si="18">E58</f>
        <v>0</v>
      </c>
      <c r="F59" s="479">
        <f t="shared" si="14"/>
        <v>0</v>
      </c>
      <c r="G59" s="410"/>
      <c r="H59" s="478">
        <f>'12. RTSR - Historical Wholesale'!H58</f>
        <v>0</v>
      </c>
      <c r="I59" s="473">
        <f t="shared" ref="I59:I69" si="19">I58</f>
        <v>0</v>
      </c>
      <c r="J59" s="479">
        <f t="shared" si="15"/>
        <v>0</v>
      </c>
      <c r="K59" s="410"/>
      <c r="L59" s="478">
        <f>'12. RTSR - Historical Wholesale'!L58</f>
        <v>0</v>
      </c>
      <c r="M59" s="473">
        <f t="shared" ref="M59:M69" si="20">M58</f>
        <v>0</v>
      </c>
      <c r="N59" s="479">
        <f t="shared" si="16"/>
        <v>0</v>
      </c>
      <c r="O59" s="410"/>
      <c r="P59" s="461">
        <f t="shared" si="17"/>
        <v>0</v>
      </c>
      <c r="Q59" s="410"/>
    </row>
    <row r="60" spans="2:17" x14ac:dyDescent="0.25">
      <c r="B60" s="411" t="s">
        <v>642</v>
      </c>
      <c r="C60" s="410"/>
      <c r="D60" s="478">
        <f>'12. RTSR - Historical Wholesale'!D59</f>
        <v>0</v>
      </c>
      <c r="E60" s="473">
        <f t="shared" si="18"/>
        <v>0</v>
      </c>
      <c r="F60" s="479">
        <f t="shared" si="14"/>
        <v>0</v>
      </c>
      <c r="G60" s="410"/>
      <c r="H60" s="478">
        <f>'12. RTSR - Historical Wholesale'!H59</f>
        <v>0</v>
      </c>
      <c r="I60" s="473">
        <f t="shared" si="19"/>
        <v>0</v>
      </c>
      <c r="J60" s="479">
        <f t="shared" si="15"/>
        <v>0</v>
      </c>
      <c r="K60" s="410"/>
      <c r="L60" s="478">
        <f>'12. RTSR - Historical Wholesale'!L59</f>
        <v>0</v>
      </c>
      <c r="M60" s="473">
        <f t="shared" si="20"/>
        <v>0</v>
      </c>
      <c r="N60" s="479">
        <f t="shared" si="16"/>
        <v>0</v>
      </c>
      <c r="O60" s="410"/>
      <c r="P60" s="461">
        <f t="shared" si="17"/>
        <v>0</v>
      </c>
      <c r="Q60" s="410"/>
    </row>
    <row r="61" spans="2:17" x14ac:dyDescent="0.25">
      <c r="B61" s="411" t="s">
        <v>643</v>
      </c>
      <c r="C61" s="410"/>
      <c r="D61" s="478">
        <f>'12. RTSR - Historical Wholesale'!D60</f>
        <v>0</v>
      </c>
      <c r="E61" s="473">
        <f t="shared" si="18"/>
        <v>0</v>
      </c>
      <c r="F61" s="479">
        <f t="shared" si="14"/>
        <v>0</v>
      </c>
      <c r="G61" s="410"/>
      <c r="H61" s="478">
        <f>'12. RTSR - Historical Wholesale'!H60</f>
        <v>0</v>
      </c>
      <c r="I61" s="473">
        <f t="shared" si="19"/>
        <v>0</v>
      </c>
      <c r="J61" s="479">
        <f t="shared" si="15"/>
        <v>0</v>
      </c>
      <c r="K61" s="410"/>
      <c r="L61" s="478">
        <f>'12. RTSR - Historical Wholesale'!L60</f>
        <v>0</v>
      </c>
      <c r="M61" s="473">
        <f t="shared" si="20"/>
        <v>0</v>
      </c>
      <c r="N61" s="479">
        <f t="shared" si="16"/>
        <v>0</v>
      </c>
      <c r="O61" s="410"/>
      <c r="P61" s="461">
        <f t="shared" si="17"/>
        <v>0</v>
      </c>
      <c r="Q61" s="410"/>
    </row>
    <row r="62" spans="2:17" x14ac:dyDescent="0.25">
      <c r="B62" s="411" t="s">
        <v>644</v>
      </c>
      <c r="C62" s="410"/>
      <c r="D62" s="478">
        <f>'12. RTSR - Historical Wholesale'!D61</f>
        <v>0</v>
      </c>
      <c r="E62" s="473">
        <f t="shared" si="18"/>
        <v>0</v>
      </c>
      <c r="F62" s="479">
        <f t="shared" si="14"/>
        <v>0</v>
      </c>
      <c r="G62" s="410"/>
      <c r="H62" s="478">
        <f>'12. RTSR - Historical Wholesale'!H61</f>
        <v>0</v>
      </c>
      <c r="I62" s="473">
        <f t="shared" si="19"/>
        <v>0</v>
      </c>
      <c r="J62" s="479">
        <f t="shared" si="15"/>
        <v>0</v>
      </c>
      <c r="K62" s="410"/>
      <c r="L62" s="478">
        <f>'12. RTSR - Historical Wholesale'!L61</f>
        <v>0</v>
      </c>
      <c r="M62" s="473">
        <f t="shared" si="20"/>
        <v>0</v>
      </c>
      <c r="N62" s="479">
        <f t="shared" si="16"/>
        <v>0</v>
      </c>
      <c r="O62" s="410"/>
      <c r="P62" s="461">
        <f t="shared" si="17"/>
        <v>0</v>
      </c>
      <c r="Q62" s="410"/>
    </row>
    <row r="63" spans="2:17" x14ac:dyDescent="0.25">
      <c r="B63" s="411" t="s">
        <v>645</v>
      </c>
      <c r="C63" s="410"/>
      <c r="D63" s="478">
        <f>'12. RTSR - Historical Wholesale'!D62</f>
        <v>0</v>
      </c>
      <c r="E63" s="473">
        <f t="shared" si="18"/>
        <v>0</v>
      </c>
      <c r="F63" s="479">
        <f t="shared" si="14"/>
        <v>0</v>
      </c>
      <c r="G63" s="410"/>
      <c r="H63" s="478">
        <f>'12. RTSR - Historical Wholesale'!H62</f>
        <v>0</v>
      </c>
      <c r="I63" s="473">
        <f t="shared" si="19"/>
        <v>0</v>
      </c>
      <c r="J63" s="479">
        <f t="shared" si="15"/>
        <v>0</v>
      </c>
      <c r="K63" s="410"/>
      <c r="L63" s="478">
        <f>'12. RTSR - Historical Wholesale'!L62</f>
        <v>0</v>
      </c>
      <c r="M63" s="473">
        <f t="shared" si="20"/>
        <v>0</v>
      </c>
      <c r="N63" s="479">
        <f t="shared" si="16"/>
        <v>0</v>
      </c>
      <c r="O63" s="410"/>
      <c r="P63" s="461">
        <f t="shared" si="17"/>
        <v>0</v>
      </c>
      <c r="Q63" s="410"/>
    </row>
    <row r="64" spans="2:17" x14ac:dyDescent="0.25">
      <c r="B64" s="411" t="s">
        <v>646</v>
      </c>
      <c r="C64" s="410"/>
      <c r="D64" s="478">
        <f>'12. RTSR - Historical Wholesale'!D63</f>
        <v>0</v>
      </c>
      <c r="E64" s="473">
        <f t="shared" si="18"/>
        <v>0</v>
      </c>
      <c r="F64" s="479">
        <f t="shared" si="14"/>
        <v>0</v>
      </c>
      <c r="G64" s="410"/>
      <c r="H64" s="478">
        <f>'12. RTSR - Historical Wholesale'!H63</f>
        <v>0</v>
      </c>
      <c r="I64" s="473">
        <f t="shared" si="19"/>
        <v>0</v>
      </c>
      <c r="J64" s="479">
        <f t="shared" si="15"/>
        <v>0</v>
      </c>
      <c r="K64" s="410"/>
      <c r="L64" s="478">
        <f>'12. RTSR - Historical Wholesale'!L63</f>
        <v>0</v>
      </c>
      <c r="M64" s="473">
        <f t="shared" si="20"/>
        <v>0</v>
      </c>
      <c r="N64" s="479">
        <f t="shared" si="16"/>
        <v>0</v>
      </c>
      <c r="O64" s="410"/>
      <c r="P64" s="461">
        <f t="shared" si="17"/>
        <v>0</v>
      </c>
      <c r="Q64" s="410"/>
    </row>
    <row r="65" spans="2:17" x14ac:dyDescent="0.25">
      <c r="B65" s="411" t="s">
        <v>647</v>
      </c>
      <c r="C65" s="410"/>
      <c r="D65" s="478">
        <f>'12. RTSR - Historical Wholesale'!D64</f>
        <v>0</v>
      </c>
      <c r="E65" s="473">
        <f t="shared" si="18"/>
        <v>0</v>
      </c>
      <c r="F65" s="479">
        <f t="shared" si="14"/>
        <v>0</v>
      </c>
      <c r="G65" s="410"/>
      <c r="H65" s="478">
        <f>'12. RTSR - Historical Wholesale'!H64</f>
        <v>0</v>
      </c>
      <c r="I65" s="473">
        <f t="shared" si="19"/>
        <v>0</v>
      </c>
      <c r="J65" s="479">
        <f t="shared" si="15"/>
        <v>0</v>
      </c>
      <c r="K65" s="410"/>
      <c r="L65" s="478">
        <f>'12. RTSR - Historical Wholesale'!L64</f>
        <v>0</v>
      </c>
      <c r="M65" s="473">
        <f t="shared" si="20"/>
        <v>0</v>
      </c>
      <c r="N65" s="479">
        <f t="shared" si="16"/>
        <v>0</v>
      </c>
      <c r="O65" s="410"/>
      <c r="P65" s="461">
        <f t="shared" si="17"/>
        <v>0</v>
      </c>
      <c r="Q65" s="410"/>
    </row>
    <row r="66" spans="2:17" x14ac:dyDescent="0.25">
      <c r="B66" s="411" t="s">
        <v>648</v>
      </c>
      <c r="C66" s="410"/>
      <c r="D66" s="478">
        <f>'12. RTSR - Historical Wholesale'!D65</f>
        <v>0</v>
      </c>
      <c r="E66" s="473">
        <f t="shared" si="18"/>
        <v>0</v>
      </c>
      <c r="F66" s="479">
        <f t="shared" si="14"/>
        <v>0</v>
      </c>
      <c r="G66" s="410"/>
      <c r="H66" s="478">
        <f>'12. RTSR - Historical Wholesale'!H65</f>
        <v>0</v>
      </c>
      <c r="I66" s="473">
        <f t="shared" si="19"/>
        <v>0</v>
      </c>
      <c r="J66" s="479">
        <f t="shared" si="15"/>
        <v>0</v>
      </c>
      <c r="K66" s="410"/>
      <c r="L66" s="478">
        <f>'12. RTSR - Historical Wholesale'!L65</f>
        <v>0</v>
      </c>
      <c r="M66" s="473">
        <f t="shared" si="20"/>
        <v>0</v>
      </c>
      <c r="N66" s="479">
        <f t="shared" si="16"/>
        <v>0</v>
      </c>
      <c r="O66" s="410"/>
      <c r="P66" s="461">
        <f t="shared" si="17"/>
        <v>0</v>
      </c>
      <c r="Q66" s="410"/>
    </row>
    <row r="67" spans="2:17" x14ac:dyDescent="0.25">
      <c r="B67" s="411" t="s">
        <v>649</v>
      </c>
      <c r="C67" s="410"/>
      <c r="D67" s="478">
        <f>'12. RTSR - Historical Wholesale'!D66</f>
        <v>0</v>
      </c>
      <c r="E67" s="473">
        <f t="shared" si="18"/>
        <v>0</v>
      </c>
      <c r="F67" s="479">
        <f t="shared" si="14"/>
        <v>0</v>
      </c>
      <c r="G67" s="410"/>
      <c r="H67" s="478">
        <f>'12. RTSR - Historical Wholesale'!H66</f>
        <v>0</v>
      </c>
      <c r="I67" s="473">
        <f t="shared" si="19"/>
        <v>0</v>
      </c>
      <c r="J67" s="479">
        <f t="shared" si="15"/>
        <v>0</v>
      </c>
      <c r="K67" s="410"/>
      <c r="L67" s="478">
        <f>'12. RTSR - Historical Wholesale'!L66</f>
        <v>0</v>
      </c>
      <c r="M67" s="473">
        <f t="shared" si="20"/>
        <v>0</v>
      </c>
      <c r="N67" s="479">
        <f t="shared" si="16"/>
        <v>0</v>
      </c>
      <c r="O67" s="410"/>
      <c r="P67" s="461">
        <f t="shared" si="17"/>
        <v>0</v>
      </c>
      <c r="Q67" s="410"/>
    </row>
    <row r="68" spans="2:17" x14ac:dyDescent="0.25">
      <c r="B68" s="411" t="s">
        <v>650</v>
      </c>
      <c r="C68" s="410"/>
      <c r="D68" s="478">
        <f>'12. RTSR - Historical Wholesale'!D67</f>
        <v>0</v>
      </c>
      <c r="E68" s="473">
        <f t="shared" si="18"/>
        <v>0</v>
      </c>
      <c r="F68" s="479">
        <f t="shared" si="14"/>
        <v>0</v>
      </c>
      <c r="G68" s="410"/>
      <c r="H68" s="478">
        <f>'12. RTSR - Historical Wholesale'!H67</f>
        <v>0</v>
      </c>
      <c r="I68" s="473">
        <f t="shared" si="19"/>
        <v>0</v>
      </c>
      <c r="J68" s="479">
        <f t="shared" si="15"/>
        <v>0</v>
      </c>
      <c r="K68" s="410"/>
      <c r="L68" s="478">
        <f>'12. RTSR - Historical Wholesale'!L67</f>
        <v>0</v>
      </c>
      <c r="M68" s="473">
        <f t="shared" si="20"/>
        <v>0</v>
      </c>
      <c r="N68" s="479">
        <f t="shared" si="16"/>
        <v>0</v>
      </c>
      <c r="O68" s="410"/>
      <c r="P68" s="461">
        <f t="shared" si="17"/>
        <v>0</v>
      </c>
      <c r="Q68" s="410"/>
    </row>
    <row r="69" spans="2:17" x14ac:dyDescent="0.25">
      <c r="B69" s="411" t="s">
        <v>651</v>
      </c>
      <c r="C69" s="410"/>
      <c r="D69" s="478">
        <f>'12. RTSR - Historical Wholesale'!D68</f>
        <v>0</v>
      </c>
      <c r="E69" s="473">
        <f t="shared" si="18"/>
        <v>0</v>
      </c>
      <c r="F69" s="479">
        <f t="shared" si="14"/>
        <v>0</v>
      </c>
      <c r="G69" s="410"/>
      <c r="H69" s="478">
        <f>'12. RTSR - Historical Wholesale'!H68</f>
        <v>0</v>
      </c>
      <c r="I69" s="473">
        <f t="shared" si="19"/>
        <v>0</v>
      </c>
      <c r="J69" s="479">
        <f t="shared" si="15"/>
        <v>0</v>
      </c>
      <c r="K69" s="410"/>
      <c r="L69" s="478">
        <f>'12. RTSR - Historical Wholesale'!L68</f>
        <v>0</v>
      </c>
      <c r="M69" s="473">
        <f t="shared" si="20"/>
        <v>0</v>
      </c>
      <c r="N69" s="479">
        <f t="shared" si="16"/>
        <v>0</v>
      </c>
      <c r="O69" s="410"/>
      <c r="P69" s="461">
        <f t="shared" si="17"/>
        <v>0</v>
      </c>
      <c r="Q69" s="410"/>
    </row>
    <row r="70" spans="2:17" x14ac:dyDescent="0.25">
      <c r="B70" s="410"/>
      <c r="C70" s="410"/>
      <c r="D70" s="410"/>
      <c r="E70" s="410"/>
      <c r="F70" s="410"/>
      <c r="G70" s="410"/>
      <c r="H70" s="410"/>
      <c r="I70" s="410"/>
      <c r="J70" s="410"/>
      <c r="K70" s="410"/>
      <c r="L70" s="410"/>
      <c r="M70" s="410"/>
      <c r="N70" s="410"/>
      <c r="O70" s="410"/>
      <c r="P70" s="410"/>
      <c r="Q70" s="410"/>
    </row>
    <row r="71" spans="2:17" ht="13.5" thickBot="1" x14ac:dyDescent="0.35">
      <c r="B71" s="455" t="s">
        <v>188</v>
      </c>
      <c r="C71" s="410"/>
      <c r="D71" s="462">
        <f>SUM(D58:D69)</f>
        <v>0</v>
      </c>
      <c r="E71" s="463">
        <f>IF(D71&lt;&gt;0,F71/D71,0)</f>
        <v>0</v>
      </c>
      <c r="F71" s="464">
        <f>SUM(F58:F69)</f>
        <v>0</v>
      </c>
      <c r="G71" s="410"/>
      <c r="H71" s="462">
        <f>SUM(H58:H69)</f>
        <v>0</v>
      </c>
      <c r="I71" s="463">
        <f>IF(H71&lt;&gt;0,J71/H71,0)</f>
        <v>0</v>
      </c>
      <c r="J71" s="464">
        <f>SUM(J58:J69)</f>
        <v>0</v>
      </c>
      <c r="K71" s="410"/>
      <c r="L71" s="462">
        <f>SUM(L58:L69)</f>
        <v>0</v>
      </c>
      <c r="M71" s="463">
        <f>IF(L71&lt;&gt;0,N71/L71,0)</f>
        <v>0</v>
      </c>
      <c r="N71" s="464">
        <f>SUM(N58:N69)</f>
        <v>0</v>
      </c>
      <c r="O71" s="410"/>
      <c r="P71" s="464">
        <f>SUM(P58:P69)</f>
        <v>0</v>
      </c>
      <c r="Q71" s="410"/>
    </row>
    <row r="72" spans="2:17" x14ac:dyDescent="0.25">
      <c r="B72" s="410"/>
      <c r="C72" s="410"/>
      <c r="D72" s="410"/>
      <c r="E72" s="410"/>
      <c r="F72" s="410"/>
      <c r="G72" s="410"/>
      <c r="H72" s="410"/>
      <c r="I72" s="410"/>
      <c r="J72" s="410"/>
      <c r="K72" s="410"/>
      <c r="L72" s="410"/>
      <c r="M72" s="410"/>
      <c r="N72" s="410"/>
      <c r="O72" s="410"/>
      <c r="P72" s="410"/>
      <c r="Q72" s="410"/>
    </row>
    <row r="73" spans="2:17" ht="13" x14ac:dyDescent="0.25">
      <c r="B73" s="452" t="str">
        <f>'[1]12. RTSR - Historical Wholesale'!B72</f>
        <v>Add Extra Host Here (II)</v>
      </c>
      <c r="C73" s="410"/>
      <c r="D73" s="768" t="s">
        <v>633</v>
      </c>
      <c r="E73" s="768"/>
      <c r="F73" s="768"/>
      <c r="G73" s="453"/>
      <c r="H73" s="768" t="s">
        <v>634</v>
      </c>
      <c r="I73" s="768"/>
      <c r="J73" s="768"/>
      <c r="K73" s="453"/>
      <c r="L73" s="768" t="s">
        <v>635</v>
      </c>
      <c r="M73" s="768"/>
      <c r="N73" s="768"/>
      <c r="O73" s="453"/>
      <c r="P73" s="452" t="s">
        <v>636</v>
      </c>
      <c r="Q73" s="410"/>
    </row>
    <row r="74" spans="2:17" ht="13" x14ac:dyDescent="0.3">
      <c r="B74" s="455"/>
      <c r="C74" s="410"/>
      <c r="D74" s="471"/>
      <c r="E74" s="471"/>
      <c r="F74" s="471"/>
      <c r="G74" s="410"/>
      <c r="H74" s="471"/>
      <c r="I74" s="471"/>
      <c r="J74" s="471"/>
      <c r="K74" s="410"/>
      <c r="L74" s="471"/>
      <c r="M74" s="471"/>
      <c r="N74" s="471"/>
      <c r="O74" s="410"/>
      <c r="P74" s="471"/>
      <c r="Q74" s="410"/>
    </row>
    <row r="75" spans="2:17" ht="13" x14ac:dyDescent="0.3">
      <c r="B75" s="455" t="s">
        <v>637</v>
      </c>
      <c r="C75" s="410"/>
      <c r="D75" s="471" t="s">
        <v>638</v>
      </c>
      <c r="E75" s="471" t="s">
        <v>602</v>
      </c>
      <c r="F75" s="471" t="s">
        <v>639</v>
      </c>
      <c r="G75" s="410"/>
      <c r="H75" s="471" t="s">
        <v>638</v>
      </c>
      <c r="I75" s="471" t="s">
        <v>602</v>
      </c>
      <c r="J75" s="471" t="s">
        <v>639</v>
      </c>
      <c r="K75" s="410"/>
      <c r="L75" s="471" t="s">
        <v>638</v>
      </c>
      <c r="M75" s="471" t="s">
        <v>602</v>
      </c>
      <c r="N75" s="471" t="s">
        <v>639</v>
      </c>
      <c r="O75" s="410"/>
      <c r="P75" s="471" t="s">
        <v>639</v>
      </c>
      <c r="Q75" s="410"/>
    </row>
    <row r="76" spans="2:17" x14ac:dyDescent="0.25">
      <c r="B76" s="410"/>
      <c r="C76" s="410"/>
      <c r="D76" s="410"/>
      <c r="E76" s="410"/>
      <c r="F76" s="410"/>
      <c r="G76" s="410"/>
      <c r="H76" s="410"/>
      <c r="I76" s="410"/>
      <c r="J76" s="410"/>
      <c r="K76" s="410"/>
      <c r="L76" s="410"/>
      <c r="M76" s="410"/>
      <c r="N76" s="410"/>
      <c r="O76" s="410"/>
      <c r="P76" s="410"/>
      <c r="Q76" s="410"/>
    </row>
    <row r="77" spans="2:17" x14ac:dyDescent="0.25">
      <c r="B77" s="411" t="s">
        <v>640</v>
      </c>
      <c r="C77" s="410"/>
      <c r="D77" s="478">
        <f>'12. RTSR - Historical Wholesale'!D76</f>
        <v>0</v>
      </c>
      <c r="E77" s="473">
        <f>'11. RTSR - UTRs &amp; Sub-Tx'!L65</f>
        <v>0</v>
      </c>
      <c r="F77" s="479">
        <f t="shared" ref="F77:F88" si="21">D77*E77</f>
        <v>0</v>
      </c>
      <c r="G77" s="410"/>
      <c r="H77" s="478">
        <f>'12. RTSR - Historical Wholesale'!H76</f>
        <v>0</v>
      </c>
      <c r="I77" s="473">
        <f>'11. RTSR - UTRs &amp; Sub-Tx'!L67</f>
        <v>0</v>
      </c>
      <c r="J77" s="479">
        <f t="shared" ref="J77:J88" si="22">H77*I77</f>
        <v>0</v>
      </c>
      <c r="K77" s="410"/>
      <c r="L77" s="478">
        <f>'12. RTSR - Historical Wholesale'!L76</f>
        <v>0</v>
      </c>
      <c r="M77" s="473">
        <f>'11. RTSR - UTRs &amp; Sub-Tx'!L69</f>
        <v>0</v>
      </c>
      <c r="N77" s="479">
        <f t="shared" ref="N77:N88" si="23">L77*M77</f>
        <v>0</v>
      </c>
      <c r="O77" s="410"/>
      <c r="P77" s="461">
        <f t="shared" ref="P77:P88" si="24">J77+N77</f>
        <v>0</v>
      </c>
      <c r="Q77" s="410"/>
    </row>
    <row r="78" spans="2:17" x14ac:dyDescent="0.25">
      <c r="B78" s="411" t="s">
        <v>641</v>
      </c>
      <c r="C78" s="410"/>
      <c r="D78" s="478">
        <f>'12. RTSR - Historical Wholesale'!D77</f>
        <v>0</v>
      </c>
      <c r="E78" s="473">
        <f t="shared" ref="E78:E88" si="25">E77</f>
        <v>0</v>
      </c>
      <c r="F78" s="479">
        <f t="shared" si="21"/>
        <v>0</v>
      </c>
      <c r="G78" s="410"/>
      <c r="H78" s="478">
        <f>'12. RTSR - Historical Wholesale'!H77</f>
        <v>0</v>
      </c>
      <c r="I78" s="473">
        <f t="shared" ref="I78:I88" si="26">I77</f>
        <v>0</v>
      </c>
      <c r="J78" s="479">
        <f t="shared" si="22"/>
        <v>0</v>
      </c>
      <c r="K78" s="410"/>
      <c r="L78" s="478">
        <f>'12. RTSR - Historical Wholesale'!L77</f>
        <v>0</v>
      </c>
      <c r="M78" s="473">
        <f t="shared" ref="M78:M88" si="27">M77</f>
        <v>0</v>
      </c>
      <c r="N78" s="479">
        <f t="shared" si="23"/>
        <v>0</v>
      </c>
      <c r="O78" s="410"/>
      <c r="P78" s="461">
        <f t="shared" si="24"/>
        <v>0</v>
      </c>
      <c r="Q78" s="410"/>
    </row>
    <row r="79" spans="2:17" x14ac:dyDescent="0.25">
      <c r="B79" s="411" t="s">
        <v>642</v>
      </c>
      <c r="C79" s="410"/>
      <c r="D79" s="478">
        <f>'12. RTSR - Historical Wholesale'!D78</f>
        <v>0</v>
      </c>
      <c r="E79" s="473">
        <f t="shared" si="25"/>
        <v>0</v>
      </c>
      <c r="F79" s="479">
        <f t="shared" si="21"/>
        <v>0</v>
      </c>
      <c r="G79" s="410"/>
      <c r="H79" s="478">
        <f>'12. RTSR - Historical Wholesale'!H78</f>
        <v>0</v>
      </c>
      <c r="I79" s="473">
        <f t="shared" si="26"/>
        <v>0</v>
      </c>
      <c r="J79" s="479">
        <f t="shared" si="22"/>
        <v>0</v>
      </c>
      <c r="K79" s="410"/>
      <c r="L79" s="478">
        <f>'12. RTSR - Historical Wholesale'!L78</f>
        <v>0</v>
      </c>
      <c r="M79" s="473">
        <f t="shared" si="27"/>
        <v>0</v>
      </c>
      <c r="N79" s="479">
        <f t="shared" si="23"/>
        <v>0</v>
      </c>
      <c r="O79" s="410"/>
      <c r="P79" s="461">
        <f t="shared" si="24"/>
        <v>0</v>
      </c>
      <c r="Q79" s="410"/>
    </row>
    <row r="80" spans="2:17" x14ac:dyDescent="0.25">
      <c r="B80" s="411" t="s">
        <v>643</v>
      </c>
      <c r="C80" s="410"/>
      <c r="D80" s="478">
        <f>'12. RTSR - Historical Wholesale'!D79</f>
        <v>0</v>
      </c>
      <c r="E80" s="473">
        <f t="shared" si="25"/>
        <v>0</v>
      </c>
      <c r="F80" s="479">
        <f t="shared" si="21"/>
        <v>0</v>
      </c>
      <c r="G80" s="410"/>
      <c r="H80" s="478">
        <f>'12. RTSR - Historical Wholesale'!H79</f>
        <v>0</v>
      </c>
      <c r="I80" s="473">
        <f t="shared" si="26"/>
        <v>0</v>
      </c>
      <c r="J80" s="479">
        <f t="shared" si="22"/>
        <v>0</v>
      </c>
      <c r="K80" s="410"/>
      <c r="L80" s="478">
        <f>'12. RTSR - Historical Wholesale'!L79</f>
        <v>0</v>
      </c>
      <c r="M80" s="473">
        <f t="shared" si="27"/>
        <v>0</v>
      </c>
      <c r="N80" s="479">
        <f t="shared" si="23"/>
        <v>0</v>
      </c>
      <c r="O80" s="410"/>
      <c r="P80" s="461">
        <f t="shared" si="24"/>
        <v>0</v>
      </c>
      <c r="Q80" s="410"/>
    </row>
    <row r="81" spans="2:17" x14ac:dyDescent="0.25">
      <c r="B81" s="411" t="s">
        <v>644</v>
      </c>
      <c r="C81" s="410"/>
      <c r="D81" s="478">
        <f>'12. RTSR - Historical Wholesale'!D80</f>
        <v>0</v>
      </c>
      <c r="E81" s="473">
        <f t="shared" si="25"/>
        <v>0</v>
      </c>
      <c r="F81" s="479">
        <f t="shared" si="21"/>
        <v>0</v>
      </c>
      <c r="G81" s="410"/>
      <c r="H81" s="478">
        <f>'12. RTSR - Historical Wholesale'!H80</f>
        <v>0</v>
      </c>
      <c r="I81" s="473">
        <f t="shared" si="26"/>
        <v>0</v>
      </c>
      <c r="J81" s="479">
        <f t="shared" si="22"/>
        <v>0</v>
      </c>
      <c r="K81" s="410"/>
      <c r="L81" s="478">
        <f>'12. RTSR - Historical Wholesale'!L80</f>
        <v>0</v>
      </c>
      <c r="M81" s="473">
        <f t="shared" si="27"/>
        <v>0</v>
      </c>
      <c r="N81" s="479">
        <f t="shared" si="23"/>
        <v>0</v>
      </c>
      <c r="O81" s="410"/>
      <c r="P81" s="461">
        <f t="shared" si="24"/>
        <v>0</v>
      </c>
      <c r="Q81" s="410"/>
    </row>
    <row r="82" spans="2:17" x14ac:dyDescent="0.25">
      <c r="B82" s="411" t="s">
        <v>645</v>
      </c>
      <c r="C82" s="410"/>
      <c r="D82" s="478">
        <f>'12. RTSR - Historical Wholesale'!D81</f>
        <v>0</v>
      </c>
      <c r="E82" s="473">
        <f t="shared" si="25"/>
        <v>0</v>
      </c>
      <c r="F82" s="479">
        <f t="shared" si="21"/>
        <v>0</v>
      </c>
      <c r="G82" s="410"/>
      <c r="H82" s="478">
        <f>'12. RTSR - Historical Wholesale'!H81</f>
        <v>0</v>
      </c>
      <c r="I82" s="473">
        <f t="shared" si="26"/>
        <v>0</v>
      </c>
      <c r="J82" s="479">
        <f t="shared" si="22"/>
        <v>0</v>
      </c>
      <c r="K82" s="410"/>
      <c r="L82" s="478">
        <f>'12. RTSR - Historical Wholesale'!L81</f>
        <v>0</v>
      </c>
      <c r="M82" s="473">
        <f t="shared" si="27"/>
        <v>0</v>
      </c>
      <c r="N82" s="479">
        <f t="shared" si="23"/>
        <v>0</v>
      </c>
      <c r="O82" s="410"/>
      <c r="P82" s="461">
        <f t="shared" si="24"/>
        <v>0</v>
      </c>
      <c r="Q82" s="410"/>
    </row>
    <row r="83" spans="2:17" x14ac:dyDescent="0.25">
      <c r="B83" s="411" t="s">
        <v>646</v>
      </c>
      <c r="C83" s="410"/>
      <c r="D83" s="478">
        <f>'12. RTSR - Historical Wholesale'!D82</f>
        <v>0</v>
      </c>
      <c r="E83" s="473">
        <f t="shared" si="25"/>
        <v>0</v>
      </c>
      <c r="F83" s="479">
        <f t="shared" si="21"/>
        <v>0</v>
      </c>
      <c r="G83" s="410"/>
      <c r="H83" s="478">
        <f>'12. RTSR - Historical Wholesale'!H82</f>
        <v>0</v>
      </c>
      <c r="I83" s="473">
        <f t="shared" si="26"/>
        <v>0</v>
      </c>
      <c r="J83" s="479">
        <f t="shared" si="22"/>
        <v>0</v>
      </c>
      <c r="K83" s="410"/>
      <c r="L83" s="478">
        <f>'12. RTSR - Historical Wholesale'!L82</f>
        <v>0</v>
      </c>
      <c r="M83" s="473">
        <f t="shared" si="27"/>
        <v>0</v>
      </c>
      <c r="N83" s="479">
        <f t="shared" si="23"/>
        <v>0</v>
      </c>
      <c r="O83" s="410"/>
      <c r="P83" s="461">
        <f t="shared" si="24"/>
        <v>0</v>
      </c>
      <c r="Q83" s="410"/>
    </row>
    <row r="84" spans="2:17" x14ac:dyDescent="0.25">
      <c r="B84" s="411" t="s">
        <v>647</v>
      </c>
      <c r="C84" s="410"/>
      <c r="D84" s="478">
        <f>'12. RTSR - Historical Wholesale'!D83</f>
        <v>0</v>
      </c>
      <c r="E84" s="473">
        <f t="shared" si="25"/>
        <v>0</v>
      </c>
      <c r="F84" s="479">
        <f t="shared" si="21"/>
        <v>0</v>
      </c>
      <c r="G84" s="410"/>
      <c r="H84" s="478">
        <f>'12. RTSR - Historical Wholesale'!H83</f>
        <v>0</v>
      </c>
      <c r="I84" s="473">
        <f t="shared" si="26"/>
        <v>0</v>
      </c>
      <c r="J84" s="479">
        <f t="shared" si="22"/>
        <v>0</v>
      </c>
      <c r="K84" s="410"/>
      <c r="L84" s="478">
        <f>'12. RTSR - Historical Wholesale'!L83</f>
        <v>0</v>
      </c>
      <c r="M84" s="473">
        <f t="shared" si="27"/>
        <v>0</v>
      </c>
      <c r="N84" s="479">
        <f t="shared" si="23"/>
        <v>0</v>
      </c>
      <c r="O84" s="410"/>
      <c r="P84" s="461">
        <f t="shared" si="24"/>
        <v>0</v>
      </c>
      <c r="Q84" s="410"/>
    </row>
    <row r="85" spans="2:17" x14ac:dyDescent="0.25">
      <c r="B85" s="411" t="s">
        <v>648</v>
      </c>
      <c r="C85" s="410"/>
      <c r="D85" s="478">
        <f>'12. RTSR - Historical Wholesale'!D84</f>
        <v>0</v>
      </c>
      <c r="E85" s="473">
        <f t="shared" si="25"/>
        <v>0</v>
      </c>
      <c r="F85" s="479">
        <f t="shared" si="21"/>
        <v>0</v>
      </c>
      <c r="G85" s="410"/>
      <c r="H85" s="478">
        <f>'12. RTSR - Historical Wholesale'!H84</f>
        <v>0</v>
      </c>
      <c r="I85" s="473">
        <f t="shared" si="26"/>
        <v>0</v>
      </c>
      <c r="J85" s="479">
        <f t="shared" si="22"/>
        <v>0</v>
      </c>
      <c r="K85" s="410"/>
      <c r="L85" s="478">
        <f>'12. RTSR - Historical Wholesale'!L84</f>
        <v>0</v>
      </c>
      <c r="M85" s="473">
        <f t="shared" si="27"/>
        <v>0</v>
      </c>
      <c r="N85" s="479">
        <f t="shared" si="23"/>
        <v>0</v>
      </c>
      <c r="O85" s="410"/>
      <c r="P85" s="461">
        <f t="shared" si="24"/>
        <v>0</v>
      </c>
      <c r="Q85" s="410"/>
    </row>
    <row r="86" spans="2:17" x14ac:dyDescent="0.25">
      <c r="B86" s="411" t="s">
        <v>649</v>
      </c>
      <c r="C86" s="410"/>
      <c r="D86" s="478">
        <f>'12. RTSR - Historical Wholesale'!D85</f>
        <v>0</v>
      </c>
      <c r="E86" s="473">
        <f t="shared" si="25"/>
        <v>0</v>
      </c>
      <c r="F86" s="479">
        <f t="shared" si="21"/>
        <v>0</v>
      </c>
      <c r="G86" s="410"/>
      <c r="H86" s="478">
        <f>'12. RTSR - Historical Wholesale'!H85</f>
        <v>0</v>
      </c>
      <c r="I86" s="473">
        <f t="shared" si="26"/>
        <v>0</v>
      </c>
      <c r="J86" s="479">
        <f t="shared" si="22"/>
        <v>0</v>
      </c>
      <c r="K86" s="410"/>
      <c r="L86" s="478">
        <f>'12. RTSR - Historical Wholesale'!L85</f>
        <v>0</v>
      </c>
      <c r="M86" s="473">
        <f t="shared" si="27"/>
        <v>0</v>
      </c>
      <c r="N86" s="479">
        <f t="shared" si="23"/>
        <v>0</v>
      </c>
      <c r="O86" s="410"/>
      <c r="P86" s="461">
        <f t="shared" si="24"/>
        <v>0</v>
      </c>
      <c r="Q86" s="410"/>
    </row>
    <row r="87" spans="2:17" x14ac:dyDescent="0.25">
      <c r="B87" s="411" t="s">
        <v>650</v>
      </c>
      <c r="C87" s="410"/>
      <c r="D87" s="478">
        <f>'12. RTSR - Historical Wholesale'!D86</f>
        <v>0</v>
      </c>
      <c r="E87" s="473">
        <f t="shared" si="25"/>
        <v>0</v>
      </c>
      <c r="F87" s="479">
        <f t="shared" si="21"/>
        <v>0</v>
      </c>
      <c r="G87" s="410"/>
      <c r="H87" s="478">
        <f>'12. RTSR - Historical Wholesale'!H86</f>
        <v>0</v>
      </c>
      <c r="I87" s="473">
        <f t="shared" si="26"/>
        <v>0</v>
      </c>
      <c r="J87" s="479">
        <f t="shared" si="22"/>
        <v>0</v>
      </c>
      <c r="K87" s="410"/>
      <c r="L87" s="478">
        <f>'12. RTSR - Historical Wholesale'!L86</f>
        <v>0</v>
      </c>
      <c r="M87" s="473">
        <f t="shared" si="27"/>
        <v>0</v>
      </c>
      <c r="N87" s="479">
        <f t="shared" si="23"/>
        <v>0</v>
      </c>
      <c r="O87" s="410"/>
      <c r="P87" s="461">
        <f t="shared" si="24"/>
        <v>0</v>
      </c>
      <c r="Q87" s="410"/>
    </row>
    <row r="88" spans="2:17" x14ac:dyDescent="0.25">
      <c r="B88" s="411" t="s">
        <v>651</v>
      </c>
      <c r="C88" s="410"/>
      <c r="D88" s="478">
        <f>'12. RTSR - Historical Wholesale'!D87</f>
        <v>0</v>
      </c>
      <c r="E88" s="473">
        <f t="shared" si="25"/>
        <v>0</v>
      </c>
      <c r="F88" s="479">
        <f t="shared" si="21"/>
        <v>0</v>
      </c>
      <c r="G88" s="410"/>
      <c r="H88" s="478">
        <f>'12. RTSR - Historical Wholesale'!H87</f>
        <v>0</v>
      </c>
      <c r="I88" s="473">
        <f t="shared" si="26"/>
        <v>0</v>
      </c>
      <c r="J88" s="479">
        <f t="shared" si="22"/>
        <v>0</v>
      </c>
      <c r="K88" s="410"/>
      <c r="L88" s="478">
        <f>'12. RTSR - Historical Wholesale'!L87</f>
        <v>0</v>
      </c>
      <c r="M88" s="473">
        <f t="shared" si="27"/>
        <v>0</v>
      </c>
      <c r="N88" s="479">
        <f t="shared" si="23"/>
        <v>0</v>
      </c>
      <c r="O88" s="410"/>
      <c r="P88" s="461">
        <f t="shared" si="24"/>
        <v>0</v>
      </c>
      <c r="Q88" s="410"/>
    </row>
    <row r="89" spans="2:17" x14ac:dyDescent="0.25">
      <c r="B89" s="410"/>
      <c r="C89" s="410"/>
      <c r="D89" s="410"/>
      <c r="E89" s="410"/>
      <c r="F89" s="410"/>
      <c r="G89" s="410"/>
      <c r="H89" s="410"/>
      <c r="I89" s="410"/>
      <c r="J89" s="410"/>
      <c r="K89" s="410"/>
      <c r="L89" s="410"/>
      <c r="M89" s="410"/>
      <c r="N89" s="410"/>
      <c r="O89" s="410"/>
      <c r="P89" s="410"/>
      <c r="Q89" s="410"/>
    </row>
    <row r="90" spans="2:17" ht="13.5" thickBot="1" x14ac:dyDescent="0.35">
      <c r="B90" s="455" t="s">
        <v>188</v>
      </c>
      <c r="C90" s="410"/>
      <c r="D90" s="462">
        <f>SUM(D77:D88)</f>
        <v>0</v>
      </c>
      <c r="E90" s="463">
        <f>IF(D90&lt;&gt;0,F90/D90,0)</f>
        <v>0</v>
      </c>
      <c r="F90" s="464">
        <f>SUM(F77:F88)</f>
        <v>0</v>
      </c>
      <c r="G90" s="410"/>
      <c r="H90" s="462">
        <f>SUM(H77:H88)</f>
        <v>0</v>
      </c>
      <c r="I90" s="463">
        <f>IF(H90&lt;&gt;0,J90/H90,0)</f>
        <v>0</v>
      </c>
      <c r="J90" s="464">
        <f>SUM(J77:J88)</f>
        <v>0</v>
      </c>
      <c r="K90" s="410"/>
      <c r="L90" s="462">
        <f>SUM(L77:L88)</f>
        <v>0</v>
      </c>
      <c r="M90" s="463">
        <f>IF(L90&lt;&gt;0,N90/L90,0)</f>
        <v>0</v>
      </c>
      <c r="N90" s="464">
        <f>SUM(N77:N88)</f>
        <v>0</v>
      </c>
      <c r="O90" s="410"/>
      <c r="P90" s="464">
        <f>SUM(P77:P88)</f>
        <v>0</v>
      </c>
      <c r="Q90" s="410"/>
    </row>
    <row r="91" spans="2:17" x14ac:dyDescent="0.25">
      <c r="B91" s="410"/>
      <c r="C91" s="410"/>
      <c r="D91" s="410"/>
      <c r="E91" s="410"/>
      <c r="F91" s="410"/>
      <c r="G91" s="410"/>
      <c r="H91" s="410"/>
      <c r="I91" s="410"/>
      <c r="J91" s="410"/>
      <c r="K91" s="410"/>
      <c r="L91" s="410"/>
      <c r="M91" s="410"/>
      <c r="N91" s="410"/>
      <c r="O91" s="410"/>
      <c r="P91" s="410"/>
      <c r="Q91" s="410"/>
    </row>
    <row r="92" spans="2:17" ht="13" x14ac:dyDescent="0.25">
      <c r="B92" s="452" t="s">
        <v>188</v>
      </c>
      <c r="C92" s="410"/>
      <c r="D92" s="768" t="s">
        <v>633</v>
      </c>
      <c r="E92" s="768"/>
      <c r="F92" s="768"/>
      <c r="G92" s="453"/>
      <c r="H92" s="768" t="s">
        <v>634</v>
      </c>
      <c r="I92" s="768"/>
      <c r="J92" s="768"/>
      <c r="K92" s="453"/>
      <c r="L92" s="768" t="s">
        <v>635</v>
      </c>
      <c r="M92" s="768"/>
      <c r="N92" s="768"/>
      <c r="O92" s="453"/>
      <c r="P92" s="452" t="s">
        <v>636</v>
      </c>
      <c r="Q92" s="410"/>
    </row>
    <row r="93" spans="2:17" ht="13" x14ac:dyDescent="0.3">
      <c r="B93" s="410"/>
      <c r="C93" s="410"/>
      <c r="D93" s="769"/>
      <c r="E93" s="769"/>
      <c r="F93" s="769"/>
      <c r="G93" s="410"/>
      <c r="H93" s="769"/>
      <c r="I93" s="769"/>
      <c r="J93" s="769"/>
      <c r="K93" s="410"/>
      <c r="L93" s="769"/>
      <c r="M93" s="769"/>
      <c r="N93" s="769"/>
      <c r="O93" s="410"/>
      <c r="P93" s="471"/>
      <c r="Q93" s="410"/>
    </row>
    <row r="94" spans="2:17" ht="13" x14ac:dyDescent="0.3">
      <c r="B94" s="455" t="s">
        <v>637</v>
      </c>
      <c r="C94" s="410"/>
      <c r="D94" s="471" t="s">
        <v>638</v>
      </c>
      <c r="E94" s="471" t="s">
        <v>602</v>
      </c>
      <c r="F94" s="471" t="s">
        <v>639</v>
      </c>
      <c r="G94" s="410"/>
      <c r="H94" s="471" t="s">
        <v>638</v>
      </c>
      <c r="I94" s="471" t="s">
        <v>602</v>
      </c>
      <c r="J94" s="471" t="s">
        <v>639</v>
      </c>
      <c r="K94" s="410"/>
      <c r="L94" s="471" t="s">
        <v>638</v>
      </c>
      <c r="M94" s="471" t="s">
        <v>602</v>
      </c>
      <c r="N94" s="471" t="s">
        <v>639</v>
      </c>
      <c r="O94" s="410"/>
      <c r="P94" s="471" t="s">
        <v>639</v>
      </c>
      <c r="Q94" s="410"/>
    </row>
    <row r="95" spans="2:17" x14ac:dyDescent="0.25">
      <c r="B95" s="410"/>
      <c r="C95" s="410"/>
      <c r="D95" s="410"/>
      <c r="E95" s="410"/>
      <c r="F95" s="410"/>
      <c r="G95" s="410"/>
      <c r="H95" s="410"/>
      <c r="I95" s="410"/>
      <c r="J95" s="410"/>
      <c r="K95" s="410"/>
      <c r="L95" s="410"/>
      <c r="M95" s="410"/>
      <c r="N95" s="410"/>
      <c r="O95" s="410"/>
      <c r="P95" s="410"/>
      <c r="Q95" s="410"/>
    </row>
    <row r="96" spans="2:17" x14ac:dyDescent="0.25">
      <c r="B96" s="411" t="s">
        <v>640</v>
      </c>
      <c r="C96" s="410"/>
      <c r="D96" s="472">
        <f>D20+D39+D58+D77</f>
        <v>3717530.0000000005</v>
      </c>
      <c r="E96" s="480">
        <f t="shared" ref="E96:E107" si="28">IF(D96&lt;&gt;0,F96/D96,0)</f>
        <v>5.37</v>
      </c>
      <c r="F96" s="461">
        <f>F20+F39+F58+F77</f>
        <v>19963136.100000001</v>
      </c>
      <c r="G96" s="410"/>
      <c r="H96" s="472">
        <f>H20+H39+H58+H77</f>
        <v>3595742</v>
      </c>
      <c r="I96" s="480">
        <f t="shared" ref="I96:I107" si="29">IF(H96&lt;&gt;0,J96/H96,0)</f>
        <v>0.88</v>
      </c>
      <c r="J96" s="461">
        <f>J20+J39+J58+J77</f>
        <v>3164252.96</v>
      </c>
      <c r="K96" s="410"/>
      <c r="L96" s="472">
        <f>L20+L39+L58+L77</f>
        <v>3651865</v>
      </c>
      <c r="M96" s="480">
        <f t="shared" ref="M96:M107" si="30">IF(L96&lt;&gt;0,N96/L96,0)</f>
        <v>2.98</v>
      </c>
      <c r="N96" s="461">
        <f>N20+N39+N58+N77</f>
        <v>10882557.699999999</v>
      </c>
      <c r="O96" s="410"/>
      <c r="P96" s="461">
        <f t="shared" ref="P96:P107" si="31">J96+N96</f>
        <v>14046810.66</v>
      </c>
      <c r="Q96" s="410"/>
    </row>
    <row r="97" spans="2:17" x14ac:dyDescent="0.25">
      <c r="B97" s="411" t="s">
        <v>641</v>
      </c>
      <c r="C97" s="410"/>
      <c r="D97" s="472">
        <f t="shared" ref="D97:D107" si="32">D21+D40+D59+D78</f>
        <v>3569456.9999999995</v>
      </c>
      <c r="E97" s="480">
        <f t="shared" si="28"/>
        <v>5.3699999999999992</v>
      </c>
      <c r="F97" s="461">
        <f t="shared" ref="F97:F107" si="33">F21+F40+F59+F78</f>
        <v>19167984.089999996</v>
      </c>
      <c r="G97" s="410"/>
      <c r="H97" s="472">
        <f t="shared" ref="H97:H107" si="34">H21+H40+H59+H78</f>
        <v>3483830.9999999995</v>
      </c>
      <c r="I97" s="480">
        <f t="shared" si="29"/>
        <v>0.88</v>
      </c>
      <c r="J97" s="461">
        <f t="shared" ref="J97:J107" si="35">J21+J40+J59+J78</f>
        <v>3065771.28</v>
      </c>
      <c r="K97" s="410"/>
      <c r="L97" s="472">
        <f t="shared" ref="L97:L107" si="36">L21+L40+L59+L78</f>
        <v>3543755.0000000009</v>
      </c>
      <c r="M97" s="480">
        <f t="shared" si="30"/>
        <v>2.98</v>
      </c>
      <c r="N97" s="461">
        <f t="shared" ref="N97:N107" si="37">N21+N40+N59+N78</f>
        <v>10560389.900000002</v>
      </c>
      <c r="O97" s="410"/>
      <c r="P97" s="461">
        <f t="shared" si="31"/>
        <v>13626161.180000002</v>
      </c>
      <c r="Q97" s="410"/>
    </row>
    <row r="98" spans="2:17" x14ac:dyDescent="0.25">
      <c r="B98" s="411" t="s">
        <v>642</v>
      </c>
      <c r="C98" s="410"/>
      <c r="D98" s="472">
        <f t="shared" si="32"/>
        <v>3377303.0000000009</v>
      </c>
      <c r="E98" s="480">
        <f t="shared" si="28"/>
        <v>5.37</v>
      </c>
      <c r="F98" s="461">
        <f t="shared" si="33"/>
        <v>18136117.110000007</v>
      </c>
      <c r="G98" s="410"/>
      <c r="H98" s="472">
        <f t="shared" si="34"/>
        <v>3375236.9999999986</v>
      </c>
      <c r="I98" s="480">
        <f t="shared" si="29"/>
        <v>0.88</v>
      </c>
      <c r="J98" s="461">
        <f t="shared" si="35"/>
        <v>2970208.5599999987</v>
      </c>
      <c r="K98" s="410"/>
      <c r="L98" s="472">
        <f t="shared" si="36"/>
        <v>3406362.9999999991</v>
      </c>
      <c r="M98" s="480">
        <f t="shared" si="30"/>
        <v>2.98</v>
      </c>
      <c r="N98" s="461">
        <f t="shared" si="37"/>
        <v>10150961.739999996</v>
      </c>
      <c r="O98" s="410"/>
      <c r="P98" s="461">
        <f t="shared" si="31"/>
        <v>13121170.299999995</v>
      </c>
      <c r="Q98" s="410"/>
    </row>
    <row r="99" spans="2:17" x14ac:dyDescent="0.25">
      <c r="B99" s="411" t="s">
        <v>643</v>
      </c>
      <c r="C99" s="410"/>
      <c r="D99" s="472">
        <f t="shared" si="32"/>
        <v>3032088.0000000005</v>
      </c>
      <c r="E99" s="480">
        <f t="shared" si="28"/>
        <v>5.37</v>
      </c>
      <c r="F99" s="461">
        <f t="shared" si="33"/>
        <v>16282312.560000002</v>
      </c>
      <c r="G99" s="410"/>
      <c r="H99" s="472">
        <f t="shared" si="34"/>
        <v>3511883.1022727275</v>
      </c>
      <c r="I99" s="480">
        <f t="shared" si="29"/>
        <v>0.88</v>
      </c>
      <c r="J99" s="461">
        <f t="shared" si="35"/>
        <v>3090457.1300000004</v>
      </c>
      <c r="K99" s="410"/>
      <c r="L99" s="472">
        <f t="shared" si="36"/>
        <v>3561515.6975088972</v>
      </c>
      <c r="M99" s="480">
        <f t="shared" si="30"/>
        <v>2.98</v>
      </c>
      <c r="N99" s="461">
        <f t="shared" si="37"/>
        <v>10613316.778576514</v>
      </c>
      <c r="O99" s="410"/>
      <c r="P99" s="461">
        <f t="shared" si="31"/>
        <v>13703773.908576515</v>
      </c>
      <c r="Q99" s="410"/>
    </row>
    <row r="100" spans="2:17" x14ac:dyDescent="0.25">
      <c r="B100" s="411" t="s">
        <v>644</v>
      </c>
      <c r="C100" s="410"/>
      <c r="D100" s="472">
        <f t="shared" si="32"/>
        <v>3993453</v>
      </c>
      <c r="E100" s="480">
        <f t="shared" si="28"/>
        <v>5.37</v>
      </c>
      <c r="F100" s="461">
        <f t="shared" si="33"/>
        <v>21444842.609999999</v>
      </c>
      <c r="G100" s="410"/>
      <c r="H100" s="472">
        <f t="shared" si="34"/>
        <v>3906707.0000000005</v>
      </c>
      <c r="I100" s="480">
        <f t="shared" si="29"/>
        <v>0.88</v>
      </c>
      <c r="J100" s="461">
        <f t="shared" si="35"/>
        <v>3437902.1600000006</v>
      </c>
      <c r="K100" s="410"/>
      <c r="L100" s="472">
        <f t="shared" si="36"/>
        <v>3942718.0000000005</v>
      </c>
      <c r="M100" s="480">
        <f t="shared" si="30"/>
        <v>2.98</v>
      </c>
      <c r="N100" s="461">
        <f t="shared" si="37"/>
        <v>11749299.640000001</v>
      </c>
      <c r="O100" s="410"/>
      <c r="P100" s="461">
        <f t="shared" si="31"/>
        <v>15187201.800000001</v>
      </c>
      <c r="Q100" s="410"/>
    </row>
    <row r="101" spans="2:17" x14ac:dyDescent="0.25">
      <c r="B101" s="411" t="s">
        <v>645</v>
      </c>
      <c r="C101" s="410"/>
      <c r="D101" s="472">
        <f t="shared" si="32"/>
        <v>4226957</v>
      </c>
      <c r="E101" s="480">
        <f t="shared" si="28"/>
        <v>5.37</v>
      </c>
      <c r="F101" s="461">
        <f t="shared" si="33"/>
        <v>22698759.09</v>
      </c>
      <c r="G101" s="410"/>
      <c r="H101" s="472">
        <f t="shared" si="34"/>
        <v>4163556.0146636697</v>
      </c>
      <c r="I101" s="480">
        <f t="shared" si="29"/>
        <v>0.88</v>
      </c>
      <c r="J101" s="461">
        <f t="shared" si="35"/>
        <v>3663929.2929040296</v>
      </c>
      <c r="K101" s="410"/>
      <c r="L101" s="472">
        <f t="shared" si="36"/>
        <v>4211596.0000000009</v>
      </c>
      <c r="M101" s="480">
        <f t="shared" si="30"/>
        <v>2.98</v>
      </c>
      <c r="N101" s="461">
        <f t="shared" si="37"/>
        <v>12550556.080000002</v>
      </c>
      <c r="O101" s="410"/>
      <c r="P101" s="461">
        <f t="shared" si="31"/>
        <v>16214485.372904032</v>
      </c>
      <c r="Q101" s="410"/>
    </row>
    <row r="102" spans="2:17" x14ac:dyDescent="0.25">
      <c r="B102" s="411" t="s">
        <v>646</v>
      </c>
      <c r="C102" s="410"/>
      <c r="D102" s="472">
        <f t="shared" si="32"/>
        <v>4278847.9999999972</v>
      </c>
      <c r="E102" s="480">
        <f t="shared" si="28"/>
        <v>5.37</v>
      </c>
      <c r="F102" s="461">
        <f t="shared" si="33"/>
        <v>22977413.759999987</v>
      </c>
      <c r="G102" s="410"/>
      <c r="H102" s="472">
        <f t="shared" si="34"/>
        <v>4192033.9999999977</v>
      </c>
      <c r="I102" s="480">
        <f t="shared" si="29"/>
        <v>0.88</v>
      </c>
      <c r="J102" s="461">
        <f t="shared" si="35"/>
        <v>3688989.9199999981</v>
      </c>
      <c r="K102" s="410"/>
      <c r="L102" s="472">
        <f t="shared" si="36"/>
        <v>4250204.0000000009</v>
      </c>
      <c r="M102" s="480">
        <f t="shared" si="30"/>
        <v>2.98</v>
      </c>
      <c r="N102" s="461">
        <f t="shared" si="37"/>
        <v>12665607.920000002</v>
      </c>
      <c r="O102" s="410"/>
      <c r="P102" s="461">
        <f t="shared" si="31"/>
        <v>16354597.84</v>
      </c>
      <c r="Q102" s="410"/>
    </row>
    <row r="103" spans="2:17" x14ac:dyDescent="0.25">
      <c r="B103" s="411" t="s">
        <v>647</v>
      </c>
      <c r="C103" s="410"/>
      <c r="D103" s="472">
        <f t="shared" si="32"/>
        <v>4078338</v>
      </c>
      <c r="E103" s="480">
        <f t="shared" si="28"/>
        <v>5.37</v>
      </c>
      <c r="F103" s="461">
        <f t="shared" si="33"/>
        <v>21900675.059999999</v>
      </c>
      <c r="G103" s="410"/>
      <c r="H103" s="472">
        <f t="shared" si="34"/>
        <v>4169259.0000000009</v>
      </c>
      <c r="I103" s="480">
        <f t="shared" si="29"/>
        <v>0.88</v>
      </c>
      <c r="J103" s="461">
        <f t="shared" si="35"/>
        <v>3668947.9200000009</v>
      </c>
      <c r="K103" s="410"/>
      <c r="L103" s="472">
        <f t="shared" si="36"/>
        <v>4217855.0000000009</v>
      </c>
      <c r="M103" s="480">
        <f t="shared" si="30"/>
        <v>2.98</v>
      </c>
      <c r="N103" s="461">
        <f t="shared" si="37"/>
        <v>12569207.900000002</v>
      </c>
      <c r="O103" s="410"/>
      <c r="P103" s="461">
        <f t="shared" si="31"/>
        <v>16238155.820000004</v>
      </c>
      <c r="Q103" s="410"/>
    </row>
    <row r="104" spans="2:17" x14ac:dyDescent="0.25">
      <c r="B104" s="411" t="s">
        <v>648</v>
      </c>
      <c r="C104" s="410"/>
      <c r="D104" s="472">
        <f t="shared" si="32"/>
        <v>3539175.9999999986</v>
      </c>
      <c r="E104" s="480">
        <f t="shared" si="28"/>
        <v>5.37</v>
      </c>
      <c r="F104" s="461">
        <f t="shared" si="33"/>
        <v>19005375.119999994</v>
      </c>
      <c r="G104" s="410"/>
      <c r="H104" s="472">
        <f t="shared" si="34"/>
        <v>3597084.9999999995</v>
      </c>
      <c r="I104" s="480">
        <f t="shared" si="29"/>
        <v>0.88000000000000012</v>
      </c>
      <c r="J104" s="461">
        <f t="shared" si="35"/>
        <v>3165434.8</v>
      </c>
      <c r="K104" s="410"/>
      <c r="L104" s="472">
        <f t="shared" si="36"/>
        <v>3627479</v>
      </c>
      <c r="M104" s="480">
        <f t="shared" si="30"/>
        <v>2.98</v>
      </c>
      <c r="N104" s="461">
        <f t="shared" si="37"/>
        <v>10809887.42</v>
      </c>
      <c r="O104" s="410"/>
      <c r="P104" s="461">
        <f t="shared" si="31"/>
        <v>13975322.219999999</v>
      </c>
      <c r="Q104" s="410"/>
    </row>
    <row r="105" spans="2:17" x14ac:dyDescent="0.25">
      <c r="B105" s="411" t="s">
        <v>649</v>
      </c>
      <c r="C105" s="410"/>
      <c r="D105" s="472">
        <f t="shared" si="32"/>
        <v>3053631.9999999986</v>
      </c>
      <c r="E105" s="480">
        <f t="shared" si="28"/>
        <v>5.37</v>
      </c>
      <c r="F105" s="461">
        <f t="shared" si="33"/>
        <v>16398003.839999992</v>
      </c>
      <c r="G105" s="410"/>
      <c r="H105" s="472">
        <f t="shared" si="34"/>
        <v>3070179.9999999995</v>
      </c>
      <c r="I105" s="480">
        <f t="shared" si="29"/>
        <v>0.88</v>
      </c>
      <c r="J105" s="461">
        <f t="shared" si="35"/>
        <v>2701758.3999999994</v>
      </c>
      <c r="K105" s="410"/>
      <c r="L105" s="472">
        <f t="shared" si="36"/>
        <v>3117032</v>
      </c>
      <c r="M105" s="480">
        <f t="shared" si="30"/>
        <v>2.98</v>
      </c>
      <c r="N105" s="461">
        <f t="shared" si="37"/>
        <v>9288755.3599999994</v>
      </c>
      <c r="O105" s="410"/>
      <c r="P105" s="461">
        <f t="shared" si="31"/>
        <v>11990513.759999998</v>
      </c>
      <c r="Q105" s="410"/>
    </row>
    <row r="106" spans="2:17" x14ac:dyDescent="0.25">
      <c r="B106" s="411" t="s">
        <v>650</v>
      </c>
      <c r="C106" s="410"/>
      <c r="D106" s="472">
        <f t="shared" si="32"/>
        <v>3307552.9999999981</v>
      </c>
      <c r="E106" s="480">
        <f t="shared" si="28"/>
        <v>5.370000000000001</v>
      </c>
      <c r="F106" s="461">
        <f t="shared" si="33"/>
        <v>17761559.609999992</v>
      </c>
      <c r="G106" s="410"/>
      <c r="H106" s="472">
        <f t="shared" si="34"/>
        <v>3315459.9999999995</v>
      </c>
      <c r="I106" s="480">
        <f t="shared" si="29"/>
        <v>0.88000000000000012</v>
      </c>
      <c r="J106" s="461">
        <f t="shared" si="35"/>
        <v>2917604.8</v>
      </c>
      <c r="K106" s="410"/>
      <c r="L106" s="472">
        <f t="shared" si="36"/>
        <v>3368101</v>
      </c>
      <c r="M106" s="480">
        <f t="shared" si="30"/>
        <v>2.98</v>
      </c>
      <c r="N106" s="461">
        <f t="shared" si="37"/>
        <v>10036940.98</v>
      </c>
      <c r="O106" s="410"/>
      <c r="P106" s="461">
        <f t="shared" si="31"/>
        <v>12954545.780000001</v>
      </c>
      <c r="Q106" s="410"/>
    </row>
    <row r="107" spans="2:17" x14ac:dyDescent="0.25">
      <c r="B107" s="411" t="s">
        <v>651</v>
      </c>
      <c r="C107" s="410"/>
      <c r="D107" s="472">
        <f t="shared" si="32"/>
        <v>3435040.0000000009</v>
      </c>
      <c r="E107" s="480">
        <f t="shared" si="28"/>
        <v>5.37</v>
      </c>
      <c r="F107" s="461">
        <f t="shared" si="33"/>
        <v>18446164.800000004</v>
      </c>
      <c r="G107" s="410"/>
      <c r="H107" s="472">
        <f t="shared" si="34"/>
        <v>3511565</v>
      </c>
      <c r="I107" s="480">
        <f t="shared" si="29"/>
        <v>0.88</v>
      </c>
      <c r="J107" s="461">
        <f t="shared" si="35"/>
        <v>3090177.2</v>
      </c>
      <c r="K107" s="410"/>
      <c r="L107" s="472">
        <f t="shared" si="36"/>
        <v>3546340</v>
      </c>
      <c r="M107" s="480">
        <f t="shared" si="30"/>
        <v>2.98</v>
      </c>
      <c r="N107" s="461">
        <f t="shared" si="37"/>
        <v>10568093.199999999</v>
      </c>
      <c r="O107" s="410"/>
      <c r="P107" s="461">
        <f t="shared" si="31"/>
        <v>13658270.399999999</v>
      </c>
      <c r="Q107" s="410"/>
    </row>
    <row r="108" spans="2:17" x14ac:dyDescent="0.25">
      <c r="B108" s="410"/>
      <c r="C108" s="410"/>
      <c r="D108" s="410"/>
      <c r="E108" s="410"/>
      <c r="F108" s="410"/>
      <c r="G108" s="410"/>
      <c r="H108" s="410"/>
      <c r="I108" s="410"/>
      <c r="J108" s="410"/>
      <c r="K108" s="410"/>
      <c r="L108" s="410"/>
      <c r="M108" s="410"/>
      <c r="N108" s="410"/>
      <c r="O108" s="410"/>
      <c r="P108" s="461"/>
      <c r="Q108" s="410"/>
    </row>
    <row r="109" spans="2:17" ht="13.5" thickBot="1" x14ac:dyDescent="0.35">
      <c r="B109" s="455" t="s">
        <v>188</v>
      </c>
      <c r="C109" s="410"/>
      <c r="D109" s="462">
        <f>SUM(D96:D107)</f>
        <v>43609374.999999993</v>
      </c>
      <c r="E109" s="463">
        <f>IF(D109&lt;&gt;0,F109/D109,0)</f>
        <v>5.370000000000001</v>
      </c>
      <c r="F109" s="464">
        <f>SUM(F96:F107)</f>
        <v>234182343.75</v>
      </c>
      <c r="G109" s="410"/>
      <c r="H109" s="462">
        <f>SUM(H96:H107)</f>
        <v>43892539.116936393</v>
      </c>
      <c r="I109" s="463">
        <f>IF(H109&lt;&gt;0,J109/H109,0)</f>
        <v>0.88000000000000012</v>
      </c>
      <c r="J109" s="464">
        <f>SUM(J96:J107)</f>
        <v>38625434.422904029</v>
      </c>
      <c r="K109" s="410"/>
      <c r="L109" s="462">
        <f>SUM(L96:L107)</f>
        <v>44444823.697508901</v>
      </c>
      <c r="M109" s="463">
        <f>IF(L109&lt;&gt;0,N109/L109,0)</f>
        <v>2.98</v>
      </c>
      <c r="N109" s="464">
        <f>SUM(N96:N107)</f>
        <v>132445574.61857653</v>
      </c>
      <c r="O109" s="410"/>
      <c r="P109" s="464">
        <f>SUM(P96:P107)</f>
        <v>171071009.04148057</v>
      </c>
      <c r="Q109" s="410"/>
    </row>
    <row r="111" spans="2:17" ht="13" x14ac:dyDescent="0.25">
      <c r="N111" s="475" t="s">
        <v>656</v>
      </c>
      <c r="P111" s="476">
        <f>'11. RTSR - UTRs &amp; Sub-Tx'!L74</f>
        <v>-13284071.039999999</v>
      </c>
    </row>
    <row r="113" spans="14:16" ht="13.5" thickBot="1" x14ac:dyDescent="0.35">
      <c r="N113" s="477" t="s">
        <v>657</v>
      </c>
      <c r="P113" s="464">
        <f>P109+P111</f>
        <v>157786938.00148058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ACAA0-FFCC-4A0F-A31E-D3A0C2808F48}">
  <dimension ref="A3:K60"/>
  <sheetViews>
    <sheetView showGridLines="0" zoomScale="85" zoomScaleNormal="85" workbookViewId="0"/>
  </sheetViews>
  <sheetFormatPr defaultColWidth="9.26953125" defaultRowHeight="12.5" x14ac:dyDescent="0.25"/>
  <cols>
    <col min="1" max="1" width="56.7265625" style="394" customWidth="1"/>
    <col min="2" max="2" width="79.7265625" style="394" customWidth="1"/>
    <col min="3" max="3" width="9.26953125" style="481"/>
    <col min="4" max="4" width="16.26953125" style="481" customWidth="1"/>
    <col min="5" max="5" width="17.453125" style="481" customWidth="1"/>
    <col min="6" max="6" width="16.26953125" style="481" customWidth="1"/>
    <col min="7" max="7" width="14.54296875" style="481" customWidth="1"/>
    <col min="8" max="8" width="11.54296875" style="481" customWidth="1"/>
    <col min="9" max="9" width="14.26953125" style="481" customWidth="1"/>
    <col min="10" max="10" width="14.453125" style="481" customWidth="1"/>
    <col min="11" max="16384" width="9.26953125" style="394"/>
  </cols>
  <sheetData>
    <row r="3" spans="1:10" x14ac:dyDescent="0.25">
      <c r="D3" s="482"/>
      <c r="E3" s="483"/>
      <c r="F3" s="483"/>
      <c r="G3" s="483"/>
      <c r="H3" s="484"/>
      <c r="I3" s="483"/>
      <c r="J3" s="482"/>
    </row>
    <row r="4" spans="1:10" x14ac:dyDescent="0.25">
      <c r="D4" s="482"/>
      <c r="E4" s="483"/>
      <c r="F4" s="483"/>
      <c r="G4" s="483"/>
      <c r="H4" s="484"/>
      <c r="I4" s="483"/>
      <c r="J4" s="482"/>
    </row>
    <row r="5" spans="1:10" x14ac:dyDescent="0.25">
      <c r="D5" s="482"/>
      <c r="E5" s="483"/>
      <c r="F5" s="483"/>
      <c r="G5" s="483"/>
      <c r="H5" s="484"/>
      <c r="I5" s="483"/>
      <c r="J5" s="482"/>
    </row>
    <row r="6" spans="1:10" x14ac:dyDescent="0.25">
      <c r="D6" s="482"/>
      <c r="E6" s="483"/>
      <c r="F6" s="483"/>
      <c r="G6" s="483"/>
      <c r="H6" s="484"/>
      <c r="I6" s="483"/>
      <c r="J6" s="482"/>
    </row>
    <row r="7" spans="1:10" x14ac:dyDescent="0.25">
      <c r="D7" s="482"/>
      <c r="E7" s="483"/>
      <c r="F7" s="483"/>
      <c r="G7" s="483"/>
      <c r="H7" s="484"/>
      <c r="I7" s="483"/>
      <c r="J7" s="482"/>
    </row>
    <row r="8" spans="1:10" x14ac:dyDescent="0.25">
      <c r="D8" s="482"/>
      <c r="E8" s="483"/>
      <c r="F8" s="483"/>
      <c r="G8" s="483"/>
      <c r="H8" s="484"/>
      <c r="I8" s="483"/>
      <c r="J8" s="482"/>
    </row>
    <row r="9" spans="1:10" x14ac:dyDescent="0.25">
      <c r="D9" s="482"/>
      <c r="E9" s="483"/>
      <c r="F9" s="483"/>
      <c r="G9" s="483"/>
      <c r="H9" s="484"/>
      <c r="I9" s="483"/>
      <c r="J9" s="482"/>
    </row>
    <row r="10" spans="1:10" x14ac:dyDescent="0.25">
      <c r="D10" s="482"/>
      <c r="E10" s="483"/>
      <c r="F10" s="483"/>
      <c r="G10" s="483"/>
      <c r="H10" s="484"/>
      <c r="I10" s="483"/>
      <c r="J10" s="482"/>
    </row>
    <row r="11" spans="1:10" x14ac:dyDescent="0.25">
      <c r="D11" s="482"/>
      <c r="E11" s="483"/>
      <c r="F11" s="483"/>
      <c r="G11" s="483"/>
      <c r="H11" s="484"/>
      <c r="I11" s="483"/>
      <c r="J11" s="482"/>
    </row>
    <row r="12" spans="1:10" x14ac:dyDescent="0.25">
      <c r="D12" s="482"/>
      <c r="E12" s="483"/>
      <c r="F12" s="483"/>
      <c r="G12" s="483"/>
      <c r="H12" s="484"/>
      <c r="I12" s="483"/>
      <c r="J12" s="482"/>
    </row>
    <row r="13" spans="1:10" ht="15.5" x14ac:dyDescent="0.35">
      <c r="A13" s="485" t="s">
        <v>660</v>
      </c>
      <c r="D13" s="482"/>
      <c r="E13" s="483"/>
      <c r="F13" s="483"/>
      <c r="G13" s="483"/>
      <c r="H13" s="484"/>
      <c r="I13" s="483"/>
      <c r="J13" s="482"/>
    </row>
    <row r="14" spans="1:10" x14ac:dyDescent="0.25">
      <c r="D14" s="482"/>
      <c r="E14" s="483"/>
      <c r="F14" s="483"/>
      <c r="G14" s="483"/>
      <c r="H14" s="484"/>
      <c r="I14" s="483"/>
      <c r="J14" s="482"/>
    </row>
    <row r="15" spans="1:10" ht="46.5" x14ac:dyDescent="0.25">
      <c r="A15" s="486" t="s">
        <v>184</v>
      </c>
      <c r="B15" s="486" t="s">
        <v>601</v>
      </c>
      <c r="C15" s="487" t="s">
        <v>185</v>
      </c>
      <c r="D15" s="488" t="s">
        <v>661</v>
      </c>
      <c r="E15" s="489" t="s">
        <v>606</v>
      </c>
      <c r="F15" s="490" t="s">
        <v>662</v>
      </c>
      <c r="G15" s="491" t="s">
        <v>663</v>
      </c>
      <c r="H15" s="492" t="s">
        <v>664</v>
      </c>
      <c r="I15" s="490" t="s">
        <v>665</v>
      </c>
      <c r="J15" s="493" t="s">
        <v>666</v>
      </c>
    </row>
    <row r="16" spans="1:10" x14ac:dyDescent="0.25">
      <c r="G16" s="494"/>
    </row>
    <row r="17" spans="1:10" x14ac:dyDescent="0.25">
      <c r="A17" s="394" t="s">
        <v>607</v>
      </c>
      <c r="B17" s="394" t="s">
        <v>44</v>
      </c>
      <c r="C17" s="481" t="s">
        <v>43</v>
      </c>
      <c r="D17" s="561">
        <f>'10. RTSR Current Rates'!D17</f>
        <v>1.158E-2</v>
      </c>
      <c r="E17" s="494">
        <f>'10. RTSR Current Rates'!$H$17</f>
        <v>5057808349.108345</v>
      </c>
      <c r="F17" s="494">
        <v>0</v>
      </c>
      <c r="G17" s="494">
        <f>IF(ISERROR(D17*E17), 0, ROUND(D17*E17, 2))</f>
        <v>58569420.68</v>
      </c>
      <c r="H17" s="562">
        <f>G17/SUM($G$17:$G$24)</f>
        <v>0.24652757253866739</v>
      </c>
      <c r="I17" s="563">
        <f>H17*'13. RTSR - Current Wholesale'!$F$109</f>
        <v>58975116.021104716</v>
      </c>
      <c r="J17" s="561">
        <f>IF(ISERROR(I17/E17), 0, I17/E17)</f>
        <v>1.1660211686649139E-2</v>
      </c>
    </row>
    <row r="18" spans="1:10" ht="25" x14ac:dyDescent="0.25">
      <c r="A18" s="407" t="s">
        <v>608</v>
      </c>
      <c r="B18" s="394" t="s">
        <v>44</v>
      </c>
      <c r="C18" s="481" t="s">
        <v>43</v>
      </c>
      <c r="D18" s="561">
        <f>'10. RTSR Current Rates'!D19</f>
        <v>1.158E-2</v>
      </c>
      <c r="E18" s="494">
        <f>'10. RTSR Current Rates'!$H$19</f>
        <v>336258597.41839677</v>
      </c>
      <c r="F18" s="494">
        <v>0</v>
      </c>
      <c r="G18" s="494">
        <f>IF(ISERROR(D18*E18), 0, ROUND(D18*E18, 2))</f>
        <v>3893874.56</v>
      </c>
      <c r="H18" s="562">
        <f t="shared" ref="H18:H24" si="0">G18/SUM($G$17:$G$24)</f>
        <v>1.638990845225604E-2</v>
      </c>
      <c r="I18" s="563">
        <f>H18*'13. RTSR - Current Wholesale'!$F$109</f>
        <v>3920846.4294413798</v>
      </c>
      <c r="J18" s="561">
        <f>IF(ISERROR(I18/E18), 0, I18/E18)</f>
        <v>1.1660211692856094E-2</v>
      </c>
    </row>
    <row r="19" spans="1:10" x14ac:dyDescent="0.25">
      <c r="A19" s="394" t="s">
        <v>609</v>
      </c>
      <c r="B19" s="394" t="s">
        <v>44</v>
      </c>
      <c r="C19" s="481" t="s">
        <v>43</v>
      </c>
      <c r="D19" s="561">
        <f>'10. RTSR Current Rates'!D21</f>
        <v>1.1270000000000001E-2</v>
      </c>
      <c r="E19" s="494">
        <f>'10. RTSR Current Rates'!$H$21</f>
        <v>2465624570.5413737</v>
      </c>
      <c r="F19" s="494">
        <v>0</v>
      </c>
      <c r="G19" s="494">
        <f>IF(ISERROR(D19*E19), 0, ROUND(D19*E19, 2))</f>
        <v>27787588.91</v>
      </c>
      <c r="H19" s="562">
        <f t="shared" si="0"/>
        <v>0.11696217516155044</v>
      </c>
      <c r="I19" s="563">
        <f>H19*'13. RTSR - Current Wholesale'!$F$109</f>
        <v>27980066.404747866</v>
      </c>
      <c r="J19" s="561">
        <f>IF(ISERROR(I19/E19), 0, I19/E19)</f>
        <v>1.1348064396764314E-2</v>
      </c>
    </row>
    <row r="20" spans="1:10" x14ac:dyDescent="0.25">
      <c r="A20" s="394" t="s">
        <v>610</v>
      </c>
      <c r="B20" s="394" t="s">
        <v>44</v>
      </c>
      <c r="C20" s="481" t="s">
        <v>49</v>
      </c>
      <c r="D20" s="482">
        <f>'10. RTSR Current Rates'!D23</f>
        <v>3.8111999999999999</v>
      </c>
      <c r="E20" s="494"/>
      <c r="F20" s="494">
        <f>'10. RTSR Current Rates'!$F$23</f>
        <v>24176162.67663987</v>
      </c>
      <c r="G20" s="563">
        <f>IF(ISERROR(D20*F20), 0, ROUND((D20/30*365/12)*F20, 2))</f>
        <v>93419916.069999993</v>
      </c>
      <c r="H20" s="562">
        <f t="shared" si="0"/>
        <v>0.39321859202489118</v>
      </c>
      <c r="I20" s="563">
        <f>H20*'13. RTSR - Current Wholesale'!$F$109</f>
        <v>94067011.845849708</v>
      </c>
      <c r="J20" s="564">
        <f>((+(I20/F20)*12)/365)*30</f>
        <v>3.8375992039517803</v>
      </c>
    </row>
    <row r="21" spans="1:10" x14ac:dyDescent="0.25">
      <c r="A21" s="394" t="s">
        <v>611</v>
      </c>
      <c r="B21" s="394" t="s">
        <v>44</v>
      </c>
      <c r="C21" s="481" t="s">
        <v>49</v>
      </c>
      <c r="D21" s="482">
        <f>'10. RTSR Current Rates'!$D$25</f>
        <v>3.6823999999999999</v>
      </c>
      <c r="E21" s="494"/>
      <c r="F21" s="494">
        <f>'10. RTSR Current Rates'!$F$25</f>
        <v>9299485.4551599994</v>
      </c>
      <c r="G21" s="563">
        <f t="shared" ref="G21:G24" si="1">IF(ISERROR(D21*F21), 0, ROUND((D21/30*365/12)*F21, 2))</f>
        <v>34720042.259999998</v>
      </c>
      <c r="H21" s="562">
        <f t="shared" si="0"/>
        <v>0.14614192248141164</v>
      </c>
      <c r="I21" s="563">
        <f>H21*'13. RTSR - Current Wholesale'!$F$109</f>
        <v>34960539.079403423</v>
      </c>
      <c r="J21" s="564">
        <f t="shared" ref="J21:J24" si="2">((+(I21/F21)*12)/365)*30</f>
        <v>3.7079070397418836</v>
      </c>
    </row>
    <row r="22" spans="1:10" x14ac:dyDescent="0.25">
      <c r="A22" s="394" t="s">
        <v>612</v>
      </c>
      <c r="B22" s="394" t="s">
        <v>44</v>
      </c>
      <c r="C22" s="481" t="s">
        <v>49</v>
      </c>
      <c r="D22" s="482">
        <f>'10. RTSR Current Rates'!$D$27</f>
        <v>4.1977000000000002</v>
      </c>
      <c r="E22" s="494"/>
      <c r="F22" s="494">
        <f>'10. RTSR Current Rates'!$F$27</f>
        <v>4162548.3371359664</v>
      </c>
      <c r="G22" s="563">
        <f t="shared" si="1"/>
        <v>17715811.5</v>
      </c>
      <c r="H22" s="562">
        <f t="shared" si="0"/>
        <v>7.45685368566225E-2</v>
      </c>
      <c r="I22" s="563">
        <f>H22*'13. RTSR - Current Wholesale'!$F$109</f>
        <v>17838524.378256172</v>
      </c>
      <c r="J22" s="564">
        <f t="shared" si="2"/>
        <v>4.2267763892717838</v>
      </c>
    </row>
    <row r="23" spans="1:10" x14ac:dyDescent="0.25">
      <c r="A23" s="394" t="s">
        <v>613</v>
      </c>
      <c r="B23" s="394" t="s">
        <v>44</v>
      </c>
      <c r="C23" s="481" t="s">
        <v>43</v>
      </c>
      <c r="D23" s="561">
        <f>'10. RTSR Current Rates'!$D$29</f>
        <v>7.0099999999999997E-3</v>
      </c>
      <c r="E23" s="494">
        <f>'10. RTSR Current Rates'!$H$29</f>
        <v>43023836.931184918</v>
      </c>
      <c r="F23" s="494">
        <v>0</v>
      </c>
      <c r="G23" s="494">
        <f>IF(ISERROR(D23*E23), 0, ROUND(D23*E23, 2))</f>
        <v>301597.09999999998</v>
      </c>
      <c r="H23" s="562">
        <f t="shared" si="0"/>
        <v>1.2694679251470055E-3</v>
      </c>
      <c r="I23" s="563">
        <f>H23*'13. RTSR - Current Wholesale'!$F$109</f>
        <v>303686.18568567204</v>
      </c>
      <c r="J23" s="561">
        <f>IF(ISERROR(I23/E23), 0, I23/E23)</f>
        <v>7.0585565432345603E-3</v>
      </c>
    </row>
    <row r="24" spans="1:10" x14ac:dyDescent="0.25">
      <c r="A24" s="394" t="s">
        <v>614</v>
      </c>
      <c r="B24" s="394" t="s">
        <v>44</v>
      </c>
      <c r="C24" s="481" t="s">
        <v>49</v>
      </c>
      <c r="D24" s="482">
        <f>'10. RTSR Current Rates'!$D$31</f>
        <v>3.39</v>
      </c>
      <c r="E24" s="494"/>
      <c r="F24" s="494">
        <f>'10. RTSR Current Rates'!$F$31</f>
        <v>340205.62979700003</v>
      </c>
      <c r="G24" s="563">
        <f t="shared" si="1"/>
        <v>1169315.1000000001</v>
      </c>
      <c r="H24" s="562">
        <f t="shared" si="0"/>
        <v>4.921824559453866E-3</v>
      </c>
      <c r="I24" s="563">
        <f>H24*'13. RTSR - Current Wholesale'!$F$109</f>
        <v>1177414.6455110486</v>
      </c>
      <c r="J24" s="564">
        <f t="shared" si="2"/>
        <v>3.4134816594812332</v>
      </c>
    </row>
    <row r="26" spans="1:10" ht="15.5" x14ac:dyDescent="0.35">
      <c r="A26" s="485" t="s">
        <v>667</v>
      </c>
    </row>
    <row r="27" spans="1:10" ht="46.5" x14ac:dyDescent="0.25">
      <c r="A27" s="486" t="s">
        <v>184</v>
      </c>
      <c r="B27" s="486" t="s">
        <v>601</v>
      </c>
      <c r="C27" s="487" t="s">
        <v>185</v>
      </c>
      <c r="D27" s="488" t="s">
        <v>668</v>
      </c>
      <c r="E27" s="489" t="s">
        <v>606</v>
      </c>
      <c r="F27" s="490" t="s">
        <v>662</v>
      </c>
      <c r="G27" s="491" t="s">
        <v>663</v>
      </c>
      <c r="H27" s="492" t="s">
        <v>664</v>
      </c>
      <c r="I27" s="490" t="s">
        <v>665</v>
      </c>
      <c r="J27" s="493" t="s">
        <v>669</v>
      </c>
    </row>
    <row r="29" spans="1:10" x14ac:dyDescent="0.25">
      <c r="A29" s="394" t="s">
        <v>607</v>
      </c>
      <c r="B29" s="394" t="s">
        <v>46</v>
      </c>
      <c r="C29" s="481" t="s">
        <v>43</v>
      </c>
      <c r="D29" s="561">
        <f>'10. RTSR Current Rates'!$D$18</f>
        <v>7.3299999999999997E-3</v>
      </c>
      <c r="E29" s="494">
        <f>'10. RTSR Current Rates'!$H$17</f>
        <v>5057808349.108345</v>
      </c>
      <c r="F29" s="494">
        <v>0</v>
      </c>
      <c r="G29" s="494">
        <f>IF(ISERROR(D29*E29), 0, ROUND(D29*E29, 2))</f>
        <v>37073735.200000003</v>
      </c>
      <c r="H29" s="562">
        <f>G29/SUM($G$29:$G$36)</f>
        <v>0.24980859218193013</v>
      </c>
      <c r="I29" s="563">
        <f>H29*'13. RTSR - Current Wholesale'!$P$113</f>
        <v>40305755.450654589</v>
      </c>
      <c r="J29" s="561">
        <f>IF(ISERROR(I29/E29), 0, I29/E29)</f>
        <v>7.9690159588115279E-3</v>
      </c>
    </row>
    <row r="30" spans="1:10" ht="25" x14ac:dyDescent="0.25">
      <c r="A30" s="407" t="s">
        <v>608</v>
      </c>
      <c r="B30" s="394" t="s">
        <v>46</v>
      </c>
      <c r="C30" s="481" t="s">
        <v>43</v>
      </c>
      <c r="D30" s="561">
        <f>'10. RTSR Current Rates'!$D$20</f>
        <v>7.3299999999999997E-3</v>
      </c>
      <c r="E30" s="494">
        <f>'10. RTSR Current Rates'!$H$19</f>
        <v>336258597.41839677</v>
      </c>
      <c r="F30" s="494">
        <v>0</v>
      </c>
      <c r="G30" s="494">
        <f>IF(ISERROR(D30*E30), 0, ROUND(D30*E30, 2))</f>
        <v>2464775.52</v>
      </c>
      <c r="H30" s="562">
        <f t="shared" ref="H30:H36" si="3">G30/SUM($G$29:$G$36)</f>
        <v>1.6608040689023551E-2</v>
      </c>
      <c r="I30" s="563">
        <f>H30*'13. RTSR - Current Wholesale'!$P$113</f>
        <v>2679650.1300435457</v>
      </c>
      <c r="J30" s="561">
        <f>IF(ISERROR(I30/E30), 0, I30/E30)</f>
        <v>7.9690159615735719E-3</v>
      </c>
    </row>
    <row r="31" spans="1:10" x14ac:dyDescent="0.25">
      <c r="A31" s="394" t="s">
        <v>609</v>
      </c>
      <c r="B31" s="394" t="s">
        <v>46</v>
      </c>
      <c r="C31" s="481" t="s">
        <v>43</v>
      </c>
      <c r="D31" s="561">
        <f>'10. RTSR Current Rates'!$D$22</f>
        <v>6.5599999999999999E-3</v>
      </c>
      <c r="E31" s="494">
        <f>'10. RTSR Current Rates'!$H$21</f>
        <v>2465624570.5413737</v>
      </c>
      <c r="F31" s="494">
        <v>0</v>
      </c>
      <c r="G31" s="494">
        <f>IF(ISERROR(D31*E31), 0, ROUND(D31*E31, 2))</f>
        <v>16174497.18</v>
      </c>
      <c r="H31" s="562">
        <f t="shared" si="3"/>
        <v>0.10898627688818359</v>
      </c>
      <c r="I31" s="563">
        <f>H31*'13. RTSR - Current Wholesale'!$P$113</f>
        <v>17584560.184116062</v>
      </c>
      <c r="J31" s="561">
        <f>IF(ISERROR(I31/E31), 0, I31/E31)</f>
        <v>7.1318887693656643E-3</v>
      </c>
    </row>
    <row r="32" spans="1:10" x14ac:dyDescent="0.25">
      <c r="A32" s="394" t="s">
        <v>610</v>
      </c>
      <c r="B32" s="394" t="s">
        <v>46</v>
      </c>
      <c r="C32" s="481" t="s">
        <v>49</v>
      </c>
      <c r="D32" s="482">
        <f>'10. RTSR Current Rates'!$D$24</f>
        <v>2.3700999999999999</v>
      </c>
      <c r="E32" s="494"/>
      <c r="F32" s="494">
        <f>'10. RTSR Current Rates'!$F$23</f>
        <v>24176162.67663987</v>
      </c>
      <c r="G32" s="563">
        <f>IF(ISERROR(D32*F32), 0, ROUND((D32/30*365/12)*F32, 2))</f>
        <v>58095755.43</v>
      </c>
      <c r="H32" s="562">
        <f t="shared" si="3"/>
        <v>0.39145823309743072</v>
      </c>
      <c r="I32" s="563">
        <f>H32*'13. RTSR - Current Wholesale'!$P$113</f>
        <v>63160436.855108634</v>
      </c>
      <c r="J32" s="564">
        <f>((+(I32/F32)*12)/365)*30</f>
        <v>2.57672097199828</v>
      </c>
    </row>
    <row r="33" spans="1:11" x14ac:dyDescent="0.25">
      <c r="A33" s="394" t="s">
        <v>611</v>
      </c>
      <c r="B33" s="394" t="s">
        <v>46</v>
      </c>
      <c r="C33" s="481" t="s">
        <v>49</v>
      </c>
      <c r="D33" s="482">
        <f>'10. RTSR Current Rates'!$D$26</f>
        <v>2.3677000000000001</v>
      </c>
      <c r="E33" s="494"/>
      <c r="F33" s="494">
        <f>'10. RTSR Current Rates'!$F$25</f>
        <v>9299485.4551599994</v>
      </c>
      <c r="G33" s="563">
        <f t="shared" ref="G33:G36" si="4">IF(ISERROR(D33*F33), 0, ROUND((D33/30*365/12)*F33, 2))</f>
        <v>22324202.710000001</v>
      </c>
      <c r="H33" s="562">
        <f t="shared" si="3"/>
        <v>0.15042394893539426</v>
      </c>
      <c r="I33" s="563">
        <f>H33*'13. RTSR - Current Wholesale'!$P$113</f>
        <v>24270385.765179127</v>
      </c>
      <c r="J33" s="564">
        <f t="shared" ref="J33:J36" si="5">((+(I33/F33)*12)/365)*30</f>
        <v>2.5741117444317894</v>
      </c>
    </row>
    <row r="34" spans="1:11" x14ac:dyDescent="0.25">
      <c r="A34" s="394" t="s">
        <v>612</v>
      </c>
      <c r="B34" s="394" t="s">
        <v>46</v>
      </c>
      <c r="C34" s="481" t="s">
        <v>49</v>
      </c>
      <c r="D34" s="482">
        <f>'10. RTSR Current Rates'!$D$28</f>
        <v>2.6305000000000001</v>
      </c>
      <c r="E34" s="494"/>
      <c r="F34" s="494">
        <f>'10. RTSR Current Rates'!$F$27</f>
        <v>4162548.3371359664</v>
      </c>
      <c r="G34" s="563">
        <f t="shared" si="4"/>
        <v>11101660.949999999</v>
      </c>
      <c r="H34" s="562">
        <f t="shared" si="3"/>
        <v>7.4804717621239539E-2</v>
      </c>
      <c r="I34" s="563">
        <f>H34*'13. RTSR - Current Wholesale'!$P$113</f>
        <v>12069483.39391445</v>
      </c>
      <c r="J34" s="564">
        <f t="shared" si="5"/>
        <v>2.8598221668093213</v>
      </c>
    </row>
    <row r="35" spans="1:11" x14ac:dyDescent="0.25">
      <c r="A35" s="394" t="s">
        <v>613</v>
      </c>
      <c r="B35" s="394" t="s">
        <v>46</v>
      </c>
      <c r="C35" s="481" t="s">
        <v>43</v>
      </c>
      <c r="D35" s="561">
        <f>'10. RTSR Current Rates'!$D$30</f>
        <v>4.6299999999999996E-3</v>
      </c>
      <c r="E35" s="494">
        <f>'10. RTSR Current Rates'!$H$29</f>
        <v>43023836.931184918</v>
      </c>
      <c r="F35" s="494">
        <v>0</v>
      </c>
      <c r="G35" s="494">
        <f>IF(ISERROR(D35*E35), 0, ROUND(D35*E35, 2))</f>
        <v>199200.36</v>
      </c>
      <c r="H35" s="562">
        <f t="shared" si="3"/>
        <v>1.3422429983190273E-3</v>
      </c>
      <c r="I35" s="563">
        <f>H35*'13. RTSR - Current Wholesale'!$P$113</f>
        <v>216566.2821004978</v>
      </c>
      <c r="J35" s="561">
        <f>IF(ISERROR(I35/E35), 0, I35/E35)</f>
        <v>5.0336347835942151E-3</v>
      </c>
    </row>
    <row r="36" spans="1:11" x14ac:dyDescent="0.25">
      <c r="A36" s="394" t="s">
        <v>614</v>
      </c>
      <c r="B36" s="394" t="s">
        <v>46</v>
      </c>
      <c r="C36" s="481" t="s">
        <v>49</v>
      </c>
      <c r="D36" s="482">
        <f>'10. RTSR Current Rates'!$D$32</f>
        <v>2.8258999999999999</v>
      </c>
      <c r="E36" s="494"/>
      <c r="F36" s="494">
        <f>'10. RTSR Current Rates'!$F$31</f>
        <v>340205.62979700003</v>
      </c>
      <c r="G36" s="563">
        <f t="shared" si="4"/>
        <v>974739.69</v>
      </c>
      <c r="H36" s="562">
        <f t="shared" si="3"/>
        <v>6.5679475884790521E-3</v>
      </c>
      <c r="I36" s="563">
        <f>H36*'13. RTSR - Current Wholesale'!$P$113</f>
        <v>1059715.7087421517</v>
      </c>
      <c r="J36" s="564">
        <f t="shared" si="5"/>
        <v>3.0722567872301427</v>
      </c>
    </row>
    <row r="38" spans="1:11" ht="15.5" x14ac:dyDescent="0.35">
      <c r="A38" s="485" t="s">
        <v>670</v>
      </c>
    </row>
    <row r="39" spans="1:11" ht="46.5" x14ac:dyDescent="0.25">
      <c r="A39" s="486" t="s">
        <v>184</v>
      </c>
      <c r="B39" s="486" t="s">
        <v>601</v>
      </c>
      <c r="C39" s="487" t="s">
        <v>185</v>
      </c>
      <c r="D39" s="488" t="s">
        <v>671</v>
      </c>
      <c r="E39" s="489" t="s">
        <v>606</v>
      </c>
      <c r="F39" s="490" t="s">
        <v>662</v>
      </c>
      <c r="G39" s="491" t="s">
        <v>663</v>
      </c>
      <c r="H39" s="492" t="s">
        <v>664</v>
      </c>
      <c r="I39" s="490" t="s">
        <v>672</v>
      </c>
      <c r="J39" s="493" t="s">
        <v>673</v>
      </c>
    </row>
    <row r="41" spans="1:11" x14ac:dyDescent="0.25">
      <c r="A41" s="394" t="s">
        <v>607</v>
      </c>
      <c r="B41" s="394" t="s">
        <v>44</v>
      </c>
      <c r="C41" s="481" t="s">
        <v>43</v>
      </c>
      <c r="D41" s="561">
        <f>J17</f>
        <v>1.1660211686649139E-2</v>
      </c>
      <c r="E41" s="494">
        <f>'10. RTSR Current Rates'!$H$17</f>
        <v>5057808349.108345</v>
      </c>
      <c r="F41" s="494">
        <v>0</v>
      </c>
      <c r="G41" s="494">
        <f>IF(ISERROR(D41*E41), 0, ROUND(D41*E41, 2))</f>
        <v>58975116.020000003</v>
      </c>
      <c r="H41" s="562">
        <f>G41/SUM($G$41:$G$48)</f>
        <v>0.24652757252374413</v>
      </c>
      <c r="I41" s="563">
        <f>H41*'14. RTSR - Forecast Wholesale'!$F$109</f>
        <v>57732404.732608505</v>
      </c>
      <c r="J41" s="561">
        <f>IF(ISERROR(I41/E41), 0, I41/E41)</f>
        <v>1.1414510149002841E-2</v>
      </c>
      <c r="K41" s="598"/>
    </row>
    <row r="42" spans="1:11" ht="25" x14ac:dyDescent="0.25">
      <c r="A42" s="407" t="s">
        <v>608</v>
      </c>
      <c r="B42" s="394" t="s">
        <v>44</v>
      </c>
      <c r="C42" s="481" t="s">
        <v>43</v>
      </c>
      <c r="D42" s="561">
        <f t="shared" ref="D42:D48" si="6">J18</f>
        <v>1.1660211692856094E-2</v>
      </c>
      <c r="E42" s="494">
        <f>'10. RTSR Current Rates'!$H$19</f>
        <v>336258597.41839677</v>
      </c>
      <c r="F42" s="494">
        <v>0</v>
      </c>
      <c r="G42" s="494">
        <f>IF(ISERROR(D42*E42), 0, ROUND(D42*E42, 2))</f>
        <v>3920846.43</v>
      </c>
      <c r="H42" s="562">
        <f t="shared" ref="H42:H48" si="7">G42/SUM($G$41:$G$48)</f>
        <v>1.6389908453906053E-2</v>
      </c>
      <c r="I42" s="563">
        <f>H42*'14. RTSR - Forecast Wholesale'!$F$109</f>
        <v>3838227.1755836583</v>
      </c>
      <c r="J42" s="561">
        <f>IF(ISERROR(I42/E42), 0, I42/E42)</f>
        <v>1.1414510156919093E-2</v>
      </c>
      <c r="K42" s="598"/>
    </row>
    <row r="43" spans="1:11" x14ac:dyDescent="0.25">
      <c r="A43" s="394" t="s">
        <v>609</v>
      </c>
      <c r="B43" s="394" t="s">
        <v>44</v>
      </c>
      <c r="C43" s="481" t="s">
        <v>43</v>
      </c>
      <c r="D43" s="561">
        <f t="shared" si="6"/>
        <v>1.1348064396764314E-2</v>
      </c>
      <c r="E43" s="494">
        <f>'10. RTSR Current Rates'!$H$21</f>
        <v>2465624570.5413737</v>
      </c>
      <c r="F43" s="494">
        <v>0</v>
      </c>
      <c r="G43" s="494">
        <f>IF(ISERROR(D43*E43), 0, ROUND(D43*E43, 2))</f>
        <v>27980066.399999999</v>
      </c>
      <c r="H43" s="562">
        <f t="shared" si="7"/>
        <v>0.11696217513681419</v>
      </c>
      <c r="I43" s="563">
        <f>H43*'14. RTSR - Forecast Wholesale'!$F$109</f>
        <v>27390476.303637125</v>
      </c>
      <c r="J43" s="561">
        <f>IF(ISERROR(I43/E43), 0, I43/E43)</f>
        <v>1.1108940359733289E-2</v>
      </c>
      <c r="K43" s="598"/>
    </row>
    <row r="44" spans="1:11" x14ac:dyDescent="0.25">
      <c r="A44" s="394" t="s">
        <v>610</v>
      </c>
      <c r="B44" s="394" t="s">
        <v>44</v>
      </c>
      <c r="C44" s="481" t="s">
        <v>49</v>
      </c>
      <c r="D44" s="482">
        <f>J20</f>
        <v>3.8375992039517803</v>
      </c>
      <c r="E44" s="494"/>
      <c r="F44" s="494">
        <f>'10. RTSR Current Rates'!$F$23</f>
        <v>24176162.67663987</v>
      </c>
      <c r="G44" s="563">
        <f>IF(ISERROR(D44*F44), 0, ROUND((D44/30*365/12)*F44, 2))</f>
        <v>94067011.849999994</v>
      </c>
      <c r="H44" s="562">
        <f t="shared" si="7"/>
        <v>0.39321859202580289</v>
      </c>
      <c r="I44" s="563">
        <f>H44*'14. RTSR - Forecast Wholesale'!$F$109</f>
        <v>92084851.486677587</v>
      </c>
      <c r="J44" s="564">
        <f>((+(I44/F44)*12)/365)*30</f>
        <v>3.7567341178052249</v>
      </c>
      <c r="K44" s="598"/>
    </row>
    <row r="45" spans="1:11" x14ac:dyDescent="0.25">
      <c r="A45" s="394" t="s">
        <v>611</v>
      </c>
      <c r="B45" s="394" t="s">
        <v>44</v>
      </c>
      <c r="C45" s="481" t="s">
        <v>49</v>
      </c>
      <c r="D45" s="482">
        <f t="shared" si="6"/>
        <v>3.7079070397418836</v>
      </c>
      <c r="E45" s="494"/>
      <c r="F45" s="494">
        <f>'10. RTSR Current Rates'!$F$25</f>
        <v>9299485.4551599994</v>
      </c>
      <c r="G45" s="563">
        <f t="shared" ref="G45:G48" si="8">IF(ISERROR(D45*F45), 0, ROUND((D45/30*365/12)*F45, 2))</f>
        <v>34960539.079999998</v>
      </c>
      <c r="H45" s="562">
        <f t="shared" si="7"/>
        <v>0.14614192247779642</v>
      </c>
      <c r="I45" s="563">
        <f>H45*'14. RTSR - Forecast Wholesale'!$F$109</f>
        <v>34223857.925981171</v>
      </c>
      <c r="J45" s="564">
        <f t="shared" ref="J45:J48" si="9">((+(I45/F45)*12)/365)*30</f>
        <v>3.6297747996006331</v>
      </c>
      <c r="K45" s="598"/>
    </row>
    <row r="46" spans="1:11" x14ac:dyDescent="0.25">
      <c r="A46" s="394" t="s">
        <v>612</v>
      </c>
      <c r="B46" s="394" t="s">
        <v>44</v>
      </c>
      <c r="C46" s="481" t="s">
        <v>49</v>
      </c>
      <c r="D46" s="482">
        <f t="shared" si="6"/>
        <v>4.2267763892717838</v>
      </c>
      <c r="E46" s="494"/>
      <c r="F46" s="494">
        <f>'10. RTSR Current Rates'!$F$27</f>
        <v>4162548.3371359664</v>
      </c>
      <c r="G46" s="563">
        <f t="shared" si="8"/>
        <v>17838524.379999999</v>
      </c>
      <c r="H46" s="562">
        <f t="shared" si="7"/>
        <v>7.4568536860794926E-2</v>
      </c>
      <c r="I46" s="563">
        <f>H46*'14. RTSR - Forecast Wholesale'!$F$109</f>
        <v>17462634.732069224</v>
      </c>
      <c r="J46" s="564">
        <f t="shared" si="9"/>
        <v>4.1377106432613484</v>
      </c>
      <c r="K46" s="598"/>
    </row>
    <row r="47" spans="1:11" x14ac:dyDescent="0.25">
      <c r="A47" s="394" t="s">
        <v>613</v>
      </c>
      <c r="B47" s="394" t="s">
        <v>44</v>
      </c>
      <c r="C47" s="481" t="s">
        <v>43</v>
      </c>
      <c r="D47" s="561">
        <f t="shared" si="6"/>
        <v>7.0585565432345603E-3</v>
      </c>
      <c r="E47" s="494">
        <f>'10. RTSR Current Rates'!$H$29</f>
        <v>43023836.931184918</v>
      </c>
      <c r="F47" s="494">
        <v>0</v>
      </c>
      <c r="G47" s="494">
        <f>IF(ISERROR(D47*E47), 0, ROUND(D47*E47, 2))</f>
        <v>303686.19</v>
      </c>
      <c r="H47" s="562">
        <f t="shared" si="7"/>
        <v>1.2694679431286778E-3</v>
      </c>
      <c r="I47" s="563">
        <f>H47*'14. RTSR - Forecast Wholesale'!$F$109</f>
        <v>297286.97823736549</v>
      </c>
      <c r="J47" s="561">
        <f>IF(ISERROR(I47/E47), 0, I47/E47)</f>
        <v>6.9098202169384695E-3</v>
      </c>
      <c r="K47" s="598"/>
    </row>
    <row r="48" spans="1:11" x14ac:dyDescent="0.25">
      <c r="A48" s="394" t="s">
        <v>614</v>
      </c>
      <c r="B48" s="394" t="s">
        <v>44</v>
      </c>
      <c r="C48" s="481" t="s">
        <v>49</v>
      </c>
      <c r="D48" s="482">
        <f t="shared" si="6"/>
        <v>3.4134816594812332</v>
      </c>
      <c r="E48" s="494"/>
      <c r="F48" s="494">
        <f>'10. RTSR Current Rates'!$F$31</f>
        <v>340205.62979700003</v>
      </c>
      <c r="G48" s="563">
        <f t="shared" si="8"/>
        <v>1177414.6499999999</v>
      </c>
      <c r="H48" s="562">
        <f t="shared" si="7"/>
        <v>4.9218245780128234E-3</v>
      </c>
      <c r="I48" s="563">
        <f>H48*'14. RTSR - Forecast Wholesale'!$F$109</f>
        <v>1152604.4152053976</v>
      </c>
      <c r="J48" s="564">
        <f t="shared" si="9"/>
        <v>3.3415535019381561</v>
      </c>
      <c r="K48" s="598"/>
    </row>
    <row r="49" spans="1:11" x14ac:dyDescent="0.25">
      <c r="K49" s="599"/>
    </row>
    <row r="50" spans="1:11" ht="15.5" x14ac:dyDescent="0.35">
      <c r="A50" s="485" t="s">
        <v>674</v>
      </c>
      <c r="K50" s="599"/>
    </row>
    <row r="51" spans="1:11" ht="46.5" x14ac:dyDescent="0.25">
      <c r="A51" s="486" t="s">
        <v>184</v>
      </c>
      <c r="B51" s="486" t="s">
        <v>601</v>
      </c>
      <c r="C51" s="487" t="s">
        <v>185</v>
      </c>
      <c r="D51" s="488" t="s">
        <v>669</v>
      </c>
      <c r="E51" s="489" t="s">
        <v>606</v>
      </c>
      <c r="F51" s="490" t="s">
        <v>662</v>
      </c>
      <c r="G51" s="491" t="s">
        <v>663</v>
      </c>
      <c r="H51" s="492" t="s">
        <v>664</v>
      </c>
      <c r="I51" s="490" t="s">
        <v>672</v>
      </c>
      <c r="J51" s="493" t="s">
        <v>675</v>
      </c>
      <c r="K51" s="600"/>
    </row>
    <row r="52" spans="1:11" x14ac:dyDescent="0.25">
      <c r="K52" s="599"/>
    </row>
    <row r="53" spans="1:11" x14ac:dyDescent="0.25">
      <c r="A53" s="394" t="s">
        <v>607</v>
      </c>
      <c r="B53" s="394" t="s">
        <v>46</v>
      </c>
      <c r="C53" s="481" t="s">
        <v>43</v>
      </c>
      <c r="D53" s="561">
        <f>J29</f>
        <v>7.9690159588115279E-3</v>
      </c>
      <c r="E53" s="494">
        <f>E29</f>
        <v>5057808349.108345</v>
      </c>
      <c r="F53" s="494">
        <f>F29</f>
        <v>0</v>
      </c>
      <c r="G53" s="494">
        <f>IF(ISERROR(D53*E53), 0, ROUND(D53*E53, 2))</f>
        <v>40305755.450000003</v>
      </c>
      <c r="H53" s="562">
        <f>G53/SUM($G$53:$G$60)</f>
        <v>0.24980859217765486</v>
      </c>
      <c r="I53" s="563">
        <f>H53*'14. RTSR - Forecast Wholesale'!$P$113</f>
        <v>39416532.846172772</v>
      </c>
      <c r="J53" s="561">
        <f>IF(ISERROR(I53/E53), 0, I53/E53)</f>
        <v>7.7932041163880049E-3</v>
      </c>
      <c r="K53" s="598"/>
    </row>
    <row r="54" spans="1:11" ht="25" x14ac:dyDescent="0.25">
      <c r="A54" s="407" t="s">
        <v>608</v>
      </c>
      <c r="B54" s="394" t="s">
        <v>46</v>
      </c>
      <c r="C54" s="481" t="s">
        <v>43</v>
      </c>
      <c r="D54" s="561">
        <f t="shared" ref="D54:D60" si="10">J30</f>
        <v>7.9690159615735719E-3</v>
      </c>
      <c r="E54" s="494">
        <f t="shared" ref="E54:F60" si="11">E30</f>
        <v>336258597.41839677</v>
      </c>
      <c r="F54" s="494">
        <f t="shared" si="11"/>
        <v>0</v>
      </c>
      <c r="G54" s="494">
        <f>IF(ISERROR(D54*E54), 0, ROUND(D54*E54, 2))</f>
        <v>2679650.13</v>
      </c>
      <c r="H54" s="562">
        <f t="shared" ref="H54:H60" si="12">G54/SUM($G$53:$G$60)</f>
        <v>1.660804068873915E-2</v>
      </c>
      <c r="I54" s="563">
        <f>H54*'14. RTSR - Forecast Wholesale'!$P$113</f>
        <v>2620531.8864801512</v>
      </c>
      <c r="J54" s="561">
        <f>IF(ISERROR(I54/E54), 0, I54/E54)</f>
        <v>7.7932041190890353E-3</v>
      </c>
      <c r="K54" s="598"/>
    </row>
    <row r="55" spans="1:11" x14ac:dyDescent="0.25">
      <c r="A55" s="394" t="s">
        <v>609</v>
      </c>
      <c r="B55" s="394" t="s">
        <v>46</v>
      </c>
      <c r="C55" s="481" t="s">
        <v>43</v>
      </c>
      <c r="D55" s="561">
        <f t="shared" si="10"/>
        <v>7.1318887693656643E-3</v>
      </c>
      <c r="E55" s="494">
        <f t="shared" si="11"/>
        <v>2465624570.5413737</v>
      </c>
      <c r="F55" s="494">
        <f t="shared" si="11"/>
        <v>0</v>
      </c>
      <c r="G55" s="494">
        <f>IF(ISERROR(D55*E55), 0, ROUND(D55*E55, 2))</f>
        <v>17584560.18</v>
      </c>
      <c r="H55" s="562">
        <f t="shared" si="12"/>
        <v>0.10898627686257767</v>
      </c>
      <c r="I55" s="563">
        <f>H55*'14. RTSR - Forecast Wholesale'!$P$113</f>
        <v>17196610.91032774</v>
      </c>
      <c r="J55" s="561">
        <f>IF(ISERROR(I55/E55), 0, I55/E55)</f>
        <v>6.9745455637440796E-3</v>
      </c>
      <c r="K55" s="598"/>
    </row>
    <row r="56" spans="1:11" x14ac:dyDescent="0.25">
      <c r="A56" s="394" t="s">
        <v>610</v>
      </c>
      <c r="B56" s="394" t="s">
        <v>46</v>
      </c>
      <c r="C56" s="481" t="s">
        <v>49</v>
      </c>
      <c r="D56" s="482">
        <f t="shared" si="10"/>
        <v>2.57672097199828</v>
      </c>
      <c r="E56" s="494">
        <f t="shared" si="11"/>
        <v>0</v>
      </c>
      <c r="F56" s="494">
        <f t="shared" si="11"/>
        <v>24176162.67663987</v>
      </c>
      <c r="G56" s="563">
        <f>IF(ISERROR(D56*F56), 0, ROUND((D56/30*365/12)*F56, 2))</f>
        <v>63160436.859999999</v>
      </c>
      <c r="H56" s="562">
        <f t="shared" si="12"/>
        <v>0.39145823312740463</v>
      </c>
      <c r="I56" s="563">
        <f>H56*'14. RTSR - Forecast Wholesale'!$P$113</f>
        <v>61766995.960642926</v>
      </c>
      <c r="J56" s="564">
        <f>((+(I56/F56)*12)/365)*30</f>
        <v>2.5198735441654652</v>
      </c>
      <c r="K56" s="598"/>
    </row>
    <row r="57" spans="1:11" x14ac:dyDescent="0.25">
      <c r="A57" s="394" t="s">
        <v>611</v>
      </c>
      <c r="B57" s="394" t="s">
        <v>46</v>
      </c>
      <c r="C57" s="481" t="s">
        <v>49</v>
      </c>
      <c r="D57" s="482">
        <f t="shared" si="10"/>
        <v>2.5741117444317894</v>
      </c>
      <c r="E57" s="494">
        <f t="shared" si="11"/>
        <v>0</v>
      </c>
      <c r="F57" s="494">
        <f t="shared" si="11"/>
        <v>9299485.4551599994</v>
      </c>
      <c r="G57" s="563">
        <f t="shared" ref="G57:G60" si="13">IF(ISERROR(D57*F57), 0, ROUND((D57/30*365/12)*F57, 2))</f>
        <v>24270385.77</v>
      </c>
      <c r="H57" s="562">
        <f t="shared" si="12"/>
        <v>0.15042394896514183</v>
      </c>
      <c r="I57" s="563">
        <f>H57*'14. RTSR - Forecast Wholesale'!$P$113</f>
        <v>23734934.309300713</v>
      </c>
      <c r="J57" s="564">
        <f t="shared" ref="J57:J60" si="14">((+(I57/F57)*12)/365)*30</f>
        <v>2.5173218814899654</v>
      </c>
      <c r="K57" s="598"/>
    </row>
    <row r="58" spans="1:11" x14ac:dyDescent="0.25">
      <c r="A58" s="394" t="s">
        <v>612</v>
      </c>
      <c r="B58" s="394" t="s">
        <v>46</v>
      </c>
      <c r="C58" s="481" t="s">
        <v>49</v>
      </c>
      <c r="D58" s="482">
        <f t="shared" si="10"/>
        <v>2.8598221668093213</v>
      </c>
      <c r="E58" s="494">
        <f t="shared" si="11"/>
        <v>0</v>
      </c>
      <c r="F58" s="494">
        <f t="shared" si="11"/>
        <v>4162548.3371359664</v>
      </c>
      <c r="G58" s="563">
        <f t="shared" si="13"/>
        <v>12069483.390000001</v>
      </c>
      <c r="H58" s="562">
        <f t="shared" si="12"/>
        <v>7.4804717596913053E-2</v>
      </c>
      <c r="I58" s="563">
        <f>H58*'14. RTSR - Forecast Wholesale'!$P$113</f>
        <v>11803207.337682383</v>
      </c>
      <c r="J58" s="564">
        <f>((+(I58/F58)*12)/365)*30</f>
        <v>2.7967289801956356</v>
      </c>
      <c r="K58" s="598"/>
    </row>
    <row r="59" spans="1:11" x14ac:dyDescent="0.25">
      <c r="A59" s="394" t="s">
        <v>613</v>
      </c>
      <c r="B59" s="394" t="s">
        <v>46</v>
      </c>
      <c r="C59" s="481" t="s">
        <v>43</v>
      </c>
      <c r="D59" s="561">
        <f t="shared" si="10"/>
        <v>5.0336347835942151E-3</v>
      </c>
      <c r="E59" s="494">
        <f t="shared" si="11"/>
        <v>43023836.931184918</v>
      </c>
      <c r="F59" s="494">
        <f t="shared" si="11"/>
        <v>0</v>
      </c>
      <c r="G59" s="494">
        <f>IF(ISERROR(D59*E59), 0, ROUND(D59*E59, 2))</f>
        <v>216566.28</v>
      </c>
      <c r="H59" s="562">
        <f t="shared" si="12"/>
        <v>1.342242985299307E-3</v>
      </c>
      <c r="I59" s="563">
        <f>H59*'14. RTSR - Forecast Wholesale'!$P$113</f>
        <v>211788.41070434396</v>
      </c>
      <c r="J59" s="561">
        <f>IF(ISERROR(I59/E59), 0, I59/E59)</f>
        <v>4.9225830565296147E-3</v>
      </c>
      <c r="K59" s="598"/>
    </row>
    <row r="60" spans="1:11" x14ac:dyDescent="0.25">
      <c r="A60" s="394" t="s">
        <v>614</v>
      </c>
      <c r="B60" s="394" t="s">
        <v>46</v>
      </c>
      <c r="C60" s="481" t="s">
        <v>49</v>
      </c>
      <c r="D60" s="482">
        <f t="shared" si="10"/>
        <v>3.0722567872301427</v>
      </c>
      <c r="E60" s="494">
        <f t="shared" si="11"/>
        <v>0</v>
      </c>
      <c r="F60" s="494">
        <f t="shared" si="11"/>
        <v>340205.62979700003</v>
      </c>
      <c r="G60" s="563">
        <f t="shared" si="13"/>
        <v>1059715.71</v>
      </c>
      <c r="H60" s="562">
        <f t="shared" si="12"/>
        <v>6.5679475962692555E-3</v>
      </c>
      <c r="I60" s="563">
        <f>H60*'14. RTSR - Forecast Wholesale'!$P$113</f>
        <v>1036336.3401695105</v>
      </c>
      <c r="J60" s="564">
        <f t="shared" si="14"/>
        <v>3.0044768881629587</v>
      </c>
      <c r="K60" s="598"/>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795C-0B89-49D4-9918-17AFB2486184}">
  <dimension ref="A1:AC106"/>
  <sheetViews>
    <sheetView showGridLines="0" zoomScale="70" zoomScaleNormal="70" workbookViewId="0"/>
  </sheetViews>
  <sheetFormatPr defaultColWidth="9.26953125" defaultRowHeight="14.5" x14ac:dyDescent="0.35"/>
  <cols>
    <col min="1" max="1" width="56.7265625" customWidth="1"/>
    <col min="2" max="2" width="11.453125" customWidth="1"/>
    <col min="3" max="3" width="15.54296875" customWidth="1"/>
    <col min="4" max="4" width="17.26953125" customWidth="1"/>
    <col min="5" max="5" width="29.7265625" bestFit="1" customWidth="1"/>
    <col min="6" max="6" width="16.7265625" customWidth="1"/>
    <col min="7" max="7" width="18.26953125" customWidth="1"/>
    <col min="8" max="8" width="14.26953125" customWidth="1"/>
    <col min="9" max="9" width="16.453125" customWidth="1"/>
    <col min="11" max="11" width="13.54296875" customWidth="1"/>
    <col min="12" max="12" width="13.26953125" customWidth="1"/>
    <col min="13" max="13" width="11.453125" customWidth="1"/>
    <col min="25" max="26" width="9.26953125" hidden="1" customWidth="1"/>
    <col min="27" max="28" width="0" hidden="1" customWidth="1"/>
  </cols>
  <sheetData>
    <row r="1" spans="1:29" x14ac:dyDescent="0.35">
      <c r="Y1" t="b">
        <v>0</v>
      </c>
      <c r="Z1">
        <v>0</v>
      </c>
      <c r="AC1" s="495" t="s">
        <v>676</v>
      </c>
    </row>
    <row r="2" spans="1:29" x14ac:dyDescent="0.35">
      <c r="Y2" t="b">
        <v>1</v>
      </c>
    </row>
    <row r="3" spans="1:29" x14ac:dyDescent="0.35">
      <c r="K3" s="496"/>
    </row>
    <row r="8" spans="1:29" x14ac:dyDescent="0.35">
      <c r="B8">
        <v>0</v>
      </c>
    </row>
    <row r="9" spans="1:29" x14ac:dyDescent="0.35">
      <c r="B9">
        <v>0</v>
      </c>
    </row>
    <row r="10" spans="1:29" x14ac:dyDescent="0.35">
      <c r="B10" s="280">
        <v>0</v>
      </c>
    </row>
    <row r="11" spans="1:29" ht="35.25" customHeight="1" x14ac:dyDescent="0.35">
      <c r="A11" s="772" t="s">
        <v>677</v>
      </c>
      <c r="B11" s="752"/>
      <c r="C11" s="752"/>
      <c r="D11" s="752"/>
      <c r="E11" s="752"/>
      <c r="F11" s="752"/>
      <c r="G11" s="752"/>
      <c r="H11" s="752"/>
      <c r="I11" s="752"/>
    </row>
    <row r="12" spans="1:29" ht="65.25" customHeight="1" x14ac:dyDescent="0.35">
      <c r="A12" s="497" t="s">
        <v>678</v>
      </c>
      <c r="B12" s="498">
        <v>4.8000000000000001E-2</v>
      </c>
      <c r="C12" s="499" t="s">
        <v>679</v>
      </c>
      <c r="D12" s="500">
        <v>0</v>
      </c>
      <c r="E12" s="501" t="s">
        <v>680</v>
      </c>
      <c r="F12" s="565" t="s">
        <v>707</v>
      </c>
      <c r="G12" s="566">
        <v>4.36E-2</v>
      </c>
      <c r="H12" s="567" t="s">
        <v>708</v>
      </c>
      <c r="I12" s="568">
        <v>3.0000000000000001E-3</v>
      </c>
    </row>
    <row r="13" spans="1:29" ht="58.15" customHeight="1" x14ac:dyDescent="0.35">
      <c r="A13" s="502" t="s">
        <v>681</v>
      </c>
      <c r="B13" s="503" t="s">
        <v>682</v>
      </c>
      <c r="C13" s="499" t="s">
        <v>683</v>
      </c>
      <c r="D13" s="574">
        <f>(B12-D12-B14)*0+ROUND(B12-B14-(B12*G13)+G12-G14-(I12*G13),4)</f>
        <v>4.5999999999999999E-2</v>
      </c>
      <c r="E13" s="501" t="s">
        <v>684</v>
      </c>
      <c r="F13" s="569" t="s">
        <v>709</v>
      </c>
      <c r="G13" s="570">
        <v>0.73699999999999999</v>
      </c>
      <c r="H13" s="571"/>
      <c r="I13" s="571"/>
      <c r="J13" s="504"/>
      <c r="K13" s="504"/>
    </row>
    <row r="14" spans="1:29" ht="30" customHeight="1" x14ac:dyDescent="0.35">
      <c r="A14" s="497" t="s">
        <v>685</v>
      </c>
      <c r="B14" s="505">
        <f>IF(B13="I", 0%, IF(B13="II", 0.15%, IF(B13="III", 0.3%, IF(B13="IV", 0.45%,IF(B13="V",0.6%, 0)))))</f>
        <v>6.0000000000000001E-3</v>
      </c>
      <c r="E14" s="506" t="s">
        <v>686</v>
      </c>
      <c r="F14" s="572" t="s">
        <v>710</v>
      </c>
      <c r="G14" s="566">
        <v>2E-3</v>
      </c>
      <c r="H14" s="573"/>
      <c r="I14" s="573"/>
    </row>
    <row r="15" spans="1:29" ht="64.5" customHeight="1" x14ac:dyDescent="0.35">
      <c r="A15" s="507" t="s">
        <v>184</v>
      </c>
      <c r="B15" s="508" t="s">
        <v>687</v>
      </c>
      <c r="C15" s="508" t="s">
        <v>688</v>
      </c>
      <c r="D15" s="508" t="s">
        <v>689</v>
      </c>
      <c r="E15" s="508" t="s">
        <v>690</v>
      </c>
      <c r="F15" s="508" t="s">
        <v>691</v>
      </c>
      <c r="G15" s="508" t="s">
        <v>692</v>
      </c>
      <c r="H15" s="508" t="s">
        <v>693</v>
      </c>
      <c r="I15" s="184"/>
    </row>
    <row r="16" spans="1:29" x14ac:dyDescent="0.35">
      <c r="A16" s="184"/>
      <c r="B16" s="323"/>
      <c r="C16" s="323"/>
      <c r="D16" s="323"/>
      <c r="E16" s="323"/>
      <c r="F16" s="323"/>
      <c r="G16" s="323"/>
      <c r="H16" s="323"/>
      <c r="I16" s="184"/>
    </row>
    <row r="17" spans="1:9" x14ac:dyDescent="0.35">
      <c r="A17" s="184" t="s">
        <v>39</v>
      </c>
      <c r="B17" s="323">
        <v>43.31</v>
      </c>
      <c r="C17" s="509"/>
      <c r="D17" s="323"/>
      <c r="E17" s="509"/>
      <c r="F17" s="510">
        <f>D13</f>
        <v>4.5999999999999999E-2</v>
      </c>
      <c r="G17" s="511">
        <f>(B17+C17)*(1+D13)</f>
        <v>45.302260000000004</v>
      </c>
      <c r="H17" s="585"/>
      <c r="I17" s="184"/>
    </row>
    <row r="18" spans="1:9" x14ac:dyDescent="0.35">
      <c r="A18" s="533" t="s">
        <v>706</v>
      </c>
      <c r="B18" s="543">
        <v>35.53</v>
      </c>
      <c r="C18" s="575"/>
      <c r="D18" s="543"/>
      <c r="E18" s="575"/>
      <c r="F18" s="576">
        <f>D13</f>
        <v>4.5999999999999999E-2</v>
      </c>
      <c r="G18" s="577">
        <f>(B18+C18)*(1+D13)</f>
        <v>37.164380000000001</v>
      </c>
      <c r="H18" s="585"/>
      <c r="I18" s="184"/>
    </row>
    <row r="19" spans="1:9" x14ac:dyDescent="0.35">
      <c r="A19" s="184" t="s">
        <v>47</v>
      </c>
      <c r="B19" s="323">
        <v>41.78</v>
      </c>
      <c r="C19" s="513"/>
      <c r="D19" s="582">
        <v>3.8640000000000001E-2</v>
      </c>
      <c r="E19" s="513"/>
      <c r="F19" s="510">
        <f>D13</f>
        <v>4.5999999999999999E-2</v>
      </c>
      <c r="G19" s="511">
        <f>(B19+C19)*(1+D13)</f>
        <v>43.701880000000003</v>
      </c>
      <c r="H19" s="583">
        <f>(D19+E19)*(1+D13)</f>
        <v>4.0417439999999999E-2</v>
      </c>
      <c r="I19" s="184"/>
    </row>
    <row r="20" spans="1:9" x14ac:dyDescent="0.35">
      <c r="A20" s="184" t="s">
        <v>48</v>
      </c>
      <c r="B20" s="323">
        <v>55.52</v>
      </c>
      <c r="C20" s="513"/>
      <c r="D20" s="323">
        <v>8.9153000000000002</v>
      </c>
      <c r="E20" s="513"/>
      <c r="F20" s="510">
        <f>D13</f>
        <v>4.5999999999999999E-2</v>
      </c>
      <c r="G20" s="511">
        <f>(B20+C20)*(1+D13)</f>
        <v>58.073920000000008</v>
      </c>
      <c r="H20" s="512">
        <f>(D20+E20)*(1+D13)</f>
        <v>9.3254038000000001</v>
      </c>
      <c r="I20" s="184"/>
    </row>
    <row r="21" spans="1:9" x14ac:dyDescent="0.35">
      <c r="A21" s="184" t="s">
        <v>50</v>
      </c>
      <c r="B21" s="323">
        <v>1046.03</v>
      </c>
      <c r="C21" s="513"/>
      <c r="D21" s="323">
        <v>7.3673999999999999</v>
      </c>
      <c r="E21" s="513"/>
      <c r="F21" s="510">
        <f>D13</f>
        <v>4.5999999999999999E-2</v>
      </c>
      <c r="G21" s="511">
        <f>(B21+C21)*(1+D13)</f>
        <v>1094.1473800000001</v>
      </c>
      <c r="H21" s="512">
        <f>(D21+E21)*(1+D13)</f>
        <v>7.7063003999999999</v>
      </c>
      <c r="I21" s="184"/>
    </row>
    <row r="22" spans="1:9" x14ac:dyDescent="0.35">
      <c r="A22" s="184" t="s">
        <v>51</v>
      </c>
      <c r="B22" s="323">
        <v>4630.5200000000004</v>
      </c>
      <c r="C22" s="514"/>
      <c r="D22" s="323">
        <v>7.9825999999999997</v>
      </c>
      <c r="E22" s="514"/>
      <c r="F22" s="510">
        <f>D13</f>
        <v>4.5999999999999999E-2</v>
      </c>
      <c r="G22" s="511">
        <f>(B22+C22)*(1+D13)</f>
        <v>4843.5239200000005</v>
      </c>
      <c r="H22" s="512">
        <f>(D22+E22)*(1+D13)</f>
        <v>8.3497996000000008</v>
      </c>
      <c r="I22" s="184"/>
    </row>
    <row r="23" spans="1:9" x14ac:dyDescent="0.35">
      <c r="A23" s="184" t="s">
        <v>52</v>
      </c>
      <c r="B23" s="543">
        <v>270.82</v>
      </c>
      <c r="C23" s="515"/>
      <c r="D23" s="323"/>
      <c r="E23" s="515"/>
      <c r="F23" s="510">
        <f>D13</f>
        <v>4.5999999999999999E-2</v>
      </c>
      <c r="G23" s="577">
        <f>ROUND((B23+C23)*(1+D13),2)</f>
        <v>283.27999999999997</v>
      </c>
      <c r="H23" s="323"/>
      <c r="I23" s="184"/>
    </row>
    <row r="24" spans="1:9" x14ac:dyDescent="0.35">
      <c r="A24" s="579" t="s">
        <v>711</v>
      </c>
      <c r="B24" s="543"/>
      <c r="C24" s="580"/>
      <c r="D24" s="543">
        <f>+D20</f>
        <v>8.9153000000000002</v>
      </c>
      <c r="E24" s="580"/>
      <c r="F24" s="576">
        <f>D13</f>
        <v>4.5999999999999999E-2</v>
      </c>
      <c r="G24" s="577"/>
      <c r="H24" s="578">
        <f>ROUND((D24+E24)*(1+D13),4)</f>
        <v>9.3254000000000001</v>
      </c>
      <c r="I24" s="184"/>
    </row>
    <row r="25" spans="1:9" x14ac:dyDescent="0.35">
      <c r="A25" s="579" t="s">
        <v>712</v>
      </c>
      <c r="B25" s="543"/>
      <c r="C25" s="580"/>
      <c r="D25" s="543">
        <f>+D21</f>
        <v>7.3673999999999999</v>
      </c>
      <c r="E25" s="580"/>
      <c r="F25" s="576">
        <f>D13</f>
        <v>4.5999999999999999E-2</v>
      </c>
      <c r="G25" s="577"/>
      <c r="H25" s="578">
        <f>ROUND((D25+E25)*(1+D13),4)</f>
        <v>7.7062999999999997</v>
      </c>
      <c r="I25" s="184"/>
    </row>
    <row r="26" spans="1:9" x14ac:dyDescent="0.35">
      <c r="A26" s="579" t="s">
        <v>713</v>
      </c>
      <c r="B26" s="543"/>
      <c r="C26" s="580"/>
      <c r="D26" s="581">
        <f>+D22</f>
        <v>7.9825999999999997</v>
      </c>
      <c r="E26" s="580"/>
      <c r="F26" s="576">
        <f>D13</f>
        <v>4.5999999999999999E-2</v>
      </c>
      <c r="G26" s="577"/>
      <c r="H26" s="578">
        <f>ROUND((D26+E26)*(1+D13),4)</f>
        <v>8.3498000000000001</v>
      </c>
      <c r="I26" s="184"/>
    </row>
    <row r="27" spans="1:9" x14ac:dyDescent="0.35">
      <c r="A27" s="184" t="s">
        <v>53</v>
      </c>
      <c r="B27" s="323">
        <v>6.84</v>
      </c>
      <c r="C27" s="509"/>
      <c r="D27" s="543">
        <v>8.6059999999999998E-2</v>
      </c>
      <c r="E27" s="509"/>
      <c r="F27" s="510">
        <f>D13</f>
        <v>4.5999999999999999E-2</v>
      </c>
      <c r="G27" s="511">
        <f>(B27+C27)*(1+D13)</f>
        <v>7.1546400000000006</v>
      </c>
      <c r="H27" s="583">
        <f>(D27+E27)*(1+D13)</f>
        <v>9.0018760000000003E-2</v>
      </c>
      <c r="I27" s="184"/>
    </row>
    <row r="28" spans="1:9" x14ac:dyDescent="0.35">
      <c r="A28" s="579" t="s">
        <v>714</v>
      </c>
      <c r="B28" s="543">
        <v>0.71</v>
      </c>
      <c r="C28" s="575"/>
      <c r="D28" s="543"/>
      <c r="E28" s="575"/>
      <c r="F28" s="576">
        <f>D13</f>
        <v>4.5999999999999999E-2</v>
      </c>
      <c r="G28" s="577">
        <f>(B28+C28)*(1+D13)</f>
        <v>0.74265999999999999</v>
      </c>
      <c r="H28" s="578"/>
      <c r="I28" s="184"/>
    </row>
    <row r="29" spans="1:9" x14ac:dyDescent="0.35">
      <c r="A29" s="184" t="s">
        <v>54</v>
      </c>
      <c r="B29" s="323">
        <v>1.76</v>
      </c>
      <c r="C29" s="514"/>
      <c r="D29" s="323">
        <v>39.305700000000002</v>
      </c>
      <c r="E29" s="514"/>
      <c r="F29" s="510">
        <f>D13</f>
        <v>4.5999999999999999E-2</v>
      </c>
      <c r="G29" s="511">
        <f>(B29+C29)*(1+D13)</f>
        <v>1.8409600000000002</v>
      </c>
      <c r="H29" s="512">
        <f>(D29+E29)*(1+D13)</f>
        <v>41.113762200000004</v>
      </c>
      <c r="I29" s="184"/>
    </row>
    <row r="30" spans="1:9" x14ac:dyDescent="0.35">
      <c r="A30" s="184" t="s">
        <v>55</v>
      </c>
      <c r="B30" s="584">
        <v>4.49</v>
      </c>
      <c r="C30" s="515"/>
      <c r="D30" s="323"/>
      <c r="E30" s="515"/>
      <c r="F30" s="323"/>
      <c r="G30" s="584">
        <v>4.49</v>
      </c>
      <c r="H30" s="323"/>
      <c r="I30" s="184"/>
    </row>
    <row r="31" spans="1:9" x14ac:dyDescent="0.35">
      <c r="A31" s="184"/>
      <c r="B31" s="323"/>
      <c r="C31" s="515"/>
      <c r="D31" s="323"/>
      <c r="E31" s="515"/>
      <c r="F31" s="323"/>
      <c r="G31" s="323"/>
      <c r="H31" s="323"/>
      <c r="I31" s="184"/>
    </row>
    <row r="32" spans="1:9" ht="26" hidden="1" x14ac:dyDescent="0.35">
      <c r="A32" s="184"/>
      <c r="B32" s="323"/>
      <c r="C32" s="323"/>
      <c r="D32" s="323"/>
      <c r="E32" s="323"/>
      <c r="F32" s="323"/>
      <c r="G32" s="323"/>
      <c r="H32" s="323"/>
      <c r="I32" s="392" t="s">
        <v>701</v>
      </c>
    </row>
    <row r="33" spans="1:9" ht="39" hidden="1" x14ac:dyDescent="0.35">
      <c r="A33" s="516" t="s">
        <v>694</v>
      </c>
      <c r="B33" s="323"/>
      <c r="C33" s="392" t="s">
        <v>695</v>
      </c>
      <c r="D33" s="392" t="s">
        <v>696</v>
      </c>
      <c r="E33" s="392" t="s">
        <v>697</v>
      </c>
      <c r="F33" s="392" t="s">
        <v>698</v>
      </c>
      <c r="G33" s="392" t="s">
        <v>699</v>
      </c>
      <c r="H33" s="392" t="s">
        <v>700</v>
      </c>
      <c r="I33" s="389" t="e">
        <f>ROUND(H34*COS_RES_CUSTOMERS*12, 2)</f>
        <v>#VALUE!</v>
      </c>
    </row>
    <row r="34" spans="1:9" ht="15" hidden="1" thickBot="1" x14ac:dyDescent="0.4">
      <c r="A34" s="184" t="s">
        <v>702</v>
      </c>
      <c r="B34" s="512">
        <f>B17+C17</f>
        <v>43.31</v>
      </c>
      <c r="C34" s="389" t="e">
        <f>B34*COS_RES_CUSTOMERS*12</f>
        <v>#VALUE!</v>
      </c>
      <c r="D34" s="391">
        <f>IF(ISERROR(C34/C36), 0, C34/C36)</f>
        <v>0</v>
      </c>
      <c r="E34" s="391">
        <f>IF(ISERROR((1-D34)/YRS_LEFT), 0, (1-D34)/YRS_LEFT)</f>
        <v>0</v>
      </c>
      <c r="F34" s="517">
        <f>IF(ISERROR(ROUND(E34*C36/COS_RES_CUSTOMERS/12, 2)), 0, ROUND(E34*C36/COS_RES_CUSTOMERS/12, 2))</f>
        <v>0</v>
      </c>
      <c r="G34" s="391">
        <f>E34+D34</f>
        <v>0</v>
      </c>
      <c r="H34" s="518">
        <f>IF(ISERROR(ROUND(G34*C36/COS_RES_CUSTOMERS/12, 2)), 0, ROUND(G34*C36/COS_RES_CUSTOMERS/12, 2))</f>
        <v>0</v>
      </c>
      <c r="I34" s="390" t="e">
        <f>ROUND(H35*COS_RES_KWH, 2)</f>
        <v>#VALUE!</v>
      </c>
    </row>
    <row r="35" spans="1:9" ht="15" hidden="1" thickBot="1" x14ac:dyDescent="0.4">
      <c r="A35" s="184" t="s">
        <v>703</v>
      </c>
      <c r="B35" s="512">
        <f>D17+E17</f>
        <v>0</v>
      </c>
      <c r="C35" s="390" t="e">
        <f>B35*COS_RES_KWH</f>
        <v>#VALUE!</v>
      </c>
      <c r="D35" s="391">
        <f>IF(ISERROR(C35/C36), 0, C35/C36)</f>
        <v>0</v>
      </c>
      <c r="E35" s="323"/>
      <c r="F35" s="323"/>
      <c r="G35" s="391">
        <f>1-G34</f>
        <v>1</v>
      </c>
      <c r="H35" s="519">
        <f>IF(ISERROR(ROUND(G35*C36/COS_RES_KWH, 4)), 0, ROUND(G35*C36/COS_RES_KWH, 4))</f>
        <v>0</v>
      </c>
      <c r="I35" s="389" t="e">
        <f>SUM(I33+I34)</f>
        <v>#VALUE!</v>
      </c>
    </row>
    <row r="36" spans="1:9" hidden="1" x14ac:dyDescent="0.35">
      <c r="A36" s="184"/>
      <c r="B36" s="323"/>
      <c r="C36" s="389" t="e">
        <f>SUM(C34+C35)</f>
        <v>#VALUE!</v>
      </c>
      <c r="D36" s="323"/>
      <c r="E36" s="323"/>
      <c r="F36" s="323"/>
      <c r="G36" s="323"/>
      <c r="H36" s="323"/>
      <c r="I36" s="184"/>
    </row>
    <row r="37" spans="1:9" x14ac:dyDescent="0.35">
      <c r="A37" s="184"/>
      <c r="B37" s="323"/>
      <c r="C37" s="323"/>
      <c r="D37" s="323"/>
      <c r="E37" s="323"/>
      <c r="F37" s="323"/>
      <c r="G37" s="323"/>
      <c r="H37" s="323"/>
      <c r="I37" s="184"/>
    </row>
    <row r="38" spans="1:9" x14ac:dyDescent="0.35">
      <c r="A38" s="184"/>
      <c r="B38" s="323"/>
      <c r="C38" s="323"/>
      <c r="D38" s="323"/>
      <c r="E38" s="323"/>
      <c r="F38" s="323"/>
      <c r="G38" s="323"/>
      <c r="H38" s="323"/>
      <c r="I38" s="184"/>
    </row>
    <row r="39" spans="1:9" x14ac:dyDescent="0.35">
      <c r="A39" s="520" t="str">
        <f>IF((H34-B34)&gt;=4, "The Rate Design Transition has calculated a monthly fixed charge greater than or equal to $4.  Please refer to Section 3.2.3 of the Chapter 3 Filing Requirements for mitigation instructions.", "")</f>
        <v/>
      </c>
      <c r="B39" s="323"/>
      <c r="C39" s="323"/>
      <c r="D39" s="323"/>
      <c r="E39" s="323"/>
      <c r="F39" s="323"/>
      <c r="G39" s="323"/>
      <c r="H39" s="323"/>
      <c r="I39" s="184"/>
    </row>
    <row r="40" spans="1:9" x14ac:dyDescent="0.35">
      <c r="A40" s="184"/>
      <c r="B40" s="323"/>
      <c r="C40" s="323"/>
      <c r="D40" s="323"/>
      <c r="E40" s="323"/>
      <c r="F40" s="323"/>
      <c r="G40" s="323"/>
      <c r="H40" s="323"/>
      <c r="I40" s="184"/>
    </row>
    <row r="41" spans="1:9" ht="16.5" x14ac:dyDescent="0.35">
      <c r="A41" s="245"/>
      <c r="B41" s="323"/>
      <c r="C41" s="323"/>
      <c r="D41" s="323"/>
      <c r="E41" s="323"/>
      <c r="F41" s="323"/>
      <c r="G41" s="323"/>
      <c r="H41" s="323"/>
      <c r="I41" s="184"/>
    </row>
    <row r="42" spans="1:9" x14ac:dyDescent="0.35">
      <c r="A42" s="184" t="s">
        <v>704</v>
      </c>
      <c r="B42" s="323"/>
      <c r="C42" s="323"/>
      <c r="D42" s="323"/>
      <c r="E42" s="323"/>
      <c r="F42" s="323"/>
      <c r="G42" s="323"/>
      <c r="H42" s="323"/>
      <c r="I42" s="184"/>
    </row>
    <row r="43" spans="1:9" ht="17.5" x14ac:dyDescent="0.35">
      <c r="A43" s="521" t="s">
        <v>705</v>
      </c>
      <c r="B43" s="323"/>
      <c r="C43" s="323"/>
      <c r="D43" s="323"/>
      <c r="E43" s="323"/>
      <c r="F43" s="323"/>
      <c r="G43" s="323"/>
      <c r="H43" s="323"/>
      <c r="I43" s="184"/>
    </row>
    <row r="44" spans="1:9" x14ac:dyDescent="0.35">
      <c r="A44" s="184"/>
      <c r="B44" s="323"/>
      <c r="C44" s="323"/>
      <c r="D44" s="323"/>
      <c r="E44" s="323"/>
      <c r="F44" s="323"/>
      <c r="G44" s="323"/>
      <c r="H44" s="323"/>
      <c r="I44" s="184"/>
    </row>
    <row r="45" spans="1:9" x14ac:dyDescent="0.35">
      <c r="A45" s="184"/>
      <c r="B45" s="323"/>
      <c r="C45" s="323"/>
      <c r="D45" s="323"/>
      <c r="E45" s="323"/>
      <c r="F45" s="323"/>
      <c r="G45" s="323"/>
      <c r="H45" s="323"/>
      <c r="I45" s="184"/>
    </row>
    <row r="46" spans="1:9" x14ac:dyDescent="0.35">
      <c r="A46" s="184"/>
      <c r="B46" s="323"/>
      <c r="C46" s="323"/>
      <c r="D46" s="323"/>
      <c r="E46" s="323"/>
      <c r="F46" s="323"/>
      <c r="G46" s="323"/>
      <c r="H46" s="323"/>
      <c r="I46" s="184"/>
    </row>
    <row r="47" spans="1:9" x14ac:dyDescent="0.35">
      <c r="A47" s="184"/>
      <c r="B47" s="323"/>
      <c r="C47" s="323"/>
      <c r="D47" s="323"/>
      <c r="E47" s="323"/>
      <c r="F47" s="323"/>
      <c r="G47" s="323"/>
      <c r="H47" s="323"/>
      <c r="I47" s="184"/>
    </row>
    <row r="48" spans="1:9" x14ac:dyDescent="0.35">
      <c r="A48" s="184"/>
      <c r="B48" s="323"/>
      <c r="C48" s="323"/>
      <c r="D48" s="323"/>
      <c r="E48" s="323"/>
      <c r="F48" s="323"/>
      <c r="G48" s="323"/>
      <c r="H48" s="323"/>
      <c r="I48" s="184"/>
    </row>
    <row r="49" spans="1:9" x14ac:dyDescent="0.35">
      <c r="A49" s="184"/>
      <c r="B49" s="323"/>
      <c r="C49" s="323"/>
      <c r="D49" s="323"/>
      <c r="E49" s="323"/>
      <c r="F49" s="323"/>
      <c r="G49" s="323"/>
      <c r="H49" s="323"/>
      <c r="I49" s="184"/>
    </row>
    <row r="50" spans="1:9" x14ac:dyDescent="0.35">
      <c r="A50" s="184"/>
      <c r="B50" s="323"/>
      <c r="C50" s="323"/>
      <c r="D50" s="323"/>
      <c r="E50" s="323"/>
      <c r="F50" s="323"/>
      <c r="G50" s="323"/>
      <c r="H50" s="323"/>
      <c r="I50" s="184"/>
    </row>
    <row r="51" spans="1:9" x14ac:dyDescent="0.35">
      <c r="A51" s="184"/>
      <c r="B51" s="323"/>
      <c r="C51" s="323"/>
      <c r="D51" s="323"/>
      <c r="E51" s="323"/>
      <c r="F51" s="323"/>
      <c r="G51" s="323"/>
      <c r="H51" s="323"/>
      <c r="I51" s="184"/>
    </row>
    <row r="52" spans="1:9" x14ac:dyDescent="0.35">
      <c r="A52" s="184"/>
      <c r="B52" s="323"/>
      <c r="C52" s="323"/>
      <c r="D52" s="323"/>
      <c r="E52" s="323"/>
      <c r="F52" s="323"/>
      <c r="G52" s="323"/>
      <c r="H52" s="323"/>
      <c r="I52" s="184"/>
    </row>
    <row r="53" spans="1:9" x14ac:dyDescent="0.35">
      <c r="A53" s="184"/>
      <c r="B53" s="323"/>
      <c r="C53" s="323"/>
      <c r="D53" s="323"/>
      <c r="E53" s="323"/>
      <c r="F53" s="323"/>
      <c r="G53" s="323"/>
      <c r="H53" s="323"/>
      <c r="I53" s="184"/>
    </row>
    <row r="54" spans="1:9" x14ac:dyDescent="0.35">
      <c r="A54" s="184"/>
      <c r="B54" s="323"/>
      <c r="C54" s="323"/>
      <c r="D54" s="323"/>
      <c r="E54" s="323"/>
      <c r="F54" s="323"/>
      <c r="G54" s="323"/>
      <c r="H54" s="323"/>
      <c r="I54" s="184"/>
    </row>
    <row r="55" spans="1:9" x14ac:dyDescent="0.35">
      <c r="A55" s="184"/>
      <c r="B55" s="323"/>
      <c r="C55" s="323"/>
      <c r="D55" s="323"/>
      <c r="E55" s="323"/>
      <c r="F55" s="323"/>
      <c r="G55" s="323"/>
      <c r="H55" s="323"/>
      <c r="I55" s="184"/>
    </row>
    <row r="56" spans="1:9" x14ac:dyDescent="0.35">
      <c r="A56" s="184"/>
      <c r="B56" s="323"/>
      <c r="C56" s="323"/>
      <c r="D56" s="323"/>
      <c r="E56" s="323"/>
      <c r="F56" s="323"/>
      <c r="G56" s="323"/>
      <c r="H56" s="323"/>
      <c r="I56" s="184"/>
    </row>
    <row r="57" spans="1:9" x14ac:dyDescent="0.35">
      <c r="A57" s="184"/>
      <c r="B57" s="323"/>
      <c r="C57" s="323"/>
      <c r="D57" s="323"/>
      <c r="E57" s="323"/>
      <c r="F57" s="323"/>
      <c r="G57" s="323"/>
      <c r="H57" s="323"/>
      <c r="I57" s="184"/>
    </row>
    <row r="58" spans="1:9" x14ac:dyDescent="0.35">
      <c r="A58" s="184"/>
      <c r="B58" s="323"/>
      <c r="C58" s="323"/>
      <c r="D58" s="323"/>
      <c r="E58" s="323"/>
      <c r="F58" s="323"/>
      <c r="G58" s="323"/>
      <c r="H58" s="323"/>
      <c r="I58" s="184"/>
    </row>
    <row r="59" spans="1:9" x14ac:dyDescent="0.35">
      <c r="A59" s="184"/>
      <c r="B59" s="323"/>
      <c r="C59" s="323"/>
      <c r="D59" s="323"/>
      <c r="E59" s="323"/>
      <c r="F59" s="323"/>
      <c r="G59" s="323"/>
      <c r="H59" s="323"/>
      <c r="I59" s="184"/>
    </row>
    <row r="60" spans="1:9" x14ac:dyDescent="0.35">
      <c r="A60" s="184"/>
      <c r="B60" s="323"/>
      <c r="C60" s="323"/>
      <c r="D60" s="323"/>
      <c r="E60" s="323"/>
      <c r="F60" s="323"/>
      <c r="G60" s="323"/>
      <c r="H60" s="323"/>
      <c r="I60" s="184"/>
    </row>
    <row r="61" spans="1:9" x14ac:dyDescent="0.35">
      <c r="A61" s="184"/>
      <c r="B61" s="323"/>
      <c r="C61" s="323"/>
      <c r="D61" s="323"/>
      <c r="E61" s="323"/>
      <c r="F61" s="323"/>
      <c r="G61" s="323"/>
      <c r="H61" s="323"/>
      <c r="I61" s="184"/>
    </row>
    <row r="62" spans="1:9" x14ac:dyDescent="0.35">
      <c r="A62" s="184"/>
      <c r="B62" s="323"/>
      <c r="C62" s="323"/>
      <c r="D62" s="323"/>
      <c r="E62" s="323"/>
      <c r="F62" s="323"/>
      <c r="G62" s="323"/>
      <c r="H62" s="323"/>
      <c r="I62" s="184"/>
    </row>
    <row r="63" spans="1:9" x14ac:dyDescent="0.35">
      <c r="A63" s="184"/>
      <c r="B63" s="323"/>
      <c r="C63" s="323"/>
      <c r="D63" s="323"/>
      <c r="E63" s="323"/>
      <c r="F63" s="323"/>
      <c r="G63" s="323"/>
      <c r="H63" s="323"/>
      <c r="I63" s="184"/>
    </row>
    <row r="64" spans="1:9" x14ac:dyDescent="0.35">
      <c r="A64" s="184"/>
      <c r="B64" s="323"/>
      <c r="C64" s="323"/>
      <c r="D64" s="323"/>
      <c r="E64" s="323"/>
      <c r="F64" s="323"/>
      <c r="G64" s="323"/>
      <c r="H64" s="323"/>
      <c r="I64" s="184"/>
    </row>
    <row r="65" spans="1:9" x14ac:dyDescent="0.35">
      <c r="A65" s="184"/>
      <c r="B65" s="323"/>
      <c r="C65" s="323"/>
      <c r="D65" s="323"/>
      <c r="E65" s="323"/>
      <c r="F65" s="323"/>
      <c r="G65" s="323"/>
      <c r="H65" s="323"/>
      <c r="I65" s="184"/>
    </row>
    <row r="66" spans="1:9" x14ac:dyDescent="0.35">
      <c r="A66" s="184"/>
      <c r="B66" s="323"/>
      <c r="C66" s="323"/>
      <c r="D66" s="323"/>
      <c r="E66" s="323"/>
      <c r="F66" s="323"/>
      <c r="G66" s="323"/>
      <c r="H66" s="323"/>
      <c r="I66" s="184"/>
    </row>
    <row r="67" spans="1:9" x14ac:dyDescent="0.35">
      <c r="A67" s="184"/>
      <c r="B67" s="323"/>
      <c r="C67" s="323"/>
      <c r="D67" s="323"/>
      <c r="E67" s="323"/>
      <c r="F67" s="323"/>
      <c r="G67" s="323"/>
      <c r="H67" s="323"/>
      <c r="I67" s="184"/>
    </row>
    <row r="68" spans="1:9" x14ac:dyDescent="0.35">
      <c r="A68" s="184"/>
      <c r="B68" s="323"/>
      <c r="C68" s="323"/>
      <c r="D68" s="323"/>
      <c r="E68" s="323"/>
      <c r="F68" s="323"/>
      <c r="G68" s="323"/>
      <c r="H68" s="323"/>
      <c r="I68" s="184"/>
    </row>
    <row r="69" spans="1:9" x14ac:dyDescent="0.35">
      <c r="A69" s="184"/>
      <c r="B69" s="323"/>
      <c r="C69" s="323"/>
      <c r="D69" s="323"/>
      <c r="E69" s="323"/>
      <c r="F69" s="323"/>
      <c r="G69" s="323"/>
      <c r="H69" s="323"/>
      <c r="I69" s="184"/>
    </row>
    <row r="70" spans="1:9" x14ac:dyDescent="0.35">
      <c r="A70" s="184"/>
      <c r="B70" s="323"/>
      <c r="C70" s="323"/>
      <c r="D70" s="323"/>
      <c r="E70" s="323"/>
      <c r="F70" s="323"/>
      <c r="G70" s="323"/>
      <c r="H70" s="323"/>
      <c r="I70" s="184"/>
    </row>
    <row r="71" spans="1:9" x14ac:dyDescent="0.35">
      <c r="A71" s="184"/>
      <c r="B71" s="323"/>
      <c r="C71" s="323"/>
      <c r="D71" s="323"/>
      <c r="E71" s="323"/>
      <c r="F71" s="323"/>
      <c r="G71" s="323"/>
      <c r="H71" s="323"/>
      <c r="I71" s="184"/>
    </row>
    <row r="72" spans="1:9" x14ac:dyDescent="0.35">
      <c r="A72" s="184"/>
      <c r="B72" s="323"/>
      <c r="C72" s="323"/>
      <c r="D72" s="323"/>
      <c r="E72" s="323"/>
      <c r="F72" s="323"/>
      <c r="G72" s="323"/>
      <c r="H72" s="323"/>
      <c r="I72" s="184"/>
    </row>
    <row r="73" spans="1:9" x14ac:dyDescent="0.35">
      <c r="A73" s="184"/>
      <c r="B73" s="323"/>
      <c r="C73" s="323"/>
      <c r="D73" s="323"/>
      <c r="E73" s="323"/>
      <c r="F73" s="323"/>
      <c r="G73" s="323"/>
      <c r="H73" s="323"/>
      <c r="I73" s="184"/>
    </row>
    <row r="74" spans="1:9" x14ac:dyDescent="0.35">
      <c r="A74" s="184"/>
      <c r="B74" s="323"/>
      <c r="C74" s="323"/>
      <c r="D74" s="323"/>
      <c r="E74" s="323"/>
      <c r="F74" s="323"/>
      <c r="G74" s="323"/>
      <c r="H74" s="323"/>
      <c r="I74" s="184"/>
    </row>
    <row r="75" spans="1:9" x14ac:dyDescent="0.35">
      <c r="A75" s="184"/>
      <c r="B75" s="323"/>
      <c r="C75" s="323"/>
      <c r="D75" s="323"/>
      <c r="E75" s="323"/>
      <c r="F75" s="323"/>
      <c r="G75" s="323"/>
      <c r="H75" s="323"/>
      <c r="I75" s="184"/>
    </row>
    <row r="76" spans="1:9" x14ac:dyDescent="0.35">
      <c r="A76" s="184"/>
      <c r="B76" s="323"/>
      <c r="C76" s="323"/>
      <c r="D76" s="323"/>
      <c r="E76" s="323"/>
      <c r="F76" s="323"/>
      <c r="G76" s="323"/>
      <c r="H76" s="323"/>
      <c r="I76" s="184"/>
    </row>
    <row r="77" spans="1:9" x14ac:dyDescent="0.35">
      <c r="A77" s="184"/>
      <c r="B77" s="323"/>
      <c r="C77" s="323"/>
      <c r="D77" s="323"/>
      <c r="E77" s="323"/>
      <c r="F77" s="323"/>
      <c r="G77" s="323"/>
      <c r="H77" s="323"/>
      <c r="I77" s="184"/>
    </row>
    <row r="78" spans="1:9" x14ac:dyDescent="0.35">
      <c r="A78" s="184"/>
      <c r="B78" s="323"/>
      <c r="C78" s="323"/>
      <c r="D78" s="323"/>
      <c r="E78" s="323"/>
      <c r="F78" s="323"/>
      <c r="G78" s="323"/>
      <c r="H78" s="323"/>
      <c r="I78" s="184"/>
    </row>
    <row r="79" spans="1:9" x14ac:dyDescent="0.35">
      <c r="A79" s="184"/>
      <c r="B79" s="323"/>
      <c r="C79" s="323"/>
      <c r="D79" s="323"/>
      <c r="E79" s="323"/>
      <c r="F79" s="323"/>
      <c r="G79" s="323"/>
      <c r="H79" s="323"/>
      <c r="I79" s="184"/>
    </row>
    <row r="80" spans="1:9" x14ac:dyDescent="0.35">
      <c r="A80" s="184"/>
      <c r="B80" s="323"/>
      <c r="C80" s="323"/>
      <c r="D80" s="323"/>
      <c r="E80" s="323"/>
      <c r="F80" s="323"/>
      <c r="G80" s="323"/>
      <c r="H80" s="323"/>
      <c r="I80" s="184"/>
    </row>
    <row r="81" spans="1:9" x14ac:dyDescent="0.35">
      <c r="A81" s="184"/>
      <c r="B81" s="323"/>
      <c r="C81" s="323"/>
      <c r="D81" s="323"/>
      <c r="E81" s="323"/>
      <c r="F81" s="323"/>
      <c r="G81" s="323"/>
      <c r="H81" s="323"/>
      <c r="I81" s="184"/>
    </row>
    <row r="82" spans="1:9" x14ac:dyDescent="0.35">
      <c r="A82" s="184"/>
      <c r="B82" s="323"/>
      <c r="C82" s="323"/>
      <c r="D82" s="323"/>
      <c r="E82" s="323"/>
      <c r="F82" s="323"/>
      <c r="G82" s="323"/>
      <c r="H82" s="323"/>
      <c r="I82" s="184"/>
    </row>
    <row r="83" spans="1:9" x14ac:dyDescent="0.35">
      <c r="A83" s="184"/>
      <c r="B83" s="323"/>
      <c r="C83" s="323"/>
      <c r="D83" s="323"/>
      <c r="E83" s="323"/>
      <c r="F83" s="323"/>
      <c r="G83" s="323"/>
      <c r="H83" s="323"/>
      <c r="I83" s="184"/>
    </row>
    <row r="84" spans="1:9" x14ac:dyDescent="0.35">
      <c r="A84" s="184"/>
      <c r="B84" s="323"/>
      <c r="C84" s="323"/>
      <c r="D84" s="323"/>
      <c r="E84" s="323"/>
      <c r="F84" s="323"/>
      <c r="G84" s="323"/>
      <c r="H84" s="323"/>
      <c r="I84" s="184"/>
    </row>
    <row r="85" spans="1:9" x14ac:dyDescent="0.35">
      <c r="A85" s="184"/>
      <c r="B85" s="323"/>
      <c r="C85" s="323"/>
      <c r="D85" s="323"/>
      <c r="E85" s="323"/>
      <c r="F85" s="323"/>
      <c r="G85" s="323"/>
      <c r="H85" s="323"/>
      <c r="I85" s="184"/>
    </row>
    <row r="86" spans="1:9" x14ac:dyDescent="0.35">
      <c r="A86" s="184"/>
      <c r="B86" s="323"/>
      <c r="C86" s="323"/>
      <c r="D86" s="323"/>
      <c r="E86" s="323"/>
      <c r="F86" s="323"/>
      <c r="G86" s="323"/>
      <c r="H86" s="323"/>
      <c r="I86" s="184"/>
    </row>
    <row r="87" spans="1:9" x14ac:dyDescent="0.35">
      <c r="A87" s="184"/>
      <c r="B87" s="323"/>
      <c r="C87" s="323"/>
      <c r="D87" s="323"/>
      <c r="E87" s="323"/>
      <c r="F87" s="323"/>
      <c r="G87" s="323"/>
      <c r="H87" s="323"/>
      <c r="I87" s="184"/>
    </row>
    <row r="88" spans="1:9" x14ac:dyDescent="0.35">
      <c r="A88" s="184"/>
      <c r="B88" s="323"/>
      <c r="C88" s="323"/>
      <c r="D88" s="323"/>
      <c r="E88" s="323"/>
      <c r="F88" s="323"/>
      <c r="G88" s="323"/>
      <c r="H88" s="323"/>
      <c r="I88" s="184"/>
    </row>
    <row r="89" spans="1:9" x14ac:dyDescent="0.35">
      <c r="A89" s="184"/>
      <c r="B89" s="323"/>
      <c r="C89" s="323"/>
      <c r="D89" s="323"/>
      <c r="E89" s="323"/>
      <c r="F89" s="323"/>
      <c r="G89" s="323"/>
      <c r="H89" s="323"/>
      <c r="I89" s="184"/>
    </row>
    <row r="90" spans="1:9" x14ac:dyDescent="0.35">
      <c r="A90" s="184"/>
      <c r="B90" s="323"/>
      <c r="C90" s="323"/>
      <c r="D90" s="323"/>
      <c r="E90" s="323"/>
      <c r="F90" s="323"/>
      <c r="G90" s="323"/>
      <c r="H90" s="323"/>
      <c r="I90" s="184"/>
    </row>
    <row r="91" spans="1:9" x14ac:dyDescent="0.35">
      <c r="A91" s="184"/>
      <c r="B91" s="323"/>
      <c r="C91" s="323"/>
      <c r="D91" s="323"/>
      <c r="E91" s="323"/>
      <c r="F91" s="323"/>
      <c r="G91" s="323"/>
      <c r="H91" s="323"/>
      <c r="I91" s="184"/>
    </row>
    <row r="92" spans="1:9" x14ac:dyDescent="0.35">
      <c r="A92" s="184"/>
      <c r="B92" s="323"/>
      <c r="C92" s="323"/>
      <c r="D92" s="323"/>
      <c r="E92" s="323"/>
      <c r="F92" s="323"/>
      <c r="G92" s="323"/>
      <c r="H92" s="323"/>
      <c r="I92" s="184"/>
    </row>
    <row r="93" spans="1:9" x14ac:dyDescent="0.35">
      <c r="A93" s="184"/>
      <c r="B93" s="323"/>
      <c r="C93" s="323"/>
      <c r="D93" s="323"/>
      <c r="E93" s="323"/>
      <c r="F93" s="323"/>
      <c r="G93" s="323"/>
      <c r="H93" s="323"/>
      <c r="I93" s="184"/>
    </row>
    <row r="94" spans="1:9" x14ac:dyDescent="0.35">
      <c r="A94" s="184"/>
      <c r="B94" s="323"/>
      <c r="C94" s="323"/>
      <c r="D94" s="323"/>
      <c r="E94" s="323"/>
      <c r="F94" s="323"/>
      <c r="G94" s="323"/>
      <c r="H94" s="323"/>
      <c r="I94" s="184"/>
    </row>
    <row r="95" spans="1:9" x14ac:dyDescent="0.35">
      <c r="A95" s="184"/>
      <c r="B95" s="323"/>
      <c r="C95" s="323"/>
      <c r="D95" s="323"/>
      <c r="E95" s="323"/>
      <c r="F95" s="323"/>
      <c r="G95" s="323"/>
      <c r="H95" s="323"/>
      <c r="I95" s="184"/>
    </row>
    <row r="96" spans="1:9" x14ac:dyDescent="0.35">
      <c r="A96" s="184"/>
      <c r="B96" s="323"/>
      <c r="C96" s="323"/>
      <c r="D96" s="323"/>
      <c r="E96" s="323"/>
      <c r="F96" s="323"/>
      <c r="G96" s="323"/>
      <c r="H96" s="323"/>
      <c r="I96" s="184"/>
    </row>
    <row r="97" spans="1:9" x14ac:dyDescent="0.35">
      <c r="A97" s="184"/>
      <c r="B97" s="323"/>
      <c r="C97" s="323"/>
      <c r="D97" s="323"/>
      <c r="E97" s="323"/>
      <c r="F97" s="323"/>
      <c r="G97" s="323"/>
      <c r="H97" s="323"/>
      <c r="I97" s="184"/>
    </row>
    <row r="98" spans="1:9" x14ac:dyDescent="0.35">
      <c r="A98" s="184"/>
      <c r="B98" s="323"/>
      <c r="C98" s="323"/>
      <c r="D98" s="323"/>
      <c r="E98" s="323"/>
      <c r="F98" s="323"/>
      <c r="G98" s="323"/>
      <c r="H98" s="323"/>
      <c r="I98" s="184"/>
    </row>
    <row r="99" spans="1:9" x14ac:dyDescent="0.35">
      <c r="A99" s="184"/>
      <c r="B99" s="323"/>
      <c r="C99" s="323"/>
      <c r="D99" s="323"/>
      <c r="E99" s="323"/>
      <c r="F99" s="323"/>
      <c r="G99" s="323"/>
      <c r="H99" s="323"/>
      <c r="I99" s="184"/>
    </row>
    <row r="100" spans="1:9" x14ac:dyDescent="0.35">
      <c r="A100" s="184"/>
      <c r="B100" s="323"/>
      <c r="C100" s="323"/>
      <c r="D100" s="323"/>
      <c r="E100" s="323"/>
      <c r="F100" s="323"/>
      <c r="G100" s="323"/>
      <c r="H100" s="323"/>
      <c r="I100" s="184"/>
    </row>
    <row r="101" spans="1:9" x14ac:dyDescent="0.35">
      <c r="A101" s="184"/>
      <c r="B101" s="323"/>
      <c r="C101" s="323"/>
      <c r="D101" s="323"/>
      <c r="E101" s="323"/>
      <c r="F101" s="323"/>
      <c r="G101" s="323"/>
      <c r="H101" s="323"/>
      <c r="I101" s="184"/>
    </row>
    <row r="102" spans="1:9" x14ac:dyDescent="0.35">
      <c r="A102" s="184"/>
      <c r="B102" s="323"/>
      <c r="C102" s="323"/>
      <c r="D102" s="323"/>
      <c r="E102" s="323"/>
      <c r="F102" s="323"/>
      <c r="G102" s="323"/>
      <c r="H102" s="323"/>
      <c r="I102" s="184"/>
    </row>
    <row r="103" spans="1:9" x14ac:dyDescent="0.35">
      <c r="A103" s="184"/>
      <c r="B103" s="323"/>
      <c r="C103" s="323"/>
      <c r="D103" s="323"/>
      <c r="E103" s="323"/>
      <c r="F103" s="323"/>
      <c r="G103" s="323"/>
      <c r="H103" s="323"/>
      <c r="I103" s="184"/>
    </row>
    <row r="104" spans="1:9" x14ac:dyDescent="0.35">
      <c r="A104" s="184"/>
      <c r="B104" s="323"/>
      <c r="C104" s="323"/>
      <c r="D104" s="323"/>
      <c r="E104" s="323"/>
      <c r="F104" s="323"/>
      <c r="G104" s="323"/>
      <c r="H104" s="323"/>
      <c r="I104" s="184"/>
    </row>
    <row r="105" spans="1:9" x14ac:dyDescent="0.35">
      <c r="A105" s="184"/>
      <c r="B105" s="323"/>
      <c r="C105" s="323"/>
      <c r="D105" s="323"/>
      <c r="E105" s="323"/>
      <c r="F105" s="323"/>
      <c r="G105" s="323"/>
      <c r="H105" s="323"/>
      <c r="I105" s="184"/>
    </row>
    <row r="106" spans="1:9" x14ac:dyDescent="0.35">
      <c r="A106" s="184"/>
      <c r="B106" s="323"/>
      <c r="C106" s="323"/>
      <c r="D106" s="323"/>
      <c r="E106" s="323"/>
      <c r="F106" s="323"/>
      <c r="G106" s="323"/>
      <c r="H106" s="323"/>
    </row>
  </sheetData>
  <mergeCells count="1">
    <mergeCell ref="A11:I11"/>
  </mergeCells>
  <dataValidations count="2">
    <dataValidation type="list" allowBlank="1" showInputMessage="1" showErrorMessage="1" sqref="AC1" xr:uid="{7E7123F1-8801-4BBA-870D-12ABFCC0A128}">
      <formula1>"YES, NO"</formula1>
    </dataValidation>
    <dataValidation type="list" allowBlank="1" showInputMessage="1" showErrorMessage="1" sqref="B13" xr:uid="{05FE2E7F-1E9F-4EFE-9264-5D9291AC5989}">
      <formula1>"I, II, III, IV, V"</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A8E2-25D9-485E-BCA7-26A84461F847}">
  <dimension ref="A1:U78"/>
  <sheetViews>
    <sheetView showGridLines="0" workbookViewId="0"/>
  </sheetViews>
  <sheetFormatPr defaultColWidth="9.26953125" defaultRowHeight="14.5" x14ac:dyDescent="0.35"/>
  <cols>
    <col min="1" max="1" width="13.26953125" customWidth="1"/>
    <col min="2" max="2" width="3.453125" customWidth="1"/>
    <col min="5" max="5" width="51.453125" customWidth="1"/>
    <col min="8" max="8" width="16" customWidth="1"/>
    <col min="11" max="11" width="11.26953125" bestFit="1" customWidth="1"/>
    <col min="13" max="13" width="13.453125" customWidth="1"/>
  </cols>
  <sheetData>
    <row r="1" spans="2:21" x14ac:dyDescent="0.35">
      <c r="U1" s="1" t="s">
        <v>0</v>
      </c>
    </row>
    <row r="2" spans="2:21" x14ac:dyDescent="0.35">
      <c r="C2" t="b">
        <v>0</v>
      </c>
    </row>
    <row r="3" spans="2:21" x14ac:dyDescent="0.35">
      <c r="C3" t="b">
        <v>0</v>
      </c>
    </row>
    <row r="12" spans="2:21" x14ac:dyDescent="0.35">
      <c r="B12" s="2"/>
      <c r="C12" s="2"/>
      <c r="D12" s="2"/>
      <c r="E12" s="2"/>
      <c r="F12" s="2"/>
      <c r="M12" s="3" t="s">
        <v>1</v>
      </c>
      <c r="N12" s="4">
        <v>1</v>
      </c>
    </row>
    <row r="13" spans="2:21" ht="15" thickBot="1" x14ac:dyDescent="0.4"/>
    <row r="14" spans="2:21" ht="16.5" customHeight="1" thickTop="1" thickBot="1" x14ac:dyDescent="0.4">
      <c r="E14" s="5" t="s">
        <v>2</v>
      </c>
      <c r="F14" s="605" t="s">
        <v>3</v>
      </c>
      <c r="G14" s="606"/>
      <c r="H14" s="606"/>
      <c r="I14" s="606"/>
      <c r="J14" s="606"/>
      <c r="K14" s="606"/>
      <c r="L14" s="607"/>
    </row>
    <row r="15" spans="2:21" hidden="1" x14ac:dyDescent="0.35">
      <c r="E15" s="6"/>
      <c r="F15" s="7"/>
      <c r="G15" s="7"/>
      <c r="H15" s="7"/>
      <c r="I15" s="7"/>
      <c r="J15" s="7"/>
    </row>
    <row r="16" spans="2:21" ht="15.5" hidden="1" thickTop="1" thickBot="1" x14ac:dyDescent="0.4">
      <c r="E16" s="8" t="s">
        <v>4</v>
      </c>
      <c r="F16" s="608"/>
      <c r="G16" s="609"/>
      <c r="H16" s="609"/>
      <c r="I16" s="609"/>
      <c r="J16" s="610"/>
    </row>
    <row r="17" spans="1:13" ht="15" thickBot="1" x14ac:dyDescent="0.4">
      <c r="E17" s="9"/>
    </row>
    <row r="18" spans="1:13" ht="15.5" thickTop="1" thickBot="1" x14ac:dyDescent="0.4">
      <c r="E18" s="8" t="s">
        <v>5</v>
      </c>
      <c r="F18" s="603" t="s">
        <v>768</v>
      </c>
      <c r="G18" s="604"/>
      <c r="H18" s="604"/>
    </row>
    <row r="19" spans="1:13" ht="15" thickBot="1" x14ac:dyDescent="0.4">
      <c r="E19" s="9"/>
    </row>
    <row r="20" spans="1:13" ht="15.5" thickTop="1" thickBot="1" x14ac:dyDescent="0.4">
      <c r="E20" s="8" t="s">
        <v>6</v>
      </c>
      <c r="F20" s="603"/>
      <c r="G20" s="604"/>
      <c r="H20" s="604"/>
      <c r="I20" s="604"/>
      <c r="J20" s="604"/>
      <c r="K20" s="604"/>
      <c r="M20" s="10"/>
    </row>
    <row r="21" spans="1:13" ht="15" thickBot="1" x14ac:dyDescent="0.4">
      <c r="E21" s="11"/>
      <c r="F21" s="7"/>
      <c r="G21" s="7"/>
      <c r="H21" s="7"/>
      <c r="I21" s="7"/>
      <c r="J21" s="7"/>
    </row>
    <row r="22" spans="1:13" ht="15.5" thickTop="1" thickBot="1" x14ac:dyDescent="0.4">
      <c r="E22" s="5" t="s">
        <v>7</v>
      </c>
      <c r="F22" s="603"/>
      <c r="G22" s="604"/>
      <c r="H22" s="604"/>
    </row>
    <row r="23" spans="1:13" ht="15" thickBot="1" x14ac:dyDescent="0.4">
      <c r="E23" s="11"/>
      <c r="F23" s="7"/>
      <c r="G23" s="7"/>
      <c r="H23" s="7"/>
      <c r="I23" s="7"/>
      <c r="J23" s="7"/>
    </row>
    <row r="24" spans="1:13" ht="15.5" thickTop="1" thickBot="1" x14ac:dyDescent="0.4">
      <c r="E24" s="5" t="s">
        <v>8</v>
      </c>
      <c r="F24" s="603"/>
      <c r="G24" s="604"/>
      <c r="H24" s="604"/>
      <c r="I24" s="604"/>
      <c r="J24" s="604"/>
    </row>
    <row r="25" spans="1:13" ht="15" thickBot="1" x14ac:dyDescent="0.4">
      <c r="E25" s="11"/>
      <c r="F25" s="7"/>
      <c r="G25" s="7"/>
      <c r="H25" s="7"/>
      <c r="I25" s="7"/>
      <c r="J25" s="7"/>
    </row>
    <row r="26" spans="1:13" ht="16.5" customHeight="1" thickTop="1" thickBot="1" x14ac:dyDescent="0.4">
      <c r="E26" s="5" t="s">
        <v>9</v>
      </c>
      <c r="F26" s="614">
        <v>45292</v>
      </c>
      <c r="G26" s="615"/>
      <c r="H26" s="615"/>
      <c r="K26" s="12"/>
    </row>
    <row r="27" spans="1:13" ht="15" thickBot="1" x14ac:dyDescent="0.4"/>
    <row r="28" spans="1:13" ht="15.5" thickTop="1" thickBot="1" x14ac:dyDescent="0.4">
      <c r="E28" s="13" t="s">
        <v>10</v>
      </c>
      <c r="F28" s="616" t="s">
        <v>11</v>
      </c>
      <c r="G28" s="617"/>
      <c r="H28" s="618"/>
    </row>
    <row r="29" spans="1:13" ht="15" thickBot="1" x14ac:dyDescent="0.4"/>
    <row r="30" spans="1:13" ht="30.75" customHeight="1" thickTop="1" thickBot="1" x14ac:dyDescent="0.4">
      <c r="A30" s="611" t="s">
        <v>12</v>
      </c>
      <c r="B30" s="611"/>
      <c r="C30" s="611"/>
      <c r="D30" s="611"/>
      <c r="E30" s="619"/>
      <c r="F30" s="616">
        <v>2020</v>
      </c>
      <c r="G30" s="617"/>
      <c r="H30" s="618"/>
    </row>
    <row r="31" spans="1:13" ht="78" customHeight="1" thickBot="1" x14ac:dyDescent="0.4">
      <c r="A31" s="611" t="s">
        <v>13</v>
      </c>
      <c r="B31" s="611"/>
      <c r="C31" s="611"/>
      <c r="D31" s="611"/>
      <c r="E31" s="611"/>
      <c r="F31" s="611"/>
      <c r="G31" s="611"/>
      <c r="H31" s="611"/>
      <c r="I31" s="611"/>
      <c r="J31" s="611"/>
    </row>
    <row r="32" spans="1:13" ht="30.75" customHeight="1" thickTop="1" thickBot="1" x14ac:dyDescent="0.4">
      <c r="A32" s="611" t="s">
        <v>14</v>
      </c>
      <c r="B32" s="611"/>
      <c r="C32" s="611"/>
      <c r="D32" s="611"/>
      <c r="E32" s="619"/>
      <c r="F32" s="14">
        <v>2021</v>
      </c>
      <c r="G32" s="15"/>
      <c r="H32" s="15"/>
    </row>
    <row r="33" spans="1:8" ht="6.75" customHeight="1" thickTop="1" thickBot="1" x14ac:dyDescent="0.4">
      <c r="A33" s="16"/>
      <c r="B33" s="16"/>
      <c r="C33" s="16"/>
      <c r="D33" s="16"/>
      <c r="E33" s="16"/>
    </row>
    <row r="34" spans="1:8" ht="74.25" customHeight="1" thickTop="1" x14ac:dyDescent="0.35">
      <c r="A34" s="611" t="s">
        <v>15</v>
      </c>
      <c r="B34" s="611"/>
      <c r="C34" s="611"/>
      <c r="D34" s="611"/>
      <c r="E34" s="611"/>
      <c r="F34" s="620">
        <v>2021</v>
      </c>
      <c r="G34" s="17"/>
      <c r="H34" s="17"/>
    </row>
    <row r="35" spans="1:8" ht="30.4" customHeight="1" x14ac:dyDescent="0.35">
      <c r="A35" s="611" t="s">
        <v>16</v>
      </c>
      <c r="B35" s="611"/>
      <c r="C35" s="611"/>
      <c r="D35" s="611"/>
      <c r="E35" s="611"/>
      <c r="F35" s="621"/>
      <c r="G35" s="17"/>
      <c r="H35" s="17"/>
    </row>
    <row r="36" spans="1:8" ht="86.25" customHeight="1" x14ac:dyDescent="0.35">
      <c r="A36" s="623" t="s">
        <v>17</v>
      </c>
      <c r="B36" s="623"/>
      <c r="C36" s="623"/>
      <c r="D36" s="623"/>
      <c r="E36" s="623"/>
      <c r="F36" s="621"/>
      <c r="G36" s="17"/>
      <c r="H36" s="17"/>
    </row>
    <row r="37" spans="1:8" ht="4.5" customHeight="1" thickBot="1" x14ac:dyDescent="0.4">
      <c r="A37" s="611"/>
      <c r="B37" s="611"/>
      <c r="C37" s="611"/>
      <c r="D37" s="611"/>
      <c r="E37" s="611"/>
      <c r="F37" s="622"/>
      <c r="G37" s="17"/>
      <c r="H37" s="17"/>
    </row>
    <row r="38" spans="1:8" ht="30.75" customHeight="1" thickTop="1" thickBot="1" x14ac:dyDescent="0.4">
      <c r="A38" s="16"/>
      <c r="B38" s="16"/>
      <c r="C38" s="16"/>
      <c r="D38" s="16"/>
      <c r="E38" s="16"/>
      <c r="F38" s="17"/>
      <c r="G38" s="17"/>
      <c r="H38" s="17"/>
    </row>
    <row r="39" spans="1:8" ht="17.25" customHeight="1" thickTop="1" x14ac:dyDescent="0.35">
      <c r="A39" s="611" t="s">
        <v>18</v>
      </c>
      <c r="B39" s="611"/>
      <c r="C39" s="611"/>
      <c r="D39" s="611"/>
      <c r="E39" s="611"/>
      <c r="F39" s="612">
        <v>2021</v>
      </c>
      <c r="G39" s="17"/>
      <c r="H39" s="17"/>
    </row>
    <row r="40" spans="1:8" ht="15" customHeight="1" thickBot="1" x14ac:dyDescent="0.4">
      <c r="A40" s="611"/>
      <c r="B40" s="611"/>
      <c r="C40" s="611"/>
      <c r="D40" s="611"/>
      <c r="E40" s="611"/>
      <c r="F40" s="613"/>
      <c r="G40" s="17"/>
      <c r="H40" s="17"/>
    </row>
    <row r="41" spans="1:8" ht="16.5" customHeight="1" thickTop="1" thickBot="1" x14ac:dyDescent="0.4">
      <c r="A41" s="611" t="s">
        <v>19</v>
      </c>
      <c r="B41" s="611"/>
      <c r="C41" s="611"/>
      <c r="D41" s="611"/>
      <c r="E41" s="611"/>
      <c r="F41" s="15"/>
      <c r="G41" s="17"/>
      <c r="H41" s="17"/>
    </row>
    <row r="42" spans="1:8" ht="45.75" customHeight="1" thickTop="1" x14ac:dyDescent="0.35">
      <c r="A42" s="611" t="s">
        <v>20</v>
      </c>
      <c r="B42" s="611"/>
      <c r="C42" s="611"/>
      <c r="D42" s="611"/>
      <c r="E42" s="611"/>
      <c r="F42" s="620">
        <v>2021</v>
      </c>
      <c r="G42" s="17"/>
      <c r="H42" s="17"/>
    </row>
    <row r="43" spans="1:8" ht="18.75" customHeight="1" x14ac:dyDescent="0.35">
      <c r="A43" s="611" t="s">
        <v>21</v>
      </c>
      <c r="B43" s="611"/>
      <c r="C43" s="611"/>
      <c r="D43" s="611"/>
      <c r="E43" s="611"/>
      <c r="F43" s="621"/>
      <c r="G43" s="17"/>
      <c r="H43" s="17"/>
    </row>
    <row r="44" spans="1:8" ht="46.5" customHeight="1" x14ac:dyDescent="0.35">
      <c r="A44" s="623" t="s">
        <v>22</v>
      </c>
      <c r="B44" s="623"/>
      <c r="C44" s="623"/>
      <c r="D44" s="623"/>
      <c r="E44" s="623"/>
      <c r="F44" s="621"/>
      <c r="G44" s="17"/>
      <c r="H44" s="17"/>
    </row>
    <row r="45" spans="1:8" ht="48" customHeight="1" thickBot="1" x14ac:dyDescent="0.4">
      <c r="A45" s="623" t="s">
        <v>23</v>
      </c>
      <c r="B45" s="623"/>
      <c r="C45" s="623"/>
      <c r="D45" s="623"/>
      <c r="E45" s="623"/>
      <c r="F45" s="622"/>
      <c r="G45" s="17"/>
      <c r="H45" s="17"/>
    </row>
    <row r="46" spans="1:8" ht="7.4" customHeight="1" thickTop="1" thickBot="1" x14ac:dyDescent="0.4">
      <c r="A46" s="16"/>
      <c r="B46" s="16"/>
      <c r="C46" s="16"/>
      <c r="D46" s="16"/>
      <c r="E46" s="16"/>
      <c r="F46" s="17"/>
      <c r="G46" s="17"/>
      <c r="H46" s="17"/>
    </row>
    <row r="47" spans="1:8" ht="24" customHeight="1" thickTop="1" thickBot="1" x14ac:dyDescent="0.4">
      <c r="A47" s="611" t="s">
        <v>24</v>
      </c>
      <c r="B47" s="611"/>
      <c r="C47" s="611"/>
      <c r="D47" s="611"/>
      <c r="E47" s="611"/>
      <c r="F47" s="18">
        <v>2020</v>
      </c>
      <c r="G47" s="17"/>
      <c r="H47" s="17"/>
    </row>
    <row r="48" spans="1:8" ht="34.5" customHeight="1" thickTop="1" thickBot="1" x14ac:dyDescent="0.4">
      <c r="A48" s="624" t="s">
        <v>25</v>
      </c>
      <c r="B48" s="624"/>
      <c r="C48" s="624"/>
      <c r="D48" s="624"/>
      <c r="E48" s="624"/>
    </row>
    <row r="49" spans="1:19" ht="44.25" customHeight="1" thickTop="1" thickBot="1" x14ac:dyDescent="0.4">
      <c r="A49" s="611" t="s">
        <v>26</v>
      </c>
      <c r="B49" s="611"/>
      <c r="C49" s="611"/>
      <c r="D49" s="611"/>
      <c r="E49" s="611"/>
      <c r="F49" s="18" t="s">
        <v>27</v>
      </c>
      <c r="G49" s="17"/>
      <c r="H49" s="17"/>
    </row>
    <row r="50" spans="1:19" ht="3.75" customHeight="1" thickTop="1" thickBot="1" x14ac:dyDescent="0.4">
      <c r="A50" s="611"/>
      <c r="B50" s="611"/>
      <c r="C50" s="611"/>
      <c r="D50" s="611"/>
      <c r="E50" s="611"/>
    </row>
    <row r="51" spans="1:19" ht="54" customHeight="1" thickTop="1" thickBot="1" x14ac:dyDescent="0.4">
      <c r="A51" s="611" t="s">
        <v>28</v>
      </c>
      <c r="B51" s="611"/>
      <c r="C51" s="611"/>
      <c r="D51" s="611"/>
      <c r="E51" s="611"/>
      <c r="F51" s="18" t="s">
        <v>27</v>
      </c>
      <c r="G51" s="17"/>
      <c r="H51" s="17"/>
    </row>
    <row r="52" spans="1:19" ht="15.75" customHeight="1" thickTop="1" thickBot="1" x14ac:dyDescent="0.4">
      <c r="A52" s="16"/>
      <c r="B52" s="16"/>
      <c r="C52" s="16"/>
      <c r="D52" s="16"/>
      <c r="E52" s="16"/>
    </row>
    <row r="53" spans="1:19" ht="22.5" customHeight="1" thickTop="1" thickBot="1" x14ac:dyDescent="0.4">
      <c r="A53" s="611" t="str">
        <f>"7. Retail Transmission Service Rates:    " &amp; LDCNAME1 &amp; " is:"</f>
        <v>7. Retail Transmission Service Rates:    Toronto Hydro-Electric System Limited is:</v>
      </c>
      <c r="B53" s="611"/>
      <c r="C53" s="611"/>
      <c r="D53" s="611"/>
      <c r="E53" s="619"/>
      <c r="F53" s="616" t="s">
        <v>29</v>
      </c>
      <c r="G53" s="617"/>
      <c r="H53" s="618"/>
      <c r="I53" s="3" t="str">
        <f>IF(F53="Partially Embedded","Within","")</f>
        <v/>
      </c>
      <c r="J53" s="625"/>
      <c r="K53" s="625"/>
      <c r="L53" s="625"/>
      <c r="M53" s="625"/>
      <c r="N53" s="625"/>
      <c r="O53" s="625"/>
      <c r="P53" s="625"/>
      <c r="Q53" s="625"/>
      <c r="R53" s="625"/>
      <c r="S53" s="3" t="str">
        <f>IF(F53="Partially Embedded","Distribution System(s)","")</f>
        <v/>
      </c>
    </row>
    <row r="54" spans="1:19" ht="16.5" customHeight="1" thickBot="1" x14ac:dyDescent="0.4">
      <c r="A54" s="19"/>
      <c r="B54" s="19"/>
      <c r="C54" s="19"/>
      <c r="D54" s="19"/>
      <c r="E54" s="19"/>
      <c r="J54" s="20" t="str">
        <f>IF(F53="Partially Embedded","(If necessary, enter all host-distributors' names in the above green shaded cell.)","")</f>
        <v/>
      </c>
    </row>
    <row r="55" spans="1:19" ht="24" customHeight="1" thickTop="1" thickBot="1" x14ac:dyDescent="0.4">
      <c r="A55" s="611" t="s">
        <v>30</v>
      </c>
      <c r="B55" s="611"/>
      <c r="C55" s="611"/>
      <c r="D55" s="611"/>
      <c r="E55" s="611"/>
      <c r="F55" s="616" t="s">
        <v>27</v>
      </c>
      <c r="G55" s="617"/>
      <c r="H55" s="618"/>
    </row>
    <row r="56" spans="1:19" ht="3.75" customHeight="1" x14ac:dyDescent="0.35">
      <c r="A56" s="21"/>
      <c r="B56" s="21"/>
      <c r="C56" s="21"/>
      <c r="D56" s="21"/>
      <c r="E56" s="21"/>
    </row>
    <row r="57" spans="1:19" ht="11.25" customHeight="1" thickBot="1" x14ac:dyDescent="0.4">
      <c r="A57" s="21"/>
      <c r="B57" s="21"/>
      <c r="C57" s="21"/>
      <c r="D57" s="21"/>
      <c r="E57" s="21"/>
    </row>
    <row r="58" spans="1:19" ht="21" customHeight="1" thickTop="1" thickBot="1" x14ac:dyDescent="0.4">
      <c r="A58" s="611" t="s">
        <v>31</v>
      </c>
      <c r="B58" s="611"/>
      <c r="C58" s="611"/>
      <c r="D58" s="611"/>
      <c r="E58" s="611"/>
      <c r="F58" s="616" t="s">
        <v>32</v>
      </c>
      <c r="G58" s="617"/>
      <c r="H58" s="618"/>
    </row>
    <row r="59" spans="1:19" ht="11.25" customHeight="1" x14ac:dyDescent="0.35">
      <c r="A59" s="21"/>
      <c r="B59" s="21"/>
      <c r="C59" s="21"/>
      <c r="D59" s="21"/>
      <c r="E59" s="21"/>
    </row>
    <row r="60" spans="1:19" ht="11.25" customHeight="1" x14ac:dyDescent="0.35">
      <c r="A60" s="21"/>
      <c r="B60" s="21"/>
      <c r="C60" s="21"/>
      <c r="D60" s="21"/>
      <c r="E60" s="21"/>
    </row>
    <row r="61" spans="1:19" ht="11.25" customHeight="1" x14ac:dyDescent="0.35">
      <c r="A61" s="21"/>
      <c r="B61" s="21"/>
      <c r="C61" s="21"/>
      <c r="D61" s="21"/>
      <c r="E61" s="21"/>
    </row>
    <row r="62" spans="1:19" ht="9.75" customHeight="1" x14ac:dyDescent="0.35"/>
    <row r="63" spans="1:19" ht="21.75" customHeight="1" x14ac:dyDescent="0.35">
      <c r="B63" s="22" t="s">
        <v>33</v>
      </c>
    </row>
    <row r="64" spans="1:19" ht="15" thickBot="1" x14ac:dyDescent="0.4"/>
    <row r="65" spans="1:14" ht="15" thickBot="1" x14ac:dyDescent="0.4">
      <c r="B65" s="23"/>
      <c r="C65" s="627" t="s">
        <v>34</v>
      </c>
      <c r="D65" s="627"/>
      <c r="E65" s="627"/>
      <c r="F65" s="627"/>
      <c r="G65" s="627"/>
      <c r="H65" s="627"/>
      <c r="I65" s="627"/>
      <c r="J65" s="627"/>
      <c r="K65" s="627"/>
      <c r="L65" s="627"/>
    </row>
    <row r="66" spans="1:14" ht="15" thickBot="1" x14ac:dyDescent="0.4">
      <c r="C66" s="24"/>
      <c r="D66" s="24"/>
      <c r="E66" s="24"/>
      <c r="F66" s="24"/>
      <c r="G66" s="24"/>
      <c r="H66" s="24"/>
      <c r="I66" s="24"/>
      <c r="J66" s="24"/>
      <c r="K66" s="24"/>
      <c r="L66" s="24"/>
    </row>
    <row r="67" spans="1:14" ht="15" customHeight="1" thickBot="1" x14ac:dyDescent="0.4">
      <c r="B67" s="25"/>
      <c r="C67" s="628" t="s">
        <v>35</v>
      </c>
      <c r="D67" s="629"/>
      <c r="E67" s="629"/>
      <c r="F67" s="629"/>
      <c r="G67" s="629"/>
      <c r="H67" s="629"/>
      <c r="I67" s="629"/>
      <c r="J67" s="629"/>
      <c r="K67" s="629"/>
      <c r="L67" s="629"/>
      <c r="M67" s="629"/>
      <c r="N67" s="629"/>
    </row>
    <row r="68" spans="1:14" ht="15" thickBot="1" x14ac:dyDescent="0.4"/>
    <row r="69" spans="1:14" ht="15" thickBot="1" x14ac:dyDescent="0.4">
      <c r="B69" s="26"/>
      <c r="C69" s="628" t="s">
        <v>36</v>
      </c>
      <c r="D69" s="629"/>
      <c r="E69" s="629"/>
      <c r="F69" s="629"/>
      <c r="G69" s="629"/>
      <c r="H69" s="629"/>
      <c r="I69" s="629"/>
      <c r="J69" s="629"/>
      <c r="K69" s="629"/>
      <c r="L69" s="629"/>
      <c r="M69" s="629"/>
      <c r="N69" s="629"/>
    </row>
    <row r="70" spans="1:14" ht="15" thickBot="1" x14ac:dyDescent="0.4">
      <c r="C70" s="27"/>
      <c r="D70" s="27"/>
      <c r="E70" s="27"/>
      <c r="F70" s="27"/>
      <c r="G70" s="27"/>
      <c r="H70" s="27"/>
      <c r="I70" s="27"/>
      <c r="J70" s="27"/>
      <c r="K70" s="27"/>
      <c r="L70" s="27"/>
      <c r="M70" s="27"/>
      <c r="N70" s="27"/>
    </row>
    <row r="71" spans="1:14" ht="15" thickBot="1" x14ac:dyDescent="0.4">
      <c r="B71" s="28"/>
      <c r="C71" s="628" t="s">
        <v>37</v>
      </c>
      <c r="D71" s="629"/>
      <c r="E71" s="629"/>
      <c r="F71" s="629"/>
      <c r="G71" s="629"/>
      <c r="H71" s="629"/>
      <c r="I71" s="629"/>
      <c r="J71" s="629"/>
      <c r="K71" s="629"/>
      <c r="L71" s="629"/>
      <c r="M71" s="27"/>
      <c r="N71" s="27"/>
    </row>
    <row r="72" spans="1:14" ht="15.75" customHeight="1" thickBot="1" x14ac:dyDescent="0.4">
      <c r="B72" s="29"/>
    </row>
    <row r="73" spans="1:14" ht="15" thickBot="1" x14ac:dyDescent="0.4">
      <c r="B73" s="30"/>
      <c r="C73" s="630" t="s">
        <v>38</v>
      </c>
      <c r="D73" s="631"/>
      <c r="E73" s="631"/>
      <c r="F73" s="631"/>
      <c r="G73" s="631"/>
      <c r="H73" s="631"/>
      <c r="I73" s="631"/>
      <c r="J73" s="631"/>
      <c r="K73" s="631"/>
      <c r="L73" s="631"/>
      <c r="M73" s="631"/>
    </row>
    <row r="74" spans="1:14" ht="15.75" customHeight="1" x14ac:dyDescent="0.35"/>
    <row r="75" spans="1:14" ht="4.5" customHeight="1" x14ac:dyDescent="0.35"/>
    <row r="76" spans="1:14" ht="25.5" customHeight="1" x14ac:dyDescent="0.35">
      <c r="A76" s="626"/>
      <c r="B76" s="626"/>
      <c r="C76" s="626"/>
      <c r="D76" s="626"/>
      <c r="E76" s="626"/>
      <c r="F76" s="626"/>
      <c r="G76" s="626"/>
    </row>
    <row r="77" spans="1:14" ht="8.25" customHeight="1" x14ac:dyDescent="0.35">
      <c r="A77" s="626"/>
      <c r="B77" s="626"/>
      <c r="C77" s="626"/>
      <c r="D77" s="626"/>
      <c r="E77" s="626"/>
      <c r="F77" s="626"/>
      <c r="G77" s="626"/>
    </row>
    <row r="78" spans="1:14" ht="5.25" customHeight="1" x14ac:dyDescent="0.35"/>
  </sheetData>
  <mergeCells count="44">
    <mergeCell ref="A77:G77"/>
    <mergeCell ref="C65:L65"/>
    <mergeCell ref="C67:N67"/>
    <mergeCell ref="C69:N69"/>
    <mergeCell ref="C71:L71"/>
    <mergeCell ref="C73:M73"/>
    <mergeCell ref="A76:G76"/>
    <mergeCell ref="F53:H53"/>
    <mergeCell ref="J53:R53"/>
    <mergeCell ref="A55:E55"/>
    <mergeCell ref="F55:H55"/>
    <mergeCell ref="A58:E58"/>
    <mergeCell ref="F58:H58"/>
    <mergeCell ref="A53:E53"/>
    <mergeCell ref="A47:E47"/>
    <mergeCell ref="A48:E48"/>
    <mergeCell ref="A49:E49"/>
    <mergeCell ref="A50:E50"/>
    <mergeCell ref="A51:E51"/>
    <mergeCell ref="A41:E41"/>
    <mergeCell ref="A42:E42"/>
    <mergeCell ref="F42:F45"/>
    <mergeCell ref="A43:E43"/>
    <mergeCell ref="A44:E44"/>
    <mergeCell ref="A45:E45"/>
    <mergeCell ref="A39:E40"/>
    <mergeCell ref="F39:F40"/>
    <mergeCell ref="F26:H26"/>
    <mergeCell ref="F28:H28"/>
    <mergeCell ref="A30:E30"/>
    <mergeCell ref="F30:H30"/>
    <mergeCell ref="A31:J31"/>
    <mergeCell ref="A32:E32"/>
    <mergeCell ref="A34:E34"/>
    <mergeCell ref="F34:F37"/>
    <mergeCell ref="A35:E35"/>
    <mergeCell ref="A36:E36"/>
    <mergeCell ref="A37:E37"/>
    <mergeCell ref="F24:J24"/>
    <mergeCell ref="F14:L14"/>
    <mergeCell ref="F16:J16"/>
    <mergeCell ref="F18:H18"/>
    <mergeCell ref="F20:K20"/>
    <mergeCell ref="F22:H22"/>
  </mergeCells>
  <conditionalFormatting sqref="J53">
    <cfRule type="expression" dxfId="0" priority="1">
      <formula>$F$53="Partially Embedded"</formula>
    </cfRule>
  </conditionalFormatting>
  <dataValidations count="10">
    <dataValidation type="list" allowBlank="1" showInputMessage="1" showErrorMessage="1" sqref="F16:J16" xr:uid="{C5B41376-06FE-42DE-A5B4-C1607F4AFA06}">
      <formula1>Newmarket_SA</formula1>
    </dataValidation>
    <dataValidation type="list" errorTitle="Selection Needed" error="Please select an option from the drop-down list." prompt="Use the following format eg: January 1, 2013" sqref="F34:F37" xr:uid="{53AE0DC4-6495-4F1F-9E4D-D2038E8F4B86}">
      <formula1>"2017,2018,2019, 2020,2021"</formula1>
    </dataValidation>
    <dataValidation errorTitle="Selection Needed" error="Please select an option from the drop-down list." prompt="Use the following format eg: January 1, 2013" sqref="G51:H51 G34:H42 G47:H47 G49:H49 F38" xr:uid="{5375F496-ACBB-4882-BF24-5912615FE688}"/>
    <dataValidation type="list" showErrorMessage="1" errorTitle="Selection Needed" error="Please select an option from the drop-down list." prompt="Use the following format eg: January 1, 2013" sqref="F53:H53" xr:uid="{7C0CCCBA-5CAA-43F1-9A42-2866E0B6767A}">
      <formula1>"Transmission Connected, Partially Embedded, Fully Embedded"</formula1>
    </dataValidation>
    <dataValidation type="list" errorTitle="Selection Needed" error="Please select an option from the drop-down list." prompt="Use the following format eg: January 1, 2013" sqref="F47 F42:F45" xr:uid="{0A19AA11-8F34-4B06-9090-4D7EA8DF689A}">
      <formula1>"2017,2018,2019,2020,2021"</formula1>
    </dataValidation>
    <dataValidation type="list" errorTitle="Selection Needed" error="Please select an option from the drop-down list." prompt="Use the following format eg: January 1, 2013" sqref="F55:H55 F49 F51 F58:H58" xr:uid="{32C721F2-2A5E-4B8E-BE94-50165B02E775}">
      <formula1>"Yes,No"</formula1>
    </dataValidation>
    <dataValidation type="list" allowBlank="1" showInputMessage="1" showErrorMessage="1" sqref="F14:L14" xr:uid="{F66D1389-A2AA-43FC-B7AD-EA17CCBC3FF3}">
      <formula1>LDCList</formula1>
    </dataValidation>
    <dataValidation type="list" errorTitle="Selection Needed" error="Please select an option from the drop-down list." prompt="Use the following format eg: January 1, 2013" sqref="F30:H30" xr:uid="{756E37D3-B199-44CC-AA3A-38CA5B1EA4AD}">
      <formula1>"2011,2012,2013, 2014, 2015, 2016, 2017, 2018, 2019,2020,2021,2022,2023"</formula1>
    </dataValidation>
    <dataValidation type="list" showErrorMessage="1" errorTitle="Selection Needed" error="Please select an option from the drop-down list." prompt="Use the following format eg: January 1, 2013" sqref="F28:H28" xr:uid="{E09ACA1F-BC38-4441-A89D-F413A6E745A9}">
      <formula1>"Price Cap IR, Annual IR Index"</formula1>
    </dataValidation>
    <dataValidation allowBlank="1" showInputMessage="1" showErrorMessage="1" prompt="First and last name, title" sqref="F20" xr:uid="{4425F67C-F480-46C2-8817-2EF6348A1F7C}"/>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19</xdr:col>
                    <xdr:colOff>342900</xdr:colOff>
                    <xdr:row>27</xdr:row>
                    <xdr:rowOff>31750</xdr:rowOff>
                  </from>
                  <to>
                    <xdr:col>20</xdr:col>
                    <xdr:colOff>222250</xdr:colOff>
                    <xdr:row>28</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9C1BB-3F82-4E32-A762-0DD1173F3025}">
  <dimension ref="A1:CB62"/>
  <sheetViews>
    <sheetView showGridLines="0" topLeftCell="B1" zoomScale="70" zoomScaleNormal="70" workbookViewId="0">
      <pane xSplit="33" topLeftCell="BP1" activePane="topRight" state="frozen"/>
      <selection pane="topRight"/>
    </sheetView>
  </sheetViews>
  <sheetFormatPr defaultColWidth="9.26953125" defaultRowHeight="14.5" x14ac:dyDescent="0.35"/>
  <cols>
    <col min="1" max="1" width="9.26953125" style="32" hidden="1" customWidth="1"/>
    <col min="2" max="2" width="2.7265625" style="32" bestFit="1" customWidth="1"/>
    <col min="3" max="3" width="90.54296875" style="32" customWidth="1"/>
    <col min="4" max="4" width="16.54296875" style="32" customWidth="1"/>
    <col min="5" max="5" width="16.26953125" style="169" hidden="1" customWidth="1"/>
    <col min="6" max="6" width="23.26953125" style="169" hidden="1" customWidth="1"/>
    <col min="7" max="8" width="18.453125" style="169" hidden="1" customWidth="1"/>
    <col min="9" max="9" width="14.7265625" style="169" hidden="1" customWidth="1"/>
    <col min="10" max="10" width="14.26953125" style="169" hidden="1" customWidth="1"/>
    <col min="11" max="13" width="14.7265625" style="169" hidden="1" customWidth="1"/>
    <col min="14" max="14" width="15.453125" style="169" hidden="1" customWidth="1"/>
    <col min="15" max="15" width="16.26953125" style="169" hidden="1" customWidth="1"/>
    <col min="16" max="16" width="23.26953125" style="169" hidden="1" customWidth="1"/>
    <col min="17" max="18" width="18.453125" style="169" hidden="1" customWidth="1"/>
    <col min="19" max="19" width="14.7265625" style="169" hidden="1" customWidth="1"/>
    <col min="20" max="20" width="14.26953125" style="169" hidden="1" customWidth="1"/>
    <col min="21" max="23" width="14.7265625" style="169" hidden="1" customWidth="1"/>
    <col min="24" max="24" width="15.453125" style="169" hidden="1" customWidth="1"/>
    <col min="25" max="25" width="16.26953125" style="169" hidden="1" customWidth="1"/>
    <col min="26" max="26" width="23.26953125" style="169" hidden="1" customWidth="1"/>
    <col min="27" max="28" width="18.453125" style="169" hidden="1" customWidth="1"/>
    <col min="29" max="29" width="14.7265625" style="169" hidden="1" customWidth="1"/>
    <col min="30" max="30" width="14.26953125" style="169" hidden="1" customWidth="1"/>
    <col min="31" max="33" width="14.7265625" style="169" hidden="1" customWidth="1"/>
    <col min="34" max="34" width="15.453125" style="169" hidden="1" customWidth="1"/>
    <col min="35" max="35" width="16.26953125" style="169" customWidth="1"/>
    <col min="36" max="36" width="23.26953125" style="169" customWidth="1"/>
    <col min="37" max="38" width="18.453125" style="169" customWidth="1"/>
    <col min="39" max="39" width="14.7265625" style="169" customWidth="1"/>
    <col min="40" max="40" width="14.26953125" style="169" customWidth="1"/>
    <col min="41" max="43" width="14.7265625" style="169" customWidth="1"/>
    <col min="44" max="44" width="15.453125" style="169" customWidth="1"/>
    <col min="45" max="45" width="16.26953125" style="169" customWidth="1"/>
    <col min="46" max="46" width="23.26953125" style="169" customWidth="1"/>
    <col min="47" max="48" width="18.453125" style="169" customWidth="1"/>
    <col min="49" max="49" width="14.7265625" style="169" customWidth="1"/>
    <col min="50" max="50" width="14.26953125" style="169" customWidth="1"/>
    <col min="51" max="53" width="14.7265625" style="169" customWidth="1"/>
    <col min="54" max="54" width="15.453125" style="169" customWidth="1"/>
    <col min="55" max="55" width="16.26953125" style="169" customWidth="1"/>
    <col min="56" max="56" width="23.26953125" style="169" customWidth="1"/>
    <col min="57" max="58" width="18.453125" style="169" customWidth="1"/>
    <col min="59" max="59" width="14.7265625" style="169" customWidth="1"/>
    <col min="60" max="60" width="14.26953125" style="169" customWidth="1"/>
    <col min="61" max="63" width="14.7265625" style="169" customWidth="1"/>
    <col min="64" max="64" width="15.453125" style="169" customWidth="1"/>
    <col min="65" max="66" width="14.7265625" style="169" customWidth="1"/>
    <col min="67" max="67" width="16.7265625" style="169" customWidth="1"/>
    <col min="68" max="68" width="17.26953125" style="169" customWidth="1"/>
    <col min="69" max="70" width="26.7265625" style="169" customWidth="1"/>
    <col min="71" max="71" width="18.26953125" style="169" customWidth="1"/>
    <col min="72" max="72" width="13.7265625" style="169" customWidth="1"/>
    <col min="73" max="73" width="14.453125" style="169" customWidth="1"/>
    <col min="74" max="74" width="22.453125" style="169" bestFit="1" customWidth="1"/>
    <col min="75" max="75" width="19.54296875" style="169" bestFit="1" customWidth="1"/>
    <col min="76" max="76" width="9.26953125" style="44"/>
    <col min="77" max="16384" width="9.26953125" style="32"/>
  </cols>
  <sheetData>
    <row r="1" spans="3:80" ht="12.75" customHeight="1" x14ac:dyDescent="0.35">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4"/>
      <c r="BY1" s="35"/>
      <c r="BZ1" s="35"/>
      <c r="CA1" s="35"/>
      <c r="CB1" s="36" t="b">
        <v>0</v>
      </c>
    </row>
    <row r="2" spans="3:80" ht="12.75" customHeight="1" x14ac:dyDescent="0.35">
      <c r="C2" s="35" t="b">
        <v>0</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4"/>
      <c r="BY2" s="35"/>
      <c r="BZ2" s="35"/>
      <c r="CA2" s="35"/>
      <c r="CB2" s="36" t="b">
        <v>0</v>
      </c>
    </row>
    <row r="3" spans="3:80" ht="12.75" customHeight="1" x14ac:dyDescent="0.35">
      <c r="C3" s="35" t="b">
        <v>1</v>
      </c>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4"/>
      <c r="BY3" s="35"/>
      <c r="BZ3" s="35"/>
      <c r="CA3" s="35"/>
      <c r="CB3" s="36" t="b">
        <v>0</v>
      </c>
    </row>
    <row r="4" spans="3:80" ht="12.75" customHeight="1" x14ac:dyDescent="0.35">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4"/>
      <c r="BY4" s="35"/>
      <c r="BZ4" s="35"/>
      <c r="CA4" s="35"/>
      <c r="CB4" s="36" t="b">
        <v>0</v>
      </c>
    </row>
    <row r="5" spans="3:80" ht="12.75" customHeight="1" x14ac:dyDescent="0.35">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4"/>
      <c r="BY5" s="35"/>
      <c r="BZ5" s="35"/>
      <c r="CA5" s="35"/>
      <c r="CB5" s="36" t="b">
        <v>0</v>
      </c>
    </row>
    <row r="6" spans="3:80" ht="12.75" customHeight="1" x14ac:dyDescent="0.35">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4"/>
      <c r="BY6" s="35"/>
      <c r="BZ6" s="35"/>
      <c r="CA6" s="35"/>
      <c r="CB6" s="36" t="b">
        <v>0</v>
      </c>
    </row>
    <row r="7" spans="3:80" x14ac:dyDescent="0.35">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4"/>
      <c r="BY7" s="35"/>
      <c r="BZ7" s="35"/>
      <c r="CA7" s="35"/>
      <c r="CB7" s="36" t="b">
        <v>0</v>
      </c>
    </row>
    <row r="8" spans="3:80" x14ac:dyDescent="0.35">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4"/>
      <c r="BY8" s="35"/>
      <c r="BZ8" s="35"/>
      <c r="CA8" s="35"/>
      <c r="CB8" s="36" t="b">
        <v>0</v>
      </c>
    </row>
    <row r="9" spans="3:80" x14ac:dyDescent="0.35">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4"/>
      <c r="BY9" s="35"/>
      <c r="BZ9" s="35"/>
      <c r="CA9" s="35"/>
      <c r="CB9" s="36" t="b">
        <v>0</v>
      </c>
    </row>
    <row r="10" spans="3:80" x14ac:dyDescent="0.35">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4"/>
      <c r="BY10" s="35"/>
      <c r="BZ10" s="35"/>
      <c r="CA10" s="35"/>
      <c r="CB10" s="36" t="b">
        <v>1</v>
      </c>
    </row>
    <row r="11" spans="3:80" x14ac:dyDescent="0.35">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4"/>
      <c r="BY11" s="35"/>
      <c r="BZ11" s="35"/>
      <c r="CA11" s="35"/>
      <c r="CB11" s="36" t="b">
        <v>1</v>
      </c>
    </row>
    <row r="12" spans="3:80" ht="63" customHeight="1" x14ac:dyDescent="0.35">
      <c r="C12" s="632" t="s">
        <v>56</v>
      </c>
      <c r="D12" s="632"/>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4"/>
      <c r="BY12" s="35"/>
      <c r="BZ12" s="35"/>
      <c r="CA12" s="35"/>
      <c r="CB12" s="35"/>
    </row>
    <row r="13" spans="3:80" ht="24.75" customHeight="1" thickBot="1" x14ac:dyDescent="0.4">
      <c r="C13" s="632"/>
      <c r="D13" s="632"/>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4"/>
      <c r="BY13" s="35"/>
      <c r="BZ13" s="35"/>
      <c r="CA13" s="35"/>
      <c r="CB13" s="35"/>
    </row>
    <row r="14" spans="3:80" ht="44.25" hidden="1" customHeight="1" x14ac:dyDescent="0.35">
      <c r="C14" s="632"/>
      <c r="D14" s="632"/>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4"/>
      <c r="BY14" s="35"/>
      <c r="BZ14" s="35"/>
      <c r="CA14" s="35"/>
      <c r="CB14" s="35"/>
    </row>
    <row r="15" spans="3:80" ht="101.25" hidden="1" customHeight="1" x14ac:dyDescent="0.35">
      <c r="C15" s="632"/>
      <c r="D15" s="632"/>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7"/>
      <c r="BU15" s="37"/>
      <c r="BV15" s="38"/>
      <c r="BW15" s="33"/>
      <c r="BX15" s="34"/>
      <c r="BY15" s="35"/>
      <c r="BZ15" s="35"/>
      <c r="CA15" s="35"/>
      <c r="CB15" s="35"/>
    </row>
    <row r="16" spans="3:80" ht="33" thickBot="1" x14ac:dyDescent="0.7">
      <c r="C16" s="39"/>
      <c r="D16" s="40"/>
      <c r="E16" s="633">
        <v>2017</v>
      </c>
      <c r="F16" s="634"/>
      <c r="G16" s="634"/>
      <c r="H16" s="634"/>
      <c r="I16" s="634"/>
      <c r="J16" s="634"/>
      <c r="K16" s="634"/>
      <c r="L16" s="634"/>
      <c r="M16" s="634"/>
      <c r="N16" s="635"/>
      <c r="O16" s="633">
        <f>E16+1</f>
        <v>2018</v>
      </c>
      <c r="P16" s="634"/>
      <c r="Q16" s="634"/>
      <c r="R16" s="634"/>
      <c r="S16" s="634"/>
      <c r="T16" s="634"/>
      <c r="U16" s="634"/>
      <c r="V16" s="634"/>
      <c r="W16" s="634"/>
      <c r="X16" s="635"/>
      <c r="Y16" s="633">
        <f>O16+1</f>
        <v>2019</v>
      </c>
      <c r="Z16" s="634"/>
      <c r="AA16" s="634"/>
      <c r="AB16" s="634"/>
      <c r="AC16" s="634"/>
      <c r="AD16" s="634"/>
      <c r="AE16" s="634"/>
      <c r="AF16" s="634"/>
      <c r="AG16" s="634"/>
      <c r="AH16" s="635"/>
      <c r="AI16" s="633">
        <f>Y16+1</f>
        <v>2020</v>
      </c>
      <c r="AJ16" s="634"/>
      <c r="AK16" s="634"/>
      <c r="AL16" s="634"/>
      <c r="AM16" s="634"/>
      <c r="AN16" s="634"/>
      <c r="AO16" s="634"/>
      <c r="AP16" s="634"/>
      <c r="AQ16" s="634"/>
      <c r="AR16" s="635"/>
      <c r="AS16" s="633">
        <f>AI16+1</f>
        <v>2021</v>
      </c>
      <c r="AT16" s="634"/>
      <c r="AU16" s="634"/>
      <c r="AV16" s="634"/>
      <c r="AW16" s="634"/>
      <c r="AX16" s="634"/>
      <c r="AY16" s="634"/>
      <c r="AZ16" s="634"/>
      <c r="BA16" s="634"/>
      <c r="BB16" s="634"/>
      <c r="BC16" s="633">
        <f>AS16+1</f>
        <v>2022</v>
      </c>
      <c r="BD16" s="634"/>
      <c r="BE16" s="634"/>
      <c r="BF16" s="634"/>
      <c r="BG16" s="634"/>
      <c r="BH16" s="634"/>
      <c r="BI16" s="634"/>
      <c r="BJ16" s="634"/>
      <c r="BK16" s="634"/>
      <c r="BL16" s="635"/>
      <c r="BM16" s="633">
        <f>BC16+1</f>
        <v>2023</v>
      </c>
      <c r="BN16" s="634"/>
      <c r="BO16" s="634"/>
      <c r="BP16" s="634"/>
      <c r="BQ16" s="636" t="s">
        <v>57</v>
      </c>
      <c r="BR16" s="637"/>
      <c r="BS16" s="637"/>
      <c r="BT16" s="638"/>
      <c r="BU16" s="41"/>
      <c r="BV16" s="42" t="s">
        <v>58</v>
      </c>
      <c r="BW16" s="43"/>
    </row>
    <row r="17" spans="3:80" ht="12.75" customHeight="1" x14ac:dyDescent="0.25">
      <c r="C17" s="639" t="s">
        <v>59</v>
      </c>
      <c r="D17" s="641" t="s">
        <v>60</v>
      </c>
      <c r="E17" s="643" t="s">
        <v>61</v>
      </c>
      <c r="F17" s="646" t="s">
        <v>62</v>
      </c>
      <c r="G17" s="649" t="s">
        <v>63</v>
      </c>
      <c r="H17" s="649" t="s">
        <v>64</v>
      </c>
      <c r="I17" s="649" t="s">
        <v>65</v>
      </c>
      <c r="J17" s="649" t="s">
        <v>66</v>
      </c>
      <c r="K17" s="649" t="s">
        <v>67</v>
      </c>
      <c r="L17" s="649" t="s">
        <v>63</v>
      </c>
      <c r="M17" s="649" t="s">
        <v>68</v>
      </c>
      <c r="N17" s="654" t="s">
        <v>69</v>
      </c>
      <c r="O17" s="657" t="s">
        <v>70</v>
      </c>
      <c r="P17" s="649" t="s">
        <v>71</v>
      </c>
      <c r="Q17" s="649" t="s">
        <v>72</v>
      </c>
      <c r="R17" s="649" t="s">
        <v>73</v>
      </c>
      <c r="S17" s="649" t="s">
        <v>74</v>
      </c>
      <c r="T17" s="649" t="s">
        <v>75</v>
      </c>
      <c r="U17" s="649" t="s">
        <v>76</v>
      </c>
      <c r="V17" s="649" t="s">
        <v>72</v>
      </c>
      <c r="W17" s="646" t="s">
        <v>77</v>
      </c>
      <c r="X17" s="662" t="s">
        <v>78</v>
      </c>
      <c r="Y17" s="643" t="s">
        <v>79</v>
      </c>
      <c r="Z17" s="646" t="s">
        <v>80</v>
      </c>
      <c r="AA17" s="646" t="s">
        <v>81</v>
      </c>
      <c r="AB17" s="646" t="s">
        <v>82</v>
      </c>
      <c r="AC17" s="646" t="s">
        <v>83</v>
      </c>
      <c r="AD17" s="646" t="s">
        <v>84</v>
      </c>
      <c r="AE17" s="646" t="s">
        <v>85</v>
      </c>
      <c r="AF17" s="646" t="s">
        <v>81</v>
      </c>
      <c r="AG17" s="646" t="s">
        <v>86</v>
      </c>
      <c r="AH17" s="662" t="s">
        <v>87</v>
      </c>
      <c r="AI17" s="643" t="s">
        <v>88</v>
      </c>
      <c r="AJ17" s="646" t="s">
        <v>89</v>
      </c>
      <c r="AK17" s="646" t="s">
        <v>90</v>
      </c>
      <c r="AL17" s="646" t="s">
        <v>91</v>
      </c>
      <c r="AM17" s="646" t="s">
        <v>92</v>
      </c>
      <c r="AN17" s="646" t="s">
        <v>93</v>
      </c>
      <c r="AO17" s="646" t="s">
        <v>94</v>
      </c>
      <c r="AP17" s="646" t="s">
        <v>90</v>
      </c>
      <c r="AQ17" s="646" t="s">
        <v>95</v>
      </c>
      <c r="AR17" s="662" t="s">
        <v>96</v>
      </c>
      <c r="AS17" s="643" t="s">
        <v>97</v>
      </c>
      <c r="AT17" s="646" t="s">
        <v>98</v>
      </c>
      <c r="AU17" s="646" t="s">
        <v>99</v>
      </c>
      <c r="AV17" s="646" t="s">
        <v>100</v>
      </c>
      <c r="AW17" s="646" t="s">
        <v>101</v>
      </c>
      <c r="AX17" s="646" t="s">
        <v>102</v>
      </c>
      <c r="AY17" s="646" t="s">
        <v>103</v>
      </c>
      <c r="AZ17" s="646" t="s">
        <v>99</v>
      </c>
      <c r="BA17" s="646" t="s">
        <v>104</v>
      </c>
      <c r="BB17" s="646" t="s">
        <v>105</v>
      </c>
      <c r="BC17" s="643" t="s">
        <v>106</v>
      </c>
      <c r="BD17" s="646" t="s">
        <v>107</v>
      </c>
      <c r="BE17" s="646" t="s">
        <v>108</v>
      </c>
      <c r="BF17" s="646" t="s">
        <v>109</v>
      </c>
      <c r="BG17" s="646" t="s">
        <v>110</v>
      </c>
      <c r="BH17" s="646" t="s">
        <v>111</v>
      </c>
      <c r="BI17" s="646" t="s">
        <v>112</v>
      </c>
      <c r="BJ17" s="646" t="s">
        <v>108</v>
      </c>
      <c r="BK17" s="646" t="s">
        <v>113</v>
      </c>
      <c r="BL17" s="662" t="s">
        <v>114</v>
      </c>
      <c r="BM17" s="643" t="s">
        <v>115</v>
      </c>
      <c r="BN17" s="646" t="s">
        <v>116</v>
      </c>
      <c r="BO17" s="646" t="s">
        <v>117</v>
      </c>
      <c r="BP17" s="646" t="s">
        <v>118</v>
      </c>
      <c r="BQ17" s="643" t="s">
        <v>119</v>
      </c>
      <c r="BR17" s="646" t="s">
        <v>120</v>
      </c>
      <c r="BS17" s="646" t="s">
        <v>121</v>
      </c>
      <c r="BT17" s="646" t="s">
        <v>122</v>
      </c>
      <c r="BU17" s="669" t="s">
        <v>123</v>
      </c>
      <c r="BV17" s="662" t="s">
        <v>124</v>
      </c>
      <c r="BW17" s="662" t="s">
        <v>125</v>
      </c>
    </row>
    <row r="18" spans="3:80" ht="30.75" customHeight="1" x14ac:dyDescent="0.25">
      <c r="C18" s="640"/>
      <c r="D18" s="642"/>
      <c r="E18" s="644"/>
      <c r="F18" s="647"/>
      <c r="G18" s="650"/>
      <c r="H18" s="652"/>
      <c r="I18" s="650"/>
      <c r="J18" s="652"/>
      <c r="K18" s="650"/>
      <c r="L18" s="650"/>
      <c r="M18" s="652"/>
      <c r="N18" s="655"/>
      <c r="O18" s="658"/>
      <c r="P18" s="652"/>
      <c r="Q18" s="652"/>
      <c r="R18" s="652"/>
      <c r="S18" s="652"/>
      <c r="T18" s="652"/>
      <c r="U18" s="652"/>
      <c r="V18" s="652"/>
      <c r="W18" s="647"/>
      <c r="X18" s="663"/>
      <c r="Y18" s="644"/>
      <c r="Z18" s="647"/>
      <c r="AA18" s="660"/>
      <c r="AB18" s="660"/>
      <c r="AC18" s="660"/>
      <c r="AD18" s="647"/>
      <c r="AE18" s="660"/>
      <c r="AF18" s="660"/>
      <c r="AG18" s="660"/>
      <c r="AH18" s="663"/>
      <c r="AI18" s="644"/>
      <c r="AJ18" s="647"/>
      <c r="AK18" s="660"/>
      <c r="AL18" s="660"/>
      <c r="AM18" s="660"/>
      <c r="AN18" s="647"/>
      <c r="AO18" s="660"/>
      <c r="AP18" s="660"/>
      <c r="AQ18" s="660"/>
      <c r="AR18" s="663"/>
      <c r="AS18" s="644"/>
      <c r="AT18" s="647"/>
      <c r="AU18" s="660"/>
      <c r="AV18" s="660"/>
      <c r="AW18" s="660"/>
      <c r="AX18" s="647"/>
      <c r="AY18" s="660"/>
      <c r="AZ18" s="660"/>
      <c r="BA18" s="660"/>
      <c r="BB18" s="647"/>
      <c r="BC18" s="644"/>
      <c r="BD18" s="647"/>
      <c r="BE18" s="660"/>
      <c r="BF18" s="660"/>
      <c r="BG18" s="660"/>
      <c r="BH18" s="647"/>
      <c r="BI18" s="660"/>
      <c r="BJ18" s="660"/>
      <c r="BK18" s="660"/>
      <c r="BL18" s="663"/>
      <c r="BM18" s="666"/>
      <c r="BN18" s="660"/>
      <c r="BO18" s="660"/>
      <c r="BP18" s="660"/>
      <c r="BQ18" s="644"/>
      <c r="BR18" s="647"/>
      <c r="BS18" s="647"/>
      <c r="BT18" s="647"/>
      <c r="BU18" s="670"/>
      <c r="BV18" s="663"/>
      <c r="BW18" s="663"/>
    </row>
    <row r="19" spans="3:80" ht="48" customHeight="1" thickBot="1" x14ac:dyDescent="0.3">
      <c r="C19" s="640"/>
      <c r="D19" s="642"/>
      <c r="E19" s="645"/>
      <c r="F19" s="648"/>
      <c r="G19" s="651"/>
      <c r="H19" s="653"/>
      <c r="I19" s="651"/>
      <c r="J19" s="653"/>
      <c r="K19" s="651"/>
      <c r="L19" s="651"/>
      <c r="M19" s="653"/>
      <c r="N19" s="656"/>
      <c r="O19" s="659"/>
      <c r="P19" s="653"/>
      <c r="Q19" s="653"/>
      <c r="R19" s="653"/>
      <c r="S19" s="653"/>
      <c r="T19" s="653"/>
      <c r="U19" s="653"/>
      <c r="V19" s="653"/>
      <c r="W19" s="648"/>
      <c r="X19" s="664"/>
      <c r="Y19" s="645"/>
      <c r="Z19" s="648"/>
      <c r="AA19" s="661"/>
      <c r="AB19" s="661"/>
      <c r="AC19" s="661"/>
      <c r="AD19" s="648"/>
      <c r="AE19" s="661"/>
      <c r="AF19" s="661"/>
      <c r="AG19" s="661"/>
      <c r="AH19" s="664"/>
      <c r="AI19" s="645"/>
      <c r="AJ19" s="648"/>
      <c r="AK19" s="661"/>
      <c r="AL19" s="661"/>
      <c r="AM19" s="661"/>
      <c r="AN19" s="648"/>
      <c r="AO19" s="661"/>
      <c r="AP19" s="661"/>
      <c r="AQ19" s="661"/>
      <c r="AR19" s="664"/>
      <c r="AS19" s="645"/>
      <c r="AT19" s="648"/>
      <c r="AU19" s="661"/>
      <c r="AV19" s="661"/>
      <c r="AW19" s="661"/>
      <c r="AX19" s="648"/>
      <c r="AY19" s="661"/>
      <c r="AZ19" s="661"/>
      <c r="BA19" s="661"/>
      <c r="BB19" s="648"/>
      <c r="BC19" s="645"/>
      <c r="BD19" s="648"/>
      <c r="BE19" s="661"/>
      <c r="BF19" s="661"/>
      <c r="BG19" s="661"/>
      <c r="BH19" s="648"/>
      <c r="BI19" s="661"/>
      <c r="BJ19" s="661"/>
      <c r="BK19" s="661"/>
      <c r="BL19" s="664"/>
      <c r="BM19" s="667"/>
      <c r="BN19" s="661"/>
      <c r="BO19" s="661"/>
      <c r="BP19" s="661"/>
      <c r="BQ19" s="645"/>
      <c r="BR19" s="648"/>
      <c r="BS19" s="648"/>
      <c r="BT19" s="648" t="s">
        <v>126</v>
      </c>
      <c r="BU19" s="671"/>
      <c r="BV19" s="665"/>
      <c r="BW19" s="665"/>
    </row>
    <row r="20" spans="3:80" ht="23.5" thickBot="1" x14ac:dyDescent="0.4">
      <c r="C20" s="45" t="s">
        <v>127</v>
      </c>
      <c r="D20" s="46"/>
      <c r="E20" s="47"/>
      <c r="F20" s="48"/>
      <c r="G20" s="49"/>
      <c r="H20" s="49"/>
      <c r="I20" s="49"/>
      <c r="J20" s="49"/>
      <c r="K20" s="49"/>
      <c r="L20" s="49"/>
      <c r="M20" s="49"/>
      <c r="N20" s="50"/>
      <c r="O20" s="51"/>
      <c r="P20" s="52"/>
      <c r="Q20" s="49"/>
      <c r="R20" s="49"/>
      <c r="S20" s="49"/>
      <c r="T20" s="49"/>
      <c r="U20" s="49"/>
      <c r="V20" s="49"/>
      <c r="W20" s="53"/>
      <c r="X20" s="54"/>
      <c r="Y20" s="55"/>
      <c r="Z20" s="48"/>
      <c r="AA20" s="53"/>
      <c r="AB20" s="53"/>
      <c r="AC20" s="53"/>
      <c r="AD20" s="53"/>
      <c r="AE20" s="53"/>
      <c r="AF20" s="53"/>
      <c r="AG20" s="53"/>
      <c r="AH20" s="54"/>
      <c r="AI20" s="55"/>
      <c r="AJ20" s="48"/>
      <c r="AK20" s="53"/>
      <c r="AL20" s="53"/>
      <c r="AM20" s="53"/>
      <c r="AN20" s="53"/>
      <c r="AO20" s="53"/>
      <c r="AP20" s="53"/>
      <c r="AQ20" s="53"/>
      <c r="AR20" s="54"/>
      <c r="AS20" s="55"/>
      <c r="AT20" s="48"/>
      <c r="AU20" s="53"/>
      <c r="AV20" s="53"/>
      <c r="AW20" s="53"/>
      <c r="AX20" s="53"/>
      <c r="AY20" s="53"/>
      <c r="AZ20" s="53"/>
      <c r="BA20" s="53"/>
      <c r="BB20" s="56"/>
      <c r="BC20" s="55"/>
      <c r="BD20" s="48"/>
      <c r="BE20" s="53"/>
      <c r="BF20" s="53"/>
      <c r="BG20" s="53"/>
      <c r="BH20" s="53"/>
      <c r="BI20" s="53"/>
      <c r="BJ20" s="53"/>
      <c r="BK20" s="53"/>
      <c r="BL20" s="54"/>
      <c r="BM20" s="57"/>
      <c r="BN20" s="58"/>
      <c r="BO20" s="53"/>
      <c r="BP20" s="58"/>
      <c r="BQ20" s="59"/>
      <c r="BR20" s="60"/>
      <c r="BS20" s="60"/>
      <c r="BT20" s="60"/>
      <c r="BU20" s="60"/>
      <c r="BV20" s="61"/>
      <c r="BW20" s="62"/>
    </row>
    <row r="21" spans="3:80" thickBot="1" x14ac:dyDescent="0.35">
      <c r="C21" s="63" t="s">
        <v>128</v>
      </c>
      <c r="D21" s="64">
        <v>1550</v>
      </c>
      <c r="E21" s="65"/>
      <c r="F21" s="66"/>
      <c r="G21" s="66"/>
      <c r="H21" s="66"/>
      <c r="I21" s="52">
        <f>E21+F21-G21+H21</f>
        <v>0</v>
      </c>
      <c r="J21" s="66"/>
      <c r="K21" s="66"/>
      <c r="L21" s="66"/>
      <c r="M21" s="66"/>
      <c r="N21" s="52">
        <f>J21+K21-L21+M21</f>
        <v>0</v>
      </c>
      <c r="O21" s="67">
        <f>I21</f>
        <v>0</v>
      </c>
      <c r="P21" s="66"/>
      <c r="Q21" s="66"/>
      <c r="R21" s="66"/>
      <c r="S21" s="52">
        <f t="shared" ref="S21:S31" si="0">O21+P21-Q21+SUM(R21:R21)</f>
        <v>0</v>
      </c>
      <c r="T21" s="52">
        <f t="shared" ref="T21:T37" si="1">N21</f>
        <v>0</v>
      </c>
      <c r="U21" s="66"/>
      <c r="V21" s="66"/>
      <c r="W21" s="66"/>
      <c r="X21" s="68">
        <f>T21+U21-V21+W21</f>
        <v>0</v>
      </c>
      <c r="Y21" s="69">
        <f>S21</f>
        <v>0</v>
      </c>
      <c r="Z21" s="66"/>
      <c r="AA21" s="66"/>
      <c r="AB21" s="66"/>
      <c r="AC21" s="52">
        <f>Y21+Z21-AA21+SUM(AB21:AB21)</f>
        <v>0</v>
      </c>
      <c r="AD21" s="70">
        <f t="shared" ref="AD21:AD37" si="2">X21</f>
        <v>0</v>
      </c>
      <c r="AE21" s="66"/>
      <c r="AF21" s="66"/>
      <c r="AG21" s="66"/>
      <c r="AH21" s="68">
        <f>AD21+AE21-AF21+AG21</f>
        <v>0</v>
      </c>
      <c r="AI21" s="69">
        <f t="shared" ref="AI21:AI37" si="3">AC21</f>
        <v>0</v>
      </c>
      <c r="AJ21" s="66"/>
      <c r="AK21" s="66"/>
      <c r="AL21" s="71"/>
      <c r="AM21" s="52">
        <f t="shared" ref="AM21:AM37" si="4">AI21+AJ21-AK21+SUM(AL21:AL21)</f>
        <v>0</v>
      </c>
      <c r="AN21" s="70">
        <f t="shared" ref="AN21:AN37" si="5">AH21</f>
        <v>0</v>
      </c>
      <c r="AO21" s="66"/>
      <c r="AP21" s="66"/>
      <c r="AQ21" s="71"/>
      <c r="AR21" s="68">
        <f>AN21+AO21-AP21+AQ21</f>
        <v>0</v>
      </c>
      <c r="AS21" s="69">
        <f t="shared" ref="AS21:AS37" si="6">AM21</f>
        <v>0</v>
      </c>
      <c r="AT21" s="72"/>
      <c r="AU21" s="66"/>
      <c r="AV21" s="73">
        <v>1197053.1500000008</v>
      </c>
      <c r="AW21" s="52">
        <f t="shared" ref="AW21:AW37" si="7">AS21+AT21-AU21+SUM(AV21:AV21)</f>
        <v>1197053.1500000008</v>
      </c>
      <c r="AX21" s="70">
        <f t="shared" ref="AX21:AX37" si="8">AR21</f>
        <v>0</v>
      </c>
      <c r="AY21" s="72"/>
      <c r="AZ21" s="66"/>
      <c r="BA21" s="73">
        <v>7457.8999999992284</v>
      </c>
      <c r="BB21" s="52">
        <f>AX21+AY21-AZ21+BA21</f>
        <v>7457.8999999992284</v>
      </c>
      <c r="BC21" s="69">
        <f t="shared" ref="BC21:BC37" si="9">AW21</f>
        <v>1197053.1500000008</v>
      </c>
      <c r="BD21" s="74">
        <v>456990.45999999996</v>
      </c>
      <c r="BE21" s="73"/>
      <c r="BF21" s="75"/>
      <c r="BG21" s="52">
        <f t="shared" ref="BG21:BG37" si="10">BC21+BD21-BE21+SUM(BF21:BF21)</f>
        <v>1654043.6100000008</v>
      </c>
      <c r="BH21" s="70">
        <f t="shared" ref="BH21:BH37" si="11">BB21</f>
        <v>7457.8999999992284</v>
      </c>
      <c r="BI21" s="74">
        <v>28687.552832583337</v>
      </c>
      <c r="BJ21" s="73"/>
      <c r="BK21" s="75"/>
      <c r="BL21" s="68">
        <f>BH21+BI21-BJ21+BK21</f>
        <v>36145.452832582567</v>
      </c>
      <c r="BM21" s="76">
        <v>1197053.1499999999</v>
      </c>
      <c r="BN21" s="76">
        <v>25383.759999999998</v>
      </c>
      <c r="BO21" s="70">
        <f>BG21-BM21</f>
        <v>456990.46000000089</v>
      </c>
      <c r="BP21" s="77">
        <f>BL21-BN21</f>
        <v>10761.692832582568</v>
      </c>
      <c r="BQ21" s="78">
        <v>31909.252249166671</v>
      </c>
      <c r="BR21" s="76"/>
      <c r="BS21" s="79">
        <f>BP21+BQ21+BR21</f>
        <v>42670.94508174924</v>
      </c>
      <c r="BT21" s="80">
        <f>SUM(BO21:BR21)</f>
        <v>499661.40508175013</v>
      </c>
      <c r="BU21" s="52"/>
      <c r="BV21" s="81">
        <v>1690189.06</v>
      </c>
      <c r="BW21" s="82">
        <f t="shared" ref="BW21:BW37" si="12">ROUND(BV21-SUM(BG21,BL21),2)</f>
        <v>0</v>
      </c>
      <c r="BX21" s="34" t="str">
        <f>IF(ABS(BW21)&gt;1,"Please provide an explanation of the variance in the Manager's Summary","")</f>
        <v/>
      </c>
      <c r="BY21" s="35"/>
      <c r="BZ21" s="35"/>
      <c r="CA21" s="35"/>
      <c r="CB21" s="35"/>
    </row>
    <row r="22" spans="3:80" thickBot="1" x14ac:dyDescent="0.35">
      <c r="C22" s="63" t="s">
        <v>129</v>
      </c>
      <c r="D22" s="64">
        <v>1551</v>
      </c>
      <c r="E22" s="65"/>
      <c r="F22" s="66"/>
      <c r="G22" s="66"/>
      <c r="H22" s="66"/>
      <c r="I22" s="52">
        <f>E22+F22-G22+H22</f>
        <v>0</v>
      </c>
      <c r="J22" s="66"/>
      <c r="K22" s="66"/>
      <c r="L22" s="66"/>
      <c r="M22" s="66"/>
      <c r="N22" s="52">
        <f>J22+K22-L22+M22</f>
        <v>0</v>
      </c>
      <c r="O22" s="67">
        <f>I22</f>
        <v>0</v>
      </c>
      <c r="P22" s="66"/>
      <c r="Q22" s="66"/>
      <c r="R22" s="66"/>
      <c r="S22" s="52">
        <f t="shared" si="0"/>
        <v>0</v>
      </c>
      <c r="T22" s="52">
        <f t="shared" si="1"/>
        <v>0</v>
      </c>
      <c r="U22" s="66"/>
      <c r="V22" s="66"/>
      <c r="W22" s="66"/>
      <c r="X22" s="68">
        <f>T22+U22-V22+W22</f>
        <v>0</v>
      </c>
      <c r="Y22" s="69">
        <f t="shared" ref="Y22:Y37" si="13">S22</f>
        <v>0</v>
      </c>
      <c r="Z22" s="66"/>
      <c r="AA22" s="66"/>
      <c r="AB22" s="66"/>
      <c r="AC22" s="52">
        <f>Y22+Z22-AA22+SUM(AB22:AB22)</f>
        <v>0</v>
      </c>
      <c r="AD22" s="70">
        <f>X22</f>
        <v>0</v>
      </c>
      <c r="AE22" s="66"/>
      <c r="AF22" s="83"/>
      <c r="AG22" s="84"/>
      <c r="AH22" s="68">
        <f>AD22+AE22-AF22+AG22</f>
        <v>0</v>
      </c>
      <c r="AI22" s="69">
        <f t="shared" si="3"/>
        <v>0</v>
      </c>
      <c r="AJ22" s="66"/>
      <c r="AK22" s="66"/>
      <c r="AL22" s="85"/>
      <c r="AM22" s="52">
        <f t="shared" si="4"/>
        <v>0</v>
      </c>
      <c r="AN22" s="70">
        <f t="shared" si="5"/>
        <v>0</v>
      </c>
      <c r="AO22" s="66"/>
      <c r="AP22" s="83"/>
      <c r="AQ22" s="85"/>
      <c r="AR22" s="68">
        <f>AN22+AO22-AP22+AQ22</f>
        <v>0</v>
      </c>
      <c r="AS22" s="69">
        <f t="shared" si="6"/>
        <v>0</v>
      </c>
      <c r="AT22" s="86"/>
      <c r="AU22" s="66"/>
      <c r="AV22" s="73">
        <v>-454326.2310736074</v>
      </c>
      <c r="AW22" s="52">
        <f t="shared" si="7"/>
        <v>-454326.2310736074</v>
      </c>
      <c r="AX22" s="70">
        <f t="shared" si="8"/>
        <v>0</v>
      </c>
      <c r="AY22" s="86"/>
      <c r="AZ22" s="83"/>
      <c r="BA22" s="87">
        <v>-41049.988926392587</v>
      </c>
      <c r="BB22" s="52">
        <f>AX22+AY22-AZ22+BA22</f>
        <v>-41049.988926392587</v>
      </c>
      <c r="BC22" s="69">
        <f t="shared" si="9"/>
        <v>-454326.2310736074</v>
      </c>
      <c r="BD22" s="74">
        <v>-2052236.1896293177</v>
      </c>
      <c r="BE22" s="73"/>
      <c r="BF22" s="75">
        <v>-89905.479182675655</v>
      </c>
      <c r="BG22" s="52">
        <f t="shared" si="10"/>
        <v>-2596467.8998856004</v>
      </c>
      <c r="BH22" s="70">
        <f t="shared" si="11"/>
        <v>-41049.988926392587</v>
      </c>
      <c r="BI22" s="74">
        <v>-22582.7335691878</v>
      </c>
      <c r="BJ22" s="88"/>
      <c r="BK22" s="89">
        <v>38258.203103459236</v>
      </c>
      <c r="BL22" s="68">
        <f>BH22+BI22-BJ22+BK22</f>
        <v>-25374.519392121147</v>
      </c>
      <c r="BM22" s="76">
        <v>-454326</v>
      </c>
      <c r="BN22" s="76">
        <v>-47853</v>
      </c>
      <c r="BO22" s="70">
        <f t="shared" ref="BO22:BO37" si="14">BG22-BM22</f>
        <v>-2142141.8998856004</v>
      </c>
      <c r="BP22" s="77">
        <f t="shared" ref="BP22:BP37" si="15">BL22-BN22</f>
        <v>22478.480607878853</v>
      </c>
      <c r="BQ22" s="78">
        <v>-123259.75629784621</v>
      </c>
      <c r="BR22" s="76"/>
      <c r="BS22" s="79">
        <f t="shared" ref="BS22:BS37" si="16">BP22+BQ22+BR22</f>
        <v>-100781.27568996735</v>
      </c>
      <c r="BT22" s="80">
        <f>SUM(BO22:BR22)</f>
        <v>-2242923.1755755679</v>
      </c>
      <c r="BU22" s="52"/>
      <c r="BV22" s="81">
        <v>-2621842.42</v>
      </c>
      <c r="BW22" s="82">
        <f t="shared" si="12"/>
        <v>0</v>
      </c>
      <c r="BX22" s="34" t="str">
        <f t="shared" ref="BX22:BX46" si="17">IF(ABS(BW22)&gt;1,"Please provide an explanation of the variance in the Manager's Summary","")</f>
        <v/>
      </c>
      <c r="BY22" s="35"/>
      <c r="BZ22" s="35"/>
      <c r="CA22" s="35"/>
      <c r="CB22" s="35"/>
    </row>
    <row r="23" spans="3:80" ht="17" thickBot="1" x14ac:dyDescent="0.35">
      <c r="C23" s="63" t="s">
        <v>130</v>
      </c>
      <c r="D23" s="64">
        <v>1580</v>
      </c>
      <c r="E23" s="65"/>
      <c r="F23" s="66"/>
      <c r="G23" s="66"/>
      <c r="H23" s="66"/>
      <c r="I23" s="52">
        <f t="shared" ref="I23:I37" si="18">E23+F23-G23+H23</f>
        <v>0</v>
      </c>
      <c r="J23" s="66"/>
      <c r="K23" s="66"/>
      <c r="L23" s="66"/>
      <c r="M23" s="66"/>
      <c r="N23" s="52">
        <f t="shared" ref="N23:N37" si="19">J23+K23-L23+M23</f>
        <v>0</v>
      </c>
      <c r="O23" s="67">
        <f t="shared" ref="O23:O37" si="20">I23</f>
        <v>0</v>
      </c>
      <c r="P23" s="66"/>
      <c r="Q23" s="66"/>
      <c r="R23" s="66"/>
      <c r="S23" s="52">
        <f t="shared" si="0"/>
        <v>0</v>
      </c>
      <c r="T23" s="52">
        <f t="shared" si="1"/>
        <v>0</v>
      </c>
      <c r="U23" s="66"/>
      <c r="V23" s="66"/>
      <c r="W23" s="66"/>
      <c r="X23" s="68">
        <f t="shared" ref="X23:X37" si="21">T23+U23-V23+W23</f>
        <v>0</v>
      </c>
      <c r="Y23" s="69">
        <f t="shared" si="13"/>
        <v>0</v>
      </c>
      <c r="Z23" s="66"/>
      <c r="AA23" s="66"/>
      <c r="AB23" s="66"/>
      <c r="AC23" s="52">
        <f t="shared" ref="AC23:AC31" si="22">Y23+Z23-AA23+SUM(AB23:AB23)</f>
        <v>0</v>
      </c>
      <c r="AD23" s="70">
        <f t="shared" si="2"/>
        <v>0</v>
      </c>
      <c r="AE23" s="66"/>
      <c r="AF23" s="66"/>
      <c r="AG23" s="66"/>
      <c r="AH23" s="68">
        <f t="shared" ref="AH23:AH37" si="23">AD23+AE23-AF23+AG23</f>
        <v>0</v>
      </c>
      <c r="AI23" s="69">
        <f t="shared" si="3"/>
        <v>0</v>
      </c>
      <c r="AJ23" s="66"/>
      <c r="AK23" s="66"/>
      <c r="AL23" s="90"/>
      <c r="AM23" s="52">
        <f t="shared" si="4"/>
        <v>0</v>
      </c>
      <c r="AN23" s="70">
        <f t="shared" si="5"/>
        <v>0</v>
      </c>
      <c r="AO23" s="66"/>
      <c r="AP23" s="66"/>
      <c r="AQ23" s="90"/>
      <c r="AR23" s="68">
        <f t="shared" ref="AR23:AR37" si="24">AN23+AO23-AP23+AQ23</f>
        <v>0</v>
      </c>
      <c r="AS23" s="69">
        <f t="shared" si="6"/>
        <v>0</v>
      </c>
      <c r="AT23" s="72"/>
      <c r="AU23" s="66"/>
      <c r="AV23" s="73">
        <v>7706395.8272297401</v>
      </c>
      <c r="AW23" s="52">
        <f t="shared" si="7"/>
        <v>7706395.8272297401</v>
      </c>
      <c r="AX23" s="70">
        <f t="shared" si="8"/>
        <v>0</v>
      </c>
      <c r="AY23" s="72"/>
      <c r="AZ23" s="66"/>
      <c r="BA23" s="73">
        <v>-135817.21934642966</v>
      </c>
      <c r="BB23" s="52">
        <f t="shared" ref="BB23:BB37" si="25">AX23+AY23-AZ23+BA23</f>
        <v>-135817.21934642966</v>
      </c>
      <c r="BC23" s="69">
        <f t="shared" si="9"/>
        <v>7706395.8272297401</v>
      </c>
      <c r="BD23" s="74">
        <v>52044467.109999992</v>
      </c>
      <c r="BE23" s="73"/>
      <c r="BF23" s="75"/>
      <c r="BG23" s="52">
        <f t="shared" si="10"/>
        <v>59750862.93722973</v>
      </c>
      <c r="BH23" s="70">
        <f t="shared" si="11"/>
        <v>-135817.21934642966</v>
      </c>
      <c r="BI23" s="74">
        <v>946847.83345256315</v>
      </c>
      <c r="BJ23" s="73"/>
      <c r="BK23" s="75"/>
      <c r="BL23" s="68">
        <f t="shared" ref="BL23:BL37" si="26">BH23+BI23-BJ23+BK23</f>
        <v>811030.61410613346</v>
      </c>
      <c r="BM23" s="76">
        <v>7706395.8300000001</v>
      </c>
      <c r="BN23" s="76">
        <v>-20413.95</v>
      </c>
      <c r="BO23" s="70">
        <f t="shared" si="14"/>
        <v>52044467.107229732</v>
      </c>
      <c r="BP23" s="77">
        <f t="shared" si="15"/>
        <v>831444.56410613342</v>
      </c>
      <c r="BQ23" s="78">
        <v>2620038.7195431739</v>
      </c>
      <c r="BR23" s="76"/>
      <c r="BS23" s="79">
        <f t="shared" si="16"/>
        <v>3451483.2836493072</v>
      </c>
      <c r="BT23" s="80">
        <f>SUM(BO23:BR23)</f>
        <v>55495950.390879042</v>
      </c>
      <c r="BU23" s="52"/>
      <c r="BV23" s="81">
        <v>55862594.130000003</v>
      </c>
      <c r="BW23" s="82">
        <f t="shared" si="12"/>
        <v>-4699299.42</v>
      </c>
      <c r="BX23" s="34" t="str">
        <f>IF(ROUND(BW23,0)=ROUND(BV25,0),"","The variance does not match the value in cell BV25. Please provide an explanation of the variance in the Manager's Summary")</f>
        <v/>
      </c>
      <c r="BY23" s="35"/>
      <c r="BZ23" s="35"/>
      <c r="CA23" s="35"/>
      <c r="CB23" s="35"/>
    </row>
    <row r="24" spans="3:80" ht="17" thickBot="1" x14ac:dyDescent="0.35">
      <c r="C24" s="63" t="s">
        <v>131</v>
      </c>
      <c r="D24" s="64">
        <v>1580</v>
      </c>
      <c r="E24" s="65"/>
      <c r="F24" s="66"/>
      <c r="G24" s="66"/>
      <c r="H24" s="66"/>
      <c r="I24" s="52">
        <f t="shared" si="18"/>
        <v>0</v>
      </c>
      <c r="J24" s="66"/>
      <c r="K24" s="66"/>
      <c r="L24" s="66"/>
      <c r="M24" s="66"/>
      <c r="N24" s="52">
        <f t="shared" si="19"/>
        <v>0</v>
      </c>
      <c r="O24" s="67">
        <f t="shared" si="20"/>
        <v>0</v>
      </c>
      <c r="P24" s="66"/>
      <c r="Q24" s="66"/>
      <c r="R24" s="66"/>
      <c r="S24" s="52">
        <f t="shared" si="0"/>
        <v>0</v>
      </c>
      <c r="T24" s="52">
        <f t="shared" si="1"/>
        <v>0</v>
      </c>
      <c r="U24" s="66"/>
      <c r="V24" s="66"/>
      <c r="W24" s="66"/>
      <c r="X24" s="68">
        <f t="shared" si="21"/>
        <v>0</v>
      </c>
      <c r="Y24" s="69">
        <f t="shared" si="13"/>
        <v>0</v>
      </c>
      <c r="Z24" s="66"/>
      <c r="AA24" s="66"/>
      <c r="AB24" s="66"/>
      <c r="AC24" s="52">
        <f t="shared" si="22"/>
        <v>0</v>
      </c>
      <c r="AD24" s="70">
        <f t="shared" si="2"/>
        <v>0</v>
      </c>
      <c r="AE24" s="66"/>
      <c r="AF24" s="66"/>
      <c r="AG24" s="66"/>
      <c r="AH24" s="68">
        <f t="shared" si="23"/>
        <v>0</v>
      </c>
      <c r="AI24" s="69">
        <f t="shared" si="3"/>
        <v>0</v>
      </c>
      <c r="AJ24" s="66"/>
      <c r="AK24" s="66"/>
      <c r="AL24" s="66"/>
      <c r="AM24" s="52">
        <f t="shared" si="4"/>
        <v>0</v>
      </c>
      <c r="AN24" s="70">
        <f t="shared" si="5"/>
        <v>0</v>
      </c>
      <c r="AO24" s="66"/>
      <c r="AP24" s="66"/>
      <c r="AQ24" s="66"/>
      <c r="AR24" s="68">
        <f t="shared" si="24"/>
        <v>0</v>
      </c>
      <c r="AS24" s="69">
        <f t="shared" si="6"/>
        <v>0</v>
      </c>
      <c r="AT24" s="66"/>
      <c r="AU24" s="66"/>
      <c r="AV24" s="73">
        <v>0</v>
      </c>
      <c r="AW24" s="52">
        <f t="shared" si="7"/>
        <v>0</v>
      </c>
      <c r="AX24" s="70">
        <f t="shared" si="8"/>
        <v>0</v>
      </c>
      <c r="AY24" s="66"/>
      <c r="AZ24" s="66"/>
      <c r="BA24" s="73">
        <v>0</v>
      </c>
      <c r="BB24" s="52">
        <f t="shared" si="25"/>
        <v>0</v>
      </c>
      <c r="BC24" s="69">
        <f t="shared" si="9"/>
        <v>0</v>
      </c>
      <c r="BD24" s="73"/>
      <c r="BE24" s="73"/>
      <c r="BF24" s="75"/>
      <c r="BG24" s="52">
        <f>BC24+BD24-BE24+SUM(BF24:BF24)</f>
        <v>0</v>
      </c>
      <c r="BH24" s="70">
        <f t="shared" si="11"/>
        <v>0</v>
      </c>
      <c r="BI24" s="73"/>
      <c r="BJ24" s="73"/>
      <c r="BK24" s="75"/>
      <c r="BL24" s="68">
        <f t="shared" si="26"/>
        <v>0</v>
      </c>
      <c r="BM24" s="91"/>
      <c r="BN24" s="75"/>
      <c r="BO24" s="70">
        <f t="shared" si="14"/>
        <v>0</v>
      </c>
      <c r="BP24" s="77">
        <f t="shared" si="15"/>
        <v>0</v>
      </c>
      <c r="BQ24" s="92"/>
      <c r="BR24" s="76"/>
      <c r="BS24" s="79">
        <f t="shared" si="16"/>
        <v>0</v>
      </c>
      <c r="BT24" s="80">
        <f>IF(CB5=TRUE, 0, 0)</f>
        <v>0</v>
      </c>
      <c r="BU24" s="52"/>
      <c r="BV24" s="81">
        <v>0</v>
      </c>
      <c r="BW24" s="82">
        <f t="shared" si="12"/>
        <v>0</v>
      </c>
      <c r="BX24" s="34" t="str">
        <f t="shared" si="17"/>
        <v/>
      </c>
      <c r="BY24" s="35"/>
      <c r="BZ24" s="35"/>
      <c r="CA24" s="35"/>
      <c r="CB24" s="35"/>
    </row>
    <row r="25" spans="3:80" ht="17" thickBot="1" x14ac:dyDescent="0.35">
      <c r="C25" s="63" t="s">
        <v>132</v>
      </c>
      <c r="D25" s="64">
        <v>1580</v>
      </c>
      <c r="E25" s="65"/>
      <c r="F25" s="66"/>
      <c r="G25" s="66"/>
      <c r="H25" s="66"/>
      <c r="I25" s="52">
        <f t="shared" si="18"/>
        <v>0</v>
      </c>
      <c r="J25" s="66"/>
      <c r="K25" s="66"/>
      <c r="L25" s="66"/>
      <c r="M25" s="66"/>
      <c r="N25" s="52">
        <f t="shared" si="19"/>
        <v>0</v>
      </c>
      <c r="O25" s="67">
        <f t="shared" si="20"/>
        <v>0</v>
      </c>
      <c r="P25" s="66"/>
      <c r="Q25" s="66"/>
      <c r="R25" s="66"/>
      <c r="S25" s="52">
        <f t="shared" si="0"/>
        <v>0</v>
      </c>
      <c r="T25" s="52">
        <f t="shared" si="1"/>
        <v>0</v>
      </c>
      <c r="U25" s="66"/>
      <c r="V25" s="66"/>
      <c r="W25" s="66"/>
      <c r="X25" s="68">
        <f t="shared" si="21"/>
        <v>0</v>
      </c>
      <c r="Y25" s="69">
        <f t="shared" si="13"/>
        <v>0</v>
      </c>
      <c r="Z25" s="66"/>
      <c r="AA25" s="66"/>
      <c r="AB25" s="66"/>
      <c r="AC25" s="52">
        <f t="shared" si="22"/>
        <v>0</v>
      </c>
      <c r="AD25" s="70">
        <f t="shared" si="2"/>
        <v>0</v>
      </c>
      <c r="AE25" s="66"/>
      <c r="AF25" s="66"/>
      <c r="AG25" s="66"/>
      <c r="AH25" s="68">
        <f t="shared" si="23"/>
        <v>0</v>
      </c>
      <c r="AI25" s="69">
        <f t="shared" si="3"/>
        <v>0</v>
      </c>
      <c r="AJ25" s="66"/>
      <c r="AK25" s="66"/>
      <c r="AL25" s="66"/>
      <c r="AM25" s="52">
        <f t="shared" si="4"/>
        <v>0</v>
      </c>
      <c r="AN25" s="70">
        <f t="shared" si="5"/>
        <v>0</v>
      </c>
      <c r="AO25" s="66"/>
      <c r="AP25" s="66"/>
      <c r="AQ25" s="66"/>
      <c r="AR25" s="68">
        <f t="shared" si="24"/>
        <v>0</v>
      </c>
      <c r="AS25" s="69">
        <f t="shared" si="6"/>
        <v>0</v>
      </c>
      <c r="AT25" s="66"/>
      <c r="AU25" s="66"/>
      <c r="AV25" s="73">
        <v>-2598577.1999999993</v>
      </c>
      <c r="AW25" s="52">
        <f t="shared" si="7"/>
        <v>-2598577.1999999993</v>
      </c>
      <c r="AX25" s="70">
        <f t="shared" si="8"/>
        <v>0</v>
      </c>
      <c r="AY25" s="66"/>
      <c r="AZ25" s="66"/>
      <c r="BA25" s="73">
        <v>73904.102303249179</v>
      </c>
      <c r="BB25" s="52">
        <f t="shared" si="25"/>
        <v>73904.102303249179</v>
      </c>
      <c r="BC25" s="69">
        <f t="shared" si="9"/>
        <v>-2598577.1999999993</v>
      </c>
      <c r="BD25" s="73">
        <v>-2086635.8400000003</v>
      </c>
      <c r="BE25" s="73"/>
      <c r="BF25" s="75"/>
      <c r="BG25" s="52">
        <f t="shared" si="10"/>
        <v>-4685213.0399999991</v>
      </c>
      <c r="BH25" s="70">
        <f t="shared" si="11"/>
        <v>73904.102303249179</v>
      </c>
      <c r="BI25" s="73">
        <v>-87990.493430833361</v>
      </c>
      <c r="BJ25" s="73"/>
      <c r="BK25" s="75"/>
      <c r="BL25" s="68">
        <f t="shared" si="26"/>
        <v>-14086.391127584182</v>
      </c>
      <c r="BM25" s="91">
        <v>-2598577.2000000002</v>
      </c>
      <c r="BN25" s="75">
        <v>34990.410000000003</v>
      </c>
      <c r="BO25" s="70">
        <f t="shared" si="14"/>
        <v>-2086635.8399999989</v>
      </c>
      <c r="BP25" s="77">
        <f t="shared" si="15"/>
        <v>-49076.801127584185</v>
      </c>
      <c r="BQ25" s="78">
        <v>-123095.74802200009</v>
      </c>
      <c r="BR25" s="76"/>
      <c r="BS25" s="79">
        <f t="shared" si="16"/>
        <v>-172172.54914958426</v>
      </c>
      <c r="BT25" s="80">
        <f>SUM(BO25:BR25)</f>
        <v>-2258808.3891495834</v>
      </c>
      <c r="BU25" s="52"/>
      <c r="BV25" s="81">
        <v>-4699299.4300000006</v>
      </c>
      <c r="BW25" s="82">
        <f t="shared" si="12"/>
        <v>0</v>
      </c>
      <c r="BX25" s="34" t="str">
        <f t="shared" si="17"/>
        <v/>
      </c>
      <c r="BY25" s="35"/>
      <c r="BZ25" s="35"/>
      <c r="CA25" s="35"/>
      <c r="CB25" s="35"/>
    </row>
    <row r="26" spans="3:80" thickBot="1" x14ac:dyDescent="0.35">
      <c r="C26" s="63" t="s">
        <v>133</v>
      </c>
      <c r="D26" s="64">
        <v>1584</v>
      </c>
      <c r="E26" s="65"/>
      <c r="F26" s="66"/>
      <c r="G26" s="66"/>
      <c r="H26" s="66"/>
      <c r="I26" s="52">
        <f t="shared" si="18"/>
        <v>0</v>
      </c>
      <c r="J26" s="66"/>
      <c r="K26" s="66"/>
      <c r="L26" s="66"/>
      <c r="M26" s="66"/>
      <c r="N26" s="52">
        <f t="shared" si="19"/>
        <v>0</v>
      </c>
      <c r="O26" s="67">
        <f t="shared" si="20"/>
        <v>0</v>
      </c>
      <c r="P26" s="66"/>
      <c r="Q26" s="66"/>
      <c r="R26" s="66"/>
      <c r="S26" s="52">
        <f t="shared" si="0"/>
        <v>0</v>
      </c>
      <c r="T26" s="52">
        <f t="shared" si="1"/>
        <v>0</v>
      </c>
      <c r="U26" s="66"/>
      <c r="V26" s="66"/>
      <c r="W26" s="66"/>
      <c r="X26" s="68">
        <f t="shared" si="21"/>
        <v>0</v>
      </c>
      <c r="Y26" s="69">
        <f t="shared" si="13"/>
        <v>0</v>
      </c>
      <c r="Z26" s="66"/>
      <c r="AA26" s="66"/>
      <c r="AB26" s="66"/>
      <c r="AC26" s="52">
        <f t="shared" si="22"/>
        <v>0</v>
      </c>
      <c r="AD26" s="70">
        <f t="shared" si="2"/>
        <v>0</v>
      </c>
      <c r="AE26" s="66"/>
      <c r="AF26" s="66"/>
      <c r="AG26" s="66"/>
      <c r="AH26" s="68">
        <f t="shared" si="23"/>
        <v>0</v>
      </c>
      <c r="AI26" s="69">
        <f t="shared" si="3"/>
        <v>0</v>
      </c>
      <c r="AJ26" s="66"/>
      <c r="AK26" s="66"/>
      <c r="AL26" s="93"/>
      <c r="AM26" s="52">
        <f t="shared" si="4"/>
        <v>0</v>
      </c>
      <c r="AN26" s="70">
        <f t="shared" si="5"/>
        <v>0</v>
      </c>
      <c r="AO26" s="66"/>
      <c r="AP26" s="66"/>
      <c r="AQ26" s="93"/>
      <c r="AR26" s="68">
        <f t="shared" si="24"/>
        <v>0</v>
      </c>
      <c r="AS26" s="69">
        <f t="shared" si="6"/>
        <v>0</v>
      </c>
      <c r="AT26" s="94"/>
      <c r="AU26" s="66"/>
      <c r="AV26" s="73">
        <v>50589055.376302302</v>
      </c>
      <c r="AW26" s="52">
        <f t="shared" si="7"/>
        <v>50589055.376302302</v>
      </c>
      <c r="AX26" s="70">
        <f t="shared" si="8"/>
        <v>0</v>
      </c>
      <c r="AY26" s="94"/>
      <c r="AZ26" s="66"/>
      <c r="BA26" s="73">
        <v>141039.42116098522</v>
      </c>
      <c r="BB26" s="52">
        <f t="shared" si="25"/>
        <v>141039.42116098522</v>
      </c>
      <c r="BC26" s="69">
        <f t="shared" si="9"/>
        <v>50589055.376302302</v>
      </c>
      <c r="BD26" s="74">
        <v>35362034.970000006</v>
      </c>
      <c r="BE26" s="73"/>
      <c r="BF26" s="75"/>
      <c r="BG26" s="52">
        <f t="shared" si="10"/>
        <v>85951090.346302301</v>
      </c>
      <c r="BH26" s="70">
        <f t="shared" si="11"/>
        <v>141039.42116098522</v>
      </c>
      <c r="BI26" s="74">
        <v>1405959.0237786665</v>
      </c>
      <c r="BJ26" s="73"/>
      <c r="BK26" s="75"/>
      <c r="BL26" s="68">
        <f t="shared" si="26"/>
        <v>1546998.4449396518</v>
      </c>
      <c r="BM26" s="76">
        <v>50589055.380000003</v>
      </c>
      <c r="BN26" s="76">
        <v>898610.51</v>
      </c>
      <c r="BO26" s="70">
        <f t="shared" si="14"/>
        <v>35362034.966302298</v>
      </c>
      <c r="BP26" s="77">
        <f t="shared" si="15"/>
        <v>648387.93493965175</v>
      </c>
      <c r="BQ26" s="78">
        <v>2137738.4060702487</v>
      </c>
      <c r="BR26" s="76"/>
      <c r="BS26" s="79">
        <f t="shared" si="16"/>
        <v>2786126.3410099004</v>
      </c>
      <c r="BT26" s="80">
        <f>SUM(BO26:BR26)</f>
        <v>38148161.307312198</v>
      </c>
      <c r="BU26" s="52"/>
      <c r="BV26" s="81">
        <v>87498088.310000002</v>
      </c>
      <c r="BW26" s="82">
        <f t="shared" si="12"/>
        <v>-0.48</v>
      </c>
      <c r="BX26" s="34" t="str">
        <f t="shared" si="17"/>
        <v/>
      </c>
      <c r="BY26" s="35"/>
      <c r="BZ26" s="35"/>
      <c r="CA26" s="35"/>
      <c r="CB26" s="35"/>
    </row>
    <row r="27" spans="3:80" thickBot="1" x14ac:dyDescent="0.35">
      <c r="C27" s="95" t="s">
        <v>134</v>
      </c>
      <c r="D27" s="64">
        <v>1586</v>
      </c>
      <c r="E27" s="65"/>
      <c r="F27" s="66"/>
      <c r="G27" s="66"/>
      <c r="H27" s="66"/>
      <c r="I27" s="52">
        <f t="shared" si="18"/>
        <v>0</v>
      </c>
      <c r="J27" s="66"/>
      <c r="K27" s="66"/>
      <c r="L27" s="66"/>
      <c r="M27" s="66"/>
      <c r="N27" s="52">
        <f t="shared" si="19"/>
        <v>0</v>
      </c>
      <c r="O27" s="69">
        <f t="shared" si="20"/>
        <v>0</v>
      </c>
      <c r="P27" s="66"/>
      <c r="Q27" s="66"/>
      <c r="R27" s="66"/>
      <c r="S27" s="52">
        <f t="shared" si="0"/>
        <v>0</v>
      </c>
      <c r="T27" s="52">
        <f t="shared" si="1"/>
        <v>0</v>
      </c>
      <c r="U27" s="66"/>
      <c r="V27" s="66"/>
      <c r="W27" s="66"/>
      <c r="X27" s="68">
        <f t="shared" si="21"/>
        <v>0</v>
      </c>
      <c r="Y27" s="69">
        <f t="shared" si="13"/>
        <v>0</v>
      </c>
      <c r="Z27" s="66"/>
      <c r="AA27" s="66"/>
      <c r="AB27" s="66"/>
      <c r="AC27" s="52">
        <f t="shared" si="22"/>
        <v>0</v>
      </c>
      <c r="AD27" s="70">
        <f t="shared" si="2"/>
        <v>0</v>
      </c>
      <c r="AE27" s="66"/>
      <c r="AF27" s="66"/>
      <c r="AG27" s="66"/>
      <c r="AH27" s="68">
        <f t="shared" si="23"/>
        <v>0</v>
      </c>
      <c r="AI27" s="69">
        <f t="shared" si="3"/>
        <v>0</v>
      </c>
      <c r="AJ27" s="66"/>
      <c r="AK27" s="66"/>
      <c r="AL27" s="93"/>
      <c r="AM27" s="52">
        <f t="shared" si="4"/>
        <v>0</v>
      </c>
      <c r="AN27" s="70">
        <f t="shared" si="5"/>
        <v>0</v>
      </c>
      <c r="AO27" s="66"/>
      <c r="AP27" s="66"/>
      <c r="AQ27" s="93"/>
      <c r="AR27" s="68">
        <f t="shared" si="24"/>
        <v>0</v>
      </c>
      <c r="AS27" s="69">
        <f t="shared" si="6"/>
        <v>0</v>
      </c>
      <c r="AT27" s="86"/>
      <c r="AU27" s="66"/>
      <c r="AV27" s="73">
        <v>1285653.8510062275</v>
      </c>
      <c r="AW27" s="52">
        <f t="shared" si="7"/>
        <v>1285653.8510062275</v>
      </c>
      <c r="AX27" s="70">
        <f t="shared" si="8"/>
        <v>0</v>
      </c>
      <c r="AY27" s="86"/>
      <c r="AZ27" s="66"/>
      <c r="BA27" s="73">
        <v>-58200.381590909645</v>
      </c>
      <c r="BB27" s="52">
        <f t="shared" si="25"/>
        <v>-58200.381590909645</v>
      </c>
      <c r="BC27" s="69">
        <f t="shared" si="9"/>
        <v>1285653.8510062275</v>
      </c>
      <c r="BD27" s="74">
        <v>17359200.380000003</v>
      </c>
      <c r="BE27" s="73"/>
      <c r="BF27" s="75"/>
      <c r="BG27" s="52">
        <f t="shared" si="10"/>
        <v>18644854.231006231</v>
      </c>
      <c r="BH27" s="70">
        <f t="shared" si="11"/>
        <v>-58200.381590909645</v>
      </c>
      <c r="BI27" s="74">
        <v>261241.96051299988</v>
      </c>
      <c r="BJ27" s="73"/>
      <c r="BK27" s="75"/>
      <c r="BL27" s="68">
        <f t="shared" si="26"/>
        <v>203041.57892209024</v>
      </c>
      <c r="BM27" s="76">
        <v>1285653.8500000001</v>
      </c>
      <c r="BN27" s="76">
        <v>-38947.72</v>
      </c>
      <c r="BO27" s="70">
        <f t="shared" si="14"/>
        <v>17359200.38100623</v>
      </c>
      <c r="BP27" s="77">
        <f t="shared" si="15"/>
        <v>241989.29892209024</v>
      </c>
      <c r="BQ27" s="78">
        <v>863773.91457033285</v>
      </c>
      <c r="BR27" s="76"/>
      <c r="BS27" s="79">
        <f t="shared" si="16"/>
        <v>1105763.2134924231</v>
      </c>
      <c r="BT27" s="80">
        <f>SUM(BO27:BR27)</f>
        <v>18464963.594498653</v>
      </c>
      <c r="BU27" s="52"/>
      <c r="BV27" s="81">
        <v>18847895.670000002</v>
      </c>
      <c r="BW27" s="82">
        <f t="shared" si="12"/>
        <v>-0.14000000000000001</v>
      </c>
      <c r="BX27" s="34" t="str">
        <f t="shared" si="17"/>
        <v/>
      </c>
      <c r="BY27" s="35"/>
      <c r="BZ27" s="35"/>
      <c r="CA27" s="35"/>
      <c r="CB27" s="35"/>
    </row>
    <row r="28" spans="3:80" ht="17" thickBot="1" x14ac:dyDescent="0.35">
      <c r="C28" s="96" t="s">
        <v>135</v>
      </c>
      <c r="D28" s="64">
        <v>1588</v>
      </c>
      <c r="E28" s="65"/>
      <c r="F28" s="66"/>
      <c r="G28" s="66"/>
      <c r="H28" s="66"/>
      <c r="I28" s="52">
        <f t="shared" si="18"/>
        <v>0</v>
      </c>
      <c r="J28" s="66"/>
      <c r="K28" s="66"/>
      <c r="L28" s="66"/>
      <c r="M28" s="66"/>
      <c r="N28" s="52">
        <f t="shared" si="19"/>
        <v>0</v>
      </c>
      <c r="O28" s="69">
        <f t="shared" si="20"/>
        <v>0</v>
      </c>
      <c r="P28" s="66"/>
      <c r="Q28" s="66"/>
      <c r="R28" s="66"/>
      <c r="S28" s="52">
        <f t="shared" si="0"/>
        <v>0</v>
      </c>
      <c r="T28" s="52">
        <f t="shared" si="1"/>
        <v>0</v>
      </c>
      <c r="U28" s="66"/>
      <c r="V28" s="66"/>
      <c r="W28" s="66"/>
      <c r="X28" s="68">
        <f t="shared" si="21"/>
        <v>0</v>
      </c>
      <c r="Y28" s="69">
        <f t="shared" si="13"/>
        <v>0</v>
      </c>
      <c r="Z28" s="66"/>
      <c r="AA28" s="66"/>
      <c r="AB28" s="66"/>
      <c r="AC28" s="52">
        <f t="shared" si="22"/>
        <v>0</v>
      </c>
      <c r="AD28" s="70">
        <f t="shared" si="2"/>
        <v>0</v>
      </c>
      <c r="AE28" s="66"/>
      <c r="AF28" s="66"/>
      <c r="AG28" s="66"/>
      <c r="AH28" s="68">
        <f t="shared" si="23"/>
        <v>0</v>
      </c>
      <c r="AI28" s="69">
        <f t="shared" si="3"/>
        <v>0</v>
      </c>
      <c r="AJ28" s="66"/>
      <c r="AK28" s="66"/>
      <c r="AL28" s="93"/>
      <c r="AM28" s="52">
        <f t="shared" si="4"/>
        <v>0</v>
      </c>
      <c r="AN28" s="70">
        <f t="shared" si="5"/>
        <v>0</v>
      </c>
      <c r="AO28" s="66"/>
      <c r="AP28" s="66"/>
      <c r="AQ28" s="93"/>
      <c r="AR28" s="68">
        <f t="shared" si="24"/>
        <v>0</v>
      </c>
      <c r="AS28" s="69">
        <f t="shared" si="6"/>
        <v>0</v>
      </c>
      <c r="AT28" s="86"/>
      <c r="AU28" s="66"/>
      <c r="AV28" s="73">
        <v>13441607.608434398</v>
      </c>
      <c r="AW28" s="52">
        <f t="shared" si="7"/>
        <v>13441607.608434398</v>
      </c>
      <c r="AX28" s="70">
        <f t="shared" si="8"/>
        <v>0</v>
      </c>
      <c r="AY28" s="86"/>
      <c r="AZ28" s="66"/>
      <c r="BA28" s="73">
        <v>-75705.761201487694</v>
      </c>
      <c r="BB28" s="52">
        <f t="shared" si="25"/>
        <v>-75705.761201487694</v>
      </c>
      <c r="BC28" s="69">
        <f t="shared" si="9"/>
        <v>13441607.608434398</v>
      </c>
      <c r="BD28" s="74">
        <v>9702343.5500000417</v>
      </c>
      <c r="BE28" s="73"/>
      <c r="BF28" s="75">
        <v>7368046.2280173823</v>
      </c>
      <c r="BG28" s="52">
        <f t="shared" si="10"/>
        <v>30511997.386451822</v>
      </c>
      <c r="BH28" s="70">
        <f t="shared" si="11"/>
        <v>-75705.761201487694</v>
      </c>
      <c r="BI28" s="74">
        <v>526517.79671598552</v>
      </c>
      <c r="BJ28" s="73"/>
      <c r="BK28" s="75"/>
      <c r="BL28" s="68">
        <f t="shared" si="26"/>
        <v>450812.03551449784</v>
      </c>
      <c r="BM28" s="76">
        <v>13441607.609999999</v>
      </c>
      <c r="BN28" s="76">
        <v>125582.31</v>
      </c>
      <c r="BO28" s="70">
        <f t="shared" si="14"/>
        <v>17070389.776451822</v>
      </c>
      <c r="BP28" s="77">
        <f t="shared" si="15"/>
        <v>325229.72551449784</v>
      </c>
      <c r="BQ28" s="78">
        <v>999554.16058975947</v>
      </c>
      <c r="BR28" s="76"/>
      <c r="BS28" s="79">
        <f t="shared" si="16"/>
        <v>1324783.8861042573</v>
      </c>
      <c r="BT28" s="80">
        <f>IF(BU28="Yes", SUM(BO28:BR28), 0)</f>
        <v>0</v>
      </c>
      <c r="BU28" s="99" t="s">
        <v>32</v>
      </c>
      <c r="BV28" s="81">
        <v>24695994.93</v>
      </c>
      <c r="BW28" s="82">
        <f t="shared" si="12"/>
        <v>-6266814.4900000002</v>
      </c>
      <c r="BX28" s="34" t="str">
        <f t="shared" si="17"/>
        <v>Please provide an explanation of the variance in the Manager's Summary</v>
      </c>
      <c r="BY28" s="35"/>
      <c r="BZ28" s="35"/>
      <c r="CA28" s="35"/>
      <c r="CB28" s="35"/>
    </row>
    <row r="29" spans="3:80" ht="17" thickBot="1" x14ac:dyDescent="0.35">
      <c r="C29" s="96" t="s">
        <v>136</v>
      </c>
      <c r="D29" s="64">
        <v>1589</v>
      </c>
      <c r="E29" s="65"/>
      <c r="F29" s="66"/>
      <c r="G29" s="66"/>
      <c r="H29" s="66"/>
      <c r="I29" s="52">
        <f t="shared" si="18"/>
        <v>0</v>
      </c>
      <c r="J29" s="66"/>
      <c r="K29" s="66"/>
      <c r="L29" s="66"/>
      <c r="M29" s="66"/>
      <c r="N29" s="52">
        <f t="shared" si="19"/>
        <v>0</v>
      </c>
      <c r="O29" s="69">
        <f t="shared" si="20"/>
        <v>0</v>
      </c>
      <c r="P29" s="66"/>
      <c r="Q29" s="66"/>
      <c r="R29" s="66"/>
      <c r="S29" s="52">
        <f t="shared" si="0"/>
        <v>0</v>
      </c>
      <c r="T29" s="52">
        <f t="shared" si="1"/>
        <v>0</v>
      </c>
      <c r="U29" s="66"/>
      <c r="V29" s="66"/>
      <c r="W29" s="66"/>
      <c r="X29" s="68">
        <f t="shared" si="21"/>
        <v>0</v>
      </c>
      <c r="Y29" s="69">
        <f t="shared" si="13"/>
        <v>0</v>
      </c>
      <c r="Z29" s="66"/>
      <c r="AA29" s="66"/>
      <c r="AB29" s="66"/>
      <c r="AC29" s="52">
        <f t="shared" si="22"/>
        <v>0</v>
      </c>
      <c r="AD29" s="70">
        <f t="shared" si="2"/>
        <v>0</v>
      </c>
      <c r="AE29" s="66"/>
      <c r="AF29" s="66"/>
      <c r="AG29" s="66"/>
      <c r="AH29" s="68">
        <f t="shared" si="23"/>
        <v>0</v>
      </c>
      <c r="AI29" s="69">
        <f t="shared" si="3"/>
        <v>0</v>
      </c>
      <c r="AJ29" s="66"/>
      <c r="AK29" s="66"/>
      <c r="AL29" s="93"/>
      <c r="AM29" s="52">
        <f t="shared" si="4"/>
        <v>0</v>
      </c>
      <c r="AN29" s="70">
        <f t="shared" si="5"/>
        <v>0</v>
      </c>
      <c r="AO29" s="66"/>
      <c r="AP29" s="66"/>
      <c r="AQ29" s="93"/>
      <c r="AR29" s="68">
        <f t="shared" si="24"/>
        <v>0</v>
      </c>
      <c r="AS29" s="69">
        <f t="shared" si="6"/>
        <v>0</v>
      </c>
      <c r="AT29" s="86"/>
      <c r="AU29" s="66"/>
      <c r="AV29" s="73">
        <v>-17855052.404569183</v>
      </c>
      <c r="AW29" s="52">
        <f t="shared" si="7"/>
        <v>-17855052.404569183</v>
      </c>
      <c r="AX29" s="70">
        <f t="shared" si="8"/>
        <v>0</v>
      </c>
      <c r="AY29" s="86"/>
      <c r="AZ29" s="66"/>
      <c r="BA29" s="73">
        <v>131921.72983539198</v>
      </c>
      <c r="BB29" s="52">
        <f t="shared" si="25"/>
        <v>131921.72983539198</v>
      </c>
      <c r="BC29" s="69">
        <f t="shared" si="9"/>
        <v>-17855052.404569183</v>
      </c>
      <c r="BD29" s="74">
        <v>-3942240.4100000188</v>
      </c>
      <c r="BE29" s="73"/>
      <c r="BF29" s="75">
        <v>-3461256.9808706669</v>
      </c>
      <c r="BG29" s="52">
        <f t="shared" si="10"/>
        <v>-25258549.795439869</v>
      </c>
      <c r="BH29" s="70">
        <f t="shared" si="11"/>
        <v>131921.72983539198</v>
      </c>
      <c r="BI29" s="74">
        <v>-384596.11208813754</v>
      </c>
      <c r="BJ29" s="73"/>
      <c r="BK29" s="75"/>
      <c r="BL29" s="68">
        <f t="shared" si="26"/>
        <v>-252674.38225274556</v>
      </c>
      <c r="BM29" s="76">
        <v>-17855052.399999999</v>
      </c>
      <c r="BN29" s="76">
        <v>-135457.69</v>
      </c>
      <c r="BO29" s="70">
        <f t="shared" si="14"/>
        <v>-7403497.3954398707</v>
      </c>
      <c r="BP29" s="77">
        <f t="shared" si="15"/>
        <v>-117216.69225274556</v>
      </c>
      <c r="BQ29" s="78">
        <v>-416646.4444425464</v>
      </c>
      <c r="BR29" s="76"/>
      <c r="BS29" s="79">
        <f t="shared" si="16"/>
        <v>-533863.13669529196</v>
      </c>
      <c r="BT29" s="80">
        <f>IF(BU29="Yes", SUM(BO29:BR29), 0)</f>
        <v>0</v>
      </c>
      <c r="BU29" s="99" t="s">
        <v>32</v>
      </c>
      <c r="BV29" s="81">
        <v>-20256821.68</v>
      </c>
      <c r="BW29" s="82">
        <f t="shared" si="12"/>
        <v>5254402.5</v>
      </c>
      <c r="BX29" s="34" t="str">
        <f t="shared" si="17"/>
        <v>Please provide an explanation of the variance in the Manager's Summary</v>
      </c>
      <c r="BY29" s="35"/>
      <c r="BZ29" s="35"/>
      <c r="CA29" s="35"/>
      <c r="CB29" s="35"/>
    </row>
    <row r="30" spans="3:80" ht="17" hidden="1" thickBot="1" x14ac:dyDescent="0.35">
      <c r="C30" s="96" t="s">
        <v>137</v>
      </c>
      <c r="D30" s="64">
        <v>1595</v>
      </c>
      <c r="E30" s="97"/>
      <c r="F30" s="75"/>
      <c r="G30" s="75"/>
      <c r="H30" s="75"/>
      <c r="I30" s="52">
        <f t="shared" si="18"/>
        <v>0</v>
      </c>
      <c r="J30" s="75"/>
      <c r="K30" s="75"/>
      <c r="L30" s="75"/>
      <c r="M30" s="75"/>
      <c r="N30" s="52">
        <f t="shared" si="19"/>
        <v>0</v>
      </c>
      <c r="O30" s="69">
        <f t="shared" si="20"/>
        <v>0</v>
      </c>
      <c r="P30" s="75"/>
      <c r="Q30" s="75"/>
      <c r="R30" s="75"/>
      <c r="S30" s="52">
        <f t="shared" si="0"/>
        <v>0</v>
      </c>
      <c r="T30" s="52">
        <f t="shared" si="1"/>
        <v>0</v>
      </c>
      <c r="U30" s="75"/>
      <c r="V30" s="75"/>
      <c r="W30" s="75"/>
      <c r="X30" s="68">
        <f t="shared" si="21"/>
        <v>0</v>
      </c>
      <c r="Y30" s="69">
        <f t="shared" si="13"/>
        <v>0</v>
      </c>
      <c r="Z30" s="75"/>
      <c r="AA30" s="75"/>
      <c r="AB30" s="75"/>
      <c r="AC30" s="52">
        <f t="shared" si="22"/>
        <v>0</v>
      </c>
      <c r="AD30" s="70">
        <f t="shared" si="2"/>
        <v>0</v>
      </c>
      <c r="AE30" s="75"/>
      <c r="AF30" s="75"/>
      <c r="AG30" s="75"/>
      <c r="AH30" s="68">
        <f t="shared" si="23"/>
        <v>0</v>
      </c>
      <c r="AI30" s="69">
        <f t="shared" si="3"/>
        <v>0</v>
      </c>
      <c r="AJ30" s="75"/>
      <c r="AK30" s="75"/>
      <c r="AL30" s="98"/>
      <c r="AM30" s="52">
        <f t="shared" si="4"/>
        <v>0</v>
      </c>
      <c r="AN30" s="70">
        <f t="shared" si="5"/>
        <v>0</v>
      </c>
      <c r="AO30" s="75"/>
      <c r="AP30" s="75"/>
      <c r="AQ30" s="98"/>
      <c r="AR30" s="68">
        <f t="shared" si="24"/>
        <v>0</v>
      </c>
      <c r="AS30" s="69">
        <f t="shared" si="6"/>
        <v>0</v>
      </c>
      <c r="AT30" s="76"/>
      <c r="AU30" s="75"/>
      <c r="AV30" s="75"/>
      <c r="AW30" s="52">
        <f t="shared" si="7"/>
        <v>0</v>
      </c>
      <c r="AX30" s="70">
        <f t="shared" si="8"/>
        <v>0</v>
      </c>
      <c r="AY30" s="76"/>
      <c r="AZ30" s="75"/>
      <c r="BA30" s="75"/>
      <c r="BB30" s="52">
        <f t="shared" si="25"/>
        <v>0</v>
      </c>
      <c r="BC30" s="69">
        <f t="shared" si="9"/>
        <v>0</v>
      </c>
      <c r="BD30" s="76"/>
      <c r="BE30" s="75"/>
      <c r="BF30" s="75"/>
      <c r="BG30" s="52">
        <f t="shared" si="10"/>
        <v>0</v>
      </c>
      <c r="BH30" s="70">
        <f t="shared" si="11"/>
        <v>0</v>
      </c>
      <c r="BI30" s="76"/>
      <c r="BJ30" s="75"/>
      <c r="BK30" s="75"/>
      <c r="BL30" s="68">
        <f t="shared" si="26"/>
        <v>0</v>
      </c>
      <c r="BM30" s="76"/>
      <c r="BN30" s="76"/>
      <c r="BO30" s="70">
        <f t="shared" si="14"/>
        <v>0</v>
      </c>
      <c r="BP30" s="77">
        <f t="shared" si="15"/>
        <v>0</v>
      </c>
      <c r="BQ30" s="78"/>
      <c r="BR30" s="76"/>
      <c r="BS30" s="79">
        <f t="shared" si="16"/>
        <v>0</v>
      </c>
      <c r="BT30" s="80">
        <f>IF(CB7=TRUE, SUM(BO30:BR30), 0)</f>
        <v>0</v>
      </c>
      <c r="BU30" s="99" t="s">
        <v>27</v>
      </c>
      <c r="BV30" s="81"/>
      <c r="BW30" s="82">
        <f t="shared" si="12"/>
        <v>0</v>
      </c>
      <c r="BX30" s="34" t="str">
        <f t="shared" si="17"/>
        <v/>
      </c>
      <c r="BY30" s="35"/>
      <c r="BZ30" s="35"/>
      <c r="CA30" s="35"/>
      <c r="CB30" s="35"/>
    </row>
    <row r="31" spans="3:80" ht="17" hidden="1" thickBot="1" x14ac:dyDescent="0.35">
      <c r="C31" s="96" t="s">
        <v>138</v>
      </c>
      <c r="D31" s="64">
        <v>1595</v>
      </c>
      <c r="E31" s="65"/>
      <c r="F31" s="66"/>
      <c r="G31" s="66"/>
      <c r="H31" s="66"/>
      <c r="I31" s="52">
        <f t="shared" si="18"/>
        <v>0</v>
      </c>
      <c r="J31" s="66"/>
      <c r="K31" s="66"/>
      <c r="L31" s="66"/>
      <c r="M31" s="66"/>
      <c r="N31" s="52">
        <f t="shared" si="19"/>
        <v>0</v>
      </c>
      <c r="O31" s="69">
        <f t="shared" si="20"/>
        <v>0</v>
      </c>
      <c r="P31" s="66"/>
      <c r="Q31" s="66"/>
      <c r="R31" s="66"/>
      <c r="S31" s="52">
        <f t="shared" si="0"/>
        <v>0</v>
      </c>
      <c r="T31" s="52">
        <f t="shared" si="1"/>
        <v>0</v>
      </c>
      <c r="U31" s="66"/>
      <c r="V31" s="66"/>
      <c r="W31" s="66"/>
      <c r="X31" s="68">
        <f t="shared" si="21"/>
        <v>0</v>
      </c>
      <c r="Y31" s="69">
        <f t="shared" si="13"/>
        <v>0</v>
      </c>
      <c r="Z31" s="66"/>
      <c r="AA31" s="66"/>
      <c r="AB31" s="66"/>
      <c r="AC31" s="52">
        <f t="shared" si="22"/>
        <v>0</v>
      </c>
      <c r="AD31" s="70">
        <f t="shared" si="2"/>
        <v>0</v>
      </c>
      <c r="AE31" s="66"/>
      <c r="AF31" s="66"/>
      <c r="AG31" s="66"/>
      <c r="AH31" s="68">
        <f t="shared" si="23"/>
        <v>0</v>
      </c>
      <c r="AI31" s="69">
        <f t="shared" si="3"/>
        <v>0</v>
      </c>
      <c r="AJ31" s="73"/>
      <c r="AK31" s="73"/>
      <c r="AL31" s="100"/>
      <c r="AM31" s="52">
        <f t="shared" si="4"/>
        <v>0</v>
      </c>
      <c r="AN31" s="70">
        <f t="shared" si="5"/>
        <v>0</v>
      </c>
      <c r="AO31" s="73"/>
      <c r="AP31" s="73"/>
      <c r="AQ31" s="100"/>
      <c r="AR31" s="68">
        <f t="shared" si="24"/>
        <v>0</v>
      </c>
      <c r="AS31" s="69">
        <f t="shared" si="6"/>
        <v>0</v>
      </c>
      <c r="AT31" s="74"/>
      <c r="AU31" s="73"/>
      <c r="AV31" s="73"/>
      <c r="AW31" s="52">
        <f t="shared" si="7"/>
        <v>0</v>
      </c>
      <c r="AX31" s="70">
        <f t="shared" si="8"/>
        <v>0</v>
      </c>
      <c r="AY31" s="74"/>
      <c r="AZ31" s="73"/>
      <c r="BA31" s="73"/>
      <c r="BB31" s="52">
        <f t="shared" si="25"/>
        <v>0</v>
      </c>
      <c r="BC31" s="69">
        <f t="shared" si="9"/>
        <v>0</v>
      </c>
      <c r="BD31" s="76"/>
      <c r="BE31" s="75"/>
      <c r="BF31" s="75"/>
      <c r="BG31" s="52">
        <f t="shared" si="10"/>
        <v>0</v>
      </c>
      <c r="BH31" s="70">
        <f t="shared" si="11"/>
        <v>0</v>
      </c>
      <c r="BI31" s="76"/>
      <c r="BJ31" s="75"/>
      <c r="BK31" s="75"/>
      <c r="BL31" s="68">
        <f t="shared" si="26"/>
        <v>0</v>
      </c>
      <c r="BM31" s="76"/>
      <c r="BN31" s="76"/>
      <c r="BO31" s="70">
        <f t="shared" si="14"/>
        <v>0</v>
      </c>
      <c r="BP31" s="77">
        <f t="shared" si="15"/>
        <v>0</v>
      </c>
      <c r="BQ31" s="78"/>
      <c r="BR31" s="76"/>
      <c r="BS31" s="79">
        <f t="shared" si="16"/>
        <v>0</v>
      </c>
      <c r="BT31" s="80">
        <f>IF(BU31="Yes", SUM(BO31:BR31), 0)</f>
        <v>0</v>
      </c>
      <c r="BU31" s="99" t="s">
        <v>32</v>
      </c>
      <c r="BV31" s="81"/>
      <c r="BW31" s="82">
        <f t="shared" si="12"/>
        <v>0</v>
      </c>
      <c r="BX31" s="34" t="str">
        <f t="shared" si="17"/>
        <v/>
      </c>
      <c r="BY31" s="35"/>
      <c r="BZ31" s="35"/>
      <c r="CA31" s="35"/>
      <c r="CB31" s="35"/>
    </row>
    <row r="32" spans="3:80" ht="17" hidden="1" thickBot="1" x14ac:dyDescent="0.35">
      <c r="C32" s="96" t="s">
        <v>139</v>
      </c>
      <c r="D32" s="64">
        <v>1595</v>
      </c>
      <c r="E32" s="65"/>
      <c r="F32" s="66"/>
      <c r="G32" s="66"/>
      <c r="H32" s="66"/>
      <c r="I32" s="52">
        <f t="shared" si="18"/>
        <v>0</v>
      </c>
      <c r="J32" s="66"/>
      <c r="K32" s="66"/>
      <c r="L32" s="66"/>
      <c r="M32" s="66"/>
      <c r="N32" s="52">
        <f t="shared" si="19"/>
        <v>0</v>
      </c>
      <c r="O32" s="69">
        <f t="shared" si="20"/>
        <v>0</v>
      </c>
      <c r="P32" s="66"/>
      <c r="Q32" s="66"/>
      <c r="R32" s="66"/>
      <c r="S32" s="52">
        <f t="shared" ref="S32:S37" si="27">O32+P32-Q32+SUM(R32:R32)</f>
        <v>0</v>
      </c>
      <c r="T32" s="52">
        <f t="shared" si="1"/>
        <v>0</v>
      </c>
      <c r="U32" s="66"/>
      <c r="V32" s="66"/>
      <c r="W32" s="66"/>
      <c r="X32" s="68">
        <f t="shared" si="21"/>
        <v>0</v>
      </c>
      <c r="Y32" s="69">
        <f t="shared" si="13"/>
        <v>0</v>
      </c>
      <c r="Z32" s="66"/>
      <c r="AA32" s="66"/>
      <c r="AB32" s="66"/>
      <c r="AC32" s="52">
        <f t="shared" ref="AC32:AC37" si="28">Y32+Z32-AA32+SUM(AB32:AB32)</f>
        <v>0</v>
      </c>
      <c r="AD32" s="70">
        <f t="shared" si="2"/>
        <v>0</v>
      </c>
      <c r="AE32" s="66"/>
      <c r="AF32" s="66"/>
      <c r="AG32" s="66"/>
      <c r="AH32" s="68">
        <f t="shared" si="23"/>
        <v>0</v>
      </c>
      <c r="AI32" s="69">
        <f t="shared" si="3"/>
        <v>0</v>
      </c>
      <c r="AJ32" s="73"/>
      <c r="AK32" s="73"/>
      <c r="AL32" s="100"/>
      <c r="AM32" s="52">
        <f t="shared" si="4"/>
        <v>0</v>
      </c>
      <c r="AN32" s="70">
        <f t="shared" si="5"/>
        <v>0</v>
      </c>
      <c r="AO32" s="73"/>
      <c r="AP32" s="73"/>
      <c r="AQ32" s="100"/>
      <c r="AR32" s="68">
        <f t="shared" si="24"/>
        <v>0</v>
      </c>
      <c r="AS32" s="69">
        <f t="shared" si="6"/>
        <v>0</v>
      </c>
      <c r="AT32" s="74"/>
      <c r="AU32" s="73"/>
      <c r="AV32" s="73"/>
      <c r="AW32" s="52">
        <f t="shared" si="7"/>
        <v>0</v>
      </c>
      <c r="AX32" s="70">
        <f t="shared" si="8"/>
        <v>0</v>
      </c>
      <c r="AY32" s="74"/>
      <c r="AZ32" s="73"/>
      <c r="BA32" s="73"/>
      <c r="BB32" s="52">
        <f t="shared" si="25"/>
        <v>0</v>
      </c>
      <c r="BC32" s="69">
        <f t="shared" si="9"/>
        <v>0</v>
      </c>
      <c r="BD32" s="76"/>
      <c r="BE32" s="75"/>
      <c r="BF32" s="75"/>
      <c r="BG32" s="52">
        <f t="shared" si="10"/>
        <v>0</v>
      </c>
      <c r="BH32" s="70">
        <f t="shared" si="11"/>
        <v>0</v>
      </c>
      <c r="BI32" s="76"/>
      <c r="BJ32" s="75"/>
      <c r="BK32" s="75"/>
      <c r="BL32" s="68">
        <f t="shared" si="26"/>
        <v>0</v>
      </c>
      <c r="BM32" s="76"/>
      <c r="BN32" s="76"/>
      <c r="BO32" s="70">
        <f t="shared" si="14"/>
        <v>0</v>
      </c>
      <c r="BP32" s="77">
        <f t="shared" si="15"/>
        <v>0</v>
      </c>
      <c r="BQ32" s="78"/>
      <c r="BR32" s="76"/>
      <c r="BS32" s="79">
        <f t="shared" si="16"/>
        <v>0</v>
      </c>
      <c r="BT32" s="80">
        <f t="shared" ref="BT32:BT37" si="29">IF(BU32="Yes", SUM(BO32:BR32), 0)</f>
        <v>0</v>
      </c>
      <c r="BU32" s="99" t="s">
        <v>32</v>
      </c>
      <c r="BV32" s="81"/>
      <c r="BW32" s="82">
        <f t="shared" si="12"/>
        <v>0</v>
      </c>
      <c r="BX32" s="34" t="str">
        <f t="shared" si="17"/>
        <v/>
      </c>
      <c r="BY32" s="35"/>
      <c r="BZ32" s="35"/>
      <c r="CA32" s="35"/>
      <c r="CB32" s="35"/>
    </row>
    <row r="33" spans="1:80" ht="17" hidden="1" thickBot="1" x14ac:dyDescent="0.35">
      <c r="C33" s="96" t="s">
        <v>140</v>
      </c>
      <c r="D33" s="64">
        <v>1595</v>
      </c>
      <c r="E33" s="65"/>
      <c r="F33" s="66"/>
      <c r="G33" s="66"/>
      <c r="H33" s="66"/>
      <c r="I33" s="52">
        <f t="shared" si="18"/>
        <v>0</v>
      </c>
      <c r="J33" s="66"/>
      <c r="K33" s="66"/>
      <c r="L33" s="66"/>
      <c r="M33" s="66"/>
      <c r="N33" s="52">
        <f t="shared" si="19"/>
        <v>0</v>
      </c>
      <c r="O33" s="69">
        <f t="shared" si="20"/>
        <v>0</v>
      </c>
      <c r="P33" s="66"/>
      <c r="Q33" s="66"/>
      <c r="R33" s="66"/>
      <c r="S33" s="52">
        <f t="shared" si="27"/>
        <v>0</v>
      </c>
      <c r="T33" s="52">
        <f t="shared" si="1"/>
        <v>0</v>
      </c>
      <c r="U33" s="66"/>
      <c r="V33" s="66"/>
      <c r="W33" s="66"/>
      <c r="X33" s="68">
        <f t="shared" si="21"/>
        <v>0</v>
      </c>
      <c r="Y33" s="69">
        <f t="shared" si="13"/>
        <v>0</v>
      </c>
      <c r="Z33" s="66"/>
      <c r="AA33" s="66"/>
      <c r="AB33" s="66"/>
      <c r="AC33" s="52">
        <f t="shared" si="28"/>
        <v>0</v>
      </c>
      <c r="AD33" s="70">
        <f t="shared" si="2"/>
        <v>0</v>
      </c>
      <c r="AE33" s="66"/>
      <c r="AF33" s="66"/>
      <c r="AG33" s="66"/>
      <c r="AH33" s="68">
        <f t="shared" si="23"/>
        <v>0</v>
      </c>
      <c r="AI33" s="69">
        <f t="shared" si="3"/>
        <v>0</v>
      </c>
      <c r="AJ33" s="73"/>
      <c r="AK33" s="73"/>
      <c r="AL33" s="100"/>
      <c r="AM33" s="52">
        <f t="shared" si="4"/>
        <v>0</v>
      </c>
      <c r="AN33" s="70">
        <f t="shared" si="5"/>
        <v>0</v>
      </c>
      <c r="AO33" s="73"/>
      <c r="AP33" s="73"/>
      <c r="AQ33" s="100"/>
      <c r="AR33" s="68">
        <f t="shared" si="24"/>
        <v>0</v>
      </c>
      <c r="AS33" s="69">
        <f t="shared" si="6"/>
        <v>0</v>
      </c>
      <c r="AT33" s="74"/>
      <c r="AU33" s="73"/>
      <c r="AV33" s="73"/>
      <c r="AW33" s="52">
        <f t="shared" si="7"/>
        <v>0</v>
      </c>
      <c r="AX33" s="70">
        <f t="shared" si="8"/>
        <v>0</v>
      </c>
      <c r="AY33" s="74"/>
      <c r="AZ33" s="73"/>
      <c r="BA33" s="73"/>
      <c r="BB33" s="52">
        <f t="shared" si="25"/>
        <v>0</v>
      </c>
      <c r="BC33" s="69">
        <f t="shared" si="9"/>
        <v>0</v>
      </c>
      <c r="BD33" s="76"/>
      <c r="BE33" s="75"/>
      <c r="BF33" s="75"/>
      <c r="BG33" s="52">
        <f t="shared" si="10"/>
        <v>0</v>
      </c>
      <c r="BH33" s="70">
        <f t="shared" si="11"/>
        <v>0</v>
      </c>
      <c r="BI33" s="76"/>
      <c r="BJ33" s="75"/>
      <c r="BK33" s="75"/>
      <c r="BL33" s="68">
        <f t="shared" si="26"/>
        <v>0</v>
      </c>
      <c r="BM33" s="76"/>
      <c r="BN33" s="76"/>
      <c r="BO33" s="70">
        <f t="shared" si="14"/>
        <v>0</v>
      </c>
      <c r="BP33" s="77">
        <f t="shared" si="15"/>
        <v>0</v>
      </c>
      <c r="BQ33" s="78"/>
      <c r="BR33" s="76"/>
      <c r="BS33" s="79">
        <f t="shared" si="16"/>
        <v>0</v>
      </c>
      <c r="BT33" s="80">
        <f t="shared" si="29"/>
        <v>0</v>
      </c>
      <c r="BU33" s="99" t="s">
        <v>27</v>
      </c>
      <c r="BV33" s="81"/>
      <c r="BW33" s="82">
        <f t="shared" si="12"/>
        <v>0</v>
      </c>
      <c r="BX33" s="34" t="str">
        <f t="shared" si="17"/>
        <v/>
      </c>
      <c r="BY33" s="35"/>
      <c r="BZ33" s="35"/>
      <c r="CA33" s="35"/>
      <c r="CB33" s="35"/>
    </row>
    <row r="34" spans="1:80" ht="17" thickBot="1" x14ac:dyDescent="0.35">
      <c r="C34" s="96" t="s">
        <v>141</v>
      </c>
      <c r="D34" s="64">
        <v>1595</v>
      </c>
      <c r="E34" s="65"/>
      <c r="F34" s="66"/>
      <c r="G34" s="66"/>
      <c r="H34" s="66"/>
      <c r="I34" s="52">
        <f t="shared" si="18"/>
        <v>0</v>
      </c>
      <c r="J34" s="66"/>
      <c r="K34" s="66"/>
      <c r="L34" s="66"/>
      <c r="M34" s="66"/>
      <c r="N34" s="52">
        <f t="shared" si="19"/>
        <v>0</v>
      </c>
      <c r="O34" s="69">
        <f t="shared" si="20"/>
        <v>0</v>
      </c>
      <c r="P34" s="66"/>
      <c r="Q34" s="66"/>
      <c r="R34" s="66"/>
      <c r="S34" s="52">
        <f t="shared" si="27"/>
        <v>0</v>
      </c>
      <c r="T34" s="52">
        <f t="shared" si="1"/>
        <v>0</v>
      </c>
      <c r="U34" s="66"/>
      <c r="V34" s="66"/>
      <c r="W34" s="66"/>
      <c r="X34" s="68">
        <f t="shared" si="21"/>
        <v>0</v>
      </c>
      <c r="Y34" s="69">
        <f t="shared" si="13"/>
        <v>0</v>
      </c>
      <c r="Z34" s="66"/>
      <c r="AA34" s="66"/>
      <c r="AB34" s="66"/>
      <c r="AC34" s="52">
        <f t="shared" si="28"/>
        <v>0</v>
      </c>
      <c r="AD34" s="70">
        <f t="shared" si="2"/>
        <v>0</v>
      </c>
      <c r="AE34" s="66"/>
      <c r="AF34" s="66"/>
      <c r="AG34" s="66"/>
      <c r="AH34" s="68">
        <f t="shared" si="23"/>
        <v>0</v>
      </c>
      <c r="AI34" s="69">
        <f t="shared" si="3"/>
        <v>0</v>
      </c>
      <c r="AJ34" s="73">
        <v>25890096.36328746</v>
      </c>
      <c r="AK34" s="73">
        <v>70380410.352973074</v>
      </c>
      <c r="AL34" s="100"/>
      <c r="AM34" s="52">
        <f t="shared" si="4"/>
        <v>-44490313.98968561</v>
      </c>
      <c r="AN34" s="70">
        <f t="shared" si="5"/>
        <v>0</v>
      </c>
      <c r="AO34" s="73">
        <v>-742533.23945787072</v>
      </c>
      <c r="AP34" s="73">
        <v>1975065.3908565242</v>
      </c>
      <c r="AQ34" s="100"/>
      <c r="AR34" s="68">
        <f t="shared" si="24"/>
        <v>-2717598.6303143948</v>
      </c>
      <c r="AS34" s="69">
        <f t="shared" si="6"/>
        <v>-44490313.98968561</v>
      </c>
      <c r="AT34" s="74">
        <v>45648966.474132769</v>
      </c>
      <c r="AU34" s="73"/>
      <c r="AV34" s="73"/>
      <c r="AW34" s="52">
        <f t="shared" si="7"/>
        <v>1158652.4844471589</v>
      </c>
      <c r="AX34" s="70">
        <f t="shared" si="8"/>
        <v>-2717598.6303143948</v>
      </c>
      <c r="AY34" s="74">
        <v>-135972.33430722356</v>
      </c>
      <c r="AZ34" s="73"/>
      <c r="BA34" s="73"/>
      <c r="BB34" s="52">
        <f t="shared" si="25"/>
        <v>-2853570.9646216184</v>
      </c>
      <c r="BC34" s="69">
        <f t="shared" si="9"/>
        <v>1158652.4844471589</v>
      </c>
      <c r="BD34" s="76">
        <v>-421081.86584577529</v>
      </c>
      <c r="BE34" s="75"/>
      <c r="BF34" s="75">
        <v>-1401834.7257008387</v>
      </c>
      <c r="BG34" s="52">
        <f t="shared" si="10"/>
        <v>-664264.10709945508</v>
      </c>
      <c r="BH34" s="70">
        <f t="shared" si="11"/>
        <v>-2853570.9646216184</v>
      </c>
      <c r="BI34" s="76">
        <v>33673.021575023209</v>
      </c>
      <c r="BJ34" s="75"/>
      <c r="BK34" s="75">
        <v>2265983.2492866726</v>
      </c>
      <c r="BL34" s="68">
        <f t="shared" si="26"/>
        <v>-553914.6937599224</v>
      </c>
      <c r="BM34" s="76"/>
      <c r="BN34" s="76"/>
      <c r="BO34" s="70">
        <f t="shared" si="14"/>
        <v>-664264.10709945508</v>
      </c>
      <c r="BP34" s="77">
        <f t="shared" si="15"/>
        <v>-553914.6937599224</v>
      </c>
      <c r="BQ34" s="78"/>
      <c r="BR34" s="76"/>
      <c r="BS34" s="79">
        <f t="shared" si="16"/>
        <v>-553914.6937599224</v>
      </c>
      <c r="BT34" s="80">
        <f t="shared" si="29"/>
        <v>0</v>
      </c>
      <c r="BU34" s="99" t="s">
        <v>32</v>
      </c>
      <c r="BV34" s="81">
        <v>-1218179.49</v>
      </c>
      <c r="BW34" s="82">
        <f t="shared" si="12"/>
        <v>-0.69</v>
      </c>
      <c r="BX34" s="34" t="str">
        <f t="shared" si="17"/>
        <v/>
      </c>
      <c r="BY34" s="35"/>
      <c r="BZ34" s="35"/>
      <c r="CA34" s="35"/>
      <c r="CB34" s="35"/>
    </row>
    <row r="35" spans="1:80" ht="17" thickBot="1" x14ac:dyDescent="0.35">
      <c r="C35" s="96" t="s">
        <v>142</v>
      </c>
      <c r="D35" s="64">
        <v>1595</v>
      </c>
      <c r="E35" s="65"/>
      <c r="F35" s="66"/>
      <c r="G35" s="66"/>
      <c r="H35" s="66"/>
      <c r="I35" s="52">
        <f t="shared" si="18"/>
        <v>0</v>
      </c>
      <c r="J35" s="66"/>
      <c r="K35" s="66"/>
      <c r="L35" s="66"/>
      <c r="M35" s="66"/>
      <c r="N35" s="52">
        <f t="shared" si="19"/>
        <v>0</v>
      </c>
      <c r="O35" s="69">
        <f t="shared" si="20"/>
        <v>0</v>
      </c>
      <c r="P35" s="66"/>
      <c r="Q35" s="66"/>
      <c r="R35" s="66"/>
      <c r="S35" s="52">
        <f t="shared" si="27"/>
        <v>0</v>
      </c>
      <c r="T35" s="52">
        <f t="shared" si="1"/>
        <v>0</v>
      </c>
      <c r="U35" s="66"/>
      <c r="V35" s="66"/>
      <c r="W35" s="66"/>
      <c r="X35" s="68">
        <f t="shared" si="21"/>
        <v>0</v>
      </c>
      <c r="Y35" s="69">
        <f t="shared" si="13"/>
        <v>0</v>
      </c>
      <c r="Z35" s="66"/>
      <c r="AA35" s="66"/>
      <c r="AB35" s="66"/>
      <c r="AC35" s="52">
        <f t="shared" si="28"/>
        <v>0</v>
      </c>
      <c r="AD35" s="70">
        <f t="shared" si="2"/>
        <v>0</v>
      </c>
      <c r="AE35" s="66"/>
      <c r="AF35" s="66"/>
      <c r="AG35" s="66"/>
      <c r="AH35" s="68">
        <f t="shared" si="23"/>
        <v>0</v>
      </c>
      <c r="AI35" s="69">
        <f t="shared" si="3"/>
        <v>0</v>
      </c>
      <c r="AJ35" s="73"/>
      <c r="AK35" s="73"/>
      <c r="AL35" s="100"/>
      <c r="AM35" s="52">
        <f t="shared" si="4"/>
        <v>0</v>
      </c>
      <c r="AN35" s="70">
        <f t="shared" si="5"/>
        <v>0</v>
      </c>
      <c r="AO35" s="73"/>
      <c r="AP35" s="73"/>
      <c r="AQ35" s="74"/>
      <c r="AR35" s="68">
        <f t="shared" si="24"/>
        <v>0</v>
      </c>
      <c r="AS35" s="69">
        <f t="shared" si="6"/>
        <v>0</v>
      </c>
      <c r="AT35" s="74">
        <v>-47443445.987087108</v>
      </c>
      <c r="AU35" s="73">
        <v>-43217479.884977572</v>
      </c>
      <c r="AV35" s="73"/>
      <c r="AW35" s="52">
        <f t="shared" si="7"/>
        <v>-4225966.1021095365</v>
      </c>
      <c r="AX35" s="70">
        <f t="shared" si="8"/>
        <v>0</v>
      </c>
      <c r="AY35" s="74">
        <v>-68131.733550012141</v>
      </c>
      <c r="AZ35" s="73">
        <v>36115.51011903584</v>
      </c>
      <c r="BA35" s="73"/>
      <c r="BB35" s="52">
        <f t="shared" si="25"/>
        <v>-104247.24366904798</v>
      </c>
      <c r="BC35" s="69">
        <f t="shared" si="9"/>
        <v>-4225966.1021095365</v>
      </c>
      <c r="BD35" s="76">
        <v>-480828.14683241257</v>
      </c>
      <c r="BE35" s="75"/>
      <c r="BF35" s="75">
        <v>-373200.57954730577</v>
      </c>
      <c r="BG35" s="52">
        <f t="shared" si="10"/>
        <v>-5079994.8284892542</v>
      </c>
      <c r="BH35" s="70">
        <f t="shared" si="11"/>
        <v>-104247.24366904798</v>
      </c>
      <c r="BI35" s="76">
        <v>-148121.9560145617</v>
      </c>
      <c r="BJ35" s="75"/>
      <c r="BK35" s="75">
        <v>355333.94562652434</v>
      </c>
      <c r="BL35" s="68">
        <f t="shared" si="26"/>
        <v>102964.74594291465</v>
      </c>
      <c r="BM35" s="76"/>
      <c r="BN35" s="76"/>
      <c r="BO35" s="70">
        <f t="shared" si="14"/>
        <v>-5079994.8284892542</v>
      </c>
      <c r="BP35" s="77">
        <f t="shared" si="15"/>
        <v>102964.74594291465</v>
      </c>
      <c r="BQ35" s="78"/>
      <c r="BR35" s="76"/>
      <c r="BS35" s="79">
        <f t="shared" si="16"/>
        <v>102964.74594291465</v>
      </c>
      <c r="BT35" s="80">
        <f t="shared" si="29"/>
        <v>0</v>
      </c>
      <c r="BU35" s="101" t="s">
        <v>32</v>
      </c>
      <c r="BV35" s="81">
        <v>-4977029.95</v>
      </c>
      <c r="BW35" s="82">
        <f t="shared" si="12"/>
        <v>0.13</v>
      </c>
      <c r="BX35" s="34" t="str">
        <f t="shared" si="17"/>
        <v/>
      </c>
      <c r="BY35" s="35"/>
      <c r="BZ35" s="35"/>
      <c r="CA35" s="35"/>
      <c r="CB35" s="35"/>
    </row>
    <row r="36" spans="1:80" ht="18" customHeight="1" thickBot="1" x14ac:dyDescent="0.35">
      <c r="C36" s="102" t="s">
        <v>143</v>
      </c>
      <c r="D36" s="64">
        <v>1595</v>
      </c>
      <c r="E36" s="65"/>
      <c r="F36" s="66"/>
      <c r="G36" s="66"/>
      <c r="H36" s="66"/>
      <c r="I36" s="52">
        <f t="shared" si="18"/>
        <v>0</v>
      </c>
      <c r="J36" s="66"/>
      <c r="K36" s="66"/>
      <c r="L36" s="66"/>
      <c r="M36" s="66"/>
      <c r="N36" s="52">
        <f t="shared" si="19"/>
        <v>0</v>
      </c>
      <c r="O36" s="69">
        <f t="shared" si="20"/>
        <v>0</v>
      </c>
      <c r="P36" s="66"/>
      <c r="Q36" s="66"/>
      <c r="R36" s="66"/>
      <c r="S36" s="52">
        <f t="shared" si="27"/>
        <v>0</v>
      </c>
      <c r="T36" s="52">
        <f>N36</f>
        <v>0</v>
      </c>
      <c r="U36" s="66"/>
      <c r="V36" s="66"/>
      <c r="W36" s="66"/>
      <c r="X36" s="68">
        <f t="shared" si="21"/>
        <v>0</v>
      </c>
      <c r="Y36" s="69">
        <f t="shared" si="13"/>
        <v>0</v>
      </c>
      <c r="Z36" s="66"/>
      <c r="AA36" s="66"/>
      <c r="AB36" s="66"/>
      <c r="AC36" s="52">
        <f t="shared" si="28"/>
        <v>0</v>
      </c>
      <c r="AD36" s="70">
        <f t="shared" si="2"/>
        <v>0</v>
      </c>
      <c r="AE36" s="66"/>
      <c r="AF36" s="66"/>
      <c r="AG36" s="66"/>
      <c r="AH36" s="68">
        <f t="shared" si="23"/>
        <v>0</v>
      </c>
      <c r="AI36" s="69">
        <f t="shared" si="3"/>
        <v>0</v>
      </c>
      <c r="AJ36" s="73"/>
      <c r="AK36" s="73"/>
      <c r="AL36" s="100"/>
      <c r="AM36" s="52">
        <f t="shared" si="4"/>
        <v>0</v>
      </c>
      <c r="AN36" s="70">
        <f t="shared" si="5"/>
        <v>0</v>
      </c>
      <c r="AO36" s="73"/>
      <c r="AP36" s="73"/>
      <c r="AQ36" s="74"/>
      <c r="AR36" s="68">
        <f t="shared" si="24"/>
        <v>0</v>
      </c>
      <c r="AS36" s="69">
        <f t="shared" si="6"/>
        <v>0</v>
      </c>
      <c r="AT36" s="74"/>
      <c r="AU36" s="73"/>
      <c r="AV36" s="73"/>
      <c r="AW36" s="52">
        <f t="shared" si="7"/>
        <v>0</v>
      </c>
      <c r="AX36" s="70">
        <f t="shared" si="8"/>
        <v>0</v>
      </c>
      <c r="AY36" s="74"/>
      <c r="AZ36" s="73"/>
      <c r="BA36" s="73"/>
      <c r="BB36" s="52">
        <f t="shared" si="25"/>
        <v>0</v>
      </c>
      <c r="BC36" s="69">
        <f t="shared" si="9"/>
        <v>0</v>
      </c>
      <c r="BD36" s="76">
        <v>31169512.060000002</v>
      </c>
      <c r="BE36" s="75">
        <v>33416900.629631173</v>
      </c>
      <c r="BF36" s="75"/>
      <c r="BG36" s="52">
        <f t="shared" si="10"/>
        <v>-2247388.5696311705</v>
      </c>
      <c r="BH36" s="70">
        <f t="shared" si="11"/>
        <v>0</v>
      </c>
      <c r="BI36" s="76">
        <v>-220011.7946323792</v>
      </c>
      <c r="BJ36" s="75"/>
      <c r="BK36" s="75"/>
      <c r="BL36" s="68">
        <f t="shared" si="26"/>
        <v>-220011.7946323792</v>
      </c>
      <c r="BM36" s="76"/>
      <c r="BN36" s="76"/>
      <c r="BO36" s="70">
        <f t="shared" si="14"/>
        <v>-2247388.5696311705</v>
      </c>
      <c r="BP36" s="77">
        <f t="shared" si="15"/>
        <v>-220011.7946323792</v>
      </c>
      <c r="BQ36" s="78"/>
      <c r="BR36" s="76"/>
      <c r="BS36" s="79">
        <f t="shared" si="16"/>
        <v>-220011.7946323792</v>
      </c>
      <c r="BT36" s="80">
        <f t="shared" si="29"/>
        <v>0</v>
      </c>
      <c r="BU36" s="101" t="s">
        <v>32</v>
      </c>
      <c r="BV36" s="81">
        <v>-2467400.36</v>
      </c>
      <c r="BW36" s="82">
        <f t="shared" si="12"/>
        <v>0</v>
      </c>
      <c r="BX36" s="34" t="str">
        <f t="shared" si="17"/>
        <v/>
      </c>
      <c r="BY36" s="35"/>
      <c r="BZ36" s="35"/>
      <c r="CA36" s="35"/>
      <c r="CB36" s="35"/>
    </row>
    <row r="37" spans="1:80" ht="46" thickBot="1" x14ac:dyDescent="0.4">
      <c r="C37" s="103" t="s">
        <v>144</v>
      </c>
      <c r="D37" s="104">
        <v>1595</v>
      </c>
      <c r="E37" s="65"/>
      <c r="F37" s="66"/>
      <c r="G37" s="66"/>
      <c r="H37" s="66"/>
      <c r="I37" s="52">
        <f t="shared" si="18"/>
        <v>0</v>
      </c>
      <c r="J37" s="66"/>
      <c r="K37" s="66"/>
      <c r="L37" s="66"/>
      <c r="M37" s="66"/>
      <c r="N37" s="52">
        <f t="shared" si="19"/>
        <v>0</v>
      </c>
      <c r="O37" s="69">
        <f t="shared" si="20"/>
        <v>0</v>
      </c>
      <c r="P37" s="66"/>
      <c r="Q37" s="66"/>
      <c r="R37" s="66"/>
      <c r="S37" s="52">
        <f t="shared" si="27"/>
        <v>0</v>
      </c>
      <c r="T37" s="52">
        <f t="shared" si="1"/>
        <v>0</v>
      </c>
      <c r="U37" s="66"/>
      <c r="V37" s="66"/>
      <c r="W37" s="66"/>
      <c r="X37" s="68">
        <f t="shared" si="21"/>
        <v>0</v>
      </c>
      <c r="Y37" s="69">
        <f t="shared" si="13"/>
        <v>0</v>
      </c>
      <c r="Z37" s="66"/>
      <c r="AA37" s="66"/>
      <c r="AB37" s="66"/>
      <c r="AC37" s="52">
        <f t="shared" si="28"/>
        <v>0</v>
      </c>
      <c r="AD37" s="70">
        <f t="shared" si="2"/>
        <v>0</v>
      </c>
      <c r="AE37" s="66"/>
      <c r="AF37" s="66"/>
      <c r="AG37" s="66"/>
      <c r="AH37" s="68">
        <f t="shared" si="23"/>
        <v>0</v>
      </c>
      <c r="AI37" s="69">
        <f t="shared" si="3"/>
        <v>0</v>
      </c>
      <c r="AJ37" s="73"/>
      <c r="AK37" s="73"/>
      <c r="AL37" s="100"/>
      <c r="AM37" s="52">
        <f t="shared" si="4"/>
        <v>0</v>
      </c>
      <c r="AN37" s="70">
        <f t="shared" si="5"/>
        <v>0</v>
      </c>
      <c r="AO37" s="73"/>
      <c r="AP37" s="73"/>
      <c r="AQ37" s="74"/>
      <c r="AR37" s="68">
        <f t="shared" si="24"/>
        <v>0</v>
      </c>
      <c r="AS37" s="69">
        <f t="shared" si="6"/>
        <v>0</v>
      </c>
      <c r="AT37" s="74"/>
      <c r="AU37" s="73"/>
      <c r="AV37" s="73"/>
      <c r="AW37" s="52">
        <f t="shared" si="7"/>
        <v>0</v>
      </c>
      <c r="AX37" s="70">
        <f t="shared" si="8"/>
        <v>0</v>
      </c>
      <c r="AY37" s="74"/>
      <c r="AZ37" s="73"/>
      <c r="BA37" s="73"/>
      <c r="BB37" s="52">
        <f t="shared" si="25"/>
        <v>0</v>
      </c>
      <c r="BC37" s="69">
        <f t="shared" si="9"/>
        <v>0</v>
      </c>
      <c r="BD37" s="76"/>
      <c r="BE37" s="75"/>
      <c r="BF37" s="75"/>
      <c r="BG37" s="52">
        <f t="shared" si="10"/>
        <v>0</v>
      </c>
      <c r="BH37" s="70">
        <f t="shared" si="11"/>
        <v>0</v>
      </c>
      <c r="BI37" s="76"/>
      <c r="BJ37" s="75"/>
      <c r="BK37" s="75"/>
      <c r="BL37" s="68">
        <f t="shared" si="26"/>
        <v>0</v>
      </c>
      <c r="BM37" s="76"/>
      <c r="BN37" s="76"/>
      <c r="BO37" s="70">
        <f t="shared" si="14"/>
        <v>0</v>
      </c>
      <c r="BP37" s="77">
        <f t="shared" si="15"/>
        <v>0</v>
      </c>
      <c r="BQ37" s="78"/>
      <c r="BR37" s="76"/>
      <c r="BS37" s="79">
        <f t="shared" si="16"/>
        <v>0</v>
      </c>
      <c r="BT37" s="80">
        <f t="shared" si="29"/>
        <v>0</v>
      </c>
      <c r="BU37" s="101" t="s">
        <v>32</v>
      </c>
      <c r="BV37" s="81"/>
      <c r="BW37" s="82">
        <f t="shared" si="12"/>
        <v>0</v>
      </c>
      <c r="BX37" s="34" t="str">
        <f t="shared" si="17"/>
        <v/>
      </c>
      <c r="BY37" s="35"/>
      <c r="BZ37" s="35"/>
      <c r="CA37" s="35"/>
      <c r="CB37" s="35"/>
    </row>
    <row r="38" spans="1:80" x14ac:dyDescent="0.35">
      <c r="C38" s="96"/>
      <c r="D38" s="64"/>
      <c r="E38" s="105"/>
      <c r="F38" s="105"/>
      <c r="G38" s="105"/>
      <c r="H38" s="105"/>
      <c r="I38" s="105"/>
      <c r="J38" s="105"/>
      <c r="K38" s="105"/>
      <c r="L38" s="105"/>
      <c r="M38" s="105"/>
      <c r="N38" s="106"/>
      <c r="O38" s="107"/>
      <c r="P38" s="105"/>
      <c r="Q38" s="105"/>
      <c r="R38" s="105"/>
      <c r="S38" s="105"/>
      <c r="T38" s="105"/>
      <c r="U38" s="105"/>
      <c r="V38" s="105"/>
      <c r="W38" s="105"/>
      <c r="X38" s="106"/>
      <c r="Y38" s="107"/>
      <c r="Z38" s="105"/>
      <c r="AA38" s="105"/>
      <c r="AB38" s="105"/>
      <c r="AC38" s="105"/>
      <c r="AD38" s="105"/>
      <c r="AE38" s="105"/>
      <c r="AF38" s="105"/>
      <c r="AG38" s="105"/>
      <c r="AH38" s="106"/>
      <c r="AI38" s="108"/>
      <c r="AJ38" s="109"/>
      <c r="AK38" s="109"/>
      <c r="AL38" s="109"/>
      <c r="AM38" s="109"/>
      <c r="AN38" s="109"/>
      <c r="AO38" s="109"/>
      <c r="AP38" s="109"/>
      <c r="AQ38" s="109"/>
      <c r="AR38" s="110"/>
      <c r="AS38" s="108"/>
      <c r="AT38" s="109"/>
      <c r="AU38" s="109"/>
      <c r="AV38" s="109"/>
      <c r="AW38" s="109"/>
      <c r="AX38" s="109"/>
      <c r="AY38" s="109"/>
      <c r="AZ38" s="109"/>
      <c r="BA38" s="109"/>
      <c r="BB38" s="109"/>
      <c r="BC38" s="108"/>
      <c r="BD38" s="109"/>
      <c r="BE38" s="109"/>
      <c r="BF38" s="109"/>
      <c r="BG38" s="109"/>
      <c r="BH38" s="109"/>
      <c r="BI38" s="109"/>
      <c r="BJ38" s="109"/>
      <c r="BK38" s="109"/>
      <c r="BL38" s="110"/>
      <c r="BM38" s="108"/>
      <c r="BN38" s="109"/>
      <c r="BO38" s="52"/>
      <c r="BP38" s="52"/>
      <c r="BQ38" s="111"/>
      <c r="BR38" s="112"/>
      <c r="BS38" s="60"/>
      <c r="BT38" s="113"/>
      <c r="BU38" s="52"/>
      <c r="BV38" s="114"/>
      <c r="BW38" s="82"/>
      <c r="BX38" s="34" t="str">
        <f t="shared" si="17"/>
        <v/>
      </c>
      <c r="BY38" s="35"/>
      <c r="BZ38" s="35"/>
      <c r="CA38" s="35"/>
      <c r="CB38" s="35"/>
    </row>
    <row r="39" spans="1:80" thickBot="1" x14ac:dyDescent="0.35">
      <c r="C39" s="115" t="s">
        <v>145</v>
      </c>
      <c r="D39" s="116">
        <v>1589</v>
      </c>
      <c r="E39" s="52">
        <f>E29</f>
        <v>0</v>
      </c>
      <c r="F39" s="52">
        <f t="shared" ref="F39:BL39" si="30">F29</f>
        <v>0</v>
      </c>
      <c r="G39" s="52">
        <f t="shared" si="30"/>
        <v>0</v>
      </c>
      <c r="H39" s="52">
        <f t="shared" si="30"/>
        <v>0</v>
      </c>
      <c r="I39" s="52">
        <f t="shared" si="30"/>
        <v>0</v>
      </c>
      <c r="J39" s="52">
        <f t="shared" si="30"/>
        <v>0</v>
      </c>
      <c r="K39" s="52">
        <f t="shared" si="30"/>
        <v>0</v>
      </c>
      <c r="L39" s="52">
        <f t="shared" si="30"/>
        <v>0</v>
      </c>
      <c r="M39" s="52">
        <f t="shared" si="30"/>
        <v>0</v>
      </c>
      <c r="N39" s="52">
        <f t="shared" si="30"/>
        <v>0</v>
      </c>
      <c r="O39" s="52">
        <f>O29</f>
        <v>0</v>
      </c>
      <c r="P39" s="52">
        <f t="shared" si="30"/>
        <v>0</v>
      </c>
      <c r="Q39" s="52">
        <f t="shared" si="30"/>
        <v>0</v>
      </c>
      <c r="R39" s="52">
        <f t="shared" si="30"/>
        <v>0</v>
      </c>
      <c r="S39" s="52">
        <f t="shared" si="30"/>
        <v>0</v>
      </c>
      <c r="T39" s="52">
        <f t="shared" si="30"/>
        <v>0</v>
      </c>
      <c r="U39" s="52">
        <f t="shared" si="30"/>
        <v>0</v>
      </c>
      <c r="V39" s="52">
        <f t="shared" si="30"/>
        <v>0</v>
      </c>
      <c r="W39" s="52">
        <f t="shared" si="30"/>
        <v>0</v>
      </c>
      <c r="X39" s="52">
        <f t="shared" si="30"/>
        <v>0</v>
      </c>
      <c r="Y39" s="52">
        <f>Y29</f>
        <v>0</v>
      </c>
      <c r="Z39" s="52">
        <f t="shared" si="30"/>
        <v>0</v>
      </c>
      <c r="AA39" s="52">
        <f t="shared" si="30"/>
        <v>0</v>
      </c>
      <c r="AB39" s="52">
        <f t="shared" si="30"/>
        <v>0</v>
      </c>
      <c r="AC39" s="52">
        <f t="shared" si="30"/>
        <v>0</v>
      </c>
      <c r="AD39" s="52">
        <f t="shared" si="30"/>
        <v>0</v>
      </c>
      <c r="AE39" s="52">
        <f t="shared" si="30"/>
        <v>0</v>
      </c>
      <c r="AF39" s="52">
        <f t="shared" si="30"/>
        <v>0</v>
      </c>
      <c r="AG39" s="52">
        <f t="shared" si="30"/>
        <v>0</v>
      </c>
      <c r="AH39" s="52">
        <f t="shared" si="30"/>
        <v>0</v>
      </c>
      <c r="AI39" s="52">
        <f>AI29</f>
        <v>0</v>
      </c>
      <c r="AJ39" s="52">
        <f t="shared" si="30"/>
        <v>0</v>
      </c>
      <c r="AK39" s="52">
        <f t="shared" si="30"/>
        <v>0</v>
      </c>
      <c r="AL39" s="52">
        <f t="shared" si="30"/>
        <v>0</v>
      </c>
      <c r="AM39" s="52">
        <f t="shared" si="30"/>
        <v>0</v>
      </c>
      <c r="AN39" s="52">
        <f t="shared" si="30"/>
        <v>0</v>
      </c>
      <c r="AO39" s="52">
        <f t="shared" si="30"/>
        <v>0</v>
      </c>
      <c r="AP39" s="52">
        <f t="shared" si="30"/>
        <v>0</v>
      </c>
      <c r="AQ39" s="52">
        <f t="shared" si="30"/>
        <v>0</v>
      </c>
      <c r="AR39" s="52">
        <f t="shared" si="30"/>
        <v>0</v>
      </c>
      <c r="AS39" s="52">
        <f>AS29</f>
        <v>0</v>
      </c>
      <c r="AT39" s="52">
        <f t="shared" si="30"/>
        <v>0</v>
      </c>
      <c r="AU39" s="52">
        <f t="shared" si="30"/>
        <v>0</v>
      </c>
      <c r="AV39" s="52">
        <f t="shared" si="30"/>
        <v>-17855052.404569183</v>
      </c>
      <c r="AW39" s="52">
        <f t="shared" si="30"/>
        <v>-17855052.404569183</v>
      </c>
      <c r="AX39" s="52">
        <f t="shared" si="30"/>
        <v>0</v>
      </c>
      <c r="AY39" s="52">
        <f t="shared" si="30"/>
        <v>0</v>
      </c>
      <c r="AZ39" s="52">
        <f t="shared" si="30"/>
        <v>0</v>
      </c>
      <c r="BA39" s="52">
        <f t="shared" si="30"/>
        <v>131921.72983539198</v>
      </c>
      <c r="BB39" s="52">
        <f t="shared" si="30"/>
        <v>131921.72983539198</v>
      </c>
      <c r="BC39" s="52">
        <f>BC29</f>
        <v>-17855052.404569183</v>
      </c>
      <c r="BD39" s="52">
        <f t="shared" si="30"/>
        <v>-3942240.4100000188</v>
      </c>
      <c r="BE39" s="52">
        <f t="shared" si="30"/>
        <v>0</v>
      </c>
      <c r="BF39" s="52">
        <f t="shared" si="30"/>
        <v>-3461256.9808706669</v>
      </c>
      <c r="BG39" s="52">
        <f t="shared" si="30"/>
        <v>-25258549.795439869</v>
      </c>
      <c r="BH39" s="52">
        <f t="shared" si="30"/>
        <v>131921.72983539198</v>
      </c>
      <c r="BI39" s="52">
        <f t="shared" si="30"/>
        <v>-384596.11208813754</v>
      </c>
      <c r="BJ39" s="52">
        <f t="shared" si="30"/>
        <v>0</v>
      </c>
      <c r="BK39" s="52">
        <f t="shared" si="30"/>
        <v>0</v>
      </c>
      <c r="BL39" s="52">
        <f t="shared" si="30"/>
        <v>-252674.38225274556</v>
      </c>
      <c r="BM39" s="51">
        <f>BM29</f>
        <v>-17855052.399999999</v>
      </c>
      <c r="BN39" s="52">
        <f t="shared" ref="BN39:BT39" si="31">BN29</f>
        <v>-135457.69</v>
      </c>
      <c r="BO39" s="52">
        <f t="shared" si="31"/>
        <v>-7403497.3954398707</v>
      </c>
      <c r="BP39" s="52">
        <f t="shared" si="31"/>
        <v>-117216.69225274556</v>
      </c>
      <c r="BQ39" s="51">
        <f t="shared" si="31"/>
        <v>-416646.4444425464</v>
      </c>
      <c r="BR39" s="52">
        <f t="shared" si="31"/>
        <v>0</v>
      </c>
      <c r="BS39" s="52">
        <f t="shared" si="31"/>
        <v>-533863.13669529196</v>
      </c>
      <c r="BT39" s="80">
        <f t="shared" si="31"/>
        <v>0</v>
      </c>
      <c r="BU39" s="52"/>
      <c r="BV39" s="117">
        <f>BV29</f>
        <v>-20256821.68</v>
      </c>
      <c r="BW39" s="82">
        <f>ROUND(BV39-SUM(BG39,BL39),2)</f>
        <v>5254402.5</v>
      </c>
      <c r="BX39" s="34"/>
      <c r="BY39" s="35"/>
      <c r="BZ39" s="35"/>
      <c r="CA39" s="35"/>
      <c r="CB39" s="35"/>
    </row>
    <row r="40" spans="1:80" s="60" customFormat="1" ht="15" thickBot="1" x14ac:dyDescent="0.4">
      <c r="A40"/>
      <c r="B40"/>
      <c r="C40" s="118" t="s">
        <v>146</v>
      </c>
      <c r="D40" s="119"/>
      <c r="E40" s="52">
        <f>E41-E29</f>
        <v>0</v>
      </c>
      <c r="F40" s="52">
        <f t="shared" ref="F40:BQ40" si="32">F41-F29</f>
        <v>0</v>
      </c>
      <c r="G40" s="52">
        <f t="shared" si="32"/>
        <v>0</v>
      </c>
      <c r="H40" s="52">
        <f t="shared" si="32"/>
        <v>0</v>
      </c>
      <c r="I40" s="52">
        <f t="shared" si="32"/>
        <v>0</v>
      </c>
      <c r="J40" s="52">
        <f t="shared" si="32"/>
        <v>0</v>
      </c>
      <c r="K40" s="52">
        <f t="shared" si="32"/>
        <v>0</v>
      </c>
      <c r="L40" s="52">
        <f t="shared" si="32"/>
        <v>0</v>
      </c>
      <c r="M40" s="52">
        <f t="shared" si="32"/>
        <v>0</v>
      </c>
      <c r="N40" s="68">
        <f t="shared" si="32"/>
        <v>0</v>
      </c>
      <c r="O40" s="52">
        <f t="shared" si="32"/>
        <v>0</v>
      </c>
      <c r="P40" s="52">
        <f t="shared" si="32"/>
        <v>0</v>
      </c>
      <c r="Q40" s="52">
        <f t="shared" si="32"/>
        <v>0</v>
      </c>
      <c r="R40" s="52">
        <f t="shared" si="32"/>
        <v>0</v>
      </c>
      <c r="S40" s="52">
        <f t="shared" si="32"/>
        <v>0</v>
      </c>
      <c r="T40" s="52">
        <f t="shared" si="32"/>
        <v>0</v>
      </c>
      <c r="U40" s="52">
        <f t="shared" si="32"/>
        <v>0</v>
      </c>
      <c r="V40" s="52">
        <f t="shared" si="32"/>
        <v>0</v>
      </c>
      <c r="W40" s="52">
        <f t="shared" si="32"/>
        <v>0</v>
      </c>
      <c r="X40" s="52">
        <f t="shared" si="32"/>
        <v>0</v>
      </c>
      <c r="Y40" s="51">
        <f t="shared" si="32"/>
        <v>0</v>
      </c>
      <c r="Z40" s="52">
        <f t="shared" si="32"/>
        <v>0</v>
      </c>
      <c r="AA40" s="52">
        <f t="shared" si="32"/>
        <v>0</v>
      </c>
      <c r="AB40" s="52">
        <f t="shared" si="32"/>
        <v>0</v>
      </c>
      <c r="AC40" s="52">
        <f t="shared" si="32"/>
        <v>0</v>
      </c>
      <c r="AD40" s="52">
        <f t="shared" si="32"/>
        <v>0</v>
      </c>
      <c r="AE40" s="52">
        <f t="shared" si="32"/>
        <v>0</v>
      </c>
      <c r="AF40" s="52">
        <f t="shared" si="32"/>
        <v>0</v>
      </c>
      <c r="AG40" s="52">
        <f t="shared" si="32"/>
        <v>0</v>
      </c>
      <c r="AH40" s="52">
        <f t="shared" si="32"/>
        <v>0</v>
      </c>
      <c r="AI40" s="51">
        <f t="shared" si="32"/>
        <v>0</v>
      </c>
      <c r="AJ40" s="52">
        <f t="shared" si="32"/>
        <v>25890096.36328746</v>
      </c>
      <c r="AK40" s="52">
        <f t="shared" si="32"/>
        <v>70380410.352973074</v>
      </c>
      <c r="AL40" s="52">
        <f t="shared" si="32"/>
        <v>0</v>
      </c>
      <c r="AM40" s="52">
        <f t="shared" si="32"/>
        <v>-44490313.98968561</v>
      </c>
      <c r="AN40" s="52">
        <f t="shared" si="32"/>
        <v>0</v>
      </c>
      <c r="AO40" s="52">
        <f t="shared" si="32"/>
        <v>-742533.23945787072</v>
      </c>
      <c r="AP40" s="52">
        <f t="shared" si="32"/>
        <v>1975065.3908565242</v>
      </c>
      <c r="AQ40" s="52">
        <f t="shared" si="32"/>
        <v>0</v>
      </c>
      <c r="AR40" s="52">
        <f t="shared" si="32"/>
        <v>-2717598.6303143948</v>
      </c>
      <c r="AS40" s="120">
        <f t="shared" si="32"/>
        <v>-44490313.98968561</v>
      </c>
      <c r="AT40" s="52">
        <f t="shared" si="32"/>
        <v>-1794479.5129543394</v>
      </c>
      <c r="AU40" s="52">
        <f t="shared" si="32"/>
        <v>-43217479.884977572</v>
      </c>
      <c r="AV40" s="52">
        <f t="shared" si="32"/>
        <v>71166862.381899059</v>
      </c>
      <c r="AW40" s="52">
        <f t="shared" si="32"/>
        <v>68099548.764236689</v>
      </c>
      <c r="AX40" s="52">
        <f t="shared" si="32"/>
        <v>-2717598.6303143948</v>
      </c>
      <c r="AY40" s="52">
        <f t="shared" si="32"/>
        <v>-204104.0678572357</v>
      </c>
      <c r="AZ40" s="52">
        <f t="shared" si="32"/>
        <v>36115.51011903584</v>
      </c>
      <c r="BA40" s="52">
        <f t="shared" si="32"/>
        <v>-88371.92760098596</v>
      </c>
      <c r="BB40" s="52">
        <f t="shared" si="32"/>
        <v>-3046190.1358916522</v>
      </c>
      <c r="BC40" s="51">
        <f t="shared" si="32"/>
        <v>68099548.764236689</v>
      </c>
      <c r="BD40" s="52">
        <f t="shared" si="32"/>
        <v>141053766.48769253</v>
      </c>
      <c r="BE40" s="52">
        <f t="shared" si="32"/>
        <v>33416900.629631173</v>
      </c>
      <c r="BF40" s="52">
        <f t="shared" si="32"/>
        <v>5503105.4435865628</v>
      </c>
      <c r="BG40" s="52">
        <f t="shared" si="32"/>
        <v>181239520.06588462</v>
      </c>
      <c r="BH40" s="52">
        <f t="shared" si="32"/>
        <v>-3046190.1358916522</v>
      </c>
      <c r="BI40" s="52">
        <f t="shared" si="32"/>
        <v>2724220.2112208605</v>
      </c>
      <c r="BJ40" s="52">
        <f t="shared" si="32"/>
        <v>0</v>
      </c>
      <c r="BK40" s="52">
        <f t="shared" si="32"/>
        <v>2659575.3980166563</v>
      </c>
      <c r="BL40" s="52">
        <f t="shared" si="32"/>
        <v>2337605.4733458632</v>
      </c>
      <c r="BM40" s="51">
        <f t="shared" si="32"/>
        <v>71166862.620000005</v>
      </c>
      <c r="BN40" s="52">
        <f t="shared" si="32"/>
        <v>977352.32000000007</v>
      </c>
      <c r="BO40" s="52">
        <f t="shared" si="32"/>
        <v>110072657.44588459</v>
      </c>
      <c r="BP40" s="52">
        <f t="shared" si="32"/>
        <v>1360253.1533458636</v>
      </c>
      <c r="BQ40" s="51">
        <f t="shared" si="32"/>
        <v>6406658.9487028345</v>
      </c>
      <c r="BR40" s="52">
        <f>BR41-BR29</f>
        <v>0</v>
      </c>
      <c r="BS40" s="52">
        <f>BS41-BS29</f>
        <v>7766912.1020487007</v>
      </c>
      <c r="BT40" s="52">
        <f>SUM(BT21:BT37)-BT29</f>
        <v>108107005.13304649</v>
      </c>
      <c r="BU40" s="52"/>
      <c r="BV40" s="117">
        <f>SUM(BV21:BV37)-BV29-BV24-BV25</f>
        <v>177310309.88</v>
      </c>
      <c r="BW40" s="82">
        <f>ROUND(BV40-SUM(BG40,BL40),2)</f>
        <v>-6266815.6600000001</v>
      </c>
      <c r="BX40" s="34"/>
      <c r="BY40" s="112"/>
      <c r="BZ40" s="112"/>
      <c r="CA40" s="112"/>
      <c r="CB40" s="112"/>
    </row>
    <row r="41" spans="1:80" s="60" customFormat="1" ht="15" thickBot="1" x14ac:dyDescent="0.4">
      <c r="A41"/>
      <c r="B41"/>
      <c r="C41" s="118" t="s">
        <v>147</v>
      </c>
      <c r="D41" s="119"/>
      <c r="E41" s="52">
        <f>SUM(E21:E37)</f>
        <v>0</v>
      </c>
      <c r="F41" s="52">
        <f t="shared" ref="F41:BQ41" si="33">SUM(F21:F37)</f>
        <v>0</v>
      </c>
      <c r="G41" s="52">
        <f t="shared" si="33"/>
        <v>0</v>
      </c>
      <c r="H41" s="52">
        <f t="shared" si="33"/>
        <v>0</v>
      </c>
      <c r="I41" s="52">
        <f t="shared" si="33"/>
        <v>0</v>
      </c>
      <c r="J41" s="52">
        <f t="shared" si="33"/>
        <v>0</v>
      </c>
      <c r="K41" s="52">
        <f t="shared" si="33"/>
        <v>0</v>
      </c>
      <c r="L41" s="52">
        <f t="shared" si="33"/>
        <v>0</v>
      </c>
      <c r="M41" s="52">
        <f t="shared" si="33"/>
        <v>0</v>
      </c>
      <c r="N41" s="52">
        <f t="shared" si="33"/>
        <v>0</v>
      </c>
      <c r="O41" s="51">
        <f t="shared" si="33"/>
        <v>0</v>
      </c>
      <c r="P41" s="52">
        <f t="shared" si="33"/>
        <v>0</v>
      </c>
      <c r="Q41" s="52">
        <f t="shared" si="33"/>
        <v>0</v>
      </c>
      <c r="R41" s="52">
        <f t="shared" si="33"/>
        <v>0</v>
      </c>
      <c r="S41" s="52">
        <f t="shared" si="33"/>
        <v>0</v>
      </c>
      <c r="T41" s="52">
        <f t="shared" si="33"/>
        <v>0</v>
      </c>
      <c r="U41" s="52">
        <f t="shared" si="33"/>
        <v>0</v>
      </c>
      <c r="V41" s="52">
        <f t="shared" si="33"/>
        <v>0</v>
      </c>
      <c r="W41" s="52">
        <f t="shared" si="33"/>
        <v>0</v>
      </c>
      <c r="X41" s="68">
        <f t="shared" si="33"/>
        <v>0</v>
      </c>
      <c r="Y41" s="52">
        <f t="shared" si="33"/>
        <v>0</v>
      </c>
      <c r="Z41" s="52">
        <f t="shared" si="33"/>
        <v>0</v>
      </c>
      <c r="AA41" s="52">
        <f t="shared" si="33"/>
        <v>0</v>
      </c>
      <c r="AB41" s="52">
        <f t="shared" si="33"/>
        <v>0</v>
      </c>
      <c r="AC41" s="52">
        <f t="shared" si="33"/>
        <v>0</v>
      </c>
      <c r="AD41" s="52">
        <f t="shared" si="33"/>
        <v>0</v>
      </c>
      <c r="AE41" s="52">
        <f t="shared" si="33"/>
        <v>0</v>
      </c>
      <c r="AF41" s="52">
        <f t="shared" si="33"/>
        <v>0</v>
      </c>
      <c r="AG41" s="52">
        <f t="shared" si="33"/>
        <v>0</v>
      </c>
      <c r="AH41" s="68">
        <f t="shared" si="33"/>
        <v>0</v>
      </c>
      <c r="AI41" s="52">
        <f t="shared" si="33"/>
        <v>0</v>
      </c>
      <c r="AJ41" s="52">
        <f t="shared" si="33"/>
        <v>25890096.36328746</v>
      </c>
      <c r="AK41" s="52">
        <f t="shared" si="33"/>
        <v>70380410.352973074</v>
      </c>
      <c r="AL41" s="52">
        <f t="shared" si="33"/>
        <v>0</v>
      </c>
      <c r="AM41" s="52">
        <f t="shared" si="33"/>
        <v>-44490313.98968561</v>
      </c>
      <c r="AN41" s="52">
        <f t="shared" si="33"/>
        <v>0</v>
      </c>
      <c r="AO41" s="52">
        <f t="shared" si="33"/>
        <v>-742533.23945787072</v>
      </c>
      <c r="AP41" s="52">
        <f t="shared" si="33"/>
        <v>1975065.3908565242</v>
      </c>
      <c r="AQ41" s="52">
        <f t="shared" si="33"/>
        <v>0</v>
      </c>
      <c r="AR41" s="52">
        <f t="shared" si="33"/>
        <v>-2717598.6303143948</v>
      </c>
      <c r="AS41" s="69">
        <f t="shared" si="33"/>
        <v>-44490313.98968561</v>
      </c>
      <c r="AT41" s="52">
        <f t="shared" si="33"/>
        <v>-1794479.5129543394</v>
      </c>
      <c r="AU41" s="52">
        <f t="shared" si="33"/>
        <v>-43217479.884977572</v>
      </c>
      <c r="AV41" s="52">
        <f t="shared" si="33"/>
        <v>53311809.97732988</v>
      </c>
      <c r="AW41" s="52">
        <f t="shared" si="33"/>
        <v>50244496.359667502</v>
      </c>
      <c r="AX41" s="52">
        <f t="shared" si="33"/>
        <v>-2717598.6303143948</v>
      </c>
      <c r="AY41" s="52">
        <f t="shared" si="33"/>
        <v>-204104.0678572357</v>
      </c>
      <c r="AZ41" s="52">
        <f t="shared" si="33"/>
        <v>36115.51011903584</v>
      </c>
      <c r="BA41" s="52">
        <f t="shared" si="33"/>
        <v>43549.802234406015</v>
      </c>
      <c r="BB41" s="52">
        <f t="shared" si="33"/>
        <v>-2914268.4060562602</v>
      </c>
      <c r="BC41" s="51">
        <f t="shared" si="33"/>
        <v>50244496.359667502</v>
      </c>
      <c r="BD41" s="52">
        <f t="shared" si="33"/>
        <v>137111526.07769251</v>
      </c>
      <c r="BE41" s="52">
        <f t="shared" si="33"/>
        <v>33416900.629631173</v>
      </c>
      <c r="BF41" s="52">
        <f t="shared" si="33"/>
        <v>2041848.4627158956</v>
      </c>
      <c r="BG41" s="52">
        <f t="shared" si="33"/>
        <v>155980970.27044475</v>
      </c>
      <c r="BH41" s="52">
        <f t="shared" si="33"/>
        <v>-2914268.4060562602</v>
      </c>
      <c r="BI41" s="52">
        <f t="shared" si="33"/>
        <v>2339624.0991327232</v>
      </c>
      <c r="BJ41" s="52">
        <f t="shared" si="33"/>
        <v>0</v>
      </c>
      <c r="BK41" s="52">
        <f t="shared" si="33"/>
        <v>2659575.3980166563</v>
      </c>
      <c r="BL41" s="68">
        <f t="shared" si="33"/>
        <v>2084931.0910931176</v>
      </c>
      <c r="BM41" s="51">
        <f t="shared" si="33"/>
        <v>53311810.220000006</v>
      </c>
      <c r="BN41" s="52">
        <f t="shared" si="33"/>
        <v>841894.63000000012</v>
      </c>
      <c r="BO41" s="52">
        <f t="shared" si="33"/>
        <v>102669160.05044471</v>
      </c>
      <c r="BP41" s="52">
        <f t="shared" si="33"/>
        <v>1243036.4610931179</v>
      </c>
      <c r="BQ41" s="51">
        <f t="shared" si="33"/>
        <v>5990012.5042602886</v>
      </c>
      <c r="BR41" s="52">
        <f>SUM(BR21:BR37)</f>
        <v>0</v>
      </c>
      <c r="BS41" s="52">
        <f>SUM(BS21:BS37)</f>
        <v>7233048.9653534088</v>
      </c>
      <c r="BT41" s="52">
        <f>SUM(BT39,BT40)</f>
        <v>108107005.13304649</v>
      </c>
      <c r="BU41" s="52"/>
      <c r="BV41" s="117">
        <f>SUM(BV39,BV40)</f>
        <v>157053488.19999999</v>
      </c>
      <c r="BW41" s="82">
        <f>ROUND(BV41-SUM(BG41,BL41),2)</f>
        <v>-1012413.16</v>
      </c>
      <c r="BX41" s="34"/>
      <c r="BY41" s="112"/>
      <c r="BZ41" s="112"/>
      <c r="CA41" s="112"/>
      <c r="CB41" s="112"/>
    </row>
    <row r="42" spans="1:80" s="60" customFormat="1" ht="15" thickBot="1" x14ac:dyDescent="0.4">
      <c r="A42"/>
      <c r="B42"/>
      <c r="C42" s="118"/>
      <c r="D42" s="119"/>
      <c r="E42" s="52"/>
      <c r="F42" s="52"/>
      <c r="G42" s="52"/>
      <c r="H42" s="52"/>
      <c r="I42" s="52"/>
      <c r="J42" s="52"/>
      <c r="K42" s="52"/>
      <c r="L42" s="52"/>
      <c r="M42" s="52"/>
      <c r="N42" s="68"/>
      <c r="O42" s="52"/>
      <c r="P42" s="52"/>
      <c r="Q42" s="52"/>
      <c r="R42" s="52"/>
      <c r="S42" s="52"/>
      <c r="T42" s="52"/>
      <c r="U42" s="52"/>
      <c r="V42" s="52"/>
      <c r="W42" s="52"/>
      <c r="X42" s="68"/>
      <c r="Y42" s="52"/>
      <c r="Z42" s="52"/>
      <c r="AA42" s="52"/>
      <c r="AB42" s="52"/>
      <c r="AC42" s="52"/>
      <c r="AD42" s="52"/>
      <c r="AE42" s="52"/>
      <c r="AF42" s="52"/>
      <c r="AG42" s="52"/>
      <c r="AH42" s="68"/>
      <c r="AI42" s="52"/>
      <c r="AJ42" s="52"/>
      <c r="AK42" s="52"/>
      <c r="AL42" s="52"/>
      <c r="AM42" s="52"/>
      <c r="AN42" s="52"/>
      <c r="AO42" s="52"/>
      <c r="AP42" s="52"/>
      <c r="AQ42" s="52"/>
      <c r="AR42" s="52"/>
      <c r="AS42" s="121"/>
      <c r="AT42" s="52"/>
      <c r="AU42" s="52"/>
      <c r="AV42" s="52"/>
      <c r="AW42" s="52"/>
      <c r="AX42" s="52"/>
      <c r="AY42" s="52"/>
      <c r="AZ42" s="52"/>
      <c r="BA42" s="52"/>
      <c r="BB42" s="52"/>
      <c r="BC42" s="51"/>
      <c r="BD42" s="52"/>
      <c r="BE42" s="52"/>
      <c r="BF42" s="52"/>
      <c r="BG42" s="52"/>
      <c r="BH42" s="52"/>
      <c r="BI42" s="52"/>
      <c r="BJ42" s="52"/>
      <c r="BK42" s="52"/>
      <c r="BL42" s="68"/>
      <c r="BM42" s="51"/>
      <c r="BN42" s="52"/>
      <c r="BO42" s="52"/>
      <c r="BP42" s="52"/>
      <c r="BQ42" s="51"/>
      <c r="BR42" s="52"/>
      <c r="BS42" s="52"/>
      <c r="BT42" s="52"/>
      <c r="BU42" s="52"/>
      <c r="BV42" s="117"/>
      <c r="BW42" s="82"/>
      <c r="BX42" s="34"/>
      <c r="BY42" s="112"/>
      <c r="BZ42" s="112"/>
      <c r="CA42" s="112"/>
      <c r="CB42" s="112"/>
    </row>
    <row r="43" spans="1:80" s="127" customFormat="1" hidden="1" thickBot="1" x14ac:dyDescent="0.35">
      <c r="A43" s="9"/>
      <c r="B43" s="9"/>
      <c r="C43" s="115" t="s">
        <v>148</v>
      </c>
      <c r="D43" s="122"/>
      <c r="E43" s="52">
        <f>E29</f>
        <v>0</v>
      </c>
      <c r="F43" s="52">
        <f t="shared" ref="F43:BQ43" si="34">F29</f>
        <v>0</v>
      </c>
      <c r="G43" s="52">
        <f t="shared" si="34"/>
        <v>0</v>
      </c>
      <c r="H43" s="52">
        <f t="shared" si="34"/>
        <v>0</v>
      </c>
      <c r="I43" s="52">
        <f t="shared" si="34"/>
        <v>0</v>
      </c>
      <c r="J43" s="52">
        <f t="shared" si="34"/>
        <v>0</v>
      </c>
      <c r="K43" s="52">
        <f t="shared" si="34"/>
        <v>0</v>
      </c>
      <c r="L43" s="52">
        <f t="shared" si="34"/>
        <v>0</v>
      </c>
      <c r="M43" s="52">
        <f t="shared" si="34"/>
        <v>0</v>
      </c>
      <c r="N43" s="52">
        <f t="shared" si="34"/>
        <v>0</v>
      </c>
      <c r="O43" s="51">
        <f t="shared" si="34"/>
        <v>0</v>
      </c>
      <c r="P43" s="52">
        <f t="shared" si="34"/>
        <v>0</v>
      </c>
      <c r="Q43" s="52">
        <f t="shared" si="34"/>
        <v>0</v>
      </c>
      <c r="R43" s="52">
        <f t="shared" si="34"/>
        <v>0</v>
      </c>
      <c r="S43" s="52">
        <f t="shared" si="34"/>
        <v>0</v>
      </c>
      <c r="T43" s="52">
        <f t="shared" si="34"/>
        <v>0</v>
      </c>
      <c r="U43" s="52">
        <f t="shared" si="34"/>
        <v>0</v>
      </c>
      <c r="V43" s="52">
        <f t="shared" si="34"/>
        <v>0</v>
      </c>
      <c r="W43" s="52">
        <f t="shared" si="34"/>
        <v>0</v>
      </c>
      <c r="X43" s="52">
        <f t="shared" si="34"/>
        <v>0</v>
      </c>
      <c r="Y43" s="51">
        <f t="shared" si="34"/>
        <v>0</v>
      </c>
      <c r="Z43" s="52">
        <f t="shared" si="34"/>
        <v>0</v>
      </c>
      <c r="AA43" s="52">
        <f t="shared" si="34"/>
        <v>0</v>
      </c>
      <c r="AB43" s="52">
        <f t="shared" si="34"/>
        <v>0</v>
      </c>
      <c r="AC43" s="52">
        <f t="shared" si="34"/>
        <v>0</v>
      </c>
      <c r="AD43" s="52">
        <f t="shared" si="34"/>
        <v>0</v>
      </c>
      <c r="AE43" s="52">
        <f t="shared" si="34"/>
        <v>0</v>
      </c>
      <c r="AF43" s="52">
        <f t="shared" si="34"/>
        <v>0</v>
      </c>
      <c r="AG43" s="52">
        <f t="shared" si="34"/>
        <v>0</v>
      </c>
      <c r="AH43" s="68">
        <f t="shared" si="34"/>
        <v>0</v>
      </c>
      <c r="AI43" s="52">
        <f t="shared" si="34"/>
        <v>0</v>
      </c>
      <c r="AJ43" s="52">
        <f t="shared" si="34"/>
        <v>0</v>
      </c>
      <c r="AK43" s="52">
        <f t="shared" si="34"/>
        <v>0</v>
      </c>
      <c r="AL43" s="52">
        <f t="shared" si="34"/>
        <v>0</v>
      </c>
      <c r="AM43" s="52">
        <f t="shared" si="34"/>
        <v>0</v>
      </c>
      <c r="AN43" s="52">
        <f t="shared" si="34"/>
        <v>0</v>
      </c>
      <c r="AO43" s="52">
        <f t="shared" si="34"/>
        <v>0</v>
      </c>
      <c r="AP43" s="52">
        <f t="shared" si="34"/>
        <v>0</v>
      </c>
      <c r="AQ43" s="52">
        <f t="shared" si="34"/>
        <v>0</v>
      </c>
      <c r="AR43" s="52">
        <f t="shared" si="34"/>
        <v>0</v>
      </c>
      <c r="AS43" s="123">
        <f t="shared" si="34"/>
        <v>0</v>
      </c>
      <c r="AT43" s="52">
        <f t="shared" si="34"/>
        <v>0</v>
      </c>
      <c r="AU43" s="52">
        <f t="shared" si="34"/>
        <v>0</v>
      </c>
      <c r="AV43" s="52">
        <f t="shared" si="34"/>
        <v>-17855052.404569183</v>
      </c>
      <c r="AW43" s="52">
        <f t="shared" si="34"/>
        <v>-17855052.404569183</v>
      </c>
      <c r="AX43" s="52">
        <f t="shared" si="34"/>
        <v>0</v>
      </c>
      <c r="AY43" s="52">
        <f t="shared" si="34"/>
        <v>0</v>
      </c>
      <c r="AZ43" s="52">
        <f t="shared" si="34"/>
        <v>0</v>
      </c>
      <c r="BA43" s="52">
        <f t="shared" si="34"/>
        <v>131921.72983539198</v>
      </c>
      <c r="BB43" s="68">
        <f t="shared" si="34"/>
        <v>131921.72983539198</v>
      </c>
      <c r="BC43" s="52">
        <f t="shared" si="34"/>
        <v>-17855052.404569183</v>
      </c>
      <c r="BD43" s="52">
        <f t="shared" si="34"/>
        <v>-3942240.4100000188</v>
      </c>
      <c r="BE43" s="52">
        <f t="shared" si="34"/>
        <v>0</v>
      </c>
      <c r="BF43" s="52">
        <f t="shared" si="34"/>
        <v>-3461256.9808706669</v>
      </c>
      <c r="BG43" s="52">
        <f t="shared" si="34"/>
        <v>-25258549.795439869</v>
      </c>
      <c r="BH43" s="52">
        <f t="shared" si="34"/>
        <v>131921.72983539198</v>
      </c>
      <c r="BI43" s="52">
        <f t="shared" si="34"/>
        <v>-384596.11208813754</v>
      </c>
      <c r="BJ43" s="52">
        <f t="shared" si="34"/>
        <v>0</v>
      </c>
      <c r="BK43" s="52">
        <f t="shared" si="34"/>
        <v>0</v>
      </c>
      <c r="BL43" s="52">
        <f t="shared" si="34"/>
        <v>-252674.38225274556</v>
      </c>
      <c r="BM43" s="51">
        <f t="shared" si="34"/>
        <v>-17855052.399999999</v>
      </c>
      <c r="BN43" s="52">
        <f t="shared" si="34"/>
        <v>-135457.69</v>
      </c>
      <c r="BO43" s="52">
        <f t="shared" si="34"/>
        <v>-7403497.3954398707</v>
      </c>
      <c r="BP43" s="52">
        <f t="shared" si="34"/>
        <v>-117216.69225274556</v>
      </c>
      <c r="BQ43" s="51">
        <f t="shared" si="34"/>
        <v>-416646.4444425464</v>
      </c>
      <c r="BR43" s="52">
        <f>BR29</f>
        <v>0</v>
      </c>
      <c r="BS43" s="52">
        <f>BS29</f>
        <v>-533863.13669529196</v>
      </c>
      <c r="BT43" s="80"/>
      <c r="BU43" s="52"/>
      <c r="BV43" s="114"/>
      <c r="BW43" s="124"/>
      <c r="BX43" s="125"/>
      <c r="BY43" s="126"/>
      <c r="BZ43" s="126"/>
      <c r="CA43" s="126"/>
      <c r="CB43" s="126"/>
    </row>
    <row r="44" spans="1:80" s="127" customFormat="1" hidden="1" thickBot="1" x14ac:dyDescent="0.35">
      <c r="A44" s="9"/>
      <c r="B44" s="9"/>
      <c r="C44" s="118" t="s">
        <v>149</v>
      </c>
      <c r="D44" s="122"/>
      <c r="E44" s="52">
        <f>SUM(E21:E37)-E29</f>
        <v>0</v>
      </c>
      <c r="F44" s="52">
        <f t="shared" ref="F44:BQ44" si="35">SUM(F21:F37)-F29</f>
        <v>0</v>
      </c>
      <c r="G44" s="52">
        <f t="shared" si="35"/>
        <v>0</v>
      </c>
      <c r="H44" s="52">
        <f t="shared" si="35"/>
        <v>0</v>
      </c>
      <c r="I44" s="52">
        <f t="shared" si="35"/>
        <v>0</v>
      </c>
      <c r="J44" s="52">
        <f t="shared" si="35"/>
        <v>0</v>
      </c>
      <c r="K44" s="52">
        <f t="shared" si="35"/>
        <v>0</v>
      </c>
      <c r="L44" s="52">
        <f t="shared" si="35"/>
        <v>0</v>
      </c>
      <c r="M44" s="52">
        <f t="shared" si="35"/>
        <v>0</v>
      </c>
      <c r="N44" s="68">
        <f t="shared" si="35"/>
        <v>0</v>
      </c>
      <c r="O44" s="52">
        <f t="shared" si="35"/>
        <v>0</v>
      </c>
      <c r="P44" s="52">
        <f t="shared" si="35"/>
        <v>0</v>
      </c>
      <c r="Q44" s="52">
        <f t="shared" si="35"/>
        <v>0</v>
      </c>
      <c r="R44" s="52">
        <f t="shared" si="35"/>
        <v>0</v>
      </c>
      <c r="S44" s="52">
        <f t="shared" si="35"/>
        <v>0</v>
      </c>
      <c r="T44" s="52">
        <f t="shared" si="35"/>
        <v>0</v>
      </c>
      <c r="U44" s="52">
        <f t="shared" si="35"/>
        <v>0</v>
      </c>
      <c r="V44" s="52">
        <f t="shared" si="35"/>
        <v>0</v>
      </c>
      <c r="W44" s="52">
        <f t="shared" si="35"/>
        <v>0</v>
      </c>
      <c r="X44" s="52">
        <f t="shared" si="35"/>
        <v>0</v>
      </c>
      <c r="Y44" s="51">
        <f t="shared" si="35"/>
        <v>0</v>
      </c>
      <c r="Z44" s="52">
        <f t="shared" si="35"/>
        <v>0</v>
      </c>
      <c r="AA44" s="52">
        <f t="shared" si="35"/>
        <v>0</v>
      </c>
      <c r="AB44" s="52">
        <f t="shared" si="35"/>
        <v>0</v>
      </c>
      <c r="AC44" s="52">
        <f t="shared" si="35"/>
        <v>0</v>
      </c>
      <c r="AD44" s="52">
        <f t="shared" si="35"/>
        <v>0</v>
      </c>
      <c r="AE44" s="52">
        <f t="shared" si="35"/>
        <v>0</v>
      </c>
      <c r="AF44" s="52">
        <f t="shared" si="35"/>
        <v>0</v>
      </c>
      <c r="AG44" s="52">
        <f t="shared" si="35"/>
        <v>0</v>
      </c>
      <c r="AH44" s="52">
        <f t="shared" si="35"/>
        <v>0</v>
      </c>
      <c r="AI44" s="51">
        <f t="shared" si="35"/>
        <v>0</v>
      </c>
      <c r="AJ44" s="52">
        <f t="shared" si="35"/>
        <v>25890096.36328746</v>
      </c>
      <c r="AK44" s="52">
        <f t="shared" si="35"/>
        <v>70380410.352973074</v>
      </c>
      <c r="AL44" s="52">
        <f t="shared" si="35"/>
        <v>0</v>
      </c>
      <c r="AM44" s="52">
        <f t="shared" si="35"/>
        <v>-44490313.98968561</v>
      </c>
      <c r="AN44" s="52">
        <f t="shared" si="35"/>
        <v>0</v>
      </c>
      <c r="AO44" s="52">
        <f t="shared" si="35"/>
        <v>-742533.23945787072</v>
      </c>
      <c r="AP44" s="52">
        <f t="shared" si="35"/>
        <v>1975065.3908565242</v>
      </c>
      <c r="AQ44" s="52">
        <f t="shared" si="35"/>
        <v>0</v>
      </c>
      <c r="AR44" s="52">
        <f t="shared" si="35"/>
        <v>-2717598.6303143948</v>
      </c>
      <c r="AS44" s="120">
        <f t="shared" si="35"/>
        <v>-44490313.98968561</v>
      </c>
      <c r="AT44" s="52">
        <f t="shared" si="35"/>
        <v>-1794479.5129543394</v>
      </c>
      <c r="AU44" s="52">
        <f t="shared" si="35"/>
        <v>-43217479.884977572</v>
      </c>
      <c r="AV44" s="52">
        <f t="shared" si="35"/>
        <v>71166862.381899059</v>
      </c>
      <c r="AW44" s="52">
        <f t="shared" si="35"/>
        <v>68099548.764236689</v>
      </c>
      <c r="AX44" s="52">
        <f t="shared" si="35"/>
        <v>-2717598.6303143948</v>
      </c>
      <c r="AY44" s="52">
        <f t="shared" si="35"/>
        <v>-204104.0678572357</v>
      </c>
      <c r="AZ44" s="52">
        <f t="shared" si="35"/>
        <v>36115.51011903584</v>
      </c>
      <c r="BA44" s="52">
        <f t="shared" si="35"/>
        <v>-88371.92760098596</v>
      </c>
      <c r="BB44" s="52">
        <f t="shared" si="35"/>
        <v>-3046190.1358916522</v>
      </c>
      <c r="BC44" s="51">
        <f t="shared" si="35"/>
        <v>68099548.764236689</v>
      </c>
      <c r="BD44" s="52">
        <f t="shared" si="35"/>
        <v>141053766.48769253</v>
      </c>
      <c r="BE44" s="52">
        <f t="shared" si="35"/>
        <v>33416900.629631173</v>
      </c>
      <c r="BF44" s="52">
        <f t="shared" si="35"/>
        <v>5503105.4435865628</v>
      </c>
      <c r="BG44" s="52">
        <f t="shared" si="35"/>
        <v>181239520.06588462</v>
      </c>
      <c r="BH44" s="52">
        <f t="shared" si="35"/>
        <v>-3046190.1358916522</v>
      </c>
      <c r="BI44" s="52">
        <f t="shared" si="35"/>
        <v>2724220.2112208605</v>
      </c>
      <c r="BJ44" s="52">
        <f t="shared" si="35"/>
        <v>0</v>
      </c>
      <c r="BK44" s="52">
        <f t="shared" si="35"/>
        <v>2659575.3980166563</v>
      </c>
      <c r="BL44" s="52">
        <f t="shared" si="35"/>
        <v>2337605.4733458632</v>
      </c>
      <c r="BM44" s="51">
        <f t="shared" si="35"/>
        <v>71166862.620000005</v>
      </c>
      <c r="BN44" s="52">
        <f t="shared" si="35"/>
        <v>977352.32000000007</v>
      </c>
      <c r="BO44" s="52">
        <f t="shared" si="35"/>
        <v>110072657.44588459</v>
      </c>
      <c r="BP44" s="68">
        <f t="shared" si="35"/>
        <v>1360253.1533458636</v>
      </c>
      <c r="BQ44" s="52">
        <f t="shared" si="35"/>
        <v>6406658.9487028345</v>
      </c>
      <c r="BR44" s="52">
        <f>SUM(BR21:BR37)-BR29</f>
        <v>0</v>
      </c>
      <c r="BS44" s="52">
        <f>SUM(BS21:BS37)-BS29</f>
        <v>7766912.1020487007</v>
      </c>
      <c r="BT44" s="80"/>
      <c r="BU44" s="52"/>
      <c r="BV44" s="114"/>
      <c r="BW44" s="124"/>
      <c r="BX44" s="125"/>
      <c r="BY44" s="126"/>
      <c r="BZ44" s="126"/>
      <c r="CA44" s="126"/>
      <c r="CB44" s="126"/>
    </row>
    <row r="45" spans="1:80" s="127" customFormat="1" ht="15.75" hidden="1" customHeight="1" x14ac:dyDescent="0.3">
      <c r="A45" s="9"/>
      <c r="B45" s="9"/>
      <c r="C45" s="118" t="s">
        <v>150</v>
      </c>
      <c r="D45" s="122"/>
      <c r="E45" s="52">
        <f>SUM(E43:E44)</f>
        <v>0</v>
      </c>
      <c r="F45" s="52">
        <f t="shared" ref="F45:BQ45" si="36">SUM(F43:F44)</f>
        <v>0</v>
      </c>
      <c r="G45" s="52">
        <f t="shared" si="36"/>
        <v>0</v>
      </c>
      <c r="H45" s="52">
        <f t="shared" si="36"/>
        <v>0</v>
      </c>
      <c r="I45" s="52">
        <f t="shared" si="36"/>
        <v>0</v>
      </c>
      <c r="J45" s="52">
        <f t="shared" si="36"/>
        <v>0</v>
      </c>
      <c r="K45" s="52">
        <f t="shared" si="36"/>
        <v>0</v>
      </c>
      <c r="L45" s="52">
        <f t="shared" si="36"/>
        <v>0</v>
      </c>
      <c r="M45" s="52">
        <f t="shared" si="36"/>
        <v>0</v>
      </c>
      <c r="N45" s="52">
        <f t="shared" si="36"/>
        <v>0</v>
      </c>
      <c r="O45" s="51">
        <f t="shared" si="36"/>
        <v>0</v>
      </c>
      <c r="P45" s="52">
        <f t="shared" si="36"/>
        <v>0</v>
      </c>
      <c r="Q45" s="52">
        <f t="shared" si="36"/>
        <v>0</v>
      </c>
      <c r="R45" s="52">
        <f t="shared" si="36"/>
        <v>0</v>
      </c>
      <c r="S45" s="52">
        <f t="shared" si="36"/>
        <v>0</v>
      </c>
      <c r="T45" s="52">
        <f t="shared" si="36"/>
        <v>0</v>
      </c>
      <c r="U45" s="52">
        <f t="shared" si="36"/>
        <v>0</v>
      </c>
      <c r="V45" s="52">
        <f t="shared" si="36"/>
        <v>0</v>
      </c>
      <c r="W45" s="52">
        <f t="shared" si="36"/>
        <v>0</v>
      </c>
      <c r="X45" s="68">
        <f t="shared" si="36"/>
        <v>0</v>
      </c>
      <c r="Y45" s="52">
        <f t="shared" si="36"/>
        <v>0</v>
      </c>
      <c r="Z45" s="52">
        <f t="shared" si="36"/>
        <v>0</v>
      </c>
      <c r="AA45" s="52">
        <f t="shared" si="36"/>
        <v>0</v>
      </c>
      <c r="AB45" s="52">
        <f t="shared" si="36"/>
        <v>0</v>
      </c>
      <c r="AC45" s="52">
        <f t="shared" si="36"/>
        <v>0</v>
      </c>
      <c r="AD45" s="52">
        <f t="shared" si="36"/>
        <v>0</v>
      </c>
      <c r="AE45" s="52">
        <f t="shared" si="36"/>
        <v>0</v>
      </c>
      <c r="AF45" s="52">
        <f t="shared" si="36"/>
        <v>0</v>
      </c>
      <c r="AG45" s="52">
        <f t="shared" si="36"/>
        <v>0</v>
      </c>
      <c r="AH45" s="68">
        <f t="shared" si="36"/>
        <v>0</v>
      </c>
      <c r="AI45" s="52">
        <f t="shared" si="36"/>
        <v>0</v>
      </c>
      <c r="AJ45" s="52">
        <f t="shared" si="36"/>
        <v>25890096.36328746</v>
      </c>
      <c r="AK45" s="52">
        <f t="shared" si="36"/>
        <v>70380410.352973074</v>
      </c>
      <c r="AL45" s="52">
        <f t="shared" si="36"/>
        <v>0</v>
      </c>
      <c r="AM45" s="52">
        <f t="shared" si="36"/>
        <v>-44490313.98968561</v>
      </c>
      <c r="AN45" s="52">
        <f t="shared" si="36"/>
        <v>0</v>
      </c>
      <c r="AO45" s="52">
        <f t="shared" si="36"/>
        <v>-742533.23945787072</v>
      </c>
      <c r="AP45" s="52">
        <f t="shared" si="36"/>
        <v>1975065.3908565242</v>
      </c>
      <c r="AQ45" s="52">
        <f t="shared" si="36"/>
        <v>0</v>
      </c>
      <c r="AR45" s="52">
        <f t="shared" si="36"/>
        <v>-2717598.6303143948</v>
      </c>
      <c r="AS45" s="69">
        <f t="shared" si="36"/>
        <v>-44490313.98968561</v>
      </c>
      <c r="AT45" s="52">
        <f t="shared" si="36"/>
        <v>-1794479.5129543394</v>
      </c>
      <c r="AU45" s="52">
        <f t="shared" si="36"/>
        <v>-43217479.884977572</v>
      </c>
      <c r="AV45" s="52">
        <f t="shared" si="36"/>
        <v>53311809.97732988</v>
      </c>
      <c r="AW45" s="52">
        <f t="shared" si="36"/>
        <v>50244496.35966751</v>
      </c>
      <c r="AX45" s="52">
        <f t="shared" si="36"/>
        <v>-2717598.6303143948</v>
      </c>
      <c r="AY45" s="52">
        <f t="shared" si="36"/>
        <v>-204104.0678572357</v>
      </c>
      <c r="AZ45" s="52">
        <f t="shared" si="36"/>
        <v>36115.51011903584</v>
      </c>
      <c r="BA45" s="52">
        <f t="shared" si="36"/>
        <v>43549.802234406015</v>
      </c>
      <c r="BB45" s="52">
        <f t="shared" si="36"/>
        <v>-2914268.4060562602</v>
      </c>
      <c r="BC45" s="51">
        <f t="shared" si="36"/>
        <v>50244496.35966751</v>
      </c>
      <c r="BD45" s="52">
        <f t="shared" si="36"/>
        <v>137111526.07769251</v>
      </c>
      <c r="BE45" s="52">
        <f t="shared" si="36"/>
        <v>33416900.629631173</v>
      </c>
      <c r="BF45" s="52">
        <f t="shared" si="36"/>
        <v>2041848.4627158958</v>
      </c>
      <c r="BG45" s="52">
        <f t="shared" si="36"/>
        <v>155980970.27044475</v>
      </c>
      <c r="BH45" s="52">
        <f t="shared" si="36"/>
        <v>-2914268.4060562602</v>
      </c>
      <c r="BI45" s="52">
        <f t="shared" si="36"/>
        <v>2339624.0991327232</v>
      </c>
      <c r="BJ45" s="52">
        <f t="shared" si="36"/>
        <v>0</v>
      </c>
      <c r="BK45" s="52">
        <f t="shared" si="36"/>
        <v>2659575.3980166563</v>
      </c>
      <c r="BL45" s="68">
        <f t="shared" si="36"/>
        <v>2084931.0910931176</v>
      </c>
      <c r="BM45" s="51">
        <f t="shared" si="36"/>
        <v>53311810.220000006</v>
      </c>
      <c r="BN45" s="52">
        <f t="shared" si="36"/>
        <v>841894.63000000012</v>
      </c>
      <c r="BO45" s="52">
        <f t="shared" si="36"/>
        <v>102669160.05044472</v>
      </c>
      <c r="BP45" s="52">
        <f t="shared" si="36"/>
        <v>1243036.4610931179</v>
      </c>
      <c r="BQ45" s="51">
        <f t="shared" si="36"/>
        <v>5990012.5042602886</v>
      </c>
      <c r="BR45" s="52">
        <f>SUM(BR43:BR44)</f>
        <v>0</v>
      </c>
      <c r="BS45" s="52">
        <f>SUM(BS43:BS44)</f>
        <v>7233048.9653534088</v>
      </c>
      <c r="BT45" s="80"/>
      <c r="BU45" s="52"/>
      <c r="BV45" s="114">
        <f>SUM(BV41,BV43)</f>
        <v>157053488.19999999</v>
      </c>
      <c r="BW45" s="124"/>
      <c r="BX45" s="125"/>
      <c r="BY45" s="126"/>
      <c r="BZ45" s="126"/>
      <c r="CA45" s="126"/>
      <c r="CB45" s="126"/>
    </row>
    <row r="46" spans="1:80" s="60" customFormat="1" ht="15" thickBot="1" x14ac:dyDescent="0.4">
      <c r="A46">
        <v>29</v>
      </c>
      <c r="B46"/>
      <c r="C46" s="128" t="s">
        <v>151</v>
      </c>
      <c r="D46" s="129">
        <v>1568</v>
      </c>
      <c r="E46" s="130"/>
      <c r="F46" s="130"/>
      <c r="G46" s="130"/>
      <c r="H46" s="130"/>
      <c r="I46" s="130"/>
      <c r="J46" s="130"/>
      <c r="K46" s="130"/>
      <c r="L46" s="130"/>
      <c r="M46" s="130"/>
      <c r="N46" s="131"/>
      <c r="O46" s="132"/>
      <c r="P46" s="133"/>
      <c r="Q46" s="133"/>
      <c r="R46" s="133"/>
      <c r="S46" s="109">
        <f>O46+P46-Q46+SUM(R46:R46)</f>
        <v>0</v>
      </c>
      <c r="T46" s="133"/>
      <c r="U46" s="133"/>
      <c r="V46" s="133"/>
      <c r="W46" s="133"/>
      <c r="X46" s="110">
        <f>T46+U46-V46+W46</f>
        <v>0</v>
      </c>
      <c r="Y46" s="134">
        <f>S46</f>
        <v>0</v>
      </c>
      <c r="Z46" s="133"/>
      <c r="AA46" s="133"/>
      <c r="AB46" s="133"/>
      <c r="AC46" s="109">
        <f>Y46+Z46-AA46+SUM(AB46:AB46)</f>
        <v>0</v>
      </c>
      <c r="AD46" s="109">
        <f>X46</f>
        <v>0</v>
      </c>
      <c r="AE46" s="133"/>
      <c r="AF46" s="133"/>
      <c r="AG46" s="75"/>
      <c r="AH46" s="110">
        <f>AD46+AE46-AF46+AG46</f>
        <v>0</v>
      </c>
      <c r="AI46" s="135">
        <f>AC46</f>
        <v>0</v>
      </c>
      <c r="AJ46" s="133"/>
      <c r="AK46" s="133"/>
      <c r="AL46" s="136"/>
      <c r="AM46" s="109">
        <f>AI46+AJ46-AK46+SUM(AL46:AL46)</f>
        <v>0</v>
      </c>
      <c r="AN46" s="109">
        <f>AH46</f>
        <v>0</v>
      </c>
      <c r="AO46" s="133"/>
      <c r="AP46" s="133"/>
      <c r="AQ46" s="136"/>
      <c r="AR46" s="110">
        <f>AN46+AO46-AP46+AQ46</f>
        <v>0</v>
      </c>
      <c r="AS46" s="135">
        <f>AM46</f>
        <v>0</v>
      </c>
      <c r="AT46" s="133"/>
      <c r="AU46" s="133"/>
      <c r="AV46" s="133"/>
      <c r="AW46" s="109">
        <f>AS46+AT46-AU46+SUM(AV46:AV46)</f>
        <v>0</v>
      </c>
      <c r="AX46" s="109">
        <f>AR46</f>
        <v>0</v>
      </c>
      <c r="AY46" s="76"/>
      <c r="AZ46" s="133"/>
      <c r="BA46" s="133"/>
      <c r="BB46" s="109">
        <f>AX46+AY46-AZ46+BA46</f>
        <v>0</v>
      </c>
      <c r="BC46" s="135">
        <f>AW46</f>
        <v>0</v>
      </c>
      <c r="BD46" s="76"/>
      <c r="BE46" s="76">
        <v>0</v>
      </c>
      <c r="BF46" s="76"/>
      <c r="BG46" s="109">
        <f>BC46+BD46-BE46+SUM(BF46:BF46)</f>
        <v>0</v>
      </c>
      <c r="BH46" s="109">
        <f>BB46</f>
        <v>0</v>
      </c>
      <c r="BI46" s="76"/>
      <c r="BJ46" s="133"/>
      <c r="BK46" s="133"/>
      <c r="BL46" s="110">
        <f>BH46+BI46-BJ46+BK46</f>
        <v>0</v>
      </c>
      <c r="BM46" s="76"/>
      <c r="BN46" s="76"/>
      <c r="BO46" s="70">
        <f>BG46-BM46</f>
        <v>0</v>
      </c>
      <c r="BP46" s="137">
        <f>BL46-BN46</f>
        <v>0</v>
      </c>
      <c r="BQ46" s="138"/>
      <c r="BR46" s="76"/>
      <c r="BS46" s="52">
        <f>BP46+BQ46+BR46</f>
        <v>0</v>
      </c>
      <c r="BT46" s="80">
        <f>SUM(BO46:BR46)</f>
        <v>0</v>
      </c>
      <c r="BU46" s="52"/>
      <c r="BV46" s="139">
        <v>0</v>
      </c>
      <c r="BW46" s="140">
        <f>ROUND(BV46-SUM(BG46,BL46),2)</f>
        <v>0</v>
      </c>
      <c r="BX46" s="34" t="str">
        <f t="shared" si="17"/>
        <v/>
      </c>
      <c r="BY46" s="112"/>
      <c r="BZ46" s="112"/>
      <c r="CA46" s="112"/>
      <c r="CB46" s="112"/>
    </row>
    <row r="47" spans="1:80" s="60" customFormat="1" ht="32.25" customHeight="1" thickBot="1" x14ac:dyDescent="0.4">
      <c r="A47"/>
      <c r="B47"/>
      <c r="C47" s="141" t="s">
        <v>152</v>
      </c>
      <c r="D47" s="142">
        <v>1509</v>
      </c>
      <c r="E47" s="130"/>
      <c r="F47" s="130"/>
      <c r="G47" s="130"/>
      <c r="H47" s="130"/>
      <c r="I47" s="130"/>
      <c r="J47" s="130"/>
      <c r="K47" s="130"/>
      <c r="L47" s="130"/>
      <c r="M47" s="130"/>
      <c r="N47" s="143"/>
      <c r="O47" s="130"/>
      <c r="P47" s="130"/>
      <c r="Q47" s="130"/>
      <c r="R47" s="130"/>
      <c r="S47" s="130"/>
      <c r="T47" s="130"/>
      <c r="U47" s="130"/>
      <c r="V47" s="130"/>
      <c r="W47" s="130"/>
      <c r="X47" s="143"/>
      <c r="Y47" s="130"/>
      <c r="Z47" s="130"/>
      <c r="AA47" s="130"/>
      <c r="AB47" s="130"/>
      <c r="AC47" s="130"/>
      <c r="AD47" s="130"/>
      <c r="AE47" s="130"/>
      <c r="AF47" s="130"/>
      <c r="AG47" s="130"/>
      <c r="AH47" s="143"/>
      <c r="AI47" s="69">
        <f>AC47</f>
        <v>0</v>
      </c>
      <c r="AJ47" s="73"/>
      <c r="AK47" s="73"/>
      <c r="AL47" s="100"/>
      <c r="AM47" s="52">
        <f>AI47+AJ47-AK47+SUM(AL47:AL47)</f>
        <v>0</v>
      </c>
      <c r="AN47" s="70">
        <f>AH47</f>
        <v>0</v>
      </c>
      <c r="AO47" s="73"/>
      <c r="AP47" s="73"/>
      <c r="AQ47" s="74"/>
      <c r="AR47" s="144">
        <f>AN47+AO47-AP47+AQ47</f>
        <v>0</v>
      </c>
      <c r="AS47" s="69">
        <f>AM47</f>
        <v>0</v>
      </c>
      <c r="AT47" s="74"/>
      <c r="AU47" s="73"/>
      <c r="AV47" s="73"/>
      <c r="AW47" s="52">
        <f>AS47+AT47-AU47+SUM(AV47:AV47)</f>
        <v>0</v>
      </c>
      <c r="AX47" s="70">
        <f>AR47</f>
        <v>0</v>
      </c>
      <c r="AY47" s="74"/>
      <c r="AZ47" s="73"/>
      <c r="BA47" s="73"/>
      <c r="BB47" s="52">
        <f>AX47+AY47-AZ47+BA47</f>
        <v>0</v>
      </c>
      <c r="BC47" s="69">
        <f>AW47</f>
        <v>0</v>
      </c>
      <c r="BD47" s="76"/>
      <c r="BE47" s="75"/>
      <c r="BF47" s="75"/>
      <c r="BG47" s="52">
        <f>BC47+BD47-BE47+SUM(BF47:BF47)</f>
        <v>0</v>
      </c>
      <c r="BH47" s="70">
        <f>BB47</f>
        <v>0</v>
      </c>
      <c r="BI47" s="76"/>
      <c r="BJ47" s="75"/>
      <c r="BK47" s="75"/>
      <c r="BL47" s="144">
        <f>BH47+BI47-BJ47+BK47</f>
        <v>0</v>
      </c>
      <c r="BM47" s="76"/>
      <c r="BN47" s="76"/>
      <c r="BO47" s="70">
        <f>BG47-BM47</f>
        <v>0</v>
      </c>
      <c r="BP47" s="77">
        <f>BL47-BN47</f>
        <v>0</v>
      </c>
      <c r="BQ47" s="78"/>
      <c r="BR47" s="76"/>
      <c r="BS47" s="79">
        <f>BP47+BQ47+BR47</f>
        <v>0</v>
      </c>
      <c r="BT47" s="80">
        <f>SUM(BO47:BR47)</f>
        <v>0</v>
      </c>
      <c r="BU47" s="52"/>
      <c r="BV47" s="145"/>
      <c r="BW47" s="140">
        <f>ROUND(BV47-SUM(BG47,BL47),2)</f>
        <v>0</v>
      </c>
      <c r="BX47" s="34" t="str">
        <f>IF(ABS(BW47)&gt;1,"Please provide an explanation of the variance in the Manager's Summary","")</f>
        <v/>
      </c>
      <c r="BY47" s="112"/>
      <c r="BZ47" s="112"/>
      <c r="CA47" s="112"/>
      <c r="CB47" s="112"/>
    </row>
    <row r="48" spans="1:80" s="155" customFormat="1" ht="43.5" customHeight="1" thickBot="1" x14ac:dyDescent="0.4">
      <c r="A48" s="146"/>
      <c r="B48" s="146"/>
      <c r="C48" s="147" t="s">
        <v>153</v>
      </c>
      <c r="D48" s="148"/>
      <c r="E48" s="149">
        <f>SUM(E41,E46,E47)</f>
        <v>0</v>
      </c>
      <c r="F48" s="149">
        <f t="shared" ref="F48:BQ48" si="37">SUM(F41,F46,F47)</f>
        <v>0</v>
      </c>
      <c r="G48" s="149">
        <f t="shared" si="37"/>
        <v>0</v>
      </c>
      <c r="H48" s="149">
        <f t="shared" si="37"/>
        <v>0</v>
      </c>
      <c r="I48" s="149">
        <f t="shared" si="37"/>
        <v>0</v>
      </c>
      <c r="J48" s="149">
        <f t="shared" si="37"/>
        <v>0</v>
      </c>
      <c r="K48" s="149">
        <f t="shared" si="37"/>
        <v>0</v>
      </c>
      <c r="L48" s="149">
        <f t="shared" si="37"/>
        <v>0</v>
      </c>
      <c r="M48" s="149">
        <f t="shared" si="37"/>
        <v>0</v>
      </c>
      <c r="N48" s="150">
        <f t="shared" si="37"/>
        <v>0</v>
      </c>
      <c r="O48" s="151">
        <f t="shared" si="37"/>
        <v>0</v>
      </c>
      <c r="P48" s="149">
        <f t="shared" si="37"/>
        <v>0</v>
      </c>
      <c r="Q48" s="149">
        <f t="shared" si="37"/>
        <v>0</v>
      </c>
      <c r="R48" s="149">
        <f t="shared" si="37"/>
        <v>0</v>
      </c>
      <c r="S48" s="149">
        <f t="shared" si="37"/>
        <v>0</v>
      </c>
      <c r="T48" s="149">
        <f t="shared" si="37"/>
        <v>0</v>
      </c>
      <c r="U48" s="149">
        <f t="shared" si="37"/>
        <v>0</v>
      </c>
      <c r="V48" s="149">
        <f t="shared" si="37"/>
        <v>0</v>
      </c>
      <c r="W48" s="149">
        <f t="shared" si="37"/>
        <v>0</v>
      </c>
      <c r="X48" s="149">
        <f t="shared" si="37"/>
        <v>0</v>
      </c>
      <c r="Y48" s="151">
        <f t="shared" si="37"/>
        <v>0</v>
      </c>
      <c r="Z48" s="149">
        <f t="shared" si="37"/>
        <v>0</v>
      </c>
      <c r="AA48" s="149">
        <f t="shared" si="37"/>
        <v>0</v>
      </c>
      <c r="AB48" s="149">
        <f t="shared" si="37"/>
        <v>0</v>
      </c>
      <c r="AC48" s="149">
        <f t="shared" si="37"/>
        <v>0</v>
      </c>
      <c r="AD48" s="149">
        <f t="shared" si="37"/>
        <v>0</v>
      </c>
      <c r="AE48" s="149">
        <f t="shared" si="37"/>
        <v>0</v>
      </c>
      <c r="AF48" s="149">
        <f t="shared" si="37"/>
        <v>0</v>
      </c>
      <c r="AG48" s="149">
        <f t="shared" si="37"/>
        <v>0</v>
      </c>
      <c r="AH48" s="149">
        <f t="shared" si="37"/>
        <v>0</v>
      </c>
      <c r="AI48" s="151">
        <f t="shared" si="37"/>
        <v>0</v>
      </c>
      <c r="AJ48" s="149">
        <f t="shared" si="37"/>
        <v>25890096.36328746</v>
      </c>
      <c r="AK48" s="149">
        <f t="shared" si="37"/>
        <v>70380410.352973074</v>
      </c>
      <c r="AL48" s="149">
        <f t="shared" si="37"/>
        <v>0</v>
      </c>
      <c r="AM48" s="149">
        <f t="shared" si="37"/>
        <v>-44490313.98968561</v>
      </c>
      <c r="AN48" s="149">
        <f t="shared" si="37"/>
        <v>0</v>
      </c>
      <c r="AO48" s="149">
        <f t="shared" si="37"/>
        <v>-742533.23945787072</v>
      </c>
      <c r="AP48" s="149">
        <f t="shared" si="37"/>
        <v>1975065.3908565242</v>
      </c>
      <c r="AQ48" s="149">
        <f t="shared" si="37"/>
        <v>0</v>
      </c>
      <c r="AR48" s="149">
        <f t="shared" si="37"/>
        <v>-2717598.6303143948</v>
      </c>
      <c r="AS48" s="151">
        <f t="shared" si="37"/>
        <v>-44490313.98968561</v>
      </c>
      <c r="AT48" s="149">
        <f t="shared" si="37"/>
        <v>-1794479.5129543394</v>
      </c>
      <c r="AU48" s="149">
        <f t="shared" si="37"/>
        <v>-43217479.884977572</v>
      </c>
      <c r="AV48" s="149">
        <f t="shared" si="37"/>
        <v>53311809.97732988</v>
      </c>
      <c r="AW48" s="149">
        <f t="shared" si="37"/>
        <v>50244496.359667502</v>
      </c>
      <c r="AX48" s="149">
        <f t="shared" si="37"/>
        <v>-2717598.6303143948</v>
      </c>
      <c r="AY48" s="149">
        <f t="shared" si="37"/>
        <v>-204104.0678572357</v>
      </c>
      <c r="AZ48" s="149">
        <f t="shared" si="37"/>
        <v>36115.51011903584</v>
      </c>
      <c r="BA48" s="149">
        <f t="shared" si="37"/>
        <v>43549.802234406015</v>
      </c>
      <c r="BB48" s="149">
        <f t="shared" si="37"/>
        <v>-2914268.4060562602</v>
      </c>
      <c r="BC48" s="151">
        <f t="shared" si="37"/>
        <v>50244496.359667502</v>
      </c>
      <c r="BD48" s="149">
        <f t="shared" si="37"/>
        <v>137111526.07769251</v>
      </c>
      <c r="BE48" s="149">
        <f t="shared" si="37"/>
        <v>33416900.629631173</v>
      </c>
      <c r="BF48" s="149">
        <f t="shared" si="37"/>
        <v>2041848.4627158956</v>
      </c>
      <c r="BG48" s="149">
        <f t="shared" si="37"/>
        <v>155980970.27044475</v>
      </c>
      <c r="BH48" s="149">
        <f t="shared" si="37"/>
        <v>-2914268.4060562602</v>
      </c>
      <c r="BI48" s="149">
        <f t="shared" si="37"/>
        <v>2339624.0991327232</v>
      </c>
      <c r="BJ48" s="149">
        <f t="shared" si="37"/>
        <v>0</v>
      </c>
      <c r="BK48" s="149">
        <f t="shared" si="37"/>
        <v>2659575.3980166563</v>
      </c>
      <c r="BL48" s="150">
        <f t="shared" si="37"/>
        <v>2084931.0910931176</v>
      </c>
      <c r="BM48" s="149">
        <f t="shared" si="37"/>
        <v>53311810.220000006</v>
      </c>
      <c r="BN48" s="149">
        <f t="shared" si="37"/>
        <v>841894.63000000012</v>
      </c>
      <c r="BO48" s="149">
        <f t="shared" si="37"/>
        <v>102669160.05044471</v>
      </c>
      <c r="BP48" s="149">
        <f t="shared" si="37"/>
        <v>1243036.4610931179</v>
      </c>
      <c r="BQ48" s="151">
        <f t="shared" si="37"/>
        <v>5990012.5042602886</v>
      </c>
      <c r="BR48" s="149">
        <f>SUM(BR41,BR46,BR47)</f>
        <v>0</v>
      </c>
      <c r="BS48" s="149">
        <f>SUM(BS41,BS46,BS47)</f>
        <v>7233048.9653534088</v>
      </c>
      <c r="BT48" s="149">
        <f>SUM(BT41,BT46,BT47)</f>
        <v>108107005.13304649</v>
      </c>
      <c r="BU48" s="149"/>
      <c r="BV48" s="152">
        <f>SUM(BV41,BV46,BV47)</f>
        <v>157053488.19999999</v>
      </c>
      <c r="BW48" s="153">
        <f>ROUND(SUM(BW41,BW46),2)</f>
        <v>-1012413.16</v>
      </c>
      <c r="BX48" s="154"/>
    </row>
    <row r="49" spans="1:80" s="60" customFormat="1" x14ac:dyDescent="0.35">
      <c r="A49"/>
      <c r="B49"/>
      <c r="C49" s="156"/>
      <c r="D49" s="157"/>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12"/>
      <c r="BR49" s="112"/>
      <c r="BS49" s="112"/>
      <c r="BT49" s="112"/>
      <c r="BU49" s="112"/>
      <c r="BV49" s="112"/>
      <c r="BW49" s="112"/>
      <c r="BX49" s="158"/>
      <c r="BY49" s="112"/>
      <c r="BZ49" s="112"/>
      <c r="CA49" s="112"/>
      <c r="CB49" s="112"/>
    </row>
    <row r="50" spans="1:80" customFormat="1" x14ac:dyDescent="0.35">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159"/>
      <c r="BY50" s="31"/>
      <c r="BZ50" s="31"/>
      <c r="CA50" s="31"/>
      <c r="CB50" s="31"/>
    </row>
    <row r="51" spans="1:80" customFormat="1" x14ac:dyDescent="0.35">
      <c r="B51" s="160"/>
      <c r="C51" s="668" t="s">
        <v>154</v>
      </c>
      <c r="D51" s="668"/>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602"/>
      <c r="BU51" s="33"/>
      <c r="BV51" s="33"/>
      <c r="BW51" s="33"/>
      <c r="BX51" s="159"/>
      <c r="BY51" s="31"/>
      <c r="BZ51" s="31"/>
      <c r="CA51" s="31"/>
      <c r="CB51" s="31"/>
    </row>
    <row r="52" spans="1:80" customFormat="1" ht="31.5" customHeight="1" x14ac:dyDescent="0.35">
      <c r="B52" s="161"/>
      <c r="C52" s="668"/>
      <c r="D52" s="668"/>
      <c r="E52" s="162"/>
      <c r="F52" s="162"/>
      <c r="G52" s="162"/>
      <c r="H52" s="162"/>
      <c r="I52" s="162"/>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159"/>
      <c r="BY52" s="31"/>
      <c r="BZ52" s="31"/>
      <c r="CA52" s="31"/>
      <c r="CB52" s="31"/>
    </row>
    <row r="53" spans="1:80" customFormat="1" ht="17" x14ac:dyDescent="0.35">
      <c r="B53" s="163"/>
      <c r="C53" s="164"/>
      <c r="D53" s="32"/>
      <c r="E53" s="162"/>
      <c r="F53" s="162"/>
      <c r="G53" s="162"/>
      <c r="H53" s="162"/>
      <c r="I53" s="162"/>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159"/>
      <c r="BY53" s="31"/>
      <c r="BZ53" s="31"/>
      <c r="CA53" s="31"/>
      <c r="CB53" s="31"/>
    </row>
    <row r="54" spans="1:80" customFormat="1" ht="26.25" customHeight="1" x14ac:dyDescent="0.35">
      <c r="B54" s="165">
        <v>1</v>
      </c>
      <c r="C54" s="166" t="s">
        <v>155</v>
      </c>
      <c r="D54" s="32"/>
      <c r="E54" s="167"/>
      <c r="F54" s="167"/>
      <c r="G54" s="167"/>
      <c r="H54" s="167"/>
      <c r="I54" s="167"/>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159"/>
      <c r="BY54" s="31"/>
      <c r="BZ54" s="31"/>
      <c r="CA54" s="31"/>
      <c r="CB54" s="31"/>
    </row>
    <row r="55" spans="1:80" customFormat="1" ht="83.5" customHeight="1" x14ac:dyDescent="0.35">
      <c r="B55" s="165">
        <v>2</v>
      </c>
      <c r="C55" s="166" t="s">
        <v>156</v>
      </c>
      <c r="D55" s="168"/>
      <c r="E55" s="162"/>
      <c r="F55" s="162"/>
      <c r="G55" s="162"/>
      <c r="H55" s="162"/>
      <c r="I55" s="162"/>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159"/>
      <c r="BY55" s="31"/>
      <c r="BZ55" s="31"/>
      <c r="CA55" s="31"/>
      <c r="CB55" s="31"/>
    </row>
    <row r="56" spans="1:80" customFormat="1" ht="114" customHeight="1" x14ac:dyDescent="0.35">
      <c r="B56" s="165">
        <v>3</v>
      </c>
      <c r="C56" s="166" t="s">
        <v>157</v>
      </c>
      <c r="D56" s="168"/>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159"/>
      <c r="BY56" s="31"/>
      <c r="BZ56" s="31"/>
      <c r="CA56" s="31"/>
      <c r="CB56" s="31"/>
    </row>
    <row r="57" spans="1:80" ht="88.5" customHeight="1" x14ac:dyDescent="0.35">
      <c r="B57" s="165">
        <v>4</v>
      </c>
      <c r="C57" s="166" t="s">
        <v>158</v>
      </c>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4"/>
      <c r="BY57" s="35"/>
      <c r="BZ57" s="35"/>
      <c r="CA57" s="35"/>
      <c r="CB57" s="35"/>
    </row>
    <row r="58" spans="1:80" ht="37.5" customHeight="1" x14ac:dyDescent="0.35">
      <c r="B58" s="165">
        <v>5</v>
      </c>
      <c r="C58" s="166" t="s">
        <v>159</v>
      </c>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4"/>
      <c r="BY58" s="35"/>
      <c r="BZ58" s="35"/>
      <c r="CA58" s="35"/>
      <c r="CB58" s="35"/>
    </row>
    <row r="59" spans="1:80" ht="80.25" customHeight="1" x14ac:dyDescent="0.35">
      <c r="B59" s="165">
        <v>6</v>
      </c>
      <c r="C59" s="166" t="s">
        <v>160</v>
      </c>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4"/>
      <c r="BY59" s="35"/>
      <c r="BZ59" s="35"/>
      <c r="CA59" s="35"/>
      <c r="CB59" s="35"/>
    </row>
    <row r="60" spans="1:80" x14ac:dyDescent="0.35">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4"/>
      <c r="BY60" s="35"/>
      <c r="BZ60" s="35"/>
      <c r="CA60" s="35"/>
      <c r="CB60" s="35"/>
    </row>
    <row r="61" spans="1:80" x14ac:dyDescent="0.35">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4"/>
      <c r="BY61" s="35"/>
      <c r="BZ61" s="35"/>
      <c r="CA61" s="35"/>
      <c r="CB61" s="35"/>
    </row>
    <row r="62" spans="1:80" x14ac:dyDescent="0.35">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4"/>
      <c r="BY62" s="35"/>
      <c r="BZ62" s="35"/>
      <c r="CA62" s="35"/>
      <c r="CB62" s="35"/>
    </row>
  </sheetData>
  <mergeCells count="83">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 ref="BV17:BV19"/>
    <mergeCell ref="BW17:BW19"/>
    <mergeCell ref="BL17:BL19"/>
    <mergeCell ref="BM17:BM19"/>
    <mergeCell ref="BN17:BN19"/>
    <mergeCell ref="BO17:BO19"/>
    <mergeCell ref="BP17:BP19"/>
    <mergeCell ref="BQ17:BQ19"/>
    <mergeCell ref="BE17:BE19"/>
    <mergeCell ref="AT17:AT19"/>
    <mergeCell ref="AU17:AU19"/>
    <mergeCell ref="AV17:AV19"/>
    <mergeCell ref="AW17:AW19"/>
    <mergeCell ref="AX17:AX19"/>
    <mergeCell ref="AY17:AY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N17:N19"/>
    <mergeCell ref="O17:O19"/>
    <mergeCell ref="P17:P19"/>
    <mergeCell ref="Q17:Q19"/>
    <mergeCell ref="R17:R19"/>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C12:D15"/>
    <mergeCell ref="E16:N16"/>
    <mergeCell ref="O16:X16"/>
    <mergeCell ref="Y16:AH16"/>
    <mergeCell ref="AI16:AR16"/>
  </mergeCells>
  <dataValidations count="2">
    <dataValidation errorTitle="Selection Needed" error="Please select an option from the drop-down list." prompt="Use the following format eg: January 1, 2013" sqref="BU47" xr:uid="{C30BD299-C7DB-4B3B-B1E3-57B148C1E014}"/>
    <dataValidation type="list" errorTitle="Selection Needed" error="Please select an option from the drop-down list." prompt="Use the following format eg: January 1, 2013" sqref="BU28:BU37" xr:uid="{59F06C16-BE75-45AD-9CD5-24E539562A39}">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840D0-0F54-409E-B58E-49129CC71C6B}">
  <dimension ref="A1:BU39"/>
  <sheetViews>
    <sheetView showGridLines="0" zoomScale="85" zoomScaleNormal="85" workbookViewId="0"/>
  </sheetViews>
  <sheetFormatPr defaultColWidth="9.26953125" defaultRowHeight="14.5" x14ac:dyDescent="0.35"/>
  <cols>
    <col min="1" max="1" width="64.7265625" style="184" bestFit="1" customWidth="1"/>
    <col min="2" max="2" width="9.26953125" style="184"/>
    <col min="3" max="3" width="14.7265625" style="184" bestFit="1" customWidth="1"/>
    <col min="4" max="4" width="13.453125" style="184" bestFit="1" customWidth="1"/>
    <col min="5" max="5" width="16.26953125" style="184" customWidth="1"/>
    <col min="6" max="8" width="17.7265625" style="184" customWidth="1"/>
    <col min="9" max="9" width="18" style="184" customWidth="1"/>
    <col min="10" max="10" width="17.7265625" style="184" customWidth="1"/>
    <col min="11" max="11" width="22.26953125" style="184" customWidth="1"/>
    <col min="12" max="14" width="18.26953125" style="184" hidden="1" customWidth="1"/>
    <col min="15" max="18" width="19.26953125" style="184" hidden="1" customWidth="1"/>
    <col min="19" max="19" width="21.54296875" style="184" customWidth="1"/>
    <col min="20" max="20" width="22.453125" style="184" customWidth="1"/>
    <col min="21" max="21" width="13.54296875" style="184" bestFit="1" customWidth="1"/>
    <col min="22" max="16384" width="9.26953125" style="184"/>
  </cols>
  <sheetData>
    <row r="1" spans="1:73" s="170" customFormat="1" ht="15" thickBot="1" x14ac:dyDescent="0.4">
      <c r="R1" s="170" t="str">
        <f>IF(C33="YES", "YES", "NO")</f>
        <v>YES</v>
      </c>
      <c r="BU1" s="171"/>
    </row>
    <row r="2" spans="1:73" s="170" customFormat="1" ht="18" customHeight="1" x14ac:dyDescent="0.35">
      <c r="B2" s="171" t="b">
        <f>IF(J4="Yes",TRUE,FALSE)</f>
        <v>0</v>
      </c>
      <c r="G2" s="672" t="s">
        <v>161</v>
      </c>
      <c r="H2" s="673"/>
      <c r="I2" s="673"/>
      <c r="J2" s="674"/>
      <c r="K2" s="172"/>
    </row>
    <row r="3" spans="1:73" s="170" customFormat="1" ht="15" customHeight="1" thickBot="1" x14ac:dyDescent="0.4">
      <c r="G3" s="675" t="s">
        <v>162</v>
      </c>
      <c r="H3" s="676"/>
      <c r="I3" s="676"/>
      <c r="J3" s="677"/>
      <c r="K3" s="173"/>
    </row>
    <row r="4" spans="1:73" s="170" customFormat="1" ht="15.5" thickTop="1" thickBot="1" x14ac:dyDescent="0.4">
      <c r="G4" s="173" t="s">
        <v>163</v>
      </c>
      <c r="H4" s="174"/>
      <c r="I4" s="174"/>
      <c r="J4" s="175"/>
      <c r="K4" s="176"/>
    </row>
    <row r="5" spans="1:73" s="170" customFormat="1" ht="15" thickBot="1" x14ac:dyDescent="0.4">
      <c r="B5" s="177"/>
      <c r="C5" s="178"/>
      <c r="D5" s="178"/>
      <c r="E5" s="179"/>
      <c r="F5" s="179"/>
      <c r="G5" s="180"/>
      <c r="H5" s="181"/>
      <c r="I5" s="181"/>
      <c r="J5" s="182"/>
      <c r="K5" s="180"/>
      <c r="L5" s="179"/>
      <c r="M5" s="179"/>
      <c r="N5" s="179"/>
      <c r="O5" s="179"/>
      <c r="P5" s="179"/>
      <c r="Q5" s="179"/>
      <c r="R5" s="179"/>
      <c r="S5" s="183"/>
    </row>
    <row r="6" spans="1:73" s="170" customFormat="1" ht="15" customHeight="1" thickBot="1" x14ac:dyDescent="0.4">
      <c r="A6" s="184"/>
      <c r="B6" s="185"/>
      <c r="C6" s="178"/>
      <c r="D6" s="178"/>
      <c r="E6" s="186"/>
      <c r="F6" s="186"/>
      <c r="G6" s="678" t="s">
        <v>164</v>
      </c>
      <c r="H6" s="679"/>
      <c r="I6" s="679"/>
      <c r="J6" s="680"/>
      <c r="K6" s="180"/>
      <c r="L6" s="179"/>
      <c r="M6" s="179"/>
      <c r="N6" s="179"/>
      <c r="O6" s="179"/>
      <c r="P6" s="179"/>
      <c r="Q6" s="179"/>
      <c r="R6" s="179"/>
      <c r="S6" s="183"/>
    </row>
    <row r="7" spans="1:73" s="170" customFormat="1" ht="15" thickBot="1" x14ac:dyDescent="0.4">
      <c r="A7" s="184"/>
      <c r="B7" s="185"/>
      <c r="C7" s="178"/>
      <c r="D7" s="178"/>
      <c r="E7" s="186"/>
      <c r="F7" s="186"/>
      <c r="G7" s="681"/>
      <c r="H7" s="682"/>
      <c r="I7" s="682"/>
      <c r="J7" s="683"/>
      <c r="K7" s="180"/>
      <c r="L7" s="179"/>
      <c r="M7" s="179"/>
      <c r="N7" s="179"/>
      <c r="O7" s="179"/>
      <c r="P7" s="179"/>
      <c r="Q7" s="179"/>
      <c r="R7" s="179"/>
      <c r="S7" s="183"/>
    </row>
    <row r="8" spans="1:73" s="170" customFormat="1" ht="15" thickBot="1" x14ac:dyDescent="0.4">
      <c r="A8" s="187"/>
      <c r="B8" s="185"/>
      <c r="C8" s="188"/>
      <c r="D8" s="178"/>
      <c r="E8" s="186"/>
      <c r="F8" s="186"/>
      <c r="G8" s="681"/>
      <c r="H8" s="682"/>
      <c r="I8" s="682"/>
      <c r="J8" s="683"/>
      <c r="K8" s="180"/>
      <c r="L8" s="179"/>
      <c r="M8" s="179"/>
      <c r="N8" s="179"/>
      <c r="O8" s="179"/>
      <c r="P8" s="179"/>
      <c r="Q8" s="179"/>
      <c r="R8" s="179"/>
      <c r="S8" s="183"/>
    </row>
    <row r="9" spans="1:73" s="170" customFormat="1" ht="15" thickBot="1" x14ac:dyDescent="0.4">
      <c r="A9" s="184"/>
      <c r="B9" s="185"/>
      <c r="C9" s="178"/>
      <c r="D9" s="178"/>
      <c r="E9" s="186"/>
      <c r="F9" s="186"/>
      <c r="G9" s="681"/>
      <c r="H9" s="682"/>
      <c r="I9" s="682"/>
      <c r="J9" s="683"/>
      <c r="K9" s="180"/>
      <c r="L9" s="179"/>
      <c r="M9" s="179"/>
      <c r="N9" s="179"/>
      <c r="O9" s="179"/>
      <c r="P9" s="179"/>
      <c r="Q9" s="179"/>
      <c r="R9" s="179"/>
      <c r="S9" s="183"/>
    </row>
    <row r="10" spans="1:73" s="189" customFormat="1" ht="15" thickBot="1" x14ac:dyDescent="0.4">
      <c r="B10" s="190"/>
      <c r="C10" s="191"/>
      <c r="D10" s="191"/>
      <c r="E10" s="191"/>
      <c r="F10" s="191"/>
      <c r="G10" s="681"/>
      <c r="H10" s="682"/>
      <c r="I10" s="682"/>
      <c r="J10" s="683"/>
      <c r="K10" s="192"/>
      <c r="L10" s="191"/>
      <c r="M10" s="191"/>
      <c r="N10" s="191"/>
      <c r="O10" s="191"/>
      <c r="P10" s="191"/>
      <c r="Q10" s="191"/>
      <c r="R10" s="191"/>
      <c r="S10" s="193"/>
    </row>
    <row r="11" spans="1:73" s="189" customFormat="1" ht="15" thickBot="1" x14ac:dyDescent="0.4">
      <c r="B11" s="190"/>
      <c r="C11" s="191"/>
      <c r="D11" s="191"/>
      <c r="E11" s="191"/>
      <c r="F11" s="191"/>
      <c r="G11" s="681"/>
      <c r="H11" s="682"/>
      <c r="I11" s="682"/>
      <c r="J11" s="683"/>
      <c r="K11" s="192"/>
      <c r="L11" s="191"/>
      <c r="M11" s="191"/>
      <c r="N11" s="191"/>
      <c r="O11" s="191"/>
      <c r="P11" s="191"/>
      <c r="Q11" s="191"/>
      <c r="R11" s="191"/>
      <c r="S11" s="193"/>
    </row>
    <row r="12" spans="1:73" s="189" customFormat="1" ht="15" customHeight="1" thickBot="1" x14ac:dyDescent="0.4">
      <c r="A12" s="194"/>
      <c r="B12" s="190"/>
      <c r="C12" s="191"/>
      <c r="D12" s="191"/>
      <c r="E12" s="191"/>
      <c r="F12" s="191"/>
      <c r="G12" s="684" t="s">
        <v>165</v>
      </c>
      <c r="H12" s="685"/>
      <c r="I12" s="685"/>
      <c r="J12" s="686"/>
      <c r="K12" s="192"/>
      <c r="L12" s="191"/>
      <c r="M12" s="191"/>
      <c r="N12" s="191"/>
      <c r="O12" s="191"/>
      <c r="P12" s="191"/>
      <c r="Q12" s="191"/>
      <c r="R12" s="191"/>
      <c r="S12" s="193"/>
    </row>
    <row r="13" spans="1:73" s="189" customFormat="1" ht="27" customHeight="1" thickBot="1" x14ac:dyDescent="0.4">
      <c r="A13" s="690"/>
      <c r="B13" s="691"/>
      <c r="C13" s="691"/>
      <c r="D13" s="691"/>
      <c r="E13" s="691"/>
      <c r="F13" s="195"/>
      <c r="G13" s="687"/>
      <c r="H13" s="688"/>
      <c r="I13" s="688"/>
      <c r="J13" s="689"/>
      <c r="K13" s="196"/>
      <c r="L13" s="197"/>
      <c r="M13" s="197"/>
      <c r="N13" s="197"/>
      <c r="O13" s="197"/>
      <c r="P13" s="197"/>
      <c r="Q13" s="197"/>
      <c r="R13" s="197"/>
      <c r="S13" s="198"/>
    </row>
    <row r="14" spans="1:73" s="189" customFormat="1" ht="15" thickBot="1" x14ac:dyDescent="0.4">
      <c r="B14" s="199"/>
      <c r="C14" s="698"/>
      <c r="D14" s="698"/>
      <c r="E14" s="698"/>
      <c r="F14" s="698"/>
      <c r="G14" s="698"/>
      <c r="H14" s="698"/>
      <c r="I14" s="197"/>
      <c r="J14" s="197"/>
      <c r="K14" s="692"/>
      <c r="L14" s="692"/>
      <c r="M14" s="692"/>
      <c r="N14" s="692"/>
      <c r="O14" s="692"/>
      <c r="P14" s="692"/>
      <c r="Q14" s="692"/>
      <c r="R14" s="692"/>
      <c r="S14" s="693"/>
    </row>
    <row r="15" spans="1:73" s="189" customFormat="1" ht="22.5" customHeight="1" thickBot="1" x14ac:dyDescent="0.4">
      <c r="A15" s="200"/>
      <c r="B15" s="201"/>
      <c r="C15" s="694" t="s">
        <v>166</v>
      </c>
      <c r="D15" s="694" t="s">
        <v>167</v>
      </c>
      <c r="E15" s="694" t="s">
        <v>168</v>
      </c>
      <c r="F15" s="694" t="s">
        <v>169</v>
      </c>
      <c r="G15" s="696" t="s">
        <v>170</v>
      </c>
      <c r="H15" s="696" t="s">
        <v>171</v>
      </c>
      <c r="I15" s="694" t="s">
        <v>172</v>
      </c>
      <c r="J15" s="694" t="s">
        <v>173</v>
      </c>
      <c r="K15" s="696" t="s">
        <v>174</v>
      </c>
      <c r="L15" s="696" t="s">
        <v>175</v>
      </c>
      <c r="M15" s="696" t="s">
        <v>176</v>
      </c>
      <c r="N15" s="696" t="s">
        <v>177</v>
      </c>
      <c r="O15" s="696" t="s">
        <v>178</v>
      </c>
      <c r="P15" s="696" t="s">
        <v>179</v>
      </c>
      <c r="Q15" s="696" t="s">
        <v>180</v>
      </c>
      <c r="R15" s="696" t="s">
        <v>181</v>
      </c>
      <c r="S15" s="699" t="s">
        <v>182</v>
      </c>
      <c r="T15" s="701" t="s">
        <v>183</v>
      </c>
    </row>
    <row r="16" spans="1:73" s="204" customFormat="1" ht="30.75" customHeight="1" thickBot="1" x14ac:dyDescent="0.4">
      <c r="A16" s="202" t="s">
        <v>184</v>
      </c>
      <c r="B16" s="203" t="s">
        <v>185</v>
      </c>
      <c r="C16" s="695"/>
      <c r="D16" s="695"/>
      <c r="E16" s="695"/>
      <c r="F16" s="695"/>
      <c r="G16" s="697"/>
      <c r="H16" s="697"/>
      <c r="I16" s="695"/>
      <c r="J16" s="695"/>
      <c r="K16" s="697"/>
      <c r="L16" s="697"/>
      <c r="M16" s="697"/>
      <c r="N16" s="697"/>
      <c r="O16" s="697"/>
      <c r="P16" s="697"/>
      <c r="Q16" s="697"/>
      <c r="R16" s="697"/>
      <c r="S16" s="700"/>
      <c r="T16" s="702"/>
    </row>
    <row r="17" spans="1:20" ht="15.75" customHeight="1" thickBot="1" x14ac:dyDescent="0.4">
      <c r="A17" s="205" t="s">
        <v>39</v>
      </c>
      <c r="B17" s="206" t="s">
        <v>186</v>
      </c>
      <c r="C17" s="207">
        <v>4912878435.2679405</v>
      </c>
      <c r="D17" s="208">
        <v>0</v>
      </c>
      <c r="E17" s="209">
        <v>55904409.039319381</v>
      </c>
      <c r="F17" s="209">
        <v>0</v>
      </c>
      <c r="G17" s="210">
        <v>0</v>
      </c>
      <c r="H17" s="210">
        <v>0</v>
      </c>
      <c r="I17" s="211">
        <f t="shared" ref="I17:I25" si="0">C17-G17</f>
        <v>4912878435.2679405</v>
      </c>
      <c r="J17" s="211">
        <f t="shared" ref="J17:J25" si="1">D17-H17</f>
        <v>0</v>
      </c>
      <c r="K17" s="212"/>
      <c r="L17" s="213"/>
      <c r="M17" s="213"/>
      <c r="N17" s="213"/>
      <c r="O17" s="213"/>
      <c r="P17" s="213"/>
      <c r="Q17" s="213"/>
      <c r="R17" s="213"/>
      <c r="S17" s="214"/>
      <c r="T17" s="530">
        <v>615859</v>
      </c>
    </row>
    <row r="18" spans="1:20" ht="15.75" customHeight="1" thickBot="1" x14ac:dyDescent="0.4">
      <c r="A18" s="522" t="s">
        <v>706</v>
      </c>
      <c r="B18" s="523" t="s">
        <v>186</v>
      </c>
      <c r="C18" s="524">
        <v>326623212.64535868</v>
      </c>
      <c r="D18" s="525">
        <v>0</v>
      </c>
      <c r="E18" s="525">
        <v>335286.92722978996</v>
      </c>
      <c r="F18" s="525">
        <v>0</v>
      </c>
      <c r="G18" s="526">
        <v>0</v>
      </c>
      <c r="H18" s="526">
        <v>0</v>
      </c>
      <c r="I18" s="525">
        <f t="shared" si="0"/>
        <v>326623212.64535868</v>
      </c>
      <c r="J18" s="525">
        <f t="shared" si="1"/>
        <v>0</v>
      </c>
      <c r="K18" s="527"/>
      <c r="L18" s="528"/>
      <c r="M18" s="528"/>
      <c r="N18" s="528"/>
      <c r="O18" s="528"/>
      <c r="P18" s="528"/>
      <c r="Q18" s="528"/>
      <c r="R18" s="528"/>
      <c r="S18" s="529"/>
      <c r="T18" s="530">
        <v>91685</v>
      </c>
    </row>
    <row r="19" spans="1:20" ht="15.75" customHeight="1" thickBot="1" x14ac:dyDescent="0.4">
      <c r="A19" s="205" t="s">
        <v>47</v>
      </c>
      <c r="B19" s="206" t="s">
        <v>186</v>
      </c>
      <c r="C19" s="207">
        <v>2394972870.8512611</v>
      </c>
      <c r="D19" s="208">
        <v>0</v>
      </c>
      <c r="E19" s="209">
        <v>344000219.47403371</v>
      </c>
      <c r="F19" s="209">
        <v>0</v>
      </c>
      <c r="G19" s="210">
        <v>253.48</v>
      </c>
      <c r="H19" s="210">
        <v>0</v>
      </c>
      <c r="I19" s="211">
        <f t="shared" si="0"/>
        <v>2394972617.3712611</v>
      </c>
      <c r="J19" s="211">
        <f t="shared" si="1"/>
        <v>0</v>
      </c>
      <c r="K19" s="212"/>
      <c r="L19" s="213"/>
      <c r="M19" s="213"/>
      <c r="N19" s="213"/>
      <c r="O19" s="213"/>
      <c r="P19" s="213"/>
      <c r="Q19" s="213"/>
      <c r="R19" s="213"/>
      <c r="S19" s="214"/>
      <c r="T19" s="215">
        <v>72833</v>
      </c>
    </row>
    <row r="20" spans="1:20" ht="15.75" customHeight="1" thickBot="1" x14ac:dyDescent="0.4">
      <c r="A20" s="205" t="s">
        <v>48</v>
      </c>
      <c r="B20" s="206" t="s">
        <v>187</v>
      </c>
      <c r="C20" s="207">
        <v>9639023686.6498604</v>
      </c>
      <c r="D20" s="208">
        <v>24176162.67663987</v>
      </c>
      <c r="E20" s="209">
        <v>6533919862.5254431</v>
      </c>
      <c r="F20" s="209">
        <v>16823027.7930599</v>
      </c>
      <c r="G20" s="210">
        <v>49384639.495797001</v>
      </c>
      <c r="H20" s="210">
        <v>99816.494721999989</v>
      </c>
      <c r="I20" s="211">
        <f t="shared" si="0"/>
        <v>9589639047.1540642</v>
      </c>
      <c r="J20" s="211">
        <f t="shared" si="1"/>
        <v>24076346.181917869</v>
      </c>
      <c r="K20" s="212"/>
      <c r="L20" s="213"/>
      <c r="M20" s="213"/>
      <c r="N20" s="213"/>
      <c r="O20" s="213"/>
      <c r="P20" s="213"/>
      <c r="Q20" s="213"/>
      <c r="R20" s="213"/>
      <c r="S20" s="214"/>
      <c r="T20" s="530"/>
    </row>
    <row r="21" spans="1:20" ht="15.75" customHeight="1" thickBot="1" x14ac:dyDescent="0.4">
      <c r="A21" s="205" t="s">
        <v>50</v>
      </c>
      <c r="B21" s="206" t="s">
        <v>187</v>
      </c>
      <c r="C21" s="207">
        <v>4260256159.5483179</v>
      </c>
      <c r="D21" s="208">
        <v>9299485.4551599994</v>
      </c>
      <c r="E21" s="209">
        <v>4125185482.9976072</v>
      </c>
      <c r="F21" s="209">
        <v>9023338.7882102933</v>
      </c>
      <c r="G21" s="210">
        <v>314817.972374</v>
      </c>
      <c r="H21" s="210">
        <v>914.87433199999987</v>
      </c>
      <c r="I21" s="211">
        <f t="shared" si="0"/>
        <v>4259941341.5759439</v>
      </c>
      <c r="J21" s="211">
        <f t="shared" si="1"/>
        <v>9298570.5808279999</v>
      </c>
      <c r="K21" s="212"/>
      <c r="L21" s="213"/>
      <c r="M21" s="213"/>
      <c r="N21" s="213"/>
      <c r="O21" s="213"/>
      <c r="P21" s="213"/>
      <c r="Q21" s="213"/>
      <c r="R21" s="213"/>
      <c r="S21" s="214"/>
      <c r="T21" s="530"/>
    </row>
    <row r="22" spans="1:20" ht="15.75" customHeight="1" thickBot="1" x14ac:dyDescent="0.4">
      <c r="A22" s="205" t="s">
        <v>51</v>
      </c>
      <c r="B22" s="206" t="s">
        <v>187</v>
      </c>
      <c r="C22" s="207">
        <v>1946768752.130348</v>
      </c>
      <c r="D22" s="208">
        <v>4162548.3371359664</v>
      </c>
      <c r="E22" s="209">
        <v>1710331665.461616</v>
      </c>
      <c r="F22" s="209">
        <v>3711244.1946339663</v>
      </c>
      <c r="G22" s="210">
        <v>236437086.66873202</v>
      </c>
      <c r="H22" s="210">
        <v>451304.14250199997</v>
      </c>
      <c r="I22" s="211">
        <f t="shared" si="0"/>
        <v>1710331665.461616</v>
      </c>
      <c r="J22" s="211">
        <f t="shared" si="1"/>
        <v>3711244.1946339663</v>
      </c>
      <c r="K22" s="212"/>
      <c r="L22" s="213"/>
      <c r="M22" s="213"/>
      <c r="N22" s="213"/>
      <c r="O22" s="213"/>
      <c r="P22" s="213"/>
      <c r="Q22" s="213"/>
      <c r="R22" s="213"/>
      <c r="S22" s="214"/>
      <c r="T22" s="530"/>
    </row>
    <row r="23" spans="1:20" ht="15.75" customHeight="1" thickBot="1" x14ac:dyDescent="0.4">
      <c r="A23" s="205" t="s">
        <v>52</v>
      </c>
      <c r="B23" s="206" t="s">
        <v>187</v>
      </c>
      <c r="C23" s="207">
        <v>0</v>
      </c>
      <c r="D23" s="208">
        <v>0</v>
      </c>
      <c r="E23" s="209">
        <v>0</v>
      </c>
      <c r="F23" s="209">
        <v>0</v>
      </c>
      <c r="G23" s="210">
        <v>0</v>
      </c>
      <c r="H23" s="210">
        <v>0</v>
      </c>
      <c r="I23" s="211">
        <f t="shared" si="0"/>
        <v>0</v>
      </c>
      <c r="J23" s="211">
        <f t="shared" si="1"/>
        <v>0</v>
      </c>
      <c r="K23" s="212"/>
      <c r="L23" s="213"/>
      <c r="M23" s="213"/>
      <c r="N23" s="213"/>
      <c r="O23" s="213"/>
      <c r="P23" s="213"/>
      <c r="Q23" s="213"/>
      <c r="R23" s="213"/>
      <c r="S23" s="214"/>
      <c r="T23" s="530"/>
    </row>
    <row r="24" spans="1:20" ht="15.75" customHeight="1" thickBot="1" x14ac:dyDescent="0.4">
      <c r="A24" s="205" t="s">
        <v>53</v>
      </c>
      <c r="B24" s="216" t="s">
        <v>186</v>
      </c>
      <c r="C24" s="217">
        <v>41791002.361520074</v>
      </c>
      <c r="D24" s="218">
        <v>0</v>
      </c>
      <c r="E24" s="219">
        <v>29377.100337717675</v>
      </c>
      <c r="F24" s="219">
        <v>0</v>
      </c>
      <c r="G24" s="220">
        <v>0</v>
      </c>
      <c r="H24" s="220">
        <v>0</v>
      </c>
      <c r="I24" s="221">
        <f t="shared" si="0"/>
        <v>41791002.361520074</v>
      </c>
      <c r="J24" s="221">
        <f t="shared" si="1"/>
        <v>0</v>
      </c>
      <c r="K24" s="222"/>
      <c r="L24" s="223"/>
      <c r="M24" s="223"/>
      <c r="N24" s="223"/>
      <c r="O24" s="223"/>
      <c r="P24" s="223"/>
      <c r="Q24" s="223"/>
      <c r="R24" s="223"/>
      <c r="S24" s="224"/>
      <c r="T24" s="530"/>
    </row>
    <row r="25" spans="1:20" ht="15.75" customHeight="1" thickBot="1" x14ac:dyDescent="0.4">
      <c r="A25" s="225" t="s">
        <v>54</v>
      </c>
      <c r="B25" s="226" t="s">
        <v>187</v>
      </c>
      <c r="C25" s="227">
        <v>118290955.1064167</v>
      </c>
      <c r="D25" s="228">
        <v>340205.62979700003</v>
      </c>
      <c r="E25" s="228">
        <v>118290955.1064167</v>
      </c>
      <c r="F25" s="228">
        <v>340205.62979700003</v>
      </c>
      <c r="G25" s="229">
        <v>0</v>
      </c>
      <c r="H25" s="229">
        <v>0</v>
      </c>
      <c r="I25" s="230">
        <f t="shared" si="0"/>
        <v>118290955.1064167</v>
      </c>
      <c r="J25" s="230">
        <f t="shared" si="1"/>
        <v>340205.62979700003</v>
      </c>
      <c r="K25" s="231"/>
      <c r="L25" s="232"/>
      <c r="M25" s="232"/>
      <c r="N25" s="232"/>
      <c r="O25" s="232"/>
      <c r="P25" s="232"/>
      <c r="Q25" s="232"/>
      <c r="R25" s="232"/>
      <c r="S25" s="233"/>
      <c r="T25" s="530"/>
    </row>
    <row r="26" spans="1:20" x14ac:dyDescent="0.35">
      <c r="B26" s="234" t="s">
        <v>188</v>
      </c>
      <c r="C26" s="235">
        <f>SUM($C$17:$C$25)</f>
        <v>23640605074.56102</v>
      </c>
      <c r="D26" s="235">
        <f>SUM($D$17:$D$25)</f>
        <v>37978402.098732829</v>
      </c>
      <c r="E26" s="235">
        <f>SUM($E$17:$E$25)</f>
        <v>12887997258.632006</v>
      </c>
      <c r="F26" s="235">
        <f>SUM($F$17:$F$25)</f>
        <v>29897816.405701164</v>
      </c>
      <c r="G26" s="235">
        <f>SUM($G$17:$G$25)</f>
        <v>286136797.61690301</v>
      </c>
      <c r="H26" s="235">
        <f>SUM($H$17:$H$25)</f>
        <v>552035.51155599998</v>
      </c>
      <c r="I26" s="235">
        <f>SUM($I$17:$I$25)</f>
        <v>23354468276.944122</v>
      </c>
      <c r="J26" s="235">
        <f>SUM($J$17:$J$25)</f>
        <v>37426366.58717683</v>
      </c>
      <c r="K26" s="236">
        <f>SUM($K$17:$K$25)</f>
        <v>0</v>
      </c>
      <c r="L26" s="237">
        <f>SUM($L$17:$L$25)</f>
        <v>0</v>
      </c>
      <c r="M26" s="237">
        <f>SUM($M$17:$M$25)</f>
        <v>0</v>
      </c>
      <c r="N26" s="237">
        <f>SUM($N$17:$N$25)</f>
        <v>0</v>
      </c>
      <c r="O26" s="237">
        <f>SUM($O$17:$O$25)</f>
        <v>0</v>
      </c>
      <c r="P26" s="237">
        <f>SUM($P$17:$P$25)</f>
        <v>0</v>
      </c>
      <c r="Q26" s="237">
        <f>SUM($Q$17:$Q$25)</f>
        <v>0</v>
      </c>
      <c r="R26" s="237">
        <f>SUM($R$17:$R$25)</f>
        <v>0</v>
      </c>
      <c r="S26" s="235">
        <f>SUM($S$17:$S$25)</f>
        <v>0</v>
      </c>
      <c r="T26" s="238">
        <f>SUM($T$17:$T$25)</f>
        <v>780377</v>
      </c>
    </row>
    <row r="27" spans="1:20" x14ac:dyDescent="0.35">
      <c r="C27" s="531"/>
      <c r="D27" s="531"/>
      <c r="E27" s="531"/>
      <c r="F27" s="531"/>
      <c r="G27" s="531"/>
      <c r="H27" s="531"/>
      <c r="I27" s="531"/>
      <c r="J27" s="531"/>
      <c r="K27" s="531"/>
      <c r="L27" s="531"/>
      <c r="M27" s="531"/>
      <c r="N27" s="531"/>
      <c r="O27" s="531"/>
      <c r="P27" s="531"/>
      <c r="Q27" s="531"/>
      <c r="R27" s="531"/>
      <c r="S27" s="531"/>
      <c r="T27" s="531"/>
    </row>
    <row r="28" spans="1:20" x14ac:dyDescent="0.35">
      <c r="A28" s="239" t="s">
        <v>189</v>
      </c>
    </row>
    <row r="29" spans="1:20" x14ac:dyDescent="0.35">
      <c r="A29" s="240" t="s">
        <v>190</v>
      </c>
      <c r="C29" s="241">
        <f>'3. Continuity Schedule'!$BT$48</f>
        <v>108107005.13304649</v>
      </c>
    </row>
    <row r="30" spans="1:20" x14ac:dyDescent="0.35">
      <c r="A30" s="240" t="s">
        <v>191</v>
      </c>
      <c r="C30" s="241">
        <f>'3. Continuity Schedule'!$BT$41</f>
        <v>108107005.13304649</v>
      </c>
    </row>
    <row r="31" spans="1:20" ht="15.5" x14ac:dyDescent="0.35">
      <c r="A31" s="240" t="s">
        <v>192</v>
      </c>
      <c r="C31" s="242">
        <f>C30/C26</f>
        <v>4.572937316624664E-3</v>
      </c>
    </row>
    <row r="32" spans="1:20" ht="15" thickBot="1" x14ac:dyDescent="0.4"/>
    <row r="33" spans="1:3" ht="53" thickBot="1" x14ac:dyDescent="0.4">
      <c r="A33" s="243" t="s">
        <v>193</v>
      </c>
      <c r="C33" s="244" t="s">
        <v>194</v>
      </c>
    </row>
    <row r="37" spans="1:3" ht="16.5" x14ac:dyDescent="0.35">
      <c r="A37" s="245" t="s">
        <v>195</v>
      </c>
    </row>
    <row r="38" spans="1:3" ht="16.5" x14ac:dyDescent="0.35">
      <c r="A38" s="245" t="s">
        <v>196</v>
      </c>
    </row>
    <row r="39" spans="1:3" ht="16.5" x14ac:dyDescent="0.35">
      <c r="A39" s="245" t="s">
        <v>197</v>
      </c>
    </row>
  </sheetData>
  <mergeCells count="25">
    <mergeCell ref="T15:T16"/>
    <mergeCell ref="L15:L16"/>
    <mergeCell ref="M15:M16"/>
    <mergeCell ref="N15:N16"/>
    <mergeCell ref="O15:O16"/>
    <mergeCell ref="P15:P16"/>
    <mergeCell ref="Q15:Q16"/>
    <mergeCell ref="K14:S14"/>
    <mergeCell ref="C15:C16"/>
    <mergeCell ref="D15:D16"/>
    <mergeCell ref="E15:E16"/>
    <mergeCell ref="F15:F16"/>
    <mergeCell ref="G15:G16"/>
    <mergeCell ref="H15:H16"/>
    <mergeCell ref="I15:I16"/>
    <mergeCell ref="J15:J16"/>
    <mergeCell ref="K15:K16"/>
    <mergeCell ref="C14:H14"/>
    <mergeCell ref="R15:R16"/>
    <mergeCell ref="S15:S16"/>
    <mergeCell ref="G2:J2"/>
    <mergeCell ref="G3:J3"/>
    <mergeCell ref="G6:J11"/>
    <mergeCell ref="G12:J13"/>
    <mergeCell ref="A13:E13"/>
  </mergeCells>
  <dataValidations count="3">
    <dataValidation type="list" allowBlank="1" showInputMessage="1" showErrorMessage="1" sqref="C33" xr:uid="{7A1E7048-763F-478E-889F-983667629277}">
      <formula1>"YES, NO"</formula1>
    </dataValidation>
    <dataValidation type="list" allowBlank="1" showInputMessage="1" showErrorMessage="1" sqref="B17:B25" xr:uid="{0505E250-DDF8-4DAF-80B3-57C245626396}">
      <formula1>"kWh, kW, kVA"</formula1>
    </dataValidation>
    <dataValidation type="list" showErrorMessage="1" errorTitle="Selection Needed" error="Please select an option from the drop-down list." prompt="Use the following format eg: January 1, 2013" sqref="J4" xr:uid="{3CB13BD2-7FE2-400A-9325-D578CCE95ECA}">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0E32-46F2-4E58-8C2F-DAB0DB9137D4}">
  <dimension ref="A1:AC1000"/>
  <sheetViews>
    <sheetView showGridLines="0" workbookViewId="0"/>
  </sheetViews>
  <sheetFormatPr defaultColWidth="9.26953125" defaultRowHeight="14.5" x14ac:dyDescent="0.35"/>
  <cols>
    <col min="1" max="1" width="61.453125" style="268" customWidth="1"/>
    <col min="3" max="3" width="14.7265625" customWidth="1"/>
    <col min="4" max="4" width="14.7265625" hidden="1" customWidth="1"/>
    <col min="5" max="5" width="11.7265625" customWidth="1"/>
    <col min="6" max="9" width="14.7265625" customWidth="1"/>
    <col min="10" max="11" width="14.7265625" hidden="1" customWidth="1"/>
    <col min="12" max="14" width="14.7265625" customWidth="1"/>
    <col min="15" max="15" width="15.1796875" customWidth="1"/>
    <col min="16" max="16" width="14.81640625" hidden="1" customWidth="1"/>
    <col min="17" max="17" width="10.81640625" hidden="1" customWidth="1"/>
    <col min="18" max="18" width="11" hidden="1" customWidth="1"/>
    <col min="19" max="19" width="10.81640625" hidden="1" customWidth="1"/>
    <col min="20" max="20" width="11" hidden="1" customWidth="1"/>
    <col min="21" max="21" width="11.26953125" hidden="1" customWidth="1"/>
    <col min="22" max="22" width="10.81640625" hidden="1" customWidth="1"/>
    <col min="23" max="23" width="9.453125" bestFit="1" customWidth="1"/>
  </cols>
  <sheetData>
    <row r="1" spans="1:29" x14ac:dyDescent="0.35">
      <c r="A1" s="246"/>
      <c r="B1" s="184"/>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row>
    <row r="2" spans="1:29" x14ac:dyDescent="0.35">
      <c r="A2" s="246"/>
      <c r="B2" s="184"/>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row>
    <row r="3" spans="1:29" x14ac:dyDescent="0.35">
      <c r="A3" s="246"/>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row>
    <row r="4" spans="1:29" x14ac:dyDescent="0.35">
      <c r="A4" s="246"/>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row>
    <row r="5" spans="1:29" x14ac:dyDescent="0.35">
      <c r="A5" s="246"/>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x14ac:dyDescent="0.35">
      <c r="A6" s="246"/>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row>
    <row r="7" spans="1:29" x14ac:dyDescent="0.35">
      <c r="A7" s="246"/>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row>
    <row r="8" spans="1:29" x14ac:dyDescent="0.35">
      <c r="A8" s="246"/>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row>
    <row r="9" spans="1:29" x14ac:dyDescent="0.35">
      <c r="A9" s="246"/>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x14ac:dyDescent="0.35">
      <c r="A10" s="246"/>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row>
    <row r="11" spans="1:29" ht="20.25" customHeight="1" x14ac:dyDescent="0.35">
      <c r="A11" s="703" t="s">
        <v>198</v>
      </c>
      <c r="B11" s="703"/>
      <c r="C11" s="703"/>
      <c r="D11" s="703"/>
      <c r="E11" s="703"/>
      <c r="F11" s="703"/>
      <c r="G11" s="703"/>
      <c r="H11" s="703"/>
      <c r="I11" s="703"/>
      <c r="J11" s="703"/>
      <c r="K11" s="703"/>
      <c r="L11" s="703"/>
      <c r="M11" s="184"/>
      <c r="N11" s="184"/>
      <c r="O11" s="184"/>
      <c r="P11" s="184"/>
      <c r="Q11" s="184"/>
      <c r="R11" s="184"/>
      <c r="S11" s="184"/>
      <c r="T11" s="184"/>
      <c r="U11" s="184"/>
      <c r="V11" s="184"/>
      <c r="W11" s="184"/>
      <c r="X11" s="184"/>
      <c r="Y11" s="184"/>
      <c r="Z11" s="184"/>
      <c r="AA11" s="184"/>
      <c r="AB11" s="184"/>
      <c r="AC11" s="184"/>
    </row>
    <row r="12" spans="1:29" ht="21" customHeight="1" x14ac:dyDescent="0.35">
      <c r="A12" s="703"/>
      <c r="B12" s="703"/>
      <c r="C12" s="703"/>
      <c r="D12" s="703"/>
      <c r="E12" s="703"/>
      <c r="F12" s="703"/>
      <c r="G12" s="703"/>
      <c r="H12" s="703"/>
      <c r="I12" s="703"/>
      <c r="J12" s="703"/>
      <c r="K12" s="703"/>
      <c r="L12" s="703"/>
      <c r="M12" s="184"/>
      <c r="N12" s="184"/>
      <c r="O12" s="184"/>
      <c r="P12" s="184"/>
      <c r="Q12" s="184"/>
      <c r="R12" s="184"/>
      <c r="S12" s="184"/>
      <c r="T12" s="184"/>
      <c r="U12" s="184"/>
      <c r="V12" s="184"/>
      <c r="W12" s="184"/>
      <c r="X12" s="184"/>
      <c r="Y12" s="184"/>
      <c r="Z12" s="184"/>
      <c r="AA12" s="184"/>
      <c r="AB12" s="184"/>
      <c r="AC12" s="184"/>
    </row>
    <row r="13" spans="1:29" ht="18" x14ac:dyDescent="0.35">
      <c r="A13" s="247" t="s">
        <v>199</v>
      </c>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4"/>
      <c r="AC13" s="184"/>
    </row>
    <row r="14" spans="1:29" s="253" customFormat="1" ht="24" customHeight="1" x14ac:dyDescent="0.35">
      <c r="A14" s="248"/>
      <c r="B14" s="249"/>
      <c r="C14" s="704" t="s">
        <v>200</v>
      </c>
      <c r="D14" s="704" t="s">
        <v>201</v>
      </c>
      <c r="E14" s="704" t="s">
        <v>202</v>
      </c>
      <c r="F14" s="706" t="s">
        <v>203</v>
      </c>
      <c r="G14" s="250"/>
      <c r="H14" s="251"/>
      <c r="I14" s="251" t="s">
        <v>204</v>
      </c>
      <c r="J14" s="251"/>
      <c r="K14" s="251"/>
      <c r="L14" s="250"/>
      <c r="M14" s="250"/>
      <c r="N14" s="251" t="s">
        <v>204</v>
      </c>
      <c r="O14" s="251" t="s">
        <v>205</v>
      </c>
      <c r="P14" s="252"/>
      <c r="Q14" s="252"/>
      <c r="R14" s="252"/>
      <c r="S14" s="252"/>
      <c r="T14" s="252"/>
      <c r="U14" s="252"/>
      <c r="V14" s="252"/>
      <c r="W14" s="252"/>
      <c r="X14" s="252"/>
      <c r="Y14" s="252"/>
      <c r="Z14" s="252"/>
      <c r="AA14" s="252"/>
      <c r="AB14" s="252"/>
      <c r="AC14" s="252"/>
    </row>
    <row r="15" spans="1:29" s="253" customFormat="1" ht="35.25" customHeight="1" x14ac:dyDescent="0.35">
      <c r="A15" s="254" t="s">
        <v>184</v>
      </c>
      <c r="B15" s="255"/>
      <c r="C15" s="705"/>
      <c r="D15" s="705"/>
      <c r="E15" s="705"/>
      <c r="F15" s="707"/>
      <c r="G15" s="256">
        <v>1550</v>
      </c>
      <c r="H15" s="256">
        <v>1551</v>
      </c>
      <c r="I15" s="256">
        <v>1580</v>
      </c>
      <c r="J15" s="257" t="s">
        <v>206</v>
      </c>
      <c r="K15" s="257" t="s">
        <v>207</v>
      </c>
      <c r="L15" s="256">
        <v>1584</v>
      </c>
      <c r="M15" s="256">
        <v>1586</v>
      </c>
      <c r="N15" s="256">
        <v>1588</v>
      </c>
      <c r="O15" s="256">
        <v>1509</v>
      </c>
      <c r="P15" s="258" t="s">
        <v>208</v>
      </c>
      <c r="Q15" s="258" t="s">
        <v>209</v>
      </c>
      <c r="R15" s="258" t="s">
        <v>210</v>
      </c>
      <c r="S15" s="258" t="s">
        <v>211</v>
      </c>
      <c r="T15" s="258" t="s">
        <v>212</v>
      </c>
      <c r="U15" s="258" t="s">
        <v>213</v>
      </c>
      <c r="V15" s="258" t="s">
        <v>214</v>
      </c>
      <c r="W15" s="256">
        <v>1568</v>
      </c>
      <c r="X15" s="252"/>
      <c r="Y15" s="252"/>
      <c r="Z15" s="252"/>
      <c r="AA15" s="252"/>
      <c r="AB15" s="252"/>
      <c r="AC15" s="252"/>
    </row>
    <row r="16" spans="1:29" x14ac:dyDescent="0.35">
      <c r="A16" s="246"/>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row>
    <row r="17" spans="1:29" ht="15.75" customHeight="1" x14ac:dyDescent="0.35">
      <c r="A17" s="259" t="s">
        <v>39</v>
      </c>
      <c r="B17" s="184"/>
      <c r="C17" s="260">
        <f>'4. Billing Det. for Def-Var'!C17/'4. Billing Det. for Def-Var'!$C$26</f>
        <v>0.207815257679447</v>
      </c>
      <c r="D17" s="260">
        <v>4.3378239716961101E-3</v>
      </c>
      <c r="E17" s="260">
        <f>'4. Billing Det. for Def-Var'!T17/'4. Billing Det. for Def-Var'!$T$26</f>
        <v>0.78918138284444572</v>
      </c>
      <c r="F17" s="260">
        <f>'4. Billing Det. for Def-Var'!I17/'4. Billing Det. for Def-Var'!$I$26</f>
        <v>0.2103613911055302</v>
      </c>
      <c r="G17" s="261">
        <f>IF('4. Billing Det. for Def-Var'!$C$33="NO",0,SUMIFS('3. Continuity Schedule'!$BT:$BT,'3. Continuity Schedule'!$D:$D,G$15)*C17)</f>
        <v>103837.26364953845</v>
      </c>
      <c r="H17" s="261">
        <f>IF('4. Billing Det. for Def-Var'!$C$33="NO",0,SUMIFS('3. Continuity Schedule'!$BT:$BT,'3. Continuity Schedule'!$D:$D,H$15)*E17)</f>
        <v>-1770073.2133145821</v>
      </c>
      <c r="I17" s="261">
        <f>IF('4. Billing Det. for Def-Var'!$C$33="NO",0,'3. Continuity Schedule'!$BT$23*F17)</f>
        <v>11674205.324948808</v>
      </c>
      <c r="J17" s="261">
        <v>0</v>
      </c>
      <c r="K17" s="261"/>
      <c r="L17" s="261">
        <f>IF('4. Billing Det. for Def-Var'!$C$33="NO",0,SUMIFS('3. Continuity Schedule'!$BT:$BT,'3. Continuity Schedule'!$D:$D,L$15)*C17)</f>
        <v>7927769.9720761944</v>
      </c>
      <c r="M17" s="261">
        <f>IF('4. Billing Det. for Def-Var'!$C$33="NO",0,SUMIFS('3. Continuity Schedule'!$BT:$BT,'3. Continuity Schedule'!$D:$D,M$15)*C17)</f>
        <v>3837301.1674323454</v>
      </c>
      <c r="N17" s="261">
        <f>IF('4. Billing Det. for Def-Var'!$C$33="NO",0,SUMIFS('3. Continuity Schedule'!$BT:$BT,'3. Continuity Schedule'!$D:$D,N$15)*F17)</f>
        <v>0</v>
      </c>
      <c r="O17" s="261"/>
      <c r="P17" s="261">
        <v>0</v>
      </c>
      <c r="Q17" s="261">
        <v>0</v>
      </c>
      <c r="R17" s="261">
        <v>0</v>
      </c>
      <c r="S17" s="261">
        <v>0</v>
      </c>
      <c r="T17" s="261">
        <v>0</v>
      </c>
      <c r="U17" s="261">
        <v>0</v>
      </c>
      <c r="V17" s="261">
        <v>0</v>
      </c>
      <c r="W17" s="261">
        <f>'4. Billing Det. for Def-Var'!S17</f>
        <v>0</v>
      </c>
      <c r="X17" s="184"/>
      <c r="Y17" s="184"/>
      <c r="Z17" s="184"/>
      <c r="AA17" s="184"/>
      <c r="AB17" s="184"/>
      <c r="AC17" s="184"/>
    </row>
    <row r="18" spans="1:29" ht="15.75" customHeight="1" x14ac:dyDescent="0.35">
      <c r="A18" s="532" t="s">
        <v>706</v>
      </c>
      <c r="B18" s="533"/>
      <c r="C18" s="534">
        <f>'4. Billing Det. for Def-Var'!C18/'4. Billing Det. for Def-Var'!$C$26</f>
        <v>1.381619512762931E-2</v>
      </c>
      <c r="D18" s="534"/>
      <c r="E18" s="534">
        <f>'4. Billing Det. for Def-Var'!T18/'4. Billing Det. for Def-Var'!$T$26</f>
        <v>0.11748808588669322</v>
      </c>
      <c r="F18" s="534">
        <f>'4. Billing Det. for Def-Var'!I18/'4. Billing Det. for Def-Var'!$I$26</f>
        <v>1.3985469879774825E-2</v>
      </c>
      <c r="G18" s="535">
        <f>IF('4. Billing Det. for Def-Var'!$C$33="NO",0,SUMIFS('3. Continuity Schedule'!$BT:$BT,'3. Continuity Schedule'!$D:$D,G$15)*C18)</f>
        <v>6903.419470354891</v>
      </c>
      <c r="H18" s="535">
        <f>IF('4. Billing Det. for Def-Var'!$C$33="NO",0,SUMIFS('3. Continuity Schedule'!$BT:$BT,'3. Continuity Schedule'!$D:$D,H$15)*E18)</f>
        <v>-263516.75068927702</v>
      </c>
      <c r="I18" s="535">
        <f>IF('4. Billing Det. for Def-Var'!$C$33="NO",0,'3. Continuity Schedule'!$BT$23*F18)</f>
        <v>776136.9426411168</v>
      </c>
      <c r="J18" s="535"/>
      <c r="K18" s="535"/>
      <c r="L18" s="535">
        <f>IF('4. Billing Det. for Def-Var'!$C$33="NO",0,SUMIFS('3. Continuity Schedule'!$BT:$BT,'3. Continuity Schedule'!$D:$D,L$15)*C18)</f>
        <v>527062.44038210378</v>
      </c>
      <c r="M18" s="535">
        <f>IF('4. Billing Det. for Def-Var'!$C$33="NO",0,SUMIFS('3. Continuity Schedule'!$BT:$BT,'3. Continuity Schedule'!$D:$D,M$15)*C18)</f>
        <v>255115.54004616488</v>
      </c>
      <c r="N18" s="535">
        <f>IF('4. Billing Det. for Def-Var'!$C$33="NO",0,SUMIFS('3. Continuity Schedule'!$BT:$BT,'3. Continuity Schedule'!$D:$D,N$15)*F18)</f>
        <v>0</v>
      </c>
      <c r="O18" s="535"/>
      <c r="P18" s="535"/>
      <c r="Q18" s="535"/>
      <c r="R18" s="535"/>
      <c r="S18" s="535"/>
      <c r="T18" s="535"/>
      <c r="U18" s="535"/>
      <c r="V18" s="535"/>
      <c r="W18" s="535">
        <f>'4. Billing Det. for Def-Var'!S18</f>
        <v>0</v>
      </c>
      <c r="X18" s="184"/>
      <c r="Y18" s="184"/>
      <c r="Z18" s="184"/>
      <c r="AA18" s="184"/>
      <c r="AB18" s="184"/>
      <c r="AC18" s="184"/>
    </row>
    <row r="19" spans="1:29" ht="15.75" customHeight="1" x14ac:dyDescent="0.35">
      <c r="A19" s="259" t="s">
        <v>47</v>
      </c>
      <c r="B19" s="184"/>
      <c r="C19" s="260">
        <f>'4. Billing Det. for Def-Var'!C19/'4. Billing Det. for Def-Var'!$C$26</f>
        <v>0.10130759611683642</v>
      </c>
      <c r="D19" s="260">
        <v>2.6692213081404736E-2</v>
      </c>
      <c r="E19" s="260">
        <f>'4. Billing Det. for Def-Var'!T19/'4. Billing Det. for Def-Var'!$T$26</f>
        <v>9.3330531268861081E-2</v>
      </c>
      <c r="F19" s="260">
        <f>'4. Billing Det. for Def-Var'!I19/'4. Billing Det. for Def-Var'!$I$26</f>
        <v>0.10254879661446258</v>
      </c>
      <c r="G19" s="261">
        <f>IF('4. Billing Det. for Def-Var'!$C$33="NO",0,SUMIFS('3. Continuity Schedule'!$BT:$BT,'3. Continuity Schedule'!$D:$D,G$15)*C19)</f>
        <v>50619.495821192933</v>
      </c>
      <c r="H19" s="261">
        <f>IF('4. Billing Det. for Def-Var'!$C$33="NO",0,SUMIFS('3. Continuity Schedule'!$BT:$BT,'3. Continuity Schedule'!$D:$D,H$15)*E19)</f>
        <v>-209333.21157170873</v>
      </c>
      <c r="I19" s="261">
        <f>IF('4. Billing Det. for Def-Var'!$C$33="NO",0,'3. Continuity Schedule'!$BT$23*F19)</f>
        <v>5691042.9295605598</v>
      </c>
      <c r="J19" s="261">
        <v>0</v>
      </c>
      <c r="K19" s="261"/>
      <c r="L19" s="261">
        <f>IF('4. Billing Det. for Def-Var'!$C$33="NO",0,SUMIFS('3. Continuity Schedule'!$BT:$BT,'3. Continuity Schedule'!$D:$D,L$15)*C19)</f>
        <v>3864698.5183211104</v>
      </c>
      <c r="M19" s="261">
        <f>IF('4. Billing Det. for Def-Var'!$C$33="NO",0,SUMIFS('3. Continuity Schedule'!$BT:$BT,'3. Continuity Schedule'!$D:$D,M$15)*C19)</f>
        <v>1870641.0741435576</v>
      </c>
      <c r="N19" s="261">
        <f>IF('4. Billing Det. for Def-Var'!$C$33="NO",0,SUMIFS('3. Continuity Schedule'!$BT:$BT,'3. Continuity Schedule'!$D:$D,N$15)*F19)</f>
        <v>0</v>
      </c>
      <c r="O19" s="261"/>
      <c r="P19" s="261">
        <v>0</v>
      </c>
      <c r="Q19" s="261">
        <v>0</v>
      </c>
      <c r="R19" s="261">
        <v>0</v>
      </c>
      <c r="S19" s="261">
        <v>0</v>
      </c>
      <c r="T19" s="261">
        <v>0</v>
      </c>
      <c r="U19" s="261">
        <v>0</v>
      </c>
      <c r="V19" s="261">
        <v>0</v>
      </c>
      <c r="W19" s="261">
        <f>'4. Billing Det. for Def-Var'!S19</f>
        <v>0</v>
      </c>
      <c r="X19" s="184"/>
      <c r="Y19" s="184"/>
      <c r="Z19" s="184"/>
      <c r="AA19" s="184"/>
      <c r="AB19" s="184"/>
      <c r="AC19" s="184"/>
    </row>
    <row r="20" spans="1:29" ht="15.75" customHeight="1" x14ac:dyDescent="0.35">
      <c r="A20" s="259" t="s">
        <v>48</v>
      </c>
      <c r="B20" s="184"/>
      <c r="C20" s="260">
        <f>'4. Billing Det. for Def-Var'!C20/'4. Billing Det. for Def-Var'!$C$26</f>
        <v>0.40773168268108917</v>
      </c>
      <c r="D20" s="260">
        <v>0.50699031964624419</v>
      </c>
      <c r="E20" s="260">
        <f>'4. Billing Det. for Def-Var'!T20/'4. Billing Det. for Def-Var'!$T$26</f>
        <v>0</v>
      </c>
      <c r="F20" s="260">
        <f>'4. Billing Det. for Def-Var'!I20/'4. Billing Det. for Def-Var'!$I$26</f>
        <v>0.41061260455332643</v>
      </c>
      <c r="G20" s="261">
        <f>IF('4. Billing Det. for Def-Var'!$C$33="NO",0,SUMIFS('3. Continuity Schedule'!$BT:$BT,'3. Continuity Schedule'!$D:$D,G$15)*C20)</f>
        <v>203727.7854647793</v>
      </c>
      <c r="H20" s="261">
        <f>IF('4. Billing Det. for Def-Var'!$C$33="NO",0,SUMIFS('3. Continuity Schedule'!$BT:$BT,'3. Continuity Schedule'!$D:$D,H$15)*E20)</f>
        <v>0</v>
      </c>
      <c r="I20" s="261">
        <f>IF('4. Billing Det. for Def-Var'!$C$33="NO",0,'3. Continuity Schedule'!$BT$23*F20)</f>
        <v>22787336.732161038</v>
      </c>
      <c r="J20" s="261">
        <v>0</v>
      </c>
      <c r="K20" s="261"/>
      <c r="L20" s="261">
        <f>IF('4. Billing Det. for Def-Var'!$C$33="NO",0,SUMIFS('3. Continuity Schedule'!$BT:$BT,'3. Continuity Schedule'!$D:$D,L$15)*C20)</f>
        <v>15554214.001020022</v>
      </c>
      <c r="M20" s="261">
        <f>IF('4. Billing Det. for Def-Var'!$C$33="NO",0,SUMIFS('3. Continuity Schedule'!$BT:$BT,'3. Continuity Schedule'!$D:$D,M$15)*C20)</f>
        <v>7528750.6770299887</v>
      </c>
      <c r="N20" s="261">
        <f>IF('4. Billing Det. for Def-Var'!$C$33="NO",0,SUMIFS('3. Continuity Schedule'!$BT:$BT,'3. Continuity Schedule'!$D:$D,N$15)*F20)</f>
        <v>0</v>
      </c>
      <c r="O20" s="261"/>
      <c r="P20" s="261">
        <v>0</v>
      </c>
      <c r="Q20" s="261">
        <v>0</v>
      </c>
      <c r="R20" s="261">
        <v>0</v>
      </c>
      <c r="S20" s="261">
        <v>0</v>
      </c>
      <c r="T20" s="261">
        <v>0</v>
      </c>
      <c r="U20" s="261">
        <v>0</v>
      </c>
      <c r="V20" s="261">
        <v>0</v>
      </c>
      <c r="W20" s="261">
        <f>'4. Billing Det. for Def-Var'!S20</f>
        <v>0</v>
      </c>
      <c r="X20" s="184"/>
      <c r="Y20" s="184"/>
      <c r="Z20" s="184"/>
      <c r="AA20" s="184"/>
      <c r="AB20" s="184"/>
      <c r="AC20" s="184"/>
    </row>
    <row r="21" spans="1:29" ht="15.75" customHeight="1" x14ac:dyDescent="0.35">
      <c r="A21" s="259" t="s">
        <v>50</v>
      </c>
      <c r="B21" s="184"/>
      <c r="C21" s="260">
        <f>'4. Billing Det. for Def-Var'!C21/'4. Billing Det. for Def-Var'!$C$26</f>
        <v>0.18020926901455064</v>
      </c>
      <c r="D21" s="260">
        <v>0.32008796413618607</v>
      </c>
      <c r="E21" s="260">
        <f>'4. Billing Det. for Def-Var'!T21/'4. Billing Det. for Def-Var'!$T$26</f>
        <v>0</v>
      </c>
      <c r="F21" s="260">
        <f>'4. Billing Det. for Def-Var'!I21/'4. Billing Det. for Def-Var'!$I$26</f>
        <v>0.18240369641733276</v>
      </c>
      <c r="G21" s="261">
        <f>IF('4. Billing Det. for Def-Var'!$C$33="NO",0,SUMIFS('3. Continuity Schedule'!$BT:$BT,'3. Continuity Schedule'!$D:$D,G$15)*C21)</f>
        <v>90043.616564565469</v>
      </c>
      <c r="H21" s="261">
        <f>IF('4. Billing Det. for Def-Var'!$C$33="NO",0,SUMIFS('3. Continuity Schedule'!$BT:$BT,'3. Continuity Schedule'!$D:$D,H$15)*E21)</f>
        <v>0</v>
      </c>
      <c r="I21" s="261">
        <f>IF('4. Billing Det. for Def-Var'!$C$33="NO",0,'3. Continuity Schedule'!$BT$23*F21)</f>
        <v>10122666.487489261</v>
      </c>
      <c r="J21" s="261">
        <v>0</v>
      </c>
      <c r="K21" s="261"/>
      <c r="L21" s="261">
        <f>IF('4. Billing Det. for Def-Var'!$C$33="NO",0,SUMIFS('3. Continuity Schedule'!$BT:$BT,'3. Continuity Schedule'!$D:$D,L$15)*C21)</f>
        <v>6874652.2634398956</v>
      </c>
      <c r="M21" s="261">
        <f>IF('4. Billing Det. for Def-Var'!$C$33="NO",0,SUMIFS('3. Continuity Schedule'!$BT:$BT,'3. Continuity Schedule'!$D:$D,M$15)*C21)</f>
        <v>3327557.5917448918</v>
      </c>
      <c r="N21" s="261">
        <f>IF('4. Billing Det. for Def-Var'!$C$33="NO",0,SUMIFS('3. Continuity Schedule'!$BT:$BT,'3. Continuity Schedule'!$D:$D,N$15)*F21)</f>
        <v>0</v>
      </c>
      <c r="O21" s="261"/>
      <c r="P21" s="261">
        <v>0</v>
      </c>
      <c r="Q21" s="261">
        <v>0</v>
      </c>
      <c r="R21" s="261">
        <v>0</v>
      </c>
      <c r="S21" s="261">
        <v>0</v>
      </c>
      <c r="T21" s="261">
        <v>0</v>
      </c>
      <c r="U21" s="261">
        <v>0</v>
      </c>
      <c r="V21" s="261">
        <v>0</v>
      </c>
      <c r="W21" s="261">
        <f>'4. Billing Det. for Def-Var'!S21</f>
        <v>0</v>
      </c>
      <c r="X21" s="184"/>
      <c r="Y21" s="184"/>
      <c r="Z21" s="184"/>
      <c r="AA21" s="184"/>
      <c r="AB21" s="184"/>
      <c r="AC21" s="184"/>
    </row>
    <row r="22" spans="1:29" ht="15.75" customHeight="1" x14ac:dyDescent="0.35">
      <c r="A22" s="259" t="s">
        <v>51</v>
      </c>
      <c r="B22" s="184"/>
      <c r="C22" s="260">
        <f>'4. Billing Det. for Def-Var'!C22/'4. Billing Det. for Def-Var'!$C$26</f>
        <v>8.2348516291793655E-2</v>
      </c>
      <c r="D22" s="260">
        <v>0.13271077944272497</v>
      </c>
      <c r="E22" s="260">
        <f>'4. Billing Det. for Def-Var'!T22/'4. Billing Det. for Def-Var'!$T$26</f>
        <v>0</v>
      </c>
      <c r="F22" s="260">
        <f>'4. Billing Det. for Def-Var'!I22/'4. Billing Det. for Def-Var'!$I$26</f>
        <v>7.3233594752832837E-2</v>
      </c>
      <c r="G22" s="261">
        <f>IF('4. Billing Det. for Def-Var'!$C$33="NO",0,SUMIFS('3. Continuity Schedule'!$BT:$BT,'3. Continuity Schedule'!$D:$D,G$15)*C22)</f>
        <v>41146.375356755008</v>
      </c>
      <c r="H22" s="261">
        <f>IF('4. Billing Det. for Def-Var'!$C$33="NO",0,SUMIFS('3. Continuity Schedule'!$BT:$BT,'3. Continuity Schedule'!$D:$D,H$15)*E22)</f>
        <v>0</v>
      </c>
      <c r="I22" s="261">
        <f>IF('4. Billing Det. for Def-Var'!$C$33="NO",0,'3. Continuity Schedule'!$BT$23*F22)</f>
        <v>4064167.9413489508</v>
      </c>
      <c r="J22" s="261">
        <v>0</v>
      </c>
      <c r="K22" s="261"/>
      <c r="L22" s="261">
        <f>IF('4. Billing Det. for Def-Var'!$C$33="NO",0,SUMIFS('3. Continuity Schedule'!$BT:$BT,'3. Continuity Schedule'!$D:$D,L$15)*C22)</f>
        <v>3141444.482917171</v>
      </c>
      <c r="M22" s="261">
        <f>IF('4. Billing Det. for Def-Var'!$C$33="NO",0,SUMIFS('3. Continuity Schedule'!$BT:$BT,'3. Continuity Schedule'!$D:$D,M$15)*C22)</f>
        <v>1520562.3553889492</v>
      </c>
      <c r="N22" s="261">
        <f>IF('4. Billing Det. for Def-Var'!$C$33="NO",0,SUMIFS('3. Continuity Schedule'!$BT:$BT,'3. Continuity Schedule'!$D:$D,N$15)*F22)</f>
        <v>0</v>
      </c>
      <c r="O22" s="261"/>
      <c r="P22" s="261">
        <v>0</v>
      </c>
      <c r="Q22" s="261">
        <v>0</v>
      </c>
      <c r="R22" s="261">
        <v>0</v>
      </c>
      <c r="S22" s="261">
        <v>0</v>
      </c>
      <c r="T22" s="261">
        <v>0</v>
      </c>
      <c r="U22" s="261">
        <v>0</v>
      </c>
      <c r="V22" s="261">
        <v>0</v>
      </c>
      <c r="W22" s="261">
        <f>'4. Billing Det. for Def-Var'!S22</f>
        <v>0</v>
      </c>
      <c r="X22" s="184"/>
      <c r="Y22" s="184"/>
      <c r="Z22" s="184"/>
      <c r="AA22" s="184"/>
      <c r="AB22" s="184"/>
      <c r="AC22" s="184"/>
    </row>
    <row r="23" spans="1:29" ht="15.75" customHeight="1" x14ac:dyDescent="0.35">
      <c r="A23" s="259" t="s">
        <v>52</v>
      </c>
      <c r="B23" s="184"/>
      <c r="C23" s="260">
        <f>'4. Billing Det. for Def-Var'!C23/'4. Billing Det. for Def-Var'!$C$26</f>
        <v>0</v>
      </c>
      <c r="D23" s="260">
        <v>0</v>
      </c>
      <c r="E23" s="260">
        <f>'4. Billing Det. for Def-Var'!T23/'4. Billing Det. for Def-Var'!$T$26</f>
        <v>0</v>
      </c>
      <c r="F23" s="260">
        <f>'4. Billing Det. for Def-Var'!I23/'4. Billing Det. for Def-Var'!$I$26</f>
        <v>0</v>
      </c>
      <c r="G23" s="261">
        <f>IF('4. Billing Det. for Def-Var'!$C$33="NO",0,SUMIFS('3. Continuity Schedule'!$BT:$BT,'3. Continuity Schedule'!$D:$D,G$15)*C23)</f>
        <v>0</v>
      </c>
      <c r="H23" s="261">
        <f>IF('4. Billing Det. for Def-Var'!$C$33="NO",0,SUMIFS('3. Continuity Schedule'!$BT:$BT,'3. Continuity Schedule'!$D:$D,H$15)*E23)</f>
        <v>0</v>
      </c>
      <c r="I23" s="261">
        <f>IF('4. Billing Det. for Def-Var'!$C$33="NO",0,'3. Continuity Schedule'!$BT$23*F23)</f>
        <v>0</v>
      </c>
      <c r="J23" s="261">
        <v>0</v>
      </c>
      <c r="K23" s="261"/>
      <c r="L23" s="261">
        <f>IF('4. Billing Det. for Def-Var'!$C$33="NO",0,SUMIFS('3. Continuity Schedule'!$BT:$BT,'3. Continuity Schedule'!$D:$D,L$15)*C23)</f>
        <v>0</v>
      </c>
      <c r="M23" s="261">
        <f>IF('4. Billing Det. for Def-Var'!$C$33="NO",0,SUMIFS('3. Continuity Schedule'!$BT:$BT,'3. Continuity Schedule'!$D:$D,M$15)*C23)</f>
        <v>0</v>
      </c>
      <c r="N23" s="261">
        <f>IF('4. Billing Det. for Def-Var'!$C$33="NO",0,SUMIFS('3. Continuity Schedule'!$BT:$BT,'3. Continuity Schedule'!$D:$D,N$15)*F23)</f>
        <v>0</v>
      </c>
      <c r="O23" s="261"/>
      <c r="P23" s="261">
        <v>0</v>
      </c>
      <c r="Q23" s="261">
        <v>0</v>
      </c>
      <c r="R23" s="261">
        <v>0</v>
      </c>
      <c r="S23" s="261">
        <v>0</v>
      </c>
      <c r="T23" s="261">
        <v>0</v>
      </c>
      <c r="U23" s="261">
        <v>0</v>
      </c>
      <c r="V23" s="261">
        <v>0</v>
      </c>
      <c r="W23" s="261">
        <f>'4. Billing Det. for Def-Var'!S23</f>
        <v>0</v>
      </c>
      <c r="X23" s="184"/>
      <c r="Y23" s="184"/>
      <c r="Z23" s="184"/>
      <c r="AA23" s="184"/>
      <c r="AB23" s="184"/>
      <c r="AC23" s="184"/>
    </row>
    <row r="24" spans="1:29" ht="15.75" customHeight="1" x14ac:dyDescent="0.35">
      <c r="A24" s="259" t="s">
        <v>53</v>
      </c>
      <c r="B24" s="184"/>
      <c r="C24" s="260">
        <f>'4. Billing Det. for Def-Var'!C24/'4. Billing Det. for Def-Var'!$C$26</f>
        <v>1.76776365197565E-3</v>
      </c>
      <c r="D24" s="260">
        <v>2.2794747460389898E-6</v>
      </c>
      <c r="E24" s="260">
        <f>'4. Billing Det. for Def-Var'!T24/'4. Billing Det. for Def-Var'!$T$26</f>
        <v>0</v>
      </c>
      <c r="F24" s="260">
        <f>'4. Billing Det. for Def-Var'!I24/'4. Billing Det. for Def-Var'!$I$26</f>
        <v>1.7894221296734368E-3</v>
      </c>
      <c r="G24" s="261">
        <f>IF('4. Billing Det. for Def-Var'!$C$33="NO",0,SUMIFS('3. Continuity Schedule'!$BT:$BT,'3. Continuity Schedule'!$D:$D,G$15)*C24)</f>
        <v>883.28327019859921</v>
      </c>
      <c r="H24" s="261">
        <f>IF('4. Billing Det. for Def-Var'!$C$33="NO",0,SUMIFS('3. Continuity Schedule'!$BT:$BT,'3. Continuity Schedule'!$D:$D,H$15)*E24)</f>
        <v>0</v>
      </c>
      <c r="I24" s="261">
        <f>IF('4. Billing Det. for Def-Var'!$C$33="NO",0,'3. Continuity Schedule'!$BT$23*F24)</f>
        <v>99305.68173669817</v>
      </c>
      <c r="J24" s="261">
        <v>0</v>
      </c>
      <c r="K24" s="261"/>
      <c r="L24" s="261">
        <f>IF('4. Billing Det. for Def-Var'!$C$33="NO",0,SUMIFS('3. Continuity Schedule'!$BT:$BT,'3. Continuity Schedule'!$D:$D,L$15)*C24)</f>
        <v>67436.932948770394</v>
      </c>
      <c r="M24" s="261">
        <f>IF('4. Billing Det. for Def-Var'!$C$33="NO",0,SUMIFS('3. Continuity Schedule'!$BT:$BT,'3. Continuity Schedule'!$D:$D,M$15)*C24)</f>
        <v>32641.691477408363</v>
      </c>
      <c r="N24" s="261">
        <f>IF('4. Billing Det. for Def-Var'!$C$33="NO",0,SUMIFS('3. Continuity Schedule'!$BT:$BT,'3. Continuity Schedule'!$D:$D,N$15)*F24)</f>
        <v>0</v>
      </c>
      <c r="O24" s="261"/>
      <c r="P24" s="261">
        <v>0</v>
      </c>
      <c r="Q24" s="261">
        <v>0</v>
      </c>
      <c r="R24" s="261">
        <v>0</v>
      </c>
      <c r="S24" s="261">
        <v>0</v>
      </c>
      <c r="T24" s="261">
        <v>0</v>
      </c>
      <c r="U24" s="261">
        <v>0</v>
      </c>
      <c r="V24" s="261">
        <v>0</v>
      </c>
      <c r="W24" s="261">
        <f>'4. Billing Det. for Def-Var'!S24</f>
        <v>0</v>
      </c>
      <c r="X24" s="184"/>
      <c r="Y24" s="184"/>
      <c r="Z24" s="184"/>
      <c r="AA24" s="184"/>
      <c r="AB24" s="184"/>
      <c r="AC24" s="184"/>
    </row>
    <row r="25" spans="1:29" ht="15.75" customHeight="1" thickBot="1" x14ac:dyDescent="0.4">
      <c r="A25" s="262" t="s">
        <v>54</v>
      </c>
      <c r="B25" s="263"/>
      <c r="C25" s="264">
        <f>'4. Billing Det. for Def-Var'!C25/'4. Billing Det. for Def-Var'!$C$26</f>
        <v>5.0037194366783031E-3</v>
      </c>
      <c r="D25" s="264">
        <v>9.1786202469977228E-3</v>
      </c>
      <c r="E25" s="264">
        <f>'4. Billing Det. for Def-Var'!T25/'4. Billing Det. for Def-Var'!$T$26</f>
        <v>0</v>
      </c>
      <c r="F25" s="264">
        <f>'4. Billing Det. for Def-Var'!I25/'4. Billing Det. for Def-Var'!$I$26</f>
        <v>5.0650245470668792E-3</v>
      </c>
      <c r="G25" s="265">
        <f>IF('4. Billing Det. for Def-Var'!$C$33="NO",0,SUMIFS('3. Continuity Schedule'!$BT:$BT,'3. Continuity Schedule'!$D:$D,G$15)*C25)</f>
        <v>2500.1654843655442</v>
      </c>
      <c r="H25" s="265">
        <f>IF('4. Billing Det. for Def-Var'!$C$33="NO",0,SUMIFS('3. Continuity Schedule'!$BT:$BT,'3. Continuity Schedule'!$D:$D,H$15)*E25)</f>
        <v>0</v>
      </c>
      <c r="I25" s="265">
        <f>IF('4. Billing Det. for Def-Var'!$C$33="NO",0,'3. Continuity Schedule'!$BT$23*F25)</f>
        <v>281088.35099260812</v>
      </c>
      <c r="J25" s="265">
        <v>0</v>
      </c>
      <c r="K25" s="265"/>
      <c r="L25" s="265">
        <f>IF('4. Billing Det. for Def-Var'!$C$33="NO",0,SUMIFS('3. Continuity Schedule'!$BT:$BT,'3. Continuity Schedule'!$D:$D,L$15)*C25)</f>
        <v>190882.69620693722</v>
      </c>
      <c r="M25" s="265">
        <f>IF('4. Billing Det. for Def-Var'!$C$33="NO",0,SUMIFS('3. Continuity Schedule'!$BT:$BT,'3. Continuity Schedule'!$D:$D,M$15)*C25)</f>
        <v>92393.49723535018</v>
      </c>
      <c r="N25" s="265">
        <f>IF('4. Billing Det. for Def-Var'!$C$33="NO",0,SUMIFS('3. Continuity Schedule'!$BT:$BT,'3. Continuity Schedule'!$D:$D,N$15)*F25)</f>
        <v>0</v>
      </c>
      <c r="O25" s="265"/>
      <c r="P25" s="265">
        <v>0</v>
      </c>
      <c r="Q25" s="265">
        <v>0</v>
      </c>
      <c r="R25" s="265">
        <v>0</v>
      </c>
      <c r="S25" s="265">
        <v>0</v>
      </c>
      <c r="T25" s="265">
        <v>0</v>
      </c>
      <c r="U25" s="265">
        <v>0</v>
      </c>
      <c r="V25" s="265">
        <v>0</v>
      </c>
      <c r="W25" s="265">
        <f>'4. Billing Det. for Def-Var'!S25</f>
        <v>0</v>
      </c>
      <c r="X25" s="184"/>
      <c r="Y25" s="184"/>
      <c r="Z25" s="184"/>
      <c r="AA25" s="184"/>
      <c r="AB25" s="184"/>
      <c r="AC25" s="184"/>
    </row>
    <row r="26" spans="1:29" x14ac:dyDescent="0.35">
      <c r="A26" s="246"/>
      <c r="B26" s="184"/>
      <c r="C26" s="184"/>
      <c r="D26" s="184"/>
      <c r="E26" s="184"/>
      <c r="F26" s="184"/>
      <c r="G26" s="261"/>
      <c r="H26" s="261"/>
      <c r="I26" s="261"/>
      <c r="J26" s="261"/>
      <c r="K26" s="261"/>
      <c r="L26" s="261"/>
      <c r="M26" s="261"/>
      <c r="N26" s="261"/>
      <c r="O26" s="261"/>
      <c r="P26" s="261"/>
      <c r="Q26" s="261"/>
      <c r="R26" s="261"/>
      <c r="S26" s="261"/>
      <c r="T26" s="261"/>
      <c r="U26" s="261"/>
      <c r="V26" s="261"/>
      <c r="W26" s="261"/>
      <c r="X26" s="184"/>
      <c r="Y26" s="184"/>
      <c r="Z26" s="184"/>
      <c r="AA26" s="184"/>
      <c r="AB26" s="184"/>
      <c r="AC26" s="184"/>
    </row>
    <row r="27" spans="1:29" x14ac:dyDescent="0.35">
      <c r="A27" s="246" t="s">
        <v>188</v>
      </c>
      <c r="B27" s="184"/>
      <c r="C27" s="266">
        <f>SUM($C$17:$C$25)</f>
        <v>1</v>
      </c>
      <c r="D27" s="266">
        <f>SUM($D$17:$D$25)</f>
        <v>0.99999999999999978</v>
      </c>
      <c r="E27" s="266">
        <f>SUM($E$17:$E$25)</f>
        <v>1</v>
      </c>
      <c r="F27" s="266">
        <f>SUM($F$17:$F$25)</f>
        <v>1</v>
      </c>
      <c r="G27" s="261">
        <f>SUM($G$17:$G$25)</f>
        <v>499661.40508175018</v>
      </c>
      <c r="H27" s="261">
        <f>SUM($H$17:$H$25)</f>
        <v>-2242923.1755755679</v>
      </c>
      <c r="I27" s="261">
        <f>SUM($I$17:$I$25)</f>
        <v>55495950.390879035</v>
      </c>
      <c r="J27" s="261">
        <f>SUM($J$17:$J$25)</f>
        <v>0</v>
      </c>
      <c r="K27" s="261">
        <f>SUM($K$17:$K$25)</f>
        <v>0</v>
      </c>
      <c r="L27" s="261">
        <f>SUM($L$17:$L$25)</f>
        <v>38148161.307312198</v>
      </c>
      <c r="M27" s="261">
        <f>SUM($M$17:$M$25)</f>
        <v>18464963.594498657</v>
      </c>
      <c r="N27" s="261">
        <f>SUM($N$17:$N$25)</f>
        <v>0</v>
      </c>
      <c r="O27" s="261">
        <f>SUM($O$17:$O$25)</f>
        <v>0</v>
      </c>
      <c r="P27" s="261">
        <f>SUM($P$17:$P$25)</f>
        <v>0</v>
      </c>
      <c r="Q27" s="261">
        <f>SUM($Q$17:$Q$25)</f>
        <v>0</v>
      </c>
      <c r="R27" s="261">
        <f>SUM($R$17:$R$25)</f>
        <v>0</v>
      </c>
      <c r="S27" s="261">
        <f>SUM($S$17:$S$25)</f>
        <v>0</v>
      </c>
      <c r="T27" s="261">
        <f>SUM($T$17:$T$25)</f>
        <v>0</v>
      </c>
      <c r="U27" s="261">
        <f>SUM($U$17:$U$25)</f>
        <v>0</v>
      </c>
      <c r="V27" s="261">
        <f>SUM($V$17:$V$25)</f>
        <v>0</v>
      </c>
      <c r="W27" s="261">
        <f>SUM($W$17:$W$25)</f>
        <v>0</v>
      </c>
      <c r="X27" s="184"/>
      <c r="Y27" s="184"/>
      <c r="Z27" s="184"/>
      <c r="AA27" s="184"/>
      <c r="AB27" s="184"/>
      <c r="AC27" s="184"/>
    </row>
    <row r="28" spans="1:29" x14ac:dyDescent="0.35">
      <c r="A28" s="246"/>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row>
    <row r="29" spans="1:29" x14ac:dyDescent="0.35">
      <c r="A29" s="246"/>
      <c r="B29" s="184"/>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row>
    <row r="30" spans="1:29" x14ac:dyDescent="0.35">
      <c r="A30" s="267" t="s">
        <v>215</v>
      </c>
      <c r="B30" s="18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row>
    <row r="31" spans="1:29" x14ac:dyDescent="0.35">
      <c r="A31" s="246"/>
      <c r="B31" s="18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row>
    <row r="32" spans="1:29" x14ac:dyDescent="0.35">
      <c r="A32" s="246"/>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row>
    <row r="33" spans="1:29" x14ac:dyDescent="0.35">
      <c r="A33" s="246"/>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row>
    <row r="34" spans="1:29" x14ac:dyDescent="0.35">
      <c r="A34" s="246"/>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row>
    <row r="35" spans="1:29" x14ac:dyDescent="0.35">
      <c r="A35" s="246"/>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row>
    <row r="36" spans="1:29" x14ac:dyDescent="0.35">
      <c r="A36" s="246"/>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row>
    <row r="37" spans="1:29" x14ac:dyDescent="0.35">
      <c r="A37" s="246"/>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row>
    <row r="38" spans="1:29" x14ac:dyDescent="0.35">
      <c r="A38" s="246"/>
      <c r="B38" s="184"/>
      <c r="C38" s="184"/>
      <c r="D38" s="184"/>
      <c r="E38" s="184"/>
      <c r="F38" s="184"/>
      <c r="G38" s="184"/>
      <c r="H38" s="184"/>
      <c r="I38" s="184"/>
      <c r="J38" s="184"/>
      <c r="K38" s="184"/>
      <c r="L38" s="184"/>
      <c r="M38" s="184"/>
      <c r="N38" s="184"/>
      <c r="O38" s="184"/>
      <c r="P38" s="184"/>
      <c r="Q38" s="184"/>
      <c r="R38" s="184"/>
      <c r="S38" s="184"/>
      <c r="T38" s="184"/>
      <c r="U38" s="184"/>
      <c r="V38" s="184"/>
      <c r="W38" s="184"/>
      <c r="X38" s="184"/>
      <c r="Y38" s="184"/>
      <c r="Z38" s="184"/>
      <c r="AA38" s="184"/>
      <c r="AB38" s="184"/>
      <c r="AC38" s="184"/>
    </row>
    <row r="39" spans="1:29" x14ac:dyDescent="0.35">
      <c r="A39" s="246"/>
      <c r="B39" s="184"/>
      <c r="C39" s="184"/>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row>
    <row r="40" spans="1:29" x14ac:dyDescent="0.35">
      <c r="A40" s="246"/>
      <c r="B40" s="184"/>
      <c r="C40" s="184"/>
      <c r="D40" s="184"/>
      <c r="E40" s="184"/>
      <c r="F40" s="184"/>
      <c r="G40" s="184"/>
      <c r="H40" s="184"/>
      <c r="I40" s="184"/>
      <c r="J40" s="184"/>
      <c r="K40" s="184"/>
      <c r="L40" s="184"/>
      <c r="M40" s="184"/>
      <c r="N40" s="184"/>
      <c r="O40" s="184"/>
      <c r="P40" s="184"/>
      <c r="Q40" s="184"/>
      <c r="R40" s="184"/>
      <c r="S40" s="184"/>
      <c r="T40" s="184"/>
      <c r="U40" s="184"/>
      <c r="V40" s="184"/>
      <c r="W40" s="184"/>
      <c r="X40" s="184"/>
      <c r="Y40" s="184"/>
      <c r="Z40" s="184"/>
      <c r="AA40" s="184"/>
      <c r="AB40" s="184"/>
      <c r="AC40" s="184"/>
    </row>
    <row r="41" spans="1:29" x14ac:dyDescent="0.35">
      <c r="A41" s="246"/>
      <c r="B41" s="184"/>
      <c r="C41" s="184"/>
      <c r="D41" s="184"/>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c r="AC41" s="184"/>
    </row>
    <row r="42" spans="1:29" x14ac:dyDescent="0.35">
      <c r="A42" s="246"/>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row>
    <row r="43" spans="1:29" x14ac:dyDescent="0.35">
      <c r="A43" s="246"/>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row>
    <row r="44" spans="1:29" x14ac:dyDescent="0.35">
      <c r="A44" s="246"/>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row>
    <row r="45" spans="1:29" x14ac:dyDescent="0.35">
      <c r="A45" s="246"/>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row>
    <row r="46" spans="1:29" x14ac:dyDescent="0.35">
      <c r="A46" s="246"/>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row>
    <row r="47" spans="1:29" x14ac:dyDescent="0.35">
      <c r="A47" s="246"/>
      <c r="B47" s="184"/>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row>
    <row r="48" spans="1:29" x14ac:dyDescent="0.35">
      <c r="A48" s="246"/>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row>
    <row r="49" spans="1:29" x14ac:dyDescent="0.35">
      <c r="A49" s="246"/>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row>
    <row r="50" spans="1:29" x14ac:dyDescent="0.35">
      <c r="A50" s="246"/>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row>
    <row r="51" spans="1:29" x14ac:dyDescent="0.35">
      <c r="A51" s="246"/>
      <c r="B51" s="184"/>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row>
    <row r="52" spans="1:29" x14ac:dyDescent="0.35">
      <c r="A52" s="246"/>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row>
    <row r="53" spans="1:29" x14ac:dyDescent="0.35">
      <c r="A53" s="246"/>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row>
    <row r="54" spans="1:29" x14ac:dyDescent="0.35">
      <c r="A54" s="246"/>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row>
    <row r="55" spans="1:29" x14ac:dyDescent="0.35">
      <c r="A55" s="246"/>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row>
    <row r="56" spans="1:29" x14ac:dyDescent="0.35">
      <c r="A56" s="246"/>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row>
    <row r="57" spans="1:29" x14ac:dyDescent="0.35">
      <c r="A57" s="246"/>
      <c r="B57" s="184"/>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row>
    <row r="58" spans="1:29" x14ac:dyDescent="0.35">
      <c r="A58" s="246"/>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c r="AB58" s="184"/>
      <c r="AC58" s="184"/>
    </row>
    <row r="59" spans="1:29" x14ac:dyDescent="0.35">
      <c r="A59" s="246"/>
      <c r="B59" s="184"/>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row>
    <row r="60" spans="1:29" x14ac:dyDescent="0.35">
      <c r="A60" s="246"/>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row>
    <row r="61" spans="1:29" x14ac:dyDescent="0.35">
      <c r="A61" s="246"/>
      <c r="B61" s="184"/>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row>
    <row r="62" spans="1:29" x14ac:dyDescent="0.35">
      <c r="A62" s="246"/>
      <c r="B62" s="184"/>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row>
    <row r="63" spans="1:29" x14ac:dyDescent="0.35">
      <c r="A63" s="246"/>
      <c r="B63" s="184"/>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c r="AB63" s="184"/>
      <c r="AC63" s="184"/>
    </row>
    <row r="64" spans="1:29" x14ac:dyDescent="0.35">
      <c r="A64" s="246"/>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row>
    <row r="65" spans="1:29" x14ac:dyDescent="0.35">
      <c r="A65" s="246"/>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4"/>
      <c r="AA65" s="184"/>
      <c r="AB65" s="184"/>
      <c r="AC65" s="184"/>
    </row>
    <row r="66" spans="1:29" x14ac:dyDescent="0.35">
      <c r="A66" s="246"/>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row>
    <row r="67" spans="1:29" x14ac:dyDescent="0.35">
      <c r="A67" s="246"/>
      <c r="B67" s="184"/>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row>
    <row r="68" spans="1:29" x14ac:dyDescent="0.35">
      <c r="A68" s="246"/>
      <c r="B68" s="184"/>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row>
    <row r="69" spans="1:29" x14ac:dyDescent="0.35">
      <c r="A69" s="246"/>
      <c r="B69" s="184"/>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c r="AB69" s="184"/>
      <c r="AC69" s="184"/>
    </row>
    <row r="70" spans="1:29" x14ac:dyDescent="0.35">
      <c r="A70" s="246"/>
      <c r="B70" s="184"/>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c r="AA70" s="184"/>
      <c r="AB70" s="184"/>
      <c r="AC70" s="184"/>
    </row>
    <row r="71" spans="1:29" x14ac:dyDescent="0.35">
      <c r="A71" s="246"/>
      <c r="B71" s="184"/>
      <c r="C71" s="184"/>
      <c r="D71" s="184"/>
      <c r="E71" s="184"/>
      <c r="F71" s="184"/>
      <c r="G71" s="184"/>
      <c r="H71" s="184"/>
      <c r="I71" s="184"/>
      <c r="J71" s="184"/>
      <c r="K71" s="184"/>
      <c r="L71" s="184"/>
      <c r="M71" s="184"/>
      <c r="N71" s="184"/>
      <c r="O71" s="184"/>
      <c r="P71" s="184"/>
      <c r="Q71" s="184"/>
      <c r="R71" s="184"/>
      <c r="S71" s="184"/>
      <c r="T71" s="184"/>
      <c r="U71" s="184"/>
      <c r="V71" s="184"/>
      <c r="W71" s="184"/>
      <c r="X71" s="184"/>
      <c r="Y71" s="184"/>
      <c r="Z71" s="184"/>
      <c r="AA71" s="184"/>
      <c r="AB71" s="184"/>
      <c r="AC71" s="184"/>
    </row>
    <row r="72" spans="1:29" x14ac:dyDescent="0.35">
      <c r="A72" s="246"/>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row>
    <row r="73" spans="1:29" x14ac:dyDescent="0.35">
      <c r="A73" s="246"/>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row>
    <row r="74" spans="1:29" x14ac:dyDescent="0.35">
      <c r="A74" s="246"/>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row>
    <row r="75" spans="1:29" x14ac:dyDescent="0.35">
      <c r="A75" s="246"/>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c r="AB75" s="184"/>
      <c r="AC75" s="184"/>
    </row>
    <row r="76" spans="1:29" x14ac:dyDescent="0.35">
      <c r="A76" s="246"/>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row>
    <row r="77" spans="1:29" x14ac:dyDescent="0.35">
      <c r="A77" s="246"/>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row>
    <row r="78" spans="1:29" x14ac:dyDescent="0.35">
      <c r="A78" s="246"/>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c r="AB78" s="184"/>
      <c r="AC78" s="184"/>
    </row>
    <row r="79" spans="1:29" x14ac:dyDescent="0.35">
      <c r="A79" s="246"/>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row>
    <row r="80" spans="1:29" x14ac:dyDescent="0.35">
      <c r="A80" s="246"/>
      <c r="B80" s="184"/>
      <c r="C80" s="184"/>
      <c r="D80" s="184"/>
      <c r="E80" s="184"/>
      <c r="F80" s="184"/>
      <c r="G80" s="184"/>
      <c r="H80" s="184"/>
      <c r="I80" s="184"/>
      <c r="J80" s="184"/>
      <c r="K80" s="184"/>
      <c r="L80" s="184"/>
      <c r="M80" s="184"/>
      <c r="N80" s="184"/>
      <c r="O80" s="184"/>
      <c r="P80" s="184"/>
      <c r="Q80" s="184"/>
      <c r="R80" s="184"/>
      <c r="S80" s="184"/>
      <c r="T80" s="184"/>
      <c r="U80" s="184"/>
      <c r="V80" s="184"/>
      <c r="W80" s="184"/>
      <c r="X80" s="184"/>
      <c r="Y80" s="184"/>
      <c r="Z80" s="184"/>
      <c r="AA80" s="184"/>
      <c r="AB80" s="184"/>
      <c r="AC80" s="184"/>
    </row>
    <row r="81" spans="1:29" x14ac:dyDescent="0.35">
      <c r="A81" s="246"/>
      <c r="B81" s="184"/>
      <c r="C81" s="184"/>
      <c r="D81" s="184"/>
      <c r="E81" s="184"/>
      <c r="F81" s="184"/>
      <c r="G81" s="184"/>
      <c r="H81" s="184"/>
      <c r="I81" s="184"/>
      <c r="J81" s="184"/>
      <c r="K81" s="184"/>
      <c r="L81" s="184"/>
      <c r="M81" s="184"/>
      <c r="N81" s="184"/>
      <c r="O81" s="184"/>
      <c r="P81" s="184"/>
      <c r="Q81" s="184"/>
      <c r="R81" s="184"/>
      <c r="S81" s="184"/>
      <c r="T81" s="184"/>
      <c r="U81" s="184"/>
      <c r="V81" s="184"/>
      <c r="W81" s="184"/>
      <c r="X81" s="184"/>
      <c r="Y81" s="184"/>
      <c r="Z81" s="184"/>
      <c r="AA81" s="184"/>
      <c r="AB81" s="184"/>
      <c r="AC81" s="184"/>
    </row>
    <row r="82" spans="1:29" x14ac:dyDescent="0.35">
      <c r="A82" s="246"/>
      <c r="B82" s="184"/>
      <c r="C82" s="184"/>
      <c r="D82" s="184"/>
      <c r="E82" s="184"/>
      <c r="F82" s="184"/>
      <c r="G82" s="184"/>
      <c r="H82" s="184"/>
      <c r="I82" s="184"/>
      <c r="J82" s="184"/>
      <c r="K82" s="184"/>
      <c r="L82" s="184"/>
      <c r="M82" s="184"/>
      <c r="N82" s="184"/>
      <c r="O82" s="184"/>
      <c r="P82" s="184"/>
      <c r="Q82" s="184"/>
      <c r="R82" s="184"/>
      <c r="S82" s="184"/>
      <c r="T82" s="184"/>
      <c r="U82" s="184"/>
      <c r="V82" s="184"/>
      <c r="W82" s="184"/>
      <c r="X82" s="184"/>
      <c r="Y82" s="184"/>
      <c r="Z82" s="184"/>
      <c r="AA82" s="184"/>
      <c r="AB82" s="184"/>
      <c r="AC82" s="184"/>
    </row>
    <row r="83" spans="1:29" x14ac:dyDescent="0.35">
      <c r="A83" s="246"/>
      <c r="B83" s="184"/>
      <c r="C83" s="184"/>
      <c r="D83" s="184"/>
      <c r="E83" s="184"/>
      <c r="F83" s="184"/>
      <c r="G83" s="184"/>
      <c r="H83" s="184"/>
      <c r="I83" s="184"/>
      <c r="J83" s="184"/>
      <c r="K83" s="184"/>
      <c r="L83" s="184"/>
      <c r="M83" s="184"/>
      <c r="N83" s="184"/>
      <c r="O83" s="184"/>
      <c r="P83" s="184"/>
      <c r="Q83" s="184"/>
      <c r="R83" s="184"/>
      <c r="S83" s="184"/>
      <c r="T83" s="184"/>
      <c r="U83" s="184"/>
      <c r="V83" s="184"/>
      <c r="W83" s="184"/>
      <c r="X83" s="184"/>
      <c r="Y83" s="184"/>
      <c r="Z83" s="184"/>
      <c r="AA83" s="184"/>
      <c r="AB83" s="184"/>
      <c r="AC83" s="184"/>
    </row>
    <row r="84" spans="1:29" x14ac:dyDescent="0.35">
      <c r="A84" s="246"/>
      <c r="B84" s="184"/>
      <c r="C84" s="184"/>
      <c r="D84" s="184"/>
      <c r="E84" s="184"/>
      <c r="F84" s="184"/>
      <c r="G84" s="184"/>
      <c r="H84" s="184"/>
      <c r="I84" s="184"/>
      <c r="J84" s="184"/>
      <c r="K84" s="184"/>
      <c r="L84" s="184"/>
      <c r="M84" s="184"/>
      <c r="N84" s="184"/>
      <c r="O84" s="184"/>
      <c r="P84" s="184"/>
      <c r="Q84" s="184"/>
      <c r="R84" s="184"/>
      <c r="S84" s="184"/>
      <c r="T84" s="184"/>
      <c r="U84" s="184"/>
      <c r="V84" s="184"/>
      <c r="W84" s="184"/>
      <c r="X84" s="184"/>
      <c r="Y84" s="184"/>
      <c r="Z84" s="184"/>
      <c r="AA84" s="184"/>
      <c r="AB84" s="184"/>
      <c r="AC84" s="184"/>
    </row>
    <row r="85" spans="1:29" x14ac:dyDescent="0.35">
      <c r="A85" s="246"/>
      <c r="B85" s="184"/>
      <c r="C85" s="184"/>
      <c r="D85" s="184"/>
      <c r="E85" s="184"/>
      <c r="F85" s="184"/>
      <c r="G85" s="184"/>
      <c r="H85" s="184"/>
      <c r="I85" s="184"/>
      <c r="J85" s="184"/>
      <c r="K85" s="184"/>
      <c r="L85" s="184"/>
      <c r="M85" s="184"/>
      <c r="N85" s="184"/>
      <c r="O85" s="184"/>
      <c r="P85" s="184"/>
      <c r="Q85" s="184"/>
      <c r="R85" s="184"/>
      <c r="S85" s="184"/>
      <c r="T85" s="184"/>
      <c r="U85" s="184"/>
      <c r="V85" s="184"/>
      <c r="W85" s="184"/>
      <c r="X85" s="184"/>
      <c r="Y85" s="184"/>
      <c r="Z85" s="184"/>
      <c r="AA85" s="184"/>
      <c r="AB85" s="184"/>
      <c r="AC85" s="184"/>
    </row>
    <row r="86" spans="1:29" x14ac:dyDescent="0.35">
      <c r="A86" s="246"/>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row>
    <row r="87" spans="1:29" x14ac:dyDescent="0.35">
      <c r="A87" s="246"/>
      <c r="B87" s="184"/>
      <c r="C87" s="184"/>
      <c r="D87" s="184"/>
      <c r="E87" s="184"/>
      <c r="F87" s="184"/>
      <c r="G87" s="184"/>
      <c r="H87" s="184"/>
      <c r="I87" s="184"/>
      <c r="J87" s="184"/>
      <c r="K87" s="184"/>
      <c r="L87" s="184"/>
      <c r="M87" s="184"/>
      <c r="N87" s="184"/>
      <c r="O87" s="184"/>
      <c r="P87" s="184"/>
      <c r="Q87" s="184"/>
      <c r="R87" s="184"/>
      <c r="S87" s="184"/>
      <c r="T87" s="184"/>
      <c r="U87" s="184"/>
      <c r="V87" s="184"/>
      <c r="W87" s="184"/>
      <c r="X87" s="184"/>
      <c r="Y87" s="184"/>
      <c r="Z87" s="184"/>
      <c r="AA87" s="184"/>
      <c r="AB87" s="184"/>
      <c r="AC87" s="184"/>
    </row>
    <row r="88" spans="1:29" x14ac:dyDescent="0.35">
      <c r="A88" s="246"/>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row>
    <row r="89" spans="1:29" x14ac:dyDescent="0.35">
      <c r="A89" s="246"/>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row>
    <row r="90" spans="1:29" x14ac:dyDescent="0.35">
      <c r="A90" s="246"/>
      <c r="B90" s="184"/>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4"/>
      <c r="AA90" s="184"/>
      <c r="AB90" s="184"/>
      <c r="AC90" s="184"/>
    </row>
    <row r="91" spans="1:29" x14ac:dyDescent="0.35">
      <c r="A91" s="246"/>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row>
    <row r="92" spans="1:29" x14ac:dyDescent="0.35">
      <c r="A92" s="246"/>
      <c r="B92" s="184"/>
      <c r="C92" s="184"/>
      <c r="D92" s="184"/>
      <c r="E92" s="184"/>
      <c r="F92" s="184"/>
      <c r="G92" s="184"/>
      <c r="H92" s="184"/>
      <c r="I92" s="184"/>
      <c r="J92" s="184"/>
      <c r="K92" s="184"/>
      <c r="L92" s="184"/>
      <c r="M92" s="184"/>
      <c r="N92" s="184"/>
      <c r="O92" s="184"/>
      <c r="P92" s="184"/>
      <c r="Q92" s="184"/>
      <c r="R92" s="184"/>
      <c r="S92" s="184"/>
      <c r="T92" s="184"/>
      <c r="U92" s="184"/>
      <c r="V92" s="184"/>
      <c r="W92" s="184"/>
      <c r="X92" s="184"/>
      <c r="Y92" s="184"/>
      <c r="Z92" s="184"/>
      <c r="AA92" s="184"/>
      <c r="AB92" s="184"/>
      <c r="AC92" s="184"/>
    </row>
    <row r="93" spans="1:29" x14ac:dyDescent="0.35">
      <c r="A93" s="246"/>
      <c r="B93" s="184"/>
      <c r="C93" s="184"/>
      <c r="D93" s="184"/>
      <c r="E93" s="184"/>
      <c r="F93" s="184"/>
      <c r="G93" s="184"/>
      <c r="H93" s="184"/>
      <c r="I93" s="184"/>
      <c r="J93" s="184"/>
      <c r="K93" s="184"/>
      <c r="L93" s="184"/>
      <c r="M93" s="184"/>
      <c r="N93" s="184"/>
      <c r="O93" s="184"/>
      <c r="P93" s="184"/>
      <c r="Q93" s="184"/>
      <c r="R93" s="184"/>
      <c r="S93" s="184"/>
      <c r="T93" s="184"/>
      <c r="U93" s="184"/>
      <c r="V93" s="184"/>
      <c r="W93" s="184"/>
      <c r="X93" s="184"/>
      <c r="Y93" s="184"/>
      <c r="Z93" s="184"/>
      <c r="AA93" s="184"/>
      <c r="AB93" s="184"/>
      <c r="AC93" s="184"/>
    </row>
    <row r="94" spans="1:29" x14ac:dyDescent="0.35">
      <c r="A94" s="246"/>
      <c r="B94" s="184"/>
      <c r="C94" s="184"/>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row>
    <row r="95" spans="1:29" x14ac:dyDescent="0.35">
      <c r="A95" s="246"/>
      <c r="B95" s="184"/>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c r="AB95" s="184"/>
      <c r="AC95" s="184"/>
    </row>
    <row r="96" spans="1:29" x14ac:dyDescent="0.35">
      <c r="A96" s="246"/>
      <c r="B96" s="184"/>
      <c r="C96" s="184"/>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row>
    <row r="97" spans="1:29" x14ac:dyDescent="0.35">
      <c r="A97" s="246"/>
      <c r="B97" s="184"/>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row>
    <row r="98" spans="1:29" x14ac:dyDescent="0.35">
      <c r="A98" s="246"/>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row>
    <row r="99" spans="1:29" x14ac:dyDescent="0.35">
      <c r="A99" s="246"/>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c r="AB99" s="184"/>
      <c r="AC99" s="184"/>
    </row>
    <row r="100" spans="1:29" x14ac:dyDescent="0.35">
      <c r="A100" s="246"/>
      <c r="B100" s="184"/>
      <c r="C100" s="184"/>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row>
    <row r="101" spans="1:29" x14ac:dyDescent="0.35">
      <c r="A101" s="246"/>
      <c r="B101" s="184"/>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row>
    <row r="102" spans="1:29" x14ac:dyDescent="0.35">
      <c r="A102" s="246"/>
      <c r="B102" s="184"/>
      <c r="C102" s="184"/>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row>
    <row r="103" spans="1:29" x14ac:dyDescent="0.35">
      <c r="A103" s="246"/>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row>
    <row r="104" spans="1:29" x14ac:dyDescent="0.35">
      <c r="A104" s="246"/>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Z104" s="184"/>
      <c r="AA104" s="184"/>
      <c r="AB104" s="184"/>
      <c r="AC104" s="184"/>
    </row>
    <row r="105" spans="1:29" x14ac:dyDescent="0.35">
      <c r="A105" s="246"/>
      <c r="B105" s="184"/>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row>
    <row r="106" spans="1:29" x14ac:dyDescent="0.35">
      <c r="A106" s="246"/>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row>
    <row r="107" spans="1:29" x14ac:dyDescent="0.35">
      <c r="A107" s="246"/>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row>
    <row r="108" spans="1:29" x14ac:dyDescent="0.35">
      <c r="A108" s="246"/>
      <c r="B108" s="184"/>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row>
    <row r="109" spans="1:29" x14ac:dyDescent="0.35">
      <c r="A109" s="246"/>
      <c r="B109" s="184"/>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c r="AB109" s="184"/>
      <c r="AC109" s="184"/>
    </row>
    <row r="110" spans="1:29" x14ac:dyDescent="0.35">
      <c r="A110" s="246"/>
      <c r="B110" s="184"/>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row>
    <row r="111" spans="1:29" x14ac:dyDescent="0.35">
      <c r="A111" s="246"/>
      <c r="B111" s="184"/>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c r="AA111" s="184"/>
      <c r="AB111" s="184"/>
      <c r="AC111" s="184"/>
    </row>
    <row r="112" spans="1:29" x14ac:dyDescent="0.35">
      <c r="A112" s="246"/>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row>
    <row r="113" spans="1:29" x14ac:dyDescent="0.35">
      <c r="A113" s="246"/>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row>
    <row r="114" spans="1:29" x14ac:dyDescent="0.35">
      <c r="A114" s="246"/>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row>
    <row r="115" spans="1:29" x14ac:dyDescent="0.35">
      <c r="A115" s="246"/>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row>
    <row r="116" spans="1:29" x14ac:dyDescent="0.35">
      <c r="A116" s="246"/>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row>
    <row r="117" spans="1:29" x14ac:dyDescent="0.35">
      <c r="A117" s="246"/>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row>
    <row r="118" spans="1:29" x14ac:dyDescent="0.35">
      <c r="A118" s="246"/>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row>
    <row r="119" spans="1:29" x14ac:dyDescent="0.35">
      <c r="A119" s="246"/>
      <c r="B119" s="184"/>
      <c r="C119" s="184"/>
      <c r="D119" s="184"/>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row>
    <row r="120" spans="1:29" x14ac:dyDescent="0.35">
      <c r="A120" s="246"/>
      <c r="B120" s="184"/>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c r="AA120" s="184"/>
      <c r="AB120" s="184"/>
      <c r="AC120" s="184"/>
    </row>
    <row r="121" spans="1:29" x14ac:dyDescent="0.35">
      <c r="A121" s="246"/>
      <c r="B121" s="184"/>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row>
    <row r="122" spans="1:29" x14ac:dyDescent="0.35">
      <c r="A122" s="246"/>
      <c r="B122" s="184"/>
      <c r="C122" s="184"/>
      <c r="D122" s="184"/>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c r="AA122" s="184"/>
      <c r="AB122" s="184"/>
      <c r="AC122" s="184"/>
    </row>
    <row r="123" spans="1:29" x14ac:dyDescent="0.35">
      <c r="A123" s="246"/>
      <c r="B123" s="184"/>
      <c r="C123" s="184"/>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row>
    <row r="124" spans="1:29" x14ac:dyDescent="0.35">
      <c r="A124" s="246"/>
      <c r="B124" s="184"/>
      <c r="C124" s="184"/>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row>
    <row r="125" spans="1:29" x14ac:dyDescent="0.35">
      <c r="A125" s="246"/>
      <c r="B125" s="184"/>
      <c r="C125" s="184"/>
      <c r="D125" s="184"/>
      <c r="E125" s="184"/>
      <c r="F125" s="184"/>
      <c r="G125" s="184"/>
      <c r="H125" s="184"/>
      <c r="I125" s="184"/>
      <c r="J125" s="184"/>
      <c r="K125" s="184"/>
      <c r="L125" s="184"/>
      <c r="M125" s="184"/>
      <c r="N125" s="184"/>
      <c r="O125" s="184"/>
      <c r="P125" s="184"/>
      <c r="Q125" s="184"/>
      <c r="R125" s="184"/>
      <c r="S125" s="184"/>
      <c r="T125" s="184"/>
      <c r="U125" s="184"/>
      <c r="V125" s="184"/>
      <c r="W125" s="184"/>
      <c r="X125" s="184"/>
      <c r="Y125" s="184"/>
      <c r="Z125" s="184"/>
      <c r="AA125" s="184"/>
      <c r="AB125" s="184"/>
      <c r="AC125" s="184"/>
    </row>
    <row r="126" spans="1:29" x14ac:dyDescent="0.35">
      <c r="A126" s="246"/>
      <c r="B126" s="184"/>
      <c r="C126" s="184"/>
      <c r="D126" s="184"/>
      <c r="E126" s="184"/>
      <c r="F126" s="184"/>
      <c r="G126" s="184"/>
      <c r="H126" s="184"/>
      <c r="I126" s="184"/>
      <c r="J126" s="184"/>
      <c r="K126" s="184"/>
      <c r="L126" s="184"/>
      <c r="M126" s="184"/>
      <c r="N126" s="184"/>
      <c r="O126" s="184"/>
      <c r="P126" s="184"/>
      <c r="Q126" s="184"/>
      <c r="R126" s="184"/>
      <c r="S126" s="184"/>
      <c r="T126" s="184"/>
      <c r="U126" s="184"/>
      <c r="V126" s="184"/>
      <c r="W126" s="184"/>
      <c r="X126" s="184"/>
      <c r="Y126" s="184"/>
      <c r="Z126" s="184"/>
      <c r="AA126" s="184"/>
      <c r="AB126" s="184"/>
      <c r="AC126" s="184"/>
    </row>
    <row r="127" spans="1:29" x14ac:dyDescent="0.35">
      <c r="A127" s="246"/>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row>
    <row r="128" spans="1:29" x14ac:dyDescent="0.35">
      <c r="A128" s="246"/>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row>
    <row r="129" spans="1:29" x14ac:dyDescent="0.35">
      <c r="A129" s="246"/>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row>
    <row r="130" spans="1:29" x14ac:dyDescent="0.35">
      <c r="A130" s="246"/>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row>
    <row r="131" spans="1:29" x14ac:dyDescent="0.35">
      <c r="A131" s="246"/>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row>
    <row r="132" spans="1:29" x14ac:dyDescent="0.35">
      <c r="A132" s="246"/>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row>
    <row r="133" spans="1:29" x14ac:dyDescent="0.35">
      <c r="A133" s="246"/>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row>
    <row r="134" spans="1:29" x14ac:dyDescent="0.35">
      <c r="A134" s="246"/>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row>
    <row r="135" spans="1:29" x14ac:dyDescent="0.35">
      <c r="A135" s="246"/>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row>
    <row r="136" spans="1:29" x14ac:dyDescent="0.35">
      <c r="A136" s="246"/>
      <c r="B136" s="184"/>
      <c r="C136" s="184"/>
      <c r="D136" s="184"/>
      <c r="E136" s="184"/>
      <c r="F136" s="184"/>
      <c r="G136" s="184"/>
      <c r="H136" s="184"/>
      <c r="I136" s="184"/>
      <c r="J136" s="184"/>
      <c r="K136" s="184"/>
      <c r="L136" s="184"/>
      <c r="M136" s="184"/>
      <c r="N136" s="184"/>
      <c r="O136" s="184"/>
      <c r="P136" s="184"/>
      <c r="Q136" s="184"/>
      <c r="R136" s="184"/>
      <c r="S136" s="184"/>
      <c r="T136" s="184"/>
      <c r="U136" s="184"/>
      <c r="V136" s="184"/>
      <c r="W136" s="184"/>
      <c r="X136" s="184"/>
      <c r="Y136" s="184"/>
      <c r="Z136" s="184"/>
      <c r="AA136" s="184"/>
      <c r="AB136" s="184"/>
      <c r="AC136" s="184"/>
    </row>
    <row r="137" spans="1:29" x14ac:dyDescent="0.35">
      <c r="A137" s="246"/>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row>
    <row r="138" spans="1:29" x14ac:dyDescent="0.35">
      <c r="A138" s="246"/>
      <c r="B138" s="184"/>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row>
    <row r="139" spans="1:29" x14ac:dyDescent="0.35">
      <c r="A139" s="246"/>
      <c r="B139" s="184"/>
      <c r="C139" s="184"/>
      <c r="D139" s="184"/>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row>
    <row r="140" spans="1:29" x14ac:dyDescent="0.35">
      <c r="A140" s="246"/>
      <c r="B140" s="184"/>
      <c r="C140" s="184"/>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row>
    <row r="141" spans="1:29" x14ac:dyDescent="0.35">
      <c r="A141" s="246"/>
      <c r="B141" s="184"/>
      <c r="C141" s="184"/>
      <c r="D141" s="184"/>
      <c r="E141" s="184"/>
      <c r="F141" s="184"/>
      <c r="G141" s="184"/>
      <c r="H141" s="184"/>
      <c r="I141" s="184"/>
      <c r="J141" s="184"/>
      <c r="K141" s="184"/>
      <c r="L141" s="184"/>
      <c r="M141" s="184"/>
      <c r="N141" s="184"/>
      <c r="O141" s="184"/>
      <c r="P141" s="184"/>
      <c r="Q141" s="184"/>
      <c r="R141" s="184"/>
      <c r="S141" s="184"/>
      <c r="T141" s="184"/>
      <c r="U141" s="184"/>
      <c r="V141" s="184"/>
      <c r="W141" s="184"/>
      <c r="X141" s="184"/>
      <c r="Y141" s="184"/>
      <c r="Z141" s="184"/>
      <c r="AA141" s="184"/>
      <c r="AB141" s="184"/>
      <c r="AC141" s="184"/>
    </row>
    <row r="142" spans="1:29" x14ac:dyDescent="0.35">
      <c r="A142" s="246"/>
      <c r="B142" s="184"/>
      <c r="C142" s="184"/>
      <c r="D142" s="184"/>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4"/>
    </row>
    <row r="143" spans="1:29" x14ac:dyDescent="0.35">
      <c r="A143" s="246"/>
      <c r="B143" s="184"/>
      <c r="C143" s="184"/>
      <c r="D143" s="184"/>
      <c r="E143" s="184"/>
      <c r="F143" s="184"/>
      <c r="G143" s="184"/>
      <c r="H143" s="184"/>
      <c r="I143" s="184"/>
      <c r="J143" s="184"/>
      <c r="K143" s="184"/>
      <c r="L143" s="184"/>
      <c r="M143" s="184"/>
      <c r="N143" s="184"/>
      <c r="O143" s="184"/>
      <c r="P143" s="184"/>
      <c r="Q143" s="184"/>
      <c r="R143" s="184"/>
      <c r="S143" s="184"/>
      <c r="T143" s="184"/>
      <c r="U143" s="184"/>
      <c r="V143" s="184"/>
      <c r="W143" s="184"/>
      <c r="X143" s="184"/>
      <c r="Y143" s="184"/>
      <c r="Z143" s="184"/>
      <c r="AA143" s="184"/>
      <c r="AB143" s="184"/>
      <c r="AC143" s="184"/>
    </row>
    <row r="144" spans="1:29" x14ac:dyDescent="0.35">
      <c r="A144" s="246"/>
      <c r="B144" s="184"/>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row>
    <row r="145" spans="1:29" x14ac:dyDescent="0.35">
      <c r="A145" s="246"/>
      <c r="B145" s="184"/>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c r="AA145" s="184"/>
      <c r="AB145" s="184"/>
      <c r="AC145" s="184"/>
    </row>
    <row r="146" spans="1:29" x14ac:dyDescent="0.35">
      <c r="A146" s="246"/>
      <c r="B146" s="184"/>
      <c r="C146" s="184"/>
      <c r="D146" s="184"/>
      <c r="E146" s="184"/>
      <c r="F146" s="184"/>
      <c r="G146" s="184"/>
      <c r="H146" s="184"/>
      <c r="I146" s="184"/>
      <c r="J146" s="184"/>
      <c r="K146" s="184"/>
      <c r="L146" s="184"/>
      <c r="M146" s="184"/>
      <c r="N146" s="184"/>
      <c r="O146" s="184"/>
      <c r="P146" s="184"/>
      <c r="Q146" s="184"/>
      <c r="R146" s="184"/>
      <c r="S146" s="184"/>
      <c r="T146" s="184"/>
      <c r="U146" s="184"/>
      <c r="V146" s="184"/>
      <c r="W146" s="184"/>
      <c r="X146" s="184"/>
      <c r="Y146" s="184"/>
      <c r="Z146" s="184"/>
      <c r="AA146" s="184"/>
      <c r="AB146" s="184"/>
      <c r="AC146" s="184"/>
    </row>
    <row r="147" spans="1:29" x14ac:dyDescent="0.35">
      <c r="A147" s="246"/>
      <c r="B147" s="184"/>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c r="AA147" s="184"/>
      <c r="AB147" s="184"/>
      <c r="AC147" s="184"/>
    </row>
    <row r="148" spans="1:29" x14ac:dyDescent="0.35">
      <c r="A148" s="246"/>
      <c r="B148" s="184"/>
      <c r="C148" s="184"/>
      <c r="D148" s="184"/>
      <c r="E148" s="184"/>
      <c r="F148" s="184"/>
      <c r="G148" s="184"/>
      <c r="H148" s="184"/>
      <c r="I148" s="184"/>
      <c r="J148" s="184"/>
      <c r="K148" s="184"/>
      <c r="L148" s="184"/>
      <c r="M148" s="184"/>
      <c r="N148" s="184"/>
      <c r="O148" s="184"/>
      <c r="P148" s="184"/>
      <c r="Q148" s="184"/>
      <c r="R148" s="184"/>
      <c r="S148" s="184"/>
      <c r="T148" s="184"/>
      <c r="U148" s="184"/>
      <c r="V148" s="184"/>
      <c r="W148" s="184"/>
      <c r="X148" s="184"/>
      <c r="Y148" s="184"/>
      <c r="Z148" s="184"/>
      <c r="AA148" s="184"/>
      <c r="AB148" s="184"/>
      <c r="AC148" s="184"/>
    </row>
    <row r="149" spans="1:29" x14ac:dyDescent="0.35">
      <c r="A149" s="246"/>
      <c r="B149" s="184"/>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row>
    <row r="150" spans="1:29" x14ac:dyDescent="0.35">
      <c r="A150" s="246"/>
      <c r="B150" s="184"/>
      <c r="C150" s="184"/>
      <c r="D150" s="184"/>
      <c r="E150" s="184"/>
      <c r="F150" s="184"/>
      <c r="G150" s="184"/>
      <c r="H150" s="184"/>
      <c r="I150" s="184"/>
      <c r="J150" s="184"/>
      <c r="K150" s="184"/>
      <c r="L150" s="184"/>
      <c r="M150" s="184"/>
      <c r="N150" s="184"/>
      <c r="O150" s="184"/>
      <c r="P150" s="184"/>
      <c r="Q150" s="184"/>
      <c r="R150" s="184"/>
      <c r="S150" s="184"/>
      <c r="T150" s="184"/>
      <c r="U150" s="184"/>
      <c r="V150" s="184"/>
      <c r="W150" s="184"/>
      <c r="X150" s="184"/>
      <c r="Y150" s="184"/>
      <c r="Z150" s="184"/>
      <c r="AA150" s="184"/>
      <c r="AB150" s="184"/>
      <c r="AC150" s="184"/>
    </row>
    <row r="151" spans="1:29" x14ac:dyDescent="0.35">
      <c r="A151" s="246"/>
      <c r="B151" s="184"/>
      <c r="C151" s="184"/>
      <c r="D151" s="184"/>
      <c r="E151" s="184"/>
      <c r="F151" s="184"/>
      <c r="G151" s="184"/>
      <c r="H151" s="184"/>
      <c r="I151" s="184"/>
      <c r="J151" s="184"/>
      <c r="K151" s="184"/>
      <c r="L151" s="184"/>
      <c r="M151" s="184"/>
      <c r="N151" s="184"/>
      <c r="O151" s="184"/>
      <c r="P151" s="184"/>
      <c r="Q151" s="184"/>
      <c r="R151" s="184"/>
      <c r="S151" s="184"/>
      <c r="T151" s="184"/>
      <c r="U151" s="184"/>
      <c r="V151" s="184"/>
      <c r="W151" s="184"/>
      <c r="X151" s="184"/>
      <c r="Y151" s="184"/>
      <c r="Z151" s="184"/>
      <c r="AA151" s="184"/>
      <c r="AB151" s="184"/>
      <c r="AC151" s="184"/>
    </row>
    <row r="152" spans="1:29" x14ac:dyDescent="0.35">
      <c r="A152" s="246"/>
      <c r="B152" s="184"/>
      <c r="C152" s="184"/>
      <c r="D152" s="184"/>
      <c r="E152" s="184"/>
      <c r="F152" s="184"/>
      <c r="G152" s="184"/>
      <c r="H152" s="184"/>
      <c r="I152" s="184"/>
      <c r="J152" s="184"/>
      <c r="K152" s="184"/>
      <c r="L152" s="184"/>
      <c r="M152" s="184"/>
      <c r="N152" s="184"/>
      <c r="O152" s="184"/>
      <c r="P152" s="184"/>
      <c r="Q152" s="184"/>
      <c r="R152" s="184"/>
      <c r="S152" s="184"/>
      <c r="T152" s="184"/>
      <c r="U152" s="184"/>
      <c r="V152" s="184"/>
      <c r="W152" s="184"/>
      <c r="X152" s="184"/>
      <c r="Y152" s="184"/>
      <c r="Z152" s="184"/>
      <c r="AA152" s="184"/>
      <c r="AB152" s="184"/>
      <c r="AC152" s="184"/>
    </row>
    <row r="153" spans="1:29" x14ac:dyDescent="0.35">
      <c r="A153" s="246"/>
      <c r="B153" s="184"/>
      <c r="C153" s="184"/>
      <c r="D153" s="184"/>
      <c r="E153" s="184"/>
      <c r="F153" s="184"/>
      <c r="G153" s="184"/>
      <c r="H153" s="184"/>
      <c r="I153" s="184"/>
      <c r="J153" s="184"/>
      <c r="K153" s="184"/>
      <c r="L153" s="184"/>
      <c r="M153" s="184"/>
      <c r="N153" s="184"/>
      <c r="O153" s="184"/>
      <c r="P153" s="184"/>
      <c r="Q153" s="184"/>
      <c r="R153" s="184"/>
      <c r="S153" s="184"/>
      <c r="T153" s="184"/>
      <c r="U153" s="184"/>
      <c r="V153" s="184"/>
      <c r="W153" s="184"/>
      <c r="X153" s="184"/>
      <c r="Y153" s="184"/>
      <c r="Z153" s="184"/>
      <c r="AA153" s="184"/>
      <c r="AB153" s="184"/>
      <c r="AC153" s="184"/>
    </row>
    <row r="154" spans="1:29" x14ac:dyDescent="0.35">
      <c r="A154" s="246"/>
      <c r="B154" s="184"/>
      <c r="C154" s="184"/>
      <c r="D154" s="184"/>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row>
    <row r="155" spans="1:29" x14ac:dyDescent="0.35">
      <c r="A155" s="246"/>
      <c r="B155" s="184"/>
      <c r="C155" s="184"/>
      <c r="D155" s="184"/>
      <c r="E155" s="184"/>
      <c r="F155" s="184"/>
      <c r="G155" s="184"/>
      <c r="H155" s="184"/>
      <c r="I155" s="184"/>
      <c r="J155" s="184"/>
      <c r="K155" s="184"/>
      <c r="L155" s="184"/>
      <c r="M155" s="184"/>
      <c r="N155" s="184"/>
      <c r="O155" s="184"/>
      <c r="P155" s="184"/>
      <c r="Q155" s="184"/>
      <c r="R155" s="184"/>
      <c r="S155" s="184"/>
      <c r="T155" s="184"/>
      <c r="U155" s="184"/>
      <c r="V155" s="184"/>
      <c r="W155" s="184"/>
      <c r="X155" s="184"/>
      <c r="Y155" s="184"/>
      <c r="Z155" s="184"/>
      <c r="AA155" s="184"/>
      <c r="AB155" s="184"/>
      <c r="AC155" s="184"/>
    </row>
    <row r="156" spans="1:29" x14ac:dyDescent="0.35">
      <c r="A156" s="246"/>
      <c r="B156" s="184"/>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c r="AC156" s="184"/>
    </row>
    <row r="157" spans="1:29" x14ac:dyDescent="0.35">
      <c r="A157" s="246"/>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row>
    <row r="158" spans="1:29" x14ac:dyDescent="0.35">
      <c r="A158" s="246"/>
      <c r="B158" s="184"/>
      <c r="C158" s="184"/>
      <c r="D158" s="184"/>
      <c r="E158" s="184"/>
      <c r="F158" s="184"/>
      <c r="G158" s="184"/>
      <c r="H158" s="184"/>
      <c r="I158" s="184"/>
      <c r="J158" s="184"/>
      <c r="K158" s="184"/>
      <c r="L158" s="184"/>
      <c r="M158" s="184"/>
      <c r="N158" s="184"/>
      <c r="O158" s="184"/>
      <c r="P158" s="184"/>
      <c r="Q158" s="184"/>
      <c r="R158" s="184"/>
      <c r="S158" s="184"/>
      <c r="T158" s="184"/>
      <c r="U158" s="184"/>
      <c r="V158" s="184"/>
      <c r="W158" s="184"/>
      <c r="X158" s="184"/>
      <c r="Y158" s="184"/>
      <c r="Z158" s="184"/>
      <c r="AA158" s="184"/>
      <c r="AB158" s="184"/>
      <c r="AC158" s="184"/>
    </row>
    <row r="159" spans="1:29" x14ac:dyDescent="0.35">
      <c r="A159" s="246"/>
      <c r="B159" s="184"/>
      <c r="C159" s="184"/>
      <c r="D159" s="184"/>
      <c r="E159" s="184"/>
      <c r="F159" s="184"/>
      <c r="G159" s="184"/>
      <c r="H159" s="184"/>
      <c r="I159" s="184"/>
      <c r="J159" s="184"/>
      <c r="K159" s="184"/>
      <c r="L159" s="184"/>
      <c r="M159" s="184"/>
      <c r="N159" s="184"/>
      <c r="O159" s="184"/>
      <c r="P159" s="184"/>
      <c r="Q159" s="184"/>
      <c r="R159" s="184"/>
      <c r="S159" s="184"/>
      <c r="T159" s="184"/>
      <c r="U159" s="184"/>
      <c r="V159" s="184"/>
      <c r="W159" s="184"/>
      <c r="X159" s="184"/>
      <c r="Y159" s="184"/>
      <c r="Z159" s="184"/>
      <c r="AA159" s="184"/>
      <c r="AB159" s="184"/>
      <c r="AC159" s="184"/>
    </row>
    <row r="160" spans="1:29" x14ac:dyDescent="0.35">
      <c r="A160" s="246"/>
      <c r="B160" s="184"/>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c r="AB160" s="184"/>
      <c r="AC160" s="184"/>
    </row>
    <row r="161" spans="1:29" x14ac:dyDescent="0.35">
      <c r="A161" s="246"/>
      <c r="B161" s="184"/>
      <c r="C161" s="184"/>
      <c r="D161" s="184"/>
      <c r="E161" s="184"/>
      <c r="F161" s="184"/>
      <c r="G161" s="184"/>
      <c r="H161" s="184"/>
      <c r="I161" s="184"/>
      <c r="J161" s="184"/>
      <c r="K161" s="184"/>
      <c r="L161" s="184"/>
      <c r="M161" s="184"/>
      <c r="N161" s="184"/>
      <c r="O161" s="184"/>
      <c r="P161" s="184"/>
      <c r="Q161" s="184"/>
      <c r="R161" s="184"/>
      <c r="S161" s="184"/>
      <c r="T161" s="184"/>
      <c r="U161" s="184"/>
      <c r="V161" s="184"/>
      <c r="W161" s="184"/>
      <c r="X161" s="184"/>
      <c r="Y161" s="184"/>
      <c r="Z161" s="184"/>
      <c r="AA161" s="184"/>
      <c r="AB161" s="184"/>
      <c r="AC161" s="184"/>
    </row>
    <row r="162" spans="1:29" x14ac:dyDescent="0.35">
      <c r="A162" s="246"/>
      <c r="B162" s="184"/>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4"/>
      <c r="AA162" s="184"/>
      <c r="AB162" s="184"/>
      <c r="AC162" s="184"/>
    </row>
    <row r="163" spans="1:29" x14ac:dyDescent="0.35">
      <c r="A163" s="246"/>
      <c r="B163" s="184"/>
      <c r="C163" s="184"/>
      <c r="D163" s="184"/>
      <c r="E163" s="184"/>
      <c r="F163" s="184"/>
      <c r="G163" s="184"/>
      <c r="H163" s="184"/>
      <c r="I163" s="184"/>
      <c r="J163" s="184"/>
      <c r="K163" s="184"/>
      <c r="L163" s="184"/>
      <c r="M163" s="184"/>
      <c r="N163" s="184"/>
      <c r="O163" s="184"/>
      <c r="P163" s="184"/>
      <c r="Q163" s="184"/>
      <c r="R163" s="184"/>
      <c r="S163" s="184"/>
      <c r="T163" s="184"/>
      <c r="U163" s="184"/>
      <c r="V163" s="184"/>
      <c r="W163" s="184"/>
      <c r="X163" s="184"/>
      <c r="Y163" s="184"/>
      <c r="Z163" s="184"/>
      <c r="AA163" s="184"/>
      <c r="AB163" s="184"/>
      <c r="AC163" s="184"/>
    </row>
    <row r="164" spans="1:29" x14ac:dyDescent="0.35">
      <c r="A164" s="246"/>
      <c r="B164" s="184"/>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c r="AA164" s="184"/>
      <c r="AB164" s="184"/>
      <c r="AC164" s="184"/>
    </row>
    <row r="165" spans="1:29" x14ac:dyDescent="0.35">
      <c r="A165" s="246"/>
      <c r="B165" s="184"/>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row>
    <row r="166" spans="1:29" x14ac:dyDescent="0.35">
      <c r="A166" s="246"/>
      <c r="B166" s="184"/>
      <c r="C166" s="184"/>
      <c r="D166" s="184"/>
      <c r="E166" s="184"/>
      <c r="F166" s="184"/>
      <c r="G166" s="184"/>
      <c r="H166" s="184"/>
      <c r="I166" s="184"/>
      <c r="J166" s="184"/>
      <c r="K166" s="184"/>
      <c r="L166" s="184"/>
      <c r="M166" s="184"/>
      <c r="N166" s="184"/>
      <c r="O166" s="184"/>
      <c r="P166" s="184"/>
      <c r="Q166" s="184"/>
      <c r="R166" s="184"/>
      <c r="S166" s="184"/>
      <c r="T166" s="184"/>
      <c r="U166" s="184"/>
      <c r="V166" s="184"/>
      <c r="W166" s="184"/>
      <c r="X166" s="184"/>
      <c r="Y166" s="184"/>
      <c r="Z166" s="184"/>
      <c r="AA166" s="184"/>
      <c r="AB166" s="184"/>
      <c r="AC166" s="184"/>
    </row>
    <row r="167" spans="1:29" x14ac:dyDescent="0.35">
      <c r="A167" s="246"/>
      <c r="B167" s="184"/>
      <c r="C167" s="184"/>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c r="AA167" s="184"/>
      <c r="AB167" s="184"/>
      <c r="AC167" s="184"/>
    </row>
    <row r="168" spans="1:29" x14ac:dyDescent="0.35">
      <c r="A168" s="246"/>
      <c r="B168" s="184"/>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4"/>
      <c r="Y168" s="184"/>
      <c r="Z168" s="184"/>
      <c r="AA168" s="184"/>
      <c r="AB168" s="184"/>
      <c r="AC168" s="184"/>
    </row>
    <row r="169" spans="1:29" x14ac:dyDescent="0.35">
      <c r="A169" s="246"/>
      <c r="B169" s="184"/>
      <c r="C169" s="184"/>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c r="AA169" s="184"/>
      <c r="AB169" s="184"/>
      <c r="AC169" s="184"/>
    </row>
    <row r="170" spans="1:29" x14ac:dyDescent="0.35">
      <c r="A170" s="246"/>
      <c r="B170" s="184"/>
      <c r="C170" s="184"/>
      <c r="D170" s="184"/>
      <c r="E170" s="184"/>
      <c r="F170" s="184"/>
      <c r="G170" s="184"/>
      <c r="H170" s="184"/>
      <c r="I170" s="184"/>
      <c r="J170" s="184"/>
      <c r="K170" s="184"/>
      <c r="L170" s="184"/>
      <c r="M170" s="184"/>
      <c r="N170" s="184"/>
      <c r="O170" s="184"/>
      <c r="P170" s="184"/>
      <c r="Q170" s="184"/>
      <c r="R170" s="184"/>
      <c r="S170" s="184"/>
      <c r="T170" s="184"/>
      <c r="U170" s="184"/>
      <c r="V170" s="184"/>
      <c r="W170" s="184"/>
      <c r="X170" s="184"/>
      <c r="Y170" s="184"/>
      <c r="Z170" s="184"/>
      <c r="AA170" s="184"/>
      <c r="AB170" s="184"/>
      <c r="AC170" s="184"/>
    </row>
    <row r="171" spans="1:29" x14ac:dyDescent="0.35">
      <c r="A171" s="246"/>
      <c r="B171" s="184"/>
      <c r="C171" s="184"/>
      <c r="D171" s="184"/>
      <c r="E171" s="184"/>
      <c r="F171" s="184"/>
      <c r="G171" s="184"/>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row>
    <row r="172" spans="1:29" x14ac:dyDescent="0.35">
      <c r="A172" s="246"/>
      <c r="B172" s="184"/>
      <c r="C172" s="184"/>
      <c r="D172" s="184"/>
      <c r="E172" s="184"/>
      <c r="F172" s="184"/>
      <c r="G172" s="184"/>
      <c r="H172" s="184"/>
      <c r="I172" s="184"/>
      <c r="J172" s="184"/>
      <c r="K172" s="184"/>
      <c r="L172" s="184"/>
      <c r="M172" s="184"/>
      <c r="N172" s="184"/>
      <c r="O172" s="184"/>
      <c r="P172" s="184"/>
      <c r="Q172" s="184"/>
      <c r="R172" s="184"/>
      <c r="S172" s="184"/>
      <c r="T172" s="184"/>
      <c r="U172" s="184"/>
      <c r="V172" s="184"/>
      <c r="W172" s="184"/>
      <c r="X172" s="184"/>
      <c r="Y172" s="184"/>
      <c r="Z172" s="184"/>
      <c r="AA172" s="184"/>
      <c r="AB172" s="184"/>
      <c r="AC172" s="184"/>
    </row>
    <row r="173" spans="1:29" x14ac:dyDescent="0.35">
      <c r="A173" s="246"/>
      <c r="B173" s="184"/>
      <c r="C173" s="184"/>
      <c r="D173" s="184"/>
      <c r="E173" s="184"/>
      <c r="F173" s="184"/>
      <c r="G173" s="184"/>
      <c r="H173" s="184"/>
      <c r="I173" s="184"/>
      <c r="J173" s="184"/>
      <c r="K173" s="184"/>
      <c r="L173" s="184"/>
      <c r="M173" s="184"/>
      <c r="N173" s="184"/>
      <c r="O173" s="184"/>
      <c r="P173" s="184"/>
      <c r="Q173" s="184"/>
      <c r="R173" s="184"/>
      <c r="S173" s="184"/>
      <c r="T173" s="184"/>
      <c r="U173" s="184"/>
      <c r="V173" s="184"/>
      <c r="W173" s="184"/>
      <c r="X173" s="184"/>
      <c r="Y173" s="184"/>
      <c r="Z173" s="184"/>
      <c r="AA173" s="184"/>
      <c r="AB173" s="184"/>
      <c r="AC173" s="184"/>
    </row>
    <row r="174" spans="1:29" x14ac:dyDescent="0.35">
      <c r="A174" s="246"/>
      <c r="B174" s="184"/>
      <c r="C174" s="184"/>
      <c r="D174" s="184"/>
      <c r="E174" s="184"/>
      <c r="F174" s="184"/>
      <c r="G174" s="184"/>
      <c r="H174" s="184"/>
      <c r="I174" s="184"/>
      <c r="J174" s="184"/>
      <c r="K174" s="184"/>
      <c r="L174" s="184"/>
      <c r="M174" s="184"/>
      <c r="N174" s="184"/>
      <c r="O174" s="184"/>
      <c r="P174" s="184"/>
      <c r="Q174" s="184"/>
      <c r="R174" s="184"/>
      <c r="S174" s="184"/>
      <c r="T174" s="184"/>
      <c r="U174" s="184"/>
      <c r="V174" s="184"/>
      <c r="W174" s="184"/>
      <c r="X174" s="184"/>
      <c r="Y174" s="184"/>
      <c r="Z174" s="184"/>
      <c r="AA174" s="184"/>
      <c r="AB174" s="184"/>
      <c r="AC174" s="184"/>
    </row>
    <row r="175" spans="1:29" x14ac:dyDescent="0.35">
      <c r="A175" s="246"/>
      <c r="B175" s="184"/>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84"/>
      <c r="AA175" s="184"/>
      <c r="AB175" s="184"/>
      <c r="AC175" s="184"/>
    </row>
    <row r="176" spans="1:29" x14ac:dyDescent="0.35">
      <c r="A176" s="246"/>
      <c r="B176" s="184"/>
      <c r="C176" s="184"/>
      <c r="D176" s="184"/>
      <c r="E176" s="184"/>
      <c r="F176" s="184"/>
      <c r="G176" s="184"/>
      <c r="H176" s="184"/>
      <c r="I176" s="184"/>
      <c r="J176" s="184"/>
      <c r="K176" s="184"/>
      <c r="L176" s="184"/>
      <c r="M176" s="184"/>
      <c r="N176" s="184"/>
      <c r="O176" s="184"/>
      <c r="P176" s="184"/>
      <c r="Q176" s="184"/>
      <c r="R176" s="184"/>
      <c r="S176" s="184"/>
      <c r="T176" s="184"/>
      <c r="U176" s="184"/>
      <c r="V176" s="184"/>
      <c r="W176" s="184"/>
      <c r="X176" s="184"/>
      <c r="Y176" s="184"/>
      <c r="Z176" s="184"/>
      <c r="AA176" s="184"/>
      <c r="AB176" s="184"/>
      <c r="AC176" s="184"/>
    </row>
    <row r="177" spans="1:29" x14ac:dyDescent="0.35">
      <c r="A177" s="246"/>
      <c r="B177" s="184"/>
      <c r="C177" s="184"/>
      <c r="D177" s="184"/>
      <c r="E177" s="184"/>
      <c r="F177" s="184"/>
      <c r="G177" s="184"/>
      <c r="H177" s="184"/>
      <c r="I177" s="184"/>
      <c r="J177" s="184"/>
      <c r="K177" s="184"/>
      <c r="L177" s="184"/>
      <c r="M177" s="184"/>
      <c r="N177" s="184"/>
      <c r="O177" s="184"/>
      <c r="P177" s="184"/>
      <c r="Q177" s="184"/>
      <c r="R177" s="184"/>
      <c r="S177" s="184"/>
      <c r="T177" s="184"/>
      <c r="U177" s="184"/>
      <c r="V177" s="184"/>
      <c r="W177" s="184"/>
      <c r="X177" s="184"/>
      <c r="Y177" s="184"/>
      <c r="Z177" s="184"/>
      <c r="AA177" s="184"/>
      <c r="AB177" s="184"/>
      <c r="AC177" s="184"/>
    </row>
    <row r="178" spans="1:29" x14ac:dyDescent="0.35">
      <c r="A178" s="246"/>
      <c r="B178" s="184"/>
      <c r="C178" s="184"/>
      <c r="D178" s="184"/>
      <c r="E178" s="184"/>
      <c r="F178" s="184"/>
      <c r="G178" s="184"/>
      <c r="H178" s="184"/>
      <c r="I178" s="184"/>
      <c r="J178" s="184"/>
      <c r="K178" s="184"/>
      <c r="L178" s="184"/>
      <c r="M178" s="184"/>
      <c r="N178" s="184"/>
      <c r="O178" s="184"/>
      <c r="P178" s="184"/>
      <c r="Q178" s="184"/>
      <c r="R178" s="184"/>
      <c r="S178" s="184"/>
      <c r="T178" s="184"/>
      <c r="U178" s="184"/>
      <c r="V178" s="184"/>
      <c r="W178" s="184"/>
      <c r="X178" s="184"/>
      <c r="Y178" s="184"/>
      <c r="Z178" s="184"/>
      <c r="AA178" s="184"/>
      <c r="AB178" s="184"/>
      <c r="AC178" s="184"/>
    </row>
    <row r="179" spans="1:29" x14ac:dyDescent="0.35">
      <c r="A179" s="246"/>
      <c r="B179" s="184"/>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row>
    <row r="180" spans="1:29" x14ac:dyDescent="0.35">
      <c r="A180" s="246"/>
      <c r="B180" s="184"/>
      <c r="C180" s="184"/>
      <c r="D180" s="184"/>
      <c r="E180" s="184"/>
      <c r="F180" s="184"/>
      <c r="G180" s="184"/>
      <c r="H180" s="184"/>
      <c r="I180" s="184"/>
      <c r="J180" s="184"/>
      <c r="K180" s="184"/>
      <c r="L180" s="184"/>
      <c r="M180" s="184"/>
      <c r="N180" s="184"/>
      <c r="O180" s="184"/>
      <c r="P180" s="184"/>
      <c r="Q180" s="184"/>
      <c r="R180" s="184"/>
      <c r="S180" s="184"/>
      <c r="T180" s="184"/>
      <c r="U180" s="184"/>
      <c r="V180" s="184"/>
      <c r="W180" s="184"/>
      <c r="X180" s="184"/>
      <c r="Y180" s="184"/>
      <c r="Z180" s="184"/>
      <c r="AA180" s="184"/>
      <c r="AB180" s="184"/>
      <c r="AC180" s="184"/>
    </row>
    <row r="181" spans="1:29" x14ac:dyDescent="0.35">
      <c r="A181" s="246"/>
      <c r="B181" s="184"/>
      <c r="C181" s="184"/>
      <c r="D181" s="184"/>
      <c r="E181" s="184"/>
      <c r="F181" s="184"/>
      <c r="G181" s="184"/>
      <c r="H181" s="184"/>
      <c r="I181" s="184"/>
      <c r="J181" s="184"/>
      <c r="K181" s="184"/>
      <c r="L181" s="184"/>
      <c r="M181" s="184"/>
      <c r="N181" s="184"/>
      <c r="O181" s="184"/>
      <c r="P181" s="184"/>
      <c r="Q181" s="184"/>
      <c r="R181" s="184"/>
      <c r="S181" s="184"/>
      <c r="T181" s="184"/>
      <c r="U181" s="184"/>
      <c r="V181" s="184"/>
      <c r="W181" s="184"/>
      <c r="X181" s="184"/>
      <c r="Y181" s="184"/>
      <c r="Z181" s="184"/>
      <c r="AA181" s="184"/>
      <c r="AB181" s="184"/>
      <c r="AC181" s="184"/>
    </row>
    <row r="182" spans="1:29" x14ac:dyDescent="0.35">
      <c r="A182" s="246"/>
      <c r="B182" s="184"/>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c r="AA182" s="184"/>
      <c r="AB182" s="184"/>
      <c r="AC182" s="184"/>
    </row>
    <row r="183" spans="1:29" x14ac:dyDescent="0.35">
      <c r="A183" s="246"/>
      <c r="B183" s="184"/>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c r="AA183" s="184"/>
      <c r="AB183" s="184"/>
      <c r="AC183" s="184"/>
    </row>
    <row r="184" spans="1:29" x14ac:dyDescent="0.35">
      <c r="A184" s="246"/>
      <c r="B184" s="184"/>
      <c r="C184" s="184"/>
      <c r="D184" s="184"/>
      <c r="E184" s="184"/>
      <c r="F184" s="184"/>
      <c r="G184" s="184"/>
      <c r="H184" s="184"/>
      <c r="I184" s="184"/>
      <c r="J184" s="184"/>
      <c r="K184" s="184"/>
      <c r="L184" s="184"/>
      <c r="M184" s="184"/>
      <c r="N184" s="184"/>
      <c r="O184" s="184"/>
      <c r="P184" s="184"/>
      <c r="Q184" s="184"/>
      <c r="R184" s="184"/>
      <c r="S184" s="184"/>
      <c r="T184" s="184"/>
      <c r="U184" s="184"/>
      <c r="V184" s="184"/>
      <c r="W184" s="184"/>
      <c r="X184" s="184"/>
      <c r="Y184" s="184"/>
      <c r="Z184" s="184"/>
      <c r="AA184" s="184"/>
      <c r="AB184" s="184"/>
      <c r="AC184" s="184"/>
    </row>
    <row r="185" spans="1:29" x14ac:dyDescent="0.35">
      <c r="A185" s="246"/>
      <c r="B185" s="184"/>
      <c r="C185" s="184"/>
      <c r="D185" s="184"/>
      <c r="E185" s="184"/>
      <c r="F185" s="184"/>
      <c r="G185" s="184"/>
      <c r="H185" s="184"/>
      <c r="I185" s="184"/>
      <c r="J185" s="184"/>
      <c r="K185" s="184"/>
      <c r="L185" s="184"/>
      <c r="M185" s="184"/>
      <c r="N185" s="184"/>
      <c r="O185" s="184"/>
      <c r="P185" s="184"/>
      <c r="Q185" s="184"/>
      <c r="R185" s="184"/>
      <c r="S185" s="184"/>
      <c r="T185" s="184"/>
      <c r="U185" s="184"/>
      <c r="V185" s="184"/>
      <c r="W185" s="184"/>
      <c r="X185" s="184"/>
      <c r="Y185" s="184"/>
      <c r="Z185" s="184"/>
      <c r="AA185" s="184"/>
      <c r="AB185" s="184"/>
      <c r="AC185" s="184"/>
    </row>
    <row r="186" spans="1:29" x14ac:dyDescent="0.35">
      <c r="A186" s="246"/>
      <c r="B186" s="184"/>
      <c r="C186" s="184"/>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c r="AA186" s="184"/>
      <c r="AB186" s="184"/>
      <c r="AC186" s="184"/>
    </row>
    <row r="187" spans="1:29" x14ac:dyDescent="0.35">
      <c r="A187" s="246"/>
      <c r="B187" s="184"/>
      <c r="C187" s="184"/>
      <c r="D187" s="184"/>
      <c r="E187" s="184"/>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row>
    <row r="188" spans="1:29" x14ac:dyDescent="0.35">
      <c r="A188" s="246"/>
      <c r="B188" s="184"/>
      <c r="C188" s="184"/>
      <c r="D188" s="184"/>
      <c r="E188" s="184"/>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row>
    <row r="189" spans="1:29" x14ac:dyDescent="0.35">
      <c r="A189" s="246"/>
      <c r="B189" s="184"/>
      <c r="C189" s="184"/>
      <c r="D189" s="184"/>
      <c r="E189" s="184"/>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row>
    <row r="190" spans="1:29" x14ac:dyDescent="0.35">
      <c r="A190" s="246"/>
      <c r="B190" s="184"/>
      <c r="C190" s="184"/>
      <c r="D190" s="184"/>
      <c r="E190" s="184"/>
      <c r="F190" s="184"/>
      <c r="G190" s="184"/>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row>
    <row r="191" spans="1:29" x14ac:dyDescent="0.35">
      <c r="A191" s="246"/>
      <c r="B191" s="184"/>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row>
    <row r="192" spans="1:29" x14ac:dyDescent="0.35">
      <c r="A192" s="246"/>
      <c r="B192" s="184"/>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c r="AB192" s="184"/>
      <c r="AC192" s="184"/>
    </row>
    <row r="193" spans="1:29" x14ac:dyDescent="0.35">
      <c r="A193" s="246"/>
      <c r="B193" s="184"/>
      <c r="C193" s="184"/>
      <c r="D193" s="184"/>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c r="AA193" s="184"/>
      <c r="AB193" s="184"/>
      <c r="AC193" s="184"/>
    </row>
    <row r="194" spans="1:29" x14ac:dyDescent="0.35">
      <c r="A194" s="246"/>
      <c r="B194" s="184"/>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row>
    <row r="195" spans="1:29" x14ac:dyDescent="0.35">
      <c r="A195" s="246"/>
      <c r="B195" s="184"/>
      <c r="C195" s="184"/>
      <c r="D195" s="184"/>
      <c r="E195" s="184"/>
      <c r="F195" s="184"/>
      <c r="G195" s="184"/>
      <c r="H195" s="184"/>
      <c r="I195" s="184"/>
      <c r="J195" s="184"/>
      <c r="K195" s="184"/>
      <c r="L195" s="184"/>
      <c r="M195" s="184"/>
      <c r="N195" s="184"/>
      <c r="O195" s="184"/>
      <c r="P195" s="184"/>
      <c r="Q195" s="184"/>
      <c r="R195" s="184"/>
      <c r="S195" s="184"/>
      <c r="T195" s="184"/>
      <c r="U195" s="184"/>
      <c r="V195" s="184"/>
      <c r="W195" s="184"/>
      <c r="X195" s="184"/>
      <c r="Y195" s="184"/>
      <c r="Z195" s="184"/>
      <c r="AA195" s="184"/>
      <c r="AB195" s="184"/>
      <c r="AC195" s="184"/>
    </row>
    <row r="196" spans="1:29" x14ac:dyDescent="0.35">
      <c r="A196" s="246"/>
      <c r="B196" s="184"/>
      <c r="C196" s="184"/>
      <c r="D196" s="184"/>
      <c r="E196" s="184"/>
      <c r="F196" s="184"/>
      <c r="G196" s="184"/>
      <c r="H196" s="184"/>
      <c r="I196" s="184"/>
      <c r="J196" s="184"/>
      <c r="K196" s="184"/>
      <c r="L196" s="184"/>
      <c r="M196" s="184"/>
      <c r="N196" s="184"/>
      <c r="O196" s="184"/>
      <c r="P196" s="184"/>
      <c r="Q196" s="184"/>
      <c r="R196" s="184"/>
      <c r="S196" s="184"/>
      <c r="T196" s="184"/>
      <c r="U196" s="184"/>
      <c r="V196" s="184"/>
      <c r="W196" s="184"/>
      <c r="X196" s="184"/>
      <c r="Y196" s="184"/>
      <c r="Z196" s="184"/>
      <c r="AA196" s="184"/>
      <c r="AB196" s="184"/>
      <c r="AC196" s="184"/>
    </row>
    <row r="197" spans="1:29" x14ac:dyDescent="0.35">
      <c r="A197" s="246"/>
      <c r="B197" s="184"/>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c r="AA197" s="184"/>
      <c r="AB197" s="184"/>
      <c r="AC197" s="184"/>
    </row>
    <row r="198" spans="1:29" x14ac:dyDescent="0.35">
      <c r="A198" s="246"/>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c r="Z198" s="184"/>
      <c r="AA198" s="184"/>
      <c r="AB198" s="184"/>
      <c r="AC198" s="184"/>
    </row>
    <row r="199" spans="1:29" x14ac:dyDescent="0.35">
      <c r="A199" s="246"/>
      <c r="B199" s="184"/>
      <c r="C199" s="184"/>
      <c r="D199" s="184"/>
      <c r="E199" s="184"/>
      <c r="F199" s="184"/>
      <c r="G199" s="184"/>
      <c r="H199" s="184"/>
      <c r="I199" s="184"/>
      <c r="J199" s="184"/>
      <c r="K199" s="184"/>
      <c r="L199" s="184"/>
      <c r="M199" s="184"/>
      <c r="N199" s="184"/>
      <c r="O199" s="184"/>
      <c r="P199" s="184"/>
      <c r="Q199" s="184"/>
      <c r="R199" s="184"/>
      <c r="S199" s="184"/>
      <c r="T199" s="184"/>
      <c r="U199" s="184"/>
      <c r="V199" s="184"/>
      <c r="W199" s="184"/>
      <c r="X199" s="184"/>
      <c r="Y199" s="184"/>
      <c r="Z199" s="184"/>
      <c r="AA199" s="184"/>
      <c r="AB199" s="184"/>
      <c r="AC199" s="184"/>
    </row>
    <row r="200" spans="1:29" x14ac:dyDescent="0.35">
      <c r="A200" s="246"/>
      <c r="B200" s="184"/>
      <c r="C200" s="184"/>
      <c r="D200" s="184"/>
      <c r="E200" s="184"/>
      <c r="F200" s="184"/>
      <c r="G200" s="184"/>
      <c r="H200" s="184"/>
      <c r="I200" s="184"/>
      <c r="J200" s="184"/>
      <c r="K200" s="184"/>
      <c r="L200" s="184"/>
      <c r="M200" s="184"/>
      <c r="N200" s="184"/>
      <c r="O200" s="184"/>
      <c r="P200" s="184"/>
      <c r="Q200" s="184"/>
      <c r="R200" s="184"/>
      <c r="S200" s="184"/>
      <c r="T200" s="184"/>
      <c r="U200" s="184"/>
      <c r="V200" s="184"/>
      <c r="W200" s="184"/>
      <c r="X200" s="184"/>
      <c r="Y200" s="184"/>
      <c r="Z200" s="184"/>
      <c r="AA200" s="184"/>
      <c r="AB200" s="184"/>
      <c r="AC200" s="184"/>
    </row>
    <row r="201" spans="1:29" x14ac:dyDescent="0.35">
      <c r="A201" s="246"/>
      <c r="B201" s="184"/>
      <c r="C201" s="184"/>
      <c r="D201" s="184"/>
      <c r="E201" s="184"/>
      <c r="F201" s="184"/>
      <c r="G201" s="184"/>
      <c r="H201" s="184"/>
      <c r="I201" s="184"/>
      <c r="J201" s="184"/>
      <c r="K201" s="184"/>
      <c r="L201" s="184"/>
      <c r="M201" s="184"/>
      <c r="N201" s="184"/>
      <c r="O201" s="184"/>
      <c r="P201" s="184"/>
      <c r="Q201" s="184"/>
      <c r="R201" s="184"/>
      <c r="S201" s="184"/>
      <c r="T201" s="184"/>
      <c r="U201" s="184"/>
      <c r="V201" s="184"/>
      <c r="W201" s="184"/>
      <c r="X201" s="184"/>
      <c r="Y201" s="184"/>
      <c r="Z201" s="184"/>
      <c r="AA201" s="184"/>
      <c r="AB201" s="184"/>
      <c r="AC201" s="184"/>
    </row>
    <row r="202" spans="1:29" x14ac:dyDescent="0.35">
      <c r="A202" s="246"/>
      <c r="B202" s="184"/>
      <c r="C202" s="184"/>
      <c r="D202" s="184"/>
      <c r="E202" s="184"/>
      <c r="F202" s="184"/>
      <c r="G202" s="184"/>
      <c r="H202" s="184"/>
      <c r="I202" s="184"/>
      <c r="J202" s="184"/>
      <c r="K202" s="184"/>
      <c r="L202" s="184"/>
      <c r="M202" s="184"/>
      <c r="N202" s="184"/>
      <c r="O202" s="184"/>
      <c r="P202" s="184"/>
      <c r="Q202" s="184"/>
      <c r="R202" s="184"/>
      <c r="S202" s="184"/>
      <c r="T202" s="184"/>
      <c r="U202" s="184"/>
      <c r="V202" s="184"/>
      <c r="W202" s="184"/>
      <c r="X202" s="184"/>
      <c r="Y202" s="184"/>
      <c r="Z202" s="184"/>
      <c r="AA202" s="184"/>
      <c r="AB202" s="184"/>
      <c r="AC202" s="184"/>
    </row>
    <row r="203" spans="1:29" x14ac:dyDescent="0.35">
      <c r="A203" s="246"/>
      <c r="B203" s="184"/>
      <c r="C203" s="184"/>
      <c r="D203" s="184"/>
      <c r="E203" s="184"/>
      <c r="F203" s="184"/>
      <c r="G203" s="184"/>
      <c r="H203" s="184"/>
      <c r="I203" s="184"/>
      <c r="J203" s="184"/>
      <c r="K203" s="184"/>
      <c r="L203" s="184"/>
      <c r="M203" s="184"/>
      <c r="N203" s="184"/>
      <c r="O203" s="184"/>
      <c r="P203" s="184"/>
      <c r="Q203" s="184"/>
      <c r="R203" s="184"/>
      <c r="S203" s="184"/>
      <c r="T203" s="184"/>
      <c r="U203" s="184"/>
      <c r="V203" s="184"/>
      <c r="W203" s="184"/>
      <c r="X203" s="184"/>
      <c r="Y203" s="184"/>
      <c r="Z203" s="184"/>
      <c r="AA203" s="184"/>
      <c r="AB203" s="184"/>
      <c r="AC203" s="184"/>
    </row>
    <row r="204" spans="1:29" x14ac:dyDescent="0.35">
      <c r="A204" s="246"/>
      <c r="B204" s="184"/>
      <c r="C204" s="184"/>
      <c r="D204" s="184"/>
      <c r="E204" s="184"/>
      <c r="F204" s="184"/>
      <c r="G204" s="184"/>
      <c r="H204" s="184"/>
      <c r="I204" s="184"/>
      <c r="J204" s="184"/>
      <c r="K204" s="184"/>
      <c r="L204" s="184"/>
      <c r="M204" s="184"/>
      <c r="N204" s="184"/>
      <c r="O204" s="184"/>
      <c r="P204" s="184"/>
      <c r="Q204" s="184"/>
      <c r="R204" s="184"/>
      <c r="S204" s="184"/>
      <c r="T204" s="184"/>
      <c r="U204" s="184"/>
      <c r="V204" s="184"/>
      <c r="W204" s="184"/>
      <c r="X204" s="184"/>
      <c r="Y204" s="184"/>
      <c r="Z204" s="184"/>
      <c r="AA204" s="184"/>
      <c r="AB204" s="184"/>
      <c r="AC204" s="184"/>
    </row>
    <row r="205" spans="1:29" x14ac:dyDescent="0.35">
      <c r="A205" s="246"/>
      <c r="B205" s="184"/>
      <c r="C205" s="184"/>
      <c r="D205" s="184"/>
      <c r="E205" s="184"/>
      <c r="F205" s="184"/>
      <c r="G205" s="184"/>
      <c r="H205" s="184"/>
      <c r="I205" s="184"/>
      <c r="J205" s="184"/>
      <c r="K205" s="184"/>
      <c r="L205" s="184"/>
      <c r="M205" s="184"/>
      <c r="N205" s="184"/>
      <c r="O205" s="184"/>
      <c r="P205" s="184"/>
      <c r="Q205" s="184"/>
      <c r="R205" s="184"/>
      <c r="S205" s="184"/>
      <c r="T205" s="184"/>
      <c r="U205" s="184"/>
      <c r="V205" s="184"/>
      <c r="W205" s="184"/>
      <c r="X205" s="184"/>
      <c r="Y205" s="184"/>
      <c r="Z205" s="184"/>
      <c r="AA205" s="184"/>
      <c r="AB205" s="184"/>
      <c r="AC205" s="184"/>
    </row>
    <row r="206" spans="1:29" x14ac:dyDescent="0.35">
      <c r="A206" s="246"/>
      <c r="B206" s="184"/>
      <c r="C206" s="184"/>
      <c r="D206" s="184"/>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4"/>
      <c r="AA206" s="184"/>
      <c r="AB206" s="184"/>
      <c r="AC206" s="184"/>
    </row>
    <row r="207" spans="1:29" x14ac:dyDescent="0.35">
      <c r="A207" s="246"/>
      <c r="B207" s="184"/>
      <c r="C207" s="184"/>
      <c r="D207" s="184"/>
      <c r="E207" s="184"/>
      <c r="F207" s="184"/>
      <c r="G207" s="184"/>
      <c r="H207" s="184"/>
      <c r="I207" s="184"/>
      <c r="J207" s="184"/>
      <c r="K207" s="184"/>
      <c r="L207" s="184"/>
      <c r="M207" s="184"/>
      <c r="N207" s="184"/>
      <c r="O207" s="184"/>
      <c r="P207" s="184"/>
      <c r="Q207" s="184"/>
      <c r="R207" s="184"/>
      <c r="S207" s="184"/>
      <c r="T207" s="184"/>
      <c r="U207" s="184"/>
      <c r="V207" s="184"/>
      <c r="W207" s="184"/>
      <c r="X207" s="184"/>
      <c r="Y207" s="184"/>
      <c r="Z207" s="184"/>
      <c r="AA207" s="184"/>
      <c r="AB207" s="184"/>
      <c r="AC207" s="184"/>
    </row>
    <row r="208" spans="1:29" x14ac:dyDescent="0.35">
      <c r="A208" s="246"/>
      <c r="B208" s="184"/>
      <c r="C208" s="184"/>
      <c r="D208" s="184"/>
      <c r="E208" s="184"/>
      <c r="F208" s="184"/>
      <c r="G208" s="184"/>
      <c r="H208" s="184"/>
      <c r="I208" s="184"/>
      <c r="J208" s="184"/>
      <c r="K208" s="184"/>
      <c r="L208" s="184"/>
      <c r="M208" s="184"/>
      <c r="N208" s="184"/>
      <c r="O208" s="184"/>
      <c r="P208" s="184"/>
      <c r="Q208" s="184"/>
      <c r="R208" s="184"/>
      <c r="S208" s="184"/>
      <c r="T208" s="184"/>
      <c r="U208" s="184"/>
      <c r="V208" s="184"/>
      <c r="W208" s="184"/>
      <c r="X208" s="184"/>
      <c r="Y208" s="184"/>
      <c r="Z208" s="184"/>
      <c r="AA208" s="184"/>
      <c r="AB208" s="184"/>
      <c r="AC208" s="184"/>
    </row>
    <row r="209" spans="1:29" x14ac:dyDescent="0.35">
      <c r="A209" s="246"/>
      <c r="B209" s="184"/>
      <c r="C209" s="184"/>
      <c r="D209" s="184"/>
      <c r="E209" s="184"/>
      <c r="F209" s="184"/>
      <c r="G209" s="184"/>
      <c r="H209" s="184"/>
      <c r="I209" s="184"/>
      <c r="J209" s="184"/>
      <c r="K209" s="184"/>
      <c r="L209" s="184"/>
      <c r="M209" s="184"/>
      <c r="N209" s="184"/>
      <c r="O209" s="184"/>
      <c r="P209" s="184"/>
      <c r="Q209" s="184"/>
      <c r="R209" s="184"/>
      <c r="S209" s="184"/>
      <c r="T209" s="184"/>
      <c r="U209" s="184"/>
      <c r="V209" s="184"/>
      <c r="W209" s="184"/>
      <c r="X209" s="184"/>
      <c r="Y209" s="184"/>
      <c r="Z209" s="184"/>
      <c r="AA209" s="184"/>
      <c r="AB209" s="184"/>
      <c r="AC209" s="184"/>
    </row>
    <row r="210" spans="1:29" x14ac:dyDescent="0.35">
      <c r="A210" s="246"/>
      <c r="B210" s="184"/>
      <c r="C210" s="184"/>
      <c r="D210" s="184"/>
      <c r="E210" s="184"/>
      <c r="F210" s="184"/>
      <c r="G210" s="184"/>
      <c r="H210" s="184"/>
      <c r="I210" s="184"/>
      <c r="J210" s="184"/>
      <c r="K210" s="184"/>
      <c r="L210" s="184"/>
      <c r="M210" s="184"/>
      <c r="N210" s="184"/>
      <c r="O210" s="184"/>
      <c r="P210" s="184"/>
      <c r="Q210" s="184"/>
      <c r="R210" s="184"/>
      <c r="S210" s="184"/>
      <c r="T210" s="184"/>
      <c r="U210" s="184"/>
      <c r="V210" s="184"/>
      <c r="W210" s="184"/>
      <c r="X210" s="184"/>
      <c r="Y210" s="184"/>
      <c r="Z210" s="184"/>
      <c r="AA210" s="184"/>
      <c r="AB210" s="184"/>
      <c r="AC210" s="184"/>
    </row>
    <row r="211" spans="1:29" x14ac:dyDescent="0.35">
      <c r="A211" s="246"/>
      <c r="B211" s="184"/>
      <c r="C211" s="184"/>
      <c r="D211" s="184"/>
      <c r="E211" s="184"/>
      <c r="F211" s="184"/>
      <c r="G211" s="184"/>
      <c r="H211" s="184"/>
      <c r="I211" s="184"/>
      <c r="J211" s="184"/>
      <c r="K211" s="184"/>
      <c r="L211" s="184"/>
      <c r="M211" s="184"/>
      <c r="N211" s="184"/>
      <c r="O211" s="184"/>
      <c r="P211" s="184"/>
      <c r="Q211" s="184"/>
      <c r="R211" s="184"/>
      <c r="S211" s="184"/>
      <c r="T211" s="184"/>
      <c r="U211" s="184"/>
      <c r="V211" s="184"/>
      <c r="W211" s="184"/>
      <c r="X211" s="184"/>
      <c r="Y211" s="184"/>
      <c r="Z211" s="184"/>
      <c r="AA211" s="184"/>
      <c r="AB211" s="184"/>
      <c r="AC211" s="184"/>
    </row>
    <row r="212" spans="1:29" x14ac:dyDescent="0.35">
      <c r="A212" s="246"/>
      <c r="B212" s="184"/>
      <c r="C212" s="184"/>
      <c r="D212" s="184"/>
      <c r="E212" s="184"/>
      <c r="F212" s="184"/>
      <c r="G212" s="184"/>
      <c r="H212" s="184"/>
      <c r="I212" s="184"/>
      <c r="J212" s="184"/>
      <c r="K212" s="184"/>
      <c r="L212" s="184"/>
      <c r="M212" s="184"/>
      <c r="N212" s="184"/>
      <c r="O212" s="184"/>
      <c r="P212" s="184"/>
      <c r="Q212" s="184"/>
      <c r="R212" s="184"/>
      <c r="S212" s="184"/>
      <c r="T212" s="184"/>
      <c r="U212" s="184"/>
      <c r="V212" s="184"/>
      <c r="W212" s="184"/>
      <c r="X212" s="184"/>
      <c r="Y212" s="184"/>
      <c r="Z212" s="184"/>
      <c r="AA212" s="184"/>
      <c r="AB212" s="184"/>
      <c r="AC212" s="184"/>
    </row>
    <row r="213" spans="1:29" x14ac:dyDescent="0.35">
      <c r="A213" s="246"/>
      <c r="B213" s="184"/>
      <c r="C213" s="184"/>
      <c r="D213" s="184"/>
      <c r="E213" s="184"/>
      <c r="F213" s="184"/>
      <c r="G213" s="184"/>
      <c r="H213" s="184"/>
      <c r="I213" s="184"/>
      <c r="J213" s="184"/>
      <c r="K213" s="184"/>
      <c r="L213" s="184"/>
      <c r="M213" s="184"/>
      <c r="N213" s="184"/>
      <c r="O213" s="184"/>
      <c r="P213" s="184"/>
      <c r="Q213" s="184"/>
      <c r="R213" s="184"/>
      <c r="S213" s="184"/>
      <c r="T213" s="184"/>
      <c r="U213" s="184"/>
      <c r="V213" s="184"/>
      <c r="W213" s="184"/>
      <c r="X213" s="184"/>
      <c r="Y213" s="184"/>
      <c r="Z213" s="184"/>
      <c r="AA213" s="184"/>
      <c r="AB213" s="184"/>
      <c r="AC213" s="184"/>
    </row>
    <row r="214" spans="1:29" x14ac:dyDescent="0.35">
      <c r="A214" s="246"/>
      <c r="B214" s="184"/>
      <c r="C214" s="184"/>
      <c r="D214" s="184"/>
      <c r="E214" s="184"/>
      <c r="F214" s="184"/>
      <c r="G214" s="184"/>
      <c r="H214" s="184"/>
      <c r="I214" s="184"/>
      <c r="J214" s="184"/>
      <c r="K214" s="184"/>
      <c r="L214" s="184"/>
      <c r="M214" s="184"/>
      <c r="N214" s="184"/>
      <c r="O214" s="184"/>
      <c r="P214" s="184"/>
      <c r="Q214" s="184"/>
      <c r="R214" s="184"/>
      <c r="S214" s="184"/>
      <c r="T214" s="184"/>
      <c r="U214" s="184"/>
      <c r="V214" s="184"/>
      <c r="W214" s="184"/>
      <c r="X214" s="184"/>
      <c r="Y214" s="184"/>
      <c r="Z214" s="184"/>
      <c r="AA214" s="184"/>
      <c r="AB214" s="184"/>
      <c r="AC214" s="184"/>
    </row>
    <row r="215" spans="1:29" x14ac:dyDescent="0.35">
      <c r="A215" s="246"/>
      <c r="B215" s="184"/>
      <c r="C215" s="184"/>
      <c r="D215" s="184"/>
      <c r="E215" s="184"/>
      <c r="F215" s="184"/>
      <c r="G215" s="184"/>
      <c r="H215" s="184"/>
      <c r="I215" s="184"/>
      <c r="J215" s="184"/>
      <c r="K215" s="184"/>
      <c r="L215" s="184"/>
      <c r="M215" s="184"/>
      <c r="N215" s="184"/>
      <c r="O215" s="184"/>
      <c r="P215" s="184"/>
      <c r="Q215" s="184"/>
      <c r="R215" s="184"/>
      <c r="S215" s="184"/>
      <c r="T215" s="184"/>
      <c r="U215" s="184"/>
      <c r="V215" s="184"/>
      <c r="W215" s="184"/>
      <c r="X215" s="184"/>
      <c r="Y215" s="184"/>
      <c r="Z215" s="184"/>
      <c r="AA215" s="184"/>
      <c r="AB215" s="184"/>
      <c r="AC215" s="184"/>
    </row>
    <row r="216" spans="1:29" x14ac:dyDescent="0.35">
      <c r="A216" s="246"/>
      <c r="B216" s="184"/>
      <c r="C216" s="184"/>
      <c r="D216" s="184"/>
      <c r="E216" s="184"/>
      <c r="F216" s="184"/>
      <c r="G216" s="184"/>
      <c r="H216" s="184"/>
      <c r="I216" s="184"/>
      <c r="J216" s="184"/>
      <c r="K216" s="184"/>
      <c r="L216" s="184"/>
      <c r="M216" s="184"/>
      <c r="N216" s="184"/>
      <c r="O216" s="184"/>
      <c r="P216" s="184"/>
      <c r="Q216" s="184"/>
      <c r="R216" s="184"/>
      <c r="S216" s="184"/>
      <c r="T216" s="184"/>
      <c r="U216" s="184"/>
      <c r="V216" s="184"/>
      <c r="W216" s="184"/>
      <c r="X216" s="184"/>
      <c r="Y216" s="184"/>
      <c r="Z216" s="184"/>
      <c r="AA216" s="184"/>
      <c r="AB216" s="184"/>
      <c r="AC216" s="184"/>
    </row>
    <row r="217" spans="1:29" x14ac:dyDescent="0.35">
      <c r="A217" s="246"/>
      <c r="B217" s="184"/>
      <c r="C217" s="184"/>
      <c r="D217" s="184"/>
      <c r="E217" s="184"/>
      <c r="F217" s="184"/>
      <c r="G217" s="184"/>
      <c r="H217" s="184"/>
      <c r="I217" s="184"/>
      <c r="J217" s="184"/>
      <c r="K217" s="184"/>
      <c r="L217" s="184"/>
      <c r="M217" s="184"/>
      <c r="N217" s="184"/>
      <c r="O217" s="184"/>
      <c r="P217" s="184"/>
      <c r="Q217" s="184"/>
      <c r="R217" s="184"/>
      <c r="S217" s="184"/>
      <c r="T217" s="184"/>
      <c r="U217" s="184"/>
      <c r="V217" s="184"/>
      <c r="W217" s="184"/>
      <c r="X217" s="184"/>
      <c r="Y217" s="184"/>
      <c r="Z217" s="184"/>
      <c r="AA217" s="184"/>
      <c r="AB217" s="184"/>
      <c r="AC217" s="184"/>
    </row>
    <row r="218" spans="1:29" x14ac:dyDescent="0.35">
      <c r="A218" s="246"/>
      <c r="B218" s="184"/>
      <c r="C218" s="184"/>
      <c r="D218" s="184"/>
      <c r="E218" s="184"/>
      <c r="F218" s="184"/>
      <c r="G218" s="184"/>
      <c r="H218" s="184"/>
      <c r="I218" s="184"/>
      <c r="J218" s="184"/>
      <c r="K218" s="184"/>
      <c r="L218" s="184"/>
      <c r="M218" s="184"/>
      <c r="N218" s="184"/>
      <c r="O218" s="184"/>
      <c r="P218" s="184"/>
      <c r="Q218" s="184"/>
      <c r="R218" s="184"/>
      <c r="S218" s="184"/>
      <c r="T218" s="184"/>
      <c r="U218" s="184"/>
      <c r="V218" s="184"/>
      <c r="W218" s="184"/>
      <c r="X218" s="184"/>
      <c r="Y218" s="184"/>
      <c r="Z218" s="184"/>
      <c r="AA218" s="184"/>
      <c r="AB218" s="184"/>
      <c r="AC218" s="184"/>
    </row>
    <row r="219" spans="1:29" x14ac:dyDescent="0.35">
      <c r="A219" s="246"/>
      <c r="B219" s="184"/>
      <c r="C219" s="184"/>
      <c r="D219" s="184"/>
      <c r="E219" s="184"/>
      <c r="F219" s="184"/>
      <c r="G219" s="184"/>
      <c r="H219" s="184"/>
      <c r="I219" s="184"/>
      <c r="J219" s="184"/>
      <c r="K219" s="184"/>
      <c r="L219" s="184"/>
      <c r="M219" s="184"/>
      <c r="N219" s="184"/>
      <c r="O219" s="184"/>
      <c r="P219" s="184"/>
      <c r="Q219" s="184"/>
      <c r="R219" s="184"/>
      <c r="S219" s="184"/>
      <c r="T219" s="184"/>
      <c r="U219" s="184"/>
      <c r="V219" s="184"/>
      <c r="W219" s="184"/>
      <c r="X219" s="184"/>
      <c r="Y219" s="184"/>
      <c r="Z219" s="184"/>
      <c r="AA219" s="184"/>
      <c r="AB219" s="184"/>
      <c r="AC219" s="184"/>
    </row>
    <row r="220" spans="1:29" x14ac:dyDescent="0.35">
      <c r="A220" s="246"/>
      <c r="B220" s="184"/>
      <c r="C220" s="184"/>
      <c r="D220" s="184"/>
      <c r="E220" s="184"/>
      <c r="F220" s="184"/>
      <c r="G220" s="184"/>
      <c r="H220" s="184"/>
      <c r="I220" s="184"/>
      <c r="J220" s="184"/>
      <c r="K220" s="184"/>
      <c r="L220" s="184"/>
      <c r="M220" s="184"/>
      <c r="N220" s="184"/>
      <c r="O220" s="184"/>
      <c r="P220" s="184"/>
      <c r="Q220" s="184"/>
      <c r="R220" s="184"/>
      <c r="S220" s="184"/>
      <c r="T220" s="184"/>
      <c r="U220" s="184"/>
      <c r="V220" s="184"/>
      <c r="W220" s="184"/>
      <c r="X220" s="184"/>
      <c r="Y220" s="184"/>
      <c r="Z220" s="184"/>
      <c r="AA220" s="184"/>
      <c r="AB220" s="184"/>
      <c r="AC220" s="184"/>
    </row>
    <row r="221" spans="1:29" x14ac:dyDescent="0.35">
      <c r="A221" s="246"/>
      <c r="B221" s="184"/>
      <c r="C221" s="184"/>
      <c r="D221" s="184"/>
      <c r="E221" s="184"/>
      <c r="F221" s="184"/>
      <c r="G221" s="184"/>
      <c r="H221" s="184"/>
      <c r="I221" s="184"/>
      <c r="J221" s="184"/>
      <c r="K221" s="184"/>
      <c r="L221" s="184"/>
      <c r="M221" s="184"/>
      <c r="N221" s="184"/>
      <c r="O221" s="184"/>
      <c r="P221" s="184"/>
      <c r="Q221" s="184"/>
      <c r="R221" s="184"/>
      <c r="S221" s="184"/>
      <c r="T221" s="184"/>
      <c r="U221" s="184"/>
      <c r="V221" s="184"/>
      <c r="W221" s="184"/>
      <c r="X221" s="184"/>
      <c r="Y221" s="184"/>
      <c r="Z221" s="184"/>
      <c r="AA221" s="184"/>
      <c r="AB221" s="184"/>
      <c r="AC221" s="184"/>
    </row>
    <row r="222" spans="1:29" x14ac:dyDescent="0.35">
      <c r="A222" s="246"/>
      <c r="B222" s="184"/>
      <c r="C222" s="184"/>
      <c r="D222" s="184"/>
      <c r="E222" s="184"/>
      <c r="F222" s="184"/>
      <c r="G222" s="184"/>
      <c r="H222" s="184"/>
      <c r="I222" s="184"/>
      <c r="J222" s="184"/>
      <c r="K222" s="184"/>
      <c r="L222" s="184"/>
      <c r="M222" s="184"/>
      <c r="N222" s="184"/>
      <c r="O222" s="184"/>
      <c r="P222" s="184"/>
      <c r="Q222" s="184"/>
      <c r="R222" s="184"/>
      <c r="S222" s="184"/>
      <c r="T222" s="184"/>
      <c r="U222" s="184"/>
      <c r="V222" s="184"/>
      <c r="W222" s="184"/>
      <c r="X222" s="184"/>
      <c r="Y222" s="184"/>
      <c r="Z222" s="184"/>
      <c r="AA222" s="184"/>
      <c r="AB222" s="184"/>
      <c r="AC222" s="184"/>
    </row>
    <row r="223" spans="1:29" x14ac:dyDescent="0.35">
      <c r="A223" s="246"/>
      <c r="B223" s="184"/>
      <c r="C223" s="184"/>
      <c r="D223" s="184"/>
      <c r="E223" s="184"/>
      <c r="F223" s="184"/>
      <c r="G223" s="184"/>
      <c r="H223" s="184"/>
      <c r="I223" s="184"/>
      <c r="J223" s="184"/>
      <c r="K223" s="184"/>
      <c r="L223" s="184"/>
      <c r="M223" s="184"/>
      <c r="N223" s="184"/>
      <c r="O223" s="184"/>
      <c r="P223" s="184"/>
      <c r="Q223" s="184"/>
      <c r="R223" s="184"/>
      <c r="S223" s="184"/>
      <c r="T223" s="184"/>
      <c r="U223" s="184"/>
      <c r="V223" s="184"/>
      <c r="W223" s="184"/>
      <c r="X223" s="184"/>
      <c r="Y223" s="184"/>
      <c r="Z223" s="184"/>
      <c r="AA223" s="184"/>
      <c r="AB223" s="184"/>
      <c r="AC223" s="184"/>
    </row>
    <row r="224" spans="1:29" x14ac:dyDescent="0.35">
      <c r="A224" s="246"/>
      <c r="B224" s="184"/>
      <c r="C224" s="184"/>
      <c r="D224" s="184"/>
      <c r="E224" s="184"/>
      <c r="F224" s="184"/>
      <c r="G224" s="184"/>
      <c r="H224" s="184"/>
      <c r="I224" s="184"/>
      <c r="J224" s="184"/>
      <c r="K224" s="184"/>
      <c r="L224" s="184"/>
      <c r="M224" s="184"/>
      <c r="N224" s="184"/>
      <c r="O224" s="184"/>
      <c r="P224" s="184"/>
      <c r="Q224" s="184"/>
      <c r="R224" s="184"/>
      <c r="S224" s="184"/>
      <c r="T224" s="184"/>
      <c r="U224" s="184"/>
      <c r="V224" s="184"/>
      <c r="W224" s="184"/>
      <c r="X224" s="184"/>
      <c r="Y224" s="184"/>
      <c r="Z224" s="184"/>
      <c r="AA224" s="184"/>
      <c r="AB224" s="184"/>
      <c r="AC224" s="184"/>
    </row>
    <row r="225" spans="1:29" x14ac:dyDescent="0.35">
      <c r="A225" s="246"/>
      <c r="B225" s="184"/>
      <c r="C225" s="184"/>
      <c r="D225" s="184"/>
      <c r="E225" s="184"/>
      <c r="F225" s="184"/>
      <c r="G225" s="184"/>
      <c r="H225" s="184"/>
      <c r="I225" s="184"/>
      <c r="J225" s="184"/>
      <c r="K225" s="184"/>
      <c r="L225" s="184"/>
      <c r="M225" s="184"/>
      <c r="N225" s="184"/>
      <c r="O225" s="184"/>
      <c r="P225" s="184"/>
      <c r="Q225" s="184"/>
      <c r="R225" s="184"/>
      <c r="S225" s="184"/>
      <c r="T225" s="184"/>
      <c r="U225" s="184"/>
      <c r="V225" s="184"/>
      <c r="W225" s="184"/>
      <c r="X225" s="184"/>
      <c r="Y225" s="184"/>
      <c r="Z225" s="184"/>
      <c r="AA225" s="184"/>
      <c r="AB225" s="184"/>
      <c r="AC225" s="184"/>
    </row>
    <row r="226" spans="1:29" x14ac:dyDescent="0.35">
      <c r="A226" s="246"/>
      <c r="B226" s="184"/>
      <c r="C226" s="184"/>
      <c r="D226" s="184"/>
      <c r="E226" s="184"/>
      <c r="F226" s="184"/>
      <c r="G226" s="184"/>
      <c r="H226" s="184"/>
      <c r="I226" s="184"/>
      <c r="J226" s="184"/>
      <c r="K226" s="184"/>
      <c r="L226" s="184"/>
      <c r="M226" s="184"/>
      <c r="N226" s="184"/>
      <c r="O226" s="184"/>
      <c r="P226" s="184"/>
      <c r="Q226" s="184"/>
      <c r="R226" s="184"/>
      <c r="S226" s="184"/>
      <c r="T226" s="184"/>
      <c r="U226" s="184"/>
      <c r="V226" s="184"/>
      <c r="W226" s="184"/>
      <c r="X226" s="184"/>
      <c r="Y226" s="184"/>
      <c r="Z226" s="184"/>
      <c r="AA226" s="184"/>
      <c r="AB226" s="184"/>
      <c r="AC226" s="184"/>
    </row>
    <row r="227" spans="1:29" x14ac:dyDescent="0.35">
      <c r="A227" s="246"/>
      <c r="B227" s="184"/>
      <c r="C227" s="184"/>
      <c r="D227" s="184"/>
      <c r="E227" s="184"/>
      <c r="F227" s="184"/>
      <c r="G227" s="184"/>
      <c r="H227" s="184"/>
      <c r="I227" s="184"/>
      <c r="J227" s="184"/>
      <c r="K227" s="184"/>
      <c r="L227" s="184"/>
      <c r="M227" s="184"/>
      <c r="N227" s="184"/>
      <c r="O227" s="184"/>
      <c r="P227" s="184"/>
      <c r="Q227" s="184"/>
      <c r="R227" s="184"/>
      <c r="S227" s="184"/>
      <c r="T227" s="184"/>
      <c r="U227" s="184"/>
      <c r="V227" s="184"/>
      <c r="W227" s="184"/>
      <c r="X227" s="184"/>
      <c r="Y227" s="184"/>
      <c r="Z227" s="184"/>
      <c r="AA227" s="184"/>
      <c r="AB227" s="184"/>
      <c r="AC227" s="184"/>
    </row>
    <row r="228" spans="1:29" x14ac:dyDescent="0.35">
      <c r="A228" s="246"/>
      <c r="B228" s="184"/>
      <c r="C228" s="184"/>
      <c r="D228" s="184"/>
      <c r="E228" s="184"/>
      <c r="F228" s="184"/>
      <c r="G228" s="184"/>
      <c r="H228" s="184"/>
      <c r="I228" s="184"/>
      <c r="J228" s="184"/>
      <c r="K228" s="184"/>
      <c r="L228" s="184"/>
      <c r="M228" s="184"/>
      <c r="N228" s="184"/>
      <c r="O228" s="184"/>
      <c r="P228" s="184"/>
      <c r="Q228" s="184"/>
      <c r="R228" s="184"/>
      <c r="S228" s="184"/>
      <c r="T228" s="184"/>
      <c r="U228" s="184"/>
      <c r="V228" s="184"/>
      <c r="W228" s="184"/>
      <c r="X228" s="184"/>
      <c r="Y228" s="184"/>
      <c r="Z228" s="184"/>
      <c r="AA228" s="184"/>
      <c r="AB228" s="184"/>
      <c r="AC228" s="184"/>
    </row>
    <row r="229" spans="1:29" x14ac:dyDescent="0.35">
      <c r="A229" s="246"/>
      <c r="B229" s="184"/>
      <c r="C229" s="184"/>
      <c r="D229" s="184"/>
      <c r="E229" s="184"/>
      <c r="F229" s="184"/>
      <c r="G229" s="184"/>
      <c r="H229" s="184"/>
      <c r="I229" s="184"/>
      <c r="J229" s="184"/>
      <c r="K229" s="184"/>
      <c r="L229" s="184"/>
      <c r="M229" s="184"/>
      <c r="N229" s="184"/>
      <c r="O229" s="184"/>
      <c r="P229" s="184"/>
      <c r="Q229" s="184"/>
      <c r="R229" s="184"/>
      <c r="S229" s="184"/>
      <c r="T229" s="184"/>
      <c r="U229" s="184"/>
      <c r="V229" s="184"/>
      <c r="W229" s="184"/>
      <c r="X229" s="184"/>
      <c r="Y229" s="184"/>
      <c r="Z229" s="184"/>
      <c r="AA229" s="184"/>
      <c r="AB229" s="184"/>
      <c r="AC229" s="184"/>
    </row>
    <row r="230" spans="1:29" x14ac:dyDescent="0.35">
      <c r="A230" s="246"/>
      <c r="B230" s="184"/>
      <c r="C230" s="184"/>
      <c r="D230" s="184"/>
      <c r="E230" s="184"/>
      <c r="F230" s="184"/>
      <c r="G230" s="184"/>
      <c r="H230" s="184"/>
      <c r="I230" s="184"/>
      <c r="J230" s="184"/>
      <c r="K230" s="184"/>
      <c r="L230" s="184"/>
      <c r="M230" s="184"/>
      <c r="N230" s="184"/>
      <c r="O230" s="184"/>
      <c r="P230" s="184"/>
      <c r="Q230" s="184"/>
      <c r="R230" s="184"/>
      <c r="S230" s="184"/>
      <c r="T230" s="184"/>
      <c r="U230" s="184"/>
      <c r="V230" s="184"/>
      <c r="W230" s="184"/>
      <c r="X230" s="184"/>
      <c r="Y230" s="184"/>
      <c r="Z230" s="184"/>
      <c r="AA230" s="184"/>
      <c r="AB230" s="184"/>
      <c r="AC230" s="184"/>
    </row>
    <row r="231" spans="1:29" x14ac:dyDescent="0.35">
      <c r="A231" s="246"/>
      <c r="B231" s="184"/>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row>
    <row r="232" spans="1:29" x14ac:dyDescent="0.35">
      <c r="A232" s="246"/>
      <c r="B232" s="184"/>
      <c r="C232" s="184"/>
      <c r="D232" s="184"/>
      <c r="E232" s="184"/>
      <c r="F232" s="184"/>
      <c r="G232" s="184"/>
      <c r="H232" s="184"/>
      <c r="I232" s="184"/>
      <c r="J232" s="184"/>
      <c r="K232" s="184"/>
      <c r="L232" s="184"/>
      <c r="M232" s="184"/>
      <c r="N232" s="184"/>
      <c r="O232" s="184"/>
      <c r="P232" s="184"/>
      <c r="Q232" s="184"/>
      <c r="R232" s="184"/>
      <c r="S232" s="184"/>
      <c r="T232" s="184"/>
      <c r="U232" s="184"/>
      <c r="V232" s="184"/>
      <c r="W232" s="184"/>
      <c r="X232" s="184"/>
      <c r="Y232" s="184"/>
      <c r="Z232" s="184"/>
      <c r="AA232" s="184"/>
      <c r="AB232" s="184"/>
      <c r="AC232" s="184"/>
    </row>
    <row r="233" spans="1:29" x14ac:dyDescent="0.35">
      <c r="A233" s="246"/>
      <c r="B233" s="184"/>
      <c r="C233" s="184"/>
      <c r="D233" s="184"/>
      <c r="E233" s="184"/>
      <c r="F233" s="184"/>
      <c r="G233" s="184"/>
      <c r="H233" s="184"/>
      <c r="I233" s="184"/>
      <c r="J233" s="184"/>
      <c r="K233" s="184"/>
      <c r="L233" s="184"/>
      <c r="M233" s="184"/>
      <c r="N233" s="184"/>
      <c r="O233" s="184"/>
      <c r="P233" s="184"/>
      <c r="Q233" s="184"/>
      <c r="R233" s="184"/>
      <c r="S233" s="184"/>
      <c r="T233" s="184"/>
      <c r="U233" s="184"/>
      <c r="V233" s="184"/>
      <c r="W233" s="184"/>
      <c r="X233" s="184"/>
      <c r="Y233" s="184"/>
      <c r="Z233" s="184"/>
      <c r="AA233" s="184"/>
      <c r="AB233" s="184"/>
      <c r="AC233" s="184"/>
    </row>
    <row r="234" spans="1:29" x14ac:dyDescent="0.35">
      <c r="A234" s="246"/>
      <c r="B234" s="184"/>
      <c r="C234" s="184"/>
      <c r="D234" s="184"/>
      <c r="E234" s="184"/>
      <c r="F234" s="184"/>
      <c r="G234" s="184"/>
      <c r="H234" s="184"/>
      <c r="I234" s="184"/>
      <c r="J234" s="184"/>
      <c r="K234" s="184"/>
      <c r="L234" s="184"/>
      <c r="M234" s="184"/>
      <c r="N234" s="184"/>
      <c r="O234" s="184"/>
      <c r="P234" s="184"/>
      <c r="Q234" s="184"/>
      <c r="R234" s="184"/>
      <c r="S234" s="184"/>
      <c r="T234" s="184"/>
      <c r="U234" s="184"/>
      <c r="V234" s="184"/>
      <c r="W234" s="184"/>
      <c r="X234" s="184"/>
      <c r="Y234" s="184"/>
      <c r="Z234" s="184"/>
      <c r="AA234" s="184"/>
      <c r="AB234" s="184"/>
      <c r="AC234" s="184"/>
    </row>
    <row r="235" spans="1:29" x14ac:dyDescent="0.35">
      <c r="A235" s="246"/>
      <c r="B235" s="184"/>
      <c r="C235" s="184"/>
      <c r="D235" s="184"/>
      <c r="E235" s="184"/>
      <c r="F235" s="184"/>
      <c r="G235" s="184"/>
      <c r="H235" s="184"/>
      <c r="I235" s="184"/>
      <c r="J235" s="184"/>
      <c r="K235" s="184"/>
      <c r="L235" s="184"/>
      <c r="M235" s="184"/>
      <c r="N235" s="184"/>
      <c r="O235" s="184"/>
      <c r="P235" s="184"/>
      <c r="Q235" s="184"/>
      <c r="R235" s="184"/>
      <c r="S235" s="184"/>
      <c r="T235" s="184"/>
      <c r="U235" s="184"/>
      <c r="V235" s="184"/>
      <c r="W235" s="184"/>
      <c r="X235" s="184"/>
      <c r="Y235" s="184"/>
      <c r="Z235" s="184"/>
      <c r="AA235" s="184"/>
      <c r="AB235" s="184"/>
      <c r="AC235" s="184"/>
    </row>
    <row r="236" spans="1:29" x14ac:dyDescent="0.35">
      <c r="A236" s="246"/>
      <c r="B236" s="184"/>
      <c r="C236" s="184"/>
      <c r="D236" s="184"/>
      <c r="E236" s="184"/>
      <c r="F236" s="184"/>
      <c r="G236" s="184"/>
      <c r="H236" s="184"/>
      <c r="I236" s="184"/>
      <c r="J236" s="184"/>
      <c r="K236" s="184"/>
      <c r="L236" s="184"/>
      <c r="M236" s="184"/>
      <c r="N236" s="184"/>
      <c r="O236" s="184"/>
      <c r="P236" s="184"/>
      <c r="Q236" s="184"/>
      <c r="R236" s="184"/>
      <c r="S236" s="184"/>
      <c r="T236" s="184"/>
      <c r="U236" s="184"/>
      <c r="V236" s="184"/>
      <c r="W236" s="184"/>
      <c r="X236" s="184"/>
      <c r="Y236" s="184"/>
      <c r="Z236" s="184"/>
      <c r="AA236" s="184"/>
      <c r="AB236" s="184"/>
      <c r="AC236" s="184"/>
    </row>
    <row r="237" spans="1:29" x14ac:dyDescent="0.35">
      <c r="A237" s="246"/>
      <c r="B237" s="184"/>
      <c r="C237" s="184"/>
      <c r="D237" s="184"/>
      <c r="E237" s="184"/>
      <c r="F237" s="184"/>
      <c r="G237" s="184"/>
      <c r="H237" s="184"/>
      <c r="I237" s="184"/>
      <c r="J237" s="184"/>
      <c r="K237" s="184"/>
      <c r="L237" s="184"/>
      <c r="M237" s="184"/>
      <c r="N237" s="184"/>
      <c r="O237" s="184"/>
      <c r="P237" s="184"/>
      <c r="Q237" s="184"/>
      <c r="R237" s="184"/>
      <c r="S237" s="184"/>
      <c r="T237" s="184"/>
      <c r="U237" s="184"/>
      <c r="V237" s="184"/>
      <c r="W237" s="184"/>
      <c r="X237" s="184"/>
      <c r="Y237" s="184"/>
      <c r="Z237" s="184"/>
      <c r="AA237" s="184"/>
      <c r="AB237" s="184"/>
      <c r="AC237" s="184"/>
    </row>
    <row r="238" spans="1:29" x14ac:dyDescent="0.35">
      <c r="A238" s="246"/>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c r="AB238" s="184"/>
      <c r="AC238" s="184"/>
    </row>
    <row r="239" spans="1:29" x14ac:dyDescent="0.35">
      <c r="A239" s="246"/>
      <c r="B239" s="184"/>
      <c r="C239" s="184"/>
      <c r="D239" s="184"/>
      <c r="E239" s="184"/>
      <c r="F239" s="184"/>
      <c r="G239" s="184"/>
      <c r="H239" s="184"/>
      <c r="I239" s="184"/>
      <c r="J239" s="184"/>
      <c r="K239" s="184"/>
      <c r="L239" s="184"/>
      <c r="M239" s="184"/>
      <c r="N239" s="184"/>
      <c r="O239" s="184"/>
      <c r="P239" s="184"/>
      <c r="Q239" s="184"/>
      <c r="R239" s="184"/>
      <c r="S239" s="184"/>
      <c r="T239" s="184"/>
      <c r="U239" s="184"/>
      <c r="V239" s="184"/>
      <c r="W239" s="184"/>
      <c r="X239" s="184"/>
      <c r="Y239" s="184"/>
      <c r="Z239" s="184"/>
      <c r="AA239" s="184"/>
      <c r="AB239" s="184"/>
      <c r="AC239" s="184"/>
    </row>
    <row r="240" spans="1:29" x14ac:dyDescent="0.35">
      <c r="A240" s="246"/>
      <c r="B240" s="184"/>
      <c r="C240" s="184"/>
      <c r="D240" s="184"/>
      <c r="E240" s="184"/>
      <c r="F240" s="184"/>
      <c r="G240" s="184"/>
      <c r="H240" s="184"/>
      <c r="I240" s="184"/>
      <c r="J240" s="184"/>
      <c r="K240" s="184"/>
      <c r="L240" s="184"/>
      <c r="M240" s="184"/>
      <c r="N240" s="184"/>
      <c r="O240" s="184"/>
      <c r="P240" s="184"/>
      <c r="Q240" s="184"/>
      <c r="R240" s="184"/>
      <c r="S240" s="184"/>
      <c r="T240" s="184"/>
      <c r="U240" s="184"/>
      <c r="V240" s="184"/>
      <c r="W240" s="184"/>
      <c r="X240" s="184"/>
      <c r="Y240" s="184"/>
      <c r="Z240" s="184"/>
      <c r="AA240" s="184"/>
      <c r="AB240" s="184"/>
      <c r="AC240" s="184"/>
    </row>
    <row r="241" spans="1:29" x14ac:dyDescent="0.35">
      <c r="A241" s="246"/>
      <c r="B241" s="184"/>
      <c r="C241" s="184"/>
      <c r="D241" s="184"/>
      <c r="E241" s="184"/>
      <c r="F241" s="184"/>
      <c r="G241" s="184"/>
      <c r="H241" s="184"/>
      <c r="I241" s="184"/>
      <c r="J241" s="184"/>
      <c r="K241" s="184"/>
      <c r="L241" s="184"/>
      <c r="M241" s="184"/>
      <c r="N241" s="184"/>
      <c r="O241" s="184"/>
      <c r="P241" s="184"/>
      <c r="Q241" s="184"/>
      <c r="R241" s="184"/>
      <c r="S241" s="184"/>
      <c r="T241" s="184"/>
      <c r="U241" s="184"/>
      <c r="V241" s="184"/>
      <c r="W241" s="184"/>
      <c r="X241" s="184"/>
      <c r="Y241" s="184"/>
      <c r="Z241" s="184"/>
      <c r="AA241" s="184"/>
      <c r="AB241" s="184"/>
      <c r="AC241" s="184"/>
    </row>
    <row r="242" spans="1:29" x14ac:dyDescent="0.35">
      <c r="A242" s="246"/>
      <c r="B242" s="184"/>
      <c r="C242" s="184"/>
      <c r="D242" s="184"/>
      <c r="E242" s="184"/>
      <c r="F242" s="184"/>
      <c r="G242" s="184"/>
      <c r="H242" s="184"/>
      <c r="I242" s="184"/>
      <c r="J242" s="184"/>
      <c r="K242" s="184"/>
      <c r="L242" s="184"/>
      <c r="M242" s="184"/>
      <c r="N242" s="184"/>
      <c r="O242" s="184"/>
      <c r="P242" s="184"/>
      <c r="Q242" s="184"/>
      <c r="R242" s="184"/>
      <c r="S242" s="184"/>
      <c r="T242" s="184"/>
      <c r="U242" s="184"/>
      <c r="V242" s="184"/>
      <c r="W242" s="184"/>
      <c r="X242" s="184"/>
      <c r="Y242" s="184"/>
      <c r="Z242" s="184"/>
      <c r="AA242" s="184"/>
      <c r="AB242" s="184"/>
      <c r="AC242" s="184"/>
    </row>
    <row r="243" spans="1:29" x14ac:dyDescent="0.35">
      <c r="A243" s="246"/>
      <c r="B243" s="184"/>
      <c r="C243" s="184"/>
      <c r="D243" s="184"/>
      <c r="E243" s="184"/>
      <c r="F243" s="184"/>
      <c r="G243" s="184"/>
      <c r="H243" s="184"/>
      <c r="I243" s="184"/>
      <c r="J243" s="184"/>
      <c r="K243" s="184"/>
      <c r="L243" s="184"/>
      <c r="M243" s="184"/>
      <c r="N243" s="184"/>
      <c r="O243" s="184"/>
      <c r="P243" s="184"/>
      <c r="Q243" s="184"/>
      <c r="R243" s="184"/>
      <c r="S243" s="184"/>
      <c r="T243" s="184"/>
      <c r="U243" s="184"/>
      <c r="V243" s="184"/>
      <c r="W243" s="184"/>
      <c r="X243" s="184"/>
      <c r="Y243" s="184"/>
      <c r="Z243" s="184"/>
      <c r="AA243" s="184"/>
      <c r="AB243" s="184"/>
      <c r="AC243" s="184"/>
    </row>
    <row r="244" spans="1:29" x14ac:dyDescent="0.35">
      <c r="A244" s="246"/>
      <c r="B244" s="184"/>
      <c r="C244" s="184"/>
      <c r="D244" s="184"/>
      <c r="E244" s="184"/>
      <c r="F244" s="184"/>
      <c r="G244" s="184"/>
      <c r="H244" s="184"/>
      <c r="I244" s="184"/>
      <c r="J244" s="184"/>
      <c r="K244" s="184"/>
      <c r="L244" s="184"/>
      <c r="M244" s="184"/>
      <c r="N244" s="184"/>
      <c r="O244" s="184"/>
      <c r="P244" s="184"/>
      <c r="Q244" s="184"/>
      <c r="R244" s="184"/>
      <c r="S244" s="184"/>
      <c r="T244" s="184"/>
      <c r="U244" s="184"/>
      <c r="V244" s="184"/>
      <c r="W244" s="184"/>
      <c r="X244" s="184"/>
      <c r="Y244" s="184"/>
      <c r="Z244" s="184"/>
      <c r="AA244" s="184"/>
      <c r="AB244" s="184"/>
      <c r="AC244" s="184"/>
    </row>
    <row r="245" spans="1:29" x14ac:dyDescent="0.35">
      <c r="A245" s="246"/>
      <c r="B245" s="184"/>
      <c r="C245" s="184"/>
      <c r="D245" s="184"/>
      <c r="E245" s="184"/>
      <c r="F245" s="184"/>
      <c r="G245" s="184"/>
      <c r="H245" s="184"/>
      <c r="I245" s="184"/>
      <c r="J245" s="184"/>
      <c r="K245" s="184"/>
      <c r="L245" s="184"/>
      <c r="M245" s="184"/>
      <c r="N245" s="184"/>
      <c r="O245" s="184"/>
      <c r="P245" s="184"/>
      <c r="Q245" s="184"/>
      <c r="R245" s="184"/>
      <c r="S245" s="184"/>
      <c r="T245" s="184"/>
      <c r="U245" s="184"/>
      <c r="V245" s="184"/>
      <c r="W245" s="184"/>
      <c r="X245" s="184"/>
      <c r="Y245" s="184"/>
      <c r="Z245" s="184"/>
      <c r="AA245" s="184"/>
      <c r="AB245" s="184"/>
      <c r="AC245" s="184"/>
    </row>
    <row r="246" spans="1:29" x14ac:dyDescent="0.35">
      <c r="A246" s="246"/>
      <c r="B246" s="184"/>
      <c r="C246" s="184"/>
      <c r="D246" s="184"/>
      <c r="E246" s="184"/>
      <c r="F246" s="184"/>
      <c r="G246" s="184"/>
      <c r="H246" s="184"/>
      <c r="I246" s="184"/>
      <c r="J246" s="184"/>
      <c r="K246" s="184"/>
      <c r="L246" s="184"/>
      <c r="M246" s="184"/>
      <c r="N246" s="184"/>
      <c r="O246" s="184"/>
      <c r="P246" s="184"/>
      <c r="Q246" s="184"/>
      <c r="R246" s="184"/>
      <c r="S246" s="184"/>
      <c r="T246" s="184"/>
      <c r="U246" s="184"/>
      <c r="V246" s="184"/>
      <c r="W246" s="184"/>
      <c r="X246" s="184"/>
      <c r="Y246" s="184"/>
      <c r="Z246" s="184"/>
      <c r="AA246" s="184"/>
      <c r="AB246" s="184"/>
      <c r="AC246" s="184"/>
    </row>
    <row r="247" spans="1:29" x14ac:dyDescent="0.35">
      <c r="A247" s="246"/>
      <c r="B247" s="184"/>
      <c r="C247" s="184"/>
      <c r="D247" s="184"/>
      <c r="E247" s="184"/>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row>
    <row r="248" spans="1:29" x14ac:dyDescent="0.35">
      <c r="A248" s="246"/>
      <c r="B248" s="184"/>
      <c r="C248" s="184"/>
      <c r="D248" s="184"/>
      <c r="E248" s="184"/>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row>
    <row r="249" spans="1:29" x14ac:dyDescent="0.35">
      <c r="A249" s="246"/>
      <c r="B249" s="184"/>
      <c r="C249" s="184"/>
      <c r="D249" s="184"/>
      <c r="E249" s="184"/>
      <c r="F249" s="184"/>
      <c r="G249" s="184"/>
      <c r="H249" s="184"/>
      <c r="I249" s="184"/>
      <c r="J249" s="184"/>
      <c r="K249" s="184"/>
      <c r="L249" s="184"/>
      <c r="M249" s="184"/>
      <c r="N249" s="184"/>
      <c r="O249" s="184"/>
      <c r="P249" s="184"/>
      <c r="Q249" s="184"/>
      <c r="R249" s="184"/>
      <c r="S249" s="184"/>
      <c r="T249" s="184"/>
      <c r="U249" s="184"/>
      <c r="V249" s="184"/>
      <c r="W249" s="184"/>
      <c r="X249" s="184"/>
      <c r="Y249" s="184"/>
      <c r="Z249" s="184"/>
      <c r="AA249" s="184"/>
      <c r="AB249" s="184"/>
      <c r="AC249" s="184"/>
    </row>
    <row r="250" spans="1:29" x14ac:dyDescent="0.35">
      <c r="A250" s="246"/>
      <c r="B250" s="184"/>
      <c r="C250" s="184"/>
      <c r="D250" s="184"/>
      <c r="E250" s="184"/>
      <c r="F250" s="184"/>
      <c r="G250" s="184"/>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row>
    <row r="251" spans="1:29" x14ac:dyDescent="0.35">
      <c r="A251" s="246"/>
      <c r="B251" s="184"/>
      <c r="C251" s="184"/>
      <c r="D251" s="184"/>
      <c r="E251" s="184"/>
      <c r="F251" s="184"/>
      <c r="G251" s="184"/>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row>
    <row r="252" spans="1:29" x14ac:dyDescent="0.35">
      <c r="A252" s="246"/>
      <c r="B252" s="184"/>
      <c r="C252" s="184"/>
      <c r="D252" s="184"/>
      <c r="E252" s="184"/>
      <c r="F252" s="184"/>
      <c r="G252" s="184"/>
      <c r="H252" s="184"/>
      <c r="I252" s="184"/>
      <c r="J252" s="184"/>
      <c r="K252" s="184"/>
      <c r="L252" s="184"/>
      <c r="M252" s="184"/>
      <c r="N252" s="184"/>
      <c r="O252" s="184"/>
      <c r="P252" s="184"/>
      <c r="Q252" s="184"/>
      <c r="R252" s="184"/>
      <c r="S252" s="184"/>
      <c r="T252" s="184"/>
      <c r="U252" s="184"/>
      <c r="V252" s="184"/>
      <c r="W252" s="184"/>
      <c r="X252" s="184"/>
      <c r="Y252" s="184"/>
      <c r="Z252" s="184"/>
      <c r="AA252" s="184"/>
      <c r="AB252" s="184"/>
      <c r="AC252" s="184"/>
    </row>
    <row r="253" spans="1:29" x14ac:dyDescent="0.35">
      <c r="A253" s="246"/>
      <c r="B253" s="184"/>
      <c r="C253" s="184"/>
      <c r="D253" s="184"/>
      <c r="E253" s="184"/>
      <c r="F253" s="184"/>
      <c r="G253" s="184"/>
      <c r="H253" s="184"/>
      <c r="I253" s="184"/>
      <c r="J253" s="184"/>
      <c r="K253" s="184"/>
      <c r="L253" s="184"/>
      <c r="M253" s="184"/>
      <c r="N253" s="184"/>
      <c r="O253" s="184"/>
      <c r="P253" s="184"/>
      <c r="Q253" s="184"/>
      <c r="R253" s="184"/>
      <c r="S253" s="184"/>
      <c r="T253" s="184"/>
      <c r="U253" s="184"/>
      <c r="V253" s="184"/>
      <c r="W253" s="184"/>
      <c r="X253" s="184"/>
      <c r="Y253" s="184"/>
      <c r="Z253" s="184"/>
      <c r="AA253" s="184"/>
      <c r="AB253" s="184"/>
      <c r="AC253" s="184"/>
    </row>
    <row r="254" spans="1:29" x14ac:dyDescent="0.35">
      <c r="A254" s="246"/>
      <c r="B254" s="184"/>
      <c r="C254" s="184"/>
      <c r="D254" s="184"/>
      <c r="E254" s="184"/>
      <c r="F254" s="184"/>
      <c r="G254" s="184"/>
      <c r="H254" s="184"/>
      <c r="I254" s="184"/>
      <c r="J254" s="184"/>
      <c r="K254" s="184"/>
      <c r="L254" s="184"/>
      <c r="M254" s="184"/>
      <c r="N254" s="184"/>
      <c r="O254" s="184"/>
      <c r="P254" s="184"/>
      <c r="Q254" s="184"/>
      <c r="R254" s="184"/>
      <c r="S254" s="184"/>
      <c r="T254" s="184"/>
      <c r="U254" s="184"/>
      <c r="V254" s="184"/>
      <c r="W254" s="184"/>
      <c r="X254" s="184"/>
      <c r="Y254" s="184"/>
      <c r="Z254" s="184"/>
      <c r="AA254" s="184"/>
      <c r="AB254" s="184"/>
      <c r="AC254" s="184"/>
    </row>
    <row r="255" spans="1:29" x14ac:dyDescent="0.35">
      <c r="A255" s="246"/>
      <c r="B255" s="184"/>
      <c r="C255" s="184"/>
      <c r="D255" s="184"/>
      <c r="E255" s="184"/>
      <c r="F255" s="184"/>
      <c r="G255" s="184"/>
      <c r="H255" s="184"/>
      <c r="I255" s="184"/>
      <c r="J255" s="184"/>
      <c r="K255" s="184"/>
      <c r="L255" s="184"/>
      <c r="M255" s="184"/>
      <c r="N255" s="184"/>
      <c r="O255" s="184"/>
      <c r="P255" s="184"/>
      <c r="Q255" s="184"/>
      <c r="R255" s="184"/>
      <c r="S255" s="184"/>
      <c r="T255" s="184"/>
      <c r="U255" s="184"/>
      <c r="V255" s="184"/>
      <c r="W255" s="184"/>
      <c r="X255" s="184"/>
      <c r="Y255" s="184"/>
      <c r="Z255" s="184"/>
      <c r="AA255" s="184"/>
      <c r="AB255" s="184"/>
      <c r="AC255" s="184"/>
    </row>
    <row r="256" spans="1:29" x14ac:dyDescent="0.35">
      <c r="A256" s="246"/>
      <c r="B256" s="184"/>
      <c r="C256" s="184"/>
      <c r="D256" s="184"/>
      <c r="E256" s="184"/>
      <c r="F256" s="184"/>
      <c r="G256" s="184"/>
      <c r="H256" s="184"/>
      <c r="I256" s="184"/>
      <c r="J256" s="184"/>
      <c r="K256" s="184"/>
      <c r="L256" s="184"/>
      <c r="M256" s="184"/>
      <c r="N256" s="184"/>
      <c r="O256" s="184"/>
      <c r="P256" s="184"/>
      <c r="Q256" s="184"/>
      <c r="R256" s="184"/>
      <c r="S256" s="184"/>
      <c r="T256" s="184"/>
      <c r="U256" s="184"/>
      <c r="V256" s="184"/>
      <c r="W256" s="184"/>
      <c r="X256" s="184"/>
      <c r="Y256" s="184"/>
      <c r="Z256" s="184"/>
      <c r="AA256" s="184"/>
      <c r="AB256" s="184"/>
      <c r="AC256" s="184"/>
    </row>
    <row r="257" spans="1:29" x14ac:dyDescent="0.35">
      <c r="A257" s="246"/>
      <c r="B257" s="184"/>
      <c r="C257" s="184"/>
      <c r="D257" s="184"/>
      <c r="E257" s="184"/>
      <c r="F257" s="184"/>
      <c r="G257" s="184"/>
      <c r="H257" s="184"/>
      <c r="I257" s="184"/>
      <c r="J257" s="184"/>
      <c r="K257" s="184"/>
      <c r="L257" s="184"/>
      <c r="M257" s="184"/>
      <c r="N257" s="184"/>
      <c r="O257" s="184"/>
      <c r="P257" s="184"/>
      <c r="Q257" s="184"/>
      <c r="R257" s="184"/>
      <c r="S257" s="184"/>
      <c r="T257" s="184"/>
      <c r="U257" s="184"/>
      <c r="V257" s="184"/>
      <c r="W257" s="184"/>
      <c r="X257" s="184"/>
      <c r="Y257" s="184"/>
      <c r="Z257" s="184"/>
      <c r="AA257" s="184"/>
      <c r="AB257" s="184"/>
      <c r="AC257" s="184"/>
    </row>
    <row r="258" spans="1:29" x14ac:dyDescent="0.35">
      <c r="A258" s="246"/>
      <c r="B258" s="184"/>
      <c r="C258" s="184"/>
      <c r="D258" s="184"/>
      <c r="E258" s="184"/>
      <c r="F258" s="184"/>
      <c r="G258" s="184"/>
      <c r="H258" s="184"/>
      <c r="I258" s="184"/>
      <c r="J258" s="184"/>
      <c r="K258" s="184"/>
      <c r="L258" s="184"/>
      <c r="M258" s="184"/>
      <c r="N258" s="184"/>
      <c r="O258" s="184"/>
      <c r="P258" s="184"/>
      <c r="Q258" s="184"/>
      <c r="R258" s="184"/>
      <c r="S258" s="184"/>
      <c r="T258" s="184"/>
      <c r="U258" s="184"/>
      <c r="V258" s="184"/>
      <c r="W258" s="184"/>
      <c r="X258" s="184"/>
      <c r="Y258" s="184"/>
      <c r="Z258" s="184"/>
      <c r="AA258" s="184"/>
      <c r="AB258" s="184"/>
      <c r="AC258" s="184"/>
    </row>
    <row r="259" spans="1:29" x14ac:dyDescent="0.35">
      <c r="A259" s="246"/>
      <c r="B259" s="184"/>
      <c r="C259" s="184"/>
      <c r="D259" s="184"/>
      <c r="E259" s="184"/>
      <c r="F259" s="184"/>
      <c r="G259" s="184"/>
      <c r="H259" s="184"/>
      <c r="I259" s="184"/>
      <c r="J259" s="184"/>
      <c r="K259" s="184"/>
      <c r="L259" s="184"/>
      <c r="M259" s="184"/>
      <c r="N259" s="184"/>
      <c r="O259" s="184"/>
      <c r="P259" s="184"/>
      <c r="Q259" s="184"/>
      <c r="R259" s="184"/>
      <c r="S259" s="184"/>
      <c r="T259" s="184"/>
      <c r="U259" s="184"/>
      <c r="V259" s="184"/>
      <c r="W259" s="184"/>
      <c r="X259" s="184"/>
      <c r="Y259" s="184"/>
      <c r="Z259" s="184"/>
      <c r="AA259" s="184"/>
      <c r="AB259" s="184"/>
      <c r="AC259" s="184"/>
    </row>
    <row r="260" spans="1:29" x14ac:dyDescent="0.35">
      <c r="A260" s="246"/>
      <c r="B260" s="184"/>
      <c r="C260" s="184"/>
      <c r="D260" s="184"/>
      <c r="E260" s="184"/>
      <c r="F260" s="184"/>
      <c r="G260" s="184"/>
      <c r="H260" s="184"/>
      <c r="I260" s="184"/>
      <c r="J260" s="184"/>
      <c r="K260" s="184"/>
      <c r="L260" s="184"/>
      <c r="M260" s="184"/>
      <c r="N260" s="184"/>
      <c r="O260" s="184"/>
      <c r="P260" s="184"/>
      <c r="Q260" s="184"/>
      <c r="R260" s="184"/>
      <c r="S260" s="184"/>
      <c r="T260" s="184"/>
      <c r="U260" s="184"/>
      <c r="V260" s="184"/>
      <c r="W260" s="184"/>
      <c r="X260" s="184"/>
      <c r="Y260" s="184"/>
      <c r="Z260" s="184"/>
      <c r="AA260" s="184"/>
      <c r="AB260" s="184"/>
      <c r="AC260" s="184"/>
    </row>
    <row r="261" spans="1:29" x14ac:dyDescent="0.35">
      <c r="A261" s="246"/>
      <c r="B261" s="184"/>
      <c r="C261" s="184"/>
      <c r="D261" s="184"/>
      <c r="E261" s="184"/>
      <c r="F261" s="184"/>
      <c r="G261" s="184"/>
      <c r="H261" s="184"/>
      <c r="I261" s="184"/>
      <c r="J261" s="184"/>
      <c r="K261" s="184"/>
      <c r="L261" s="184"/>
      <c r="M261" s="184"/>
      <c r="N261" s="184"/>
      <c r="O261" s="184"/>
      <c r="P261" s="184"/>
      <c r="Q261" s="184"/>
      <c r="R261" s="184"/>
      <c r="S261" s="184"/>
      <c r="T261" s="184"/>
      <c r="U261" s="184"/>
      <c r="V261" s="184"/>
      <c r="W261" s="184"/>
      <c r="X261" s="184"/>
      <c r="Y261" s="184"/>
      <c r="Z261" s="184"/>
      <c r="AA261" s="184"/>
      <c r="AB261" s="184"/>
      <c r="AC261" s="184"/>
    </row>
    <row r="262" spans="1:29" x14ac:dyDescent="0.35">
      <c r="A262" s="246"/>
      <c r="B262" s="184"/>
      <c r="C262" s="184"/>
      <c r="D262" s="184"/>
      <c r="E262" s="184"/>
      <c r="F262" s="184"/>
      <c r="G262" s="184"/>
      <c r="H262" s="184"/>
      <c r="I262" s="184"/>
      <c r="J262" s="184"/>
      <c r="K262" s="184"/>
      <c r="L262" s="184"/>
      <c r="M262" s="184"/>
      <c r="N262" s="184"/>
      <c r="O262" s="184"/>
      <c r="P262" s="184"/>
      <c r="Q262" s="184"/>
      <c r="R262" s="184"/>
      <c r="S262" s="184"/>
      <c r="T262" s="184"/>
      <c r="U262" s="184"/>
      <c r="V262" s="184"/>
      <c r="W262" s="184"/>
      <c r="X262" s="184"/>
      <c r="Y262" s="184"/>
      <c r="Z262" s="184"/>
      <c r="AA262" s="184"/>
      <c r="AB262" s="184"/>
      <c r="AC262" s="184"/>
    </row>
    <row r="263" spans="1:29" x14ac:dyDescent="0.35">
      <c r="A263" s="246"/>
      <c r="B263" s="184"/>
      <c r="C263" s="184"/>
      <c r="D263" s="184"/>
      <c r="E263" s="184"/>
      <c r="F263" s="184"/>
      <c r="G263" s="184"/>
      <c r="H263" s="184"/>
      <c r="I263" s="184"/>
      <c r="J263" s="184"/>
      <c r="K263" s="184"/>
      <c r="L263" s="184"/>
      <c r="M263" s="184"/>
      <c r="N263" s="184"/>
      <c r="O263" s="184"/>
      <c r="P263" s="184"/>
      <c r="Q263" s="184"/>
      <c r="R263" s="184"/>
      <c r="S263" s="184"/>
      <c r="T263" s="184"/>
      <c r="U263" s="184"/>
      <c r="V263" s="184"/>
      <c r="W263" s="184"/>
      <c r="X263" s="184"/>
      <c r="Y263" s="184"/>
      <c r="Z263" s="184"/>
      <c r="AA263" s="184"/>
      <c r="AB263" s="184"/>
      <c r="AC263" s="184"/>
    </row>
    <row r="264" spans="1:29" x14ac:dyDescent="0.35">
      <c r="A264" s="246"/>
      <c r="B264" s="184"/>
      <c r="C264" s="184"/>
      <c r="D264" s="184"/>
      <c r="E264" s="184"/>
      <c r="F264" s="184"/>
      <c r="G264" s="184"/>
      <c r="H264" s="184"/>
      <c r="I264" s="184"/>
      <c r="J264" s="184"/>
      <c r="K264" s="184"/>
      <c r="L264" s="184"/>
      <c r="M264" s="184"/>
      <c r="N264" s="184"/>
      <c r="O264" s="184"/>
      <c r="P264" s="184"/>
      <c r="Q264" s="184"/>
      <c r="R264" s="184"/>
      <c r="S264" s="184"/>
      <c r="T264" s="184"/>
      <c r="U264" s="184"/>
      <c r="V264" s="184"/>
      <c r="W264" s="184"/>
      <c r="X264" s="184"/>
      <c r="Y264" s="184"/>
      <c r="Z264" s="184"/>
      <c r="AA264" s="184"/>
      <c r="AB264" s="184"/>
      <c r="AC264" s="184"/>
    </row>
    <row r="265" spans="1:29" x14ac:dyDescent="0.35">
      <c r="A265" s="246"/>
      <c r="B265" s="184"/>
      <c r="C265" s="184"/>
      <c r="D265" s="184"/>
      <c r="E265" s="184"/>
      <c r="F265" s="184"/>
      <c r="G265" s="184"/>
      <c r="H265" s="184"/>
      <c r="I265" s="184"/>
      <c r="J265" s="184"/>
      <c r="K265" s="184"/>
      <c r="L265" s="184"/>
      <c r="M265" s="184"/>
      <c r="N265" s="184"/>
      <c r="O265" s="184"/>
      <c r="P265" s="184"/>
      <c r="Q265" s="184"/>
      <c r="R265" s="184"/>
      <c r="S265" s="184"/>
      <c r="T265" s="184"/>
      <c r="U265" s="184"/>
      <c r="V265" s="184"/>
      <c r="W265" s="184"/>
      <c r="X265" s="184"/>
      <c r="Y265" s="184"/>
      <c r="Z265" s="184"/>
      <c r="AA265" s="184"/>
      <c r="AB265" s="184"/>
      <c r="AC265" s="184"/>
    </row>
    <row r="266" spans="1:29" x14ac:dyDescent="0.35">
      <c r="A266" s="246"/>
      <c r="B266" s="184"/>
      <c r="C266" s="184"/>
      <c r="D266" s="184"/>
      <c r="E266" s="184"/>
      <c r="F266" s="184"/>
      <c r="G266" s="184"/>
      <c r="H266" s="184"/>
      <c r="I266" s="184"/>
      <c r="J266" s="184"/>
      <c r="K266" s="184"/>
      <c r="L266" s="184"/>
      <c r="M266" s="184"/>
      <c r="N266" s="184"/>
      <c r="O266" s="184"/>
      <c r="P266" s="184"/>
      <c r="Q266" s="184"/>
      <c r="R266" s="184"/>
      <c r="S266" s="184"/>
      <c r="T266" s="184"/>
      <c r="U266" s="184"/>
      <c r="V266" s="184"/>
      <c r="W266" s="184"/>
      <c r="X266" s="184"/>
      <c r="Y266" s="184"/>
      <c r="Z266" s="184"/>
      <c r="AA266" s="184"/>
      <c r="AB266" s="184"/>
      <c r="AC266" s="184"/>
    </row>
    <row r="267" spans="1:29" x14ac:dyDescent="0.35">
      <c r="A267" s="246"/>
      <c r="B267" s="184"/>
      <c r="C267" s="184"/>
      <c r="D267" s="184"/>
      <c r="E267" s="184"/>
      <c r="F267" s="184"/>
      <c r="G267" s="184"/>
      <c r="H267" s="184"/>
      <c r="I267" s="184"/>
      <c r="J267" s="184"/>
      <c r="K267" s="184"/>
      <c r="L267" s="184"/>
      <c r="M267" s="184"/>
      <c r="N267" s="184"/>
      <c r="O267" s="184"/>
      <c r="P267" s="184"/>
      <c r="Q267" s="184"/>
      <c r="R267" s="184"/>
      <c r="S267" s="184"/>
      <c r="T267" s="184"/>
      <c r="U267" s="184"/>
      <c r="V267" s="184"/>
      <c r="W267" s="184"/>
      <c r="X267" s="184"/>
      <c r="Y267" s="184"/>
      <c r="Z267" s="184"/>
      <c r="AA267" s="184"/>
      <c r="AB267" s="184"/>
      <c r="AC267" s="184"/>
    </row>
    <row r="268" spans="1:29" x14ac:dyDescent="0.35">
      <c r="A268" s="246"/>
      <c r="B268" s="184"/>
      <c r="C268" s="184"/>
      <c r="D268" s="184"/>
      <c r="E268" s="184"/>
      <c r="F268" s="184"/>
      <c r="G268" s="184"/>
      <c r="H268" s="184"/>
      <c r="I268" s="184"/>
      <c r="J268" s="184"/>
      <c r="K268" s="184"/>
      <c r="L268" s="184"/>
      <c r="M268" s="184"/>
      <c r="N268" s="184"/>
      <c r="O268" s="184"/>
      <c r="P268" s="184"/>
      <c r="Q268" s="184"/>
      <c r="R268" s="184"/>
      <c r="S268" s="184"/>
      <c r="T268" s="184"/>
      <c r="U268" s="184"/>
      <c r="V268" s="184"/>
      <c r="W268" s="184"/>
      <c r="X268" s="184"/>
      <c r="Y268" s="184"/>
      <c r="Z268" s="184"/>
      <c r="AA268" s="184"/>
      <c r="AB268" s="184"/>
      <c r="AC268" s="184"/>
    </row>
    <row r="269" spans="1:29" x14ac:dyDescent="0.35">
      <c r="A269" s="246"/>
      <c r="B269" s="184"/>
      <c r="C269" s="184"/>
      <c r="D269" s="184"/>
      <c r="E269" s="184"/>
      <c r="F269" s="184"/>
      <c r="G269" s="184"/>
      <c r="H269" s="184"/>
      <c r="I269" s="184"/>
      <c r="J269" s="184"/>
      <c r="K269" s="184"/>
      <c r="L269" s="184"/>
      <c r="M269" s="184"/>
      <c r="N269" s="184"/>
      <c r="O269" s="184"/>
      <c r="P269" s="184"/>
      <c r="Q269" s="184"/>
      <c r="R269" s="184"/>
      <c r="S269" s="184"/>
      <c r="T269" s="184"/>
      <c r="U269" s="184"/>
      <c r="V269" s="184"/>
      <c r="W269" s="184"/>
      <c r="X269" s="184"/>
      <c r="Y269" s="184"/>
      <c r="Z269" s="184"/>
      <c r="AA269" s="184"/>
      <c r="AB269" s="184"/>
      <c r="AC269" s="184"/>
    </row>
    <row r="270" spans="1:29" x14ac:dyDescent="0.35">
      <c r="A270" s="246"/>
      <c r="B270" s="184"/>
      <c r="C270" s="184"/>
      <c r="D270" s="184"/>
      <c r="E270" s="184"/>
      <c r="F270" s="184"/>
      <c r="G270" s="184"/>
      <c r="H270" s="184"/>
      <c r="I270" s="184"/>
      <c r="J270" s="184"/>
      <c r="K270" s="184"/>
      <c r="L270" s="184"/>
      <c r="M270" s="184"/>
      <c r="N270" s="184"/>
      <c r="O270" s="184"/>
      <c r="P270" s="184"/>
      <c r="Q270" s="184"/>
      <c r="R270" s="184"/>
      <c r="S270" s="184"/>
      <c r="T270" s="184"/>
      <c r="U270" s="184"/>
      <c r="V270" s="184"/>
      <c r="W270" s="184"/>
      <c r="X270" s="184"/>
      <c r="Y270" s="184"/>
      <c r="Z270" s="184"/>
      <c r="AA270" s="184"/>
      <c r="AB270" s="184"/>
      <c r="AC270" s="184"/>
    </row>
    <row r="271" spans="1:29" x14ac:dyDescent="0.35">
      <c r="A271" s="246"/>
      <c r="B271" s="184"/>
      <c r="C271" s="184"/>
      <c r="D271" s="184"/>
      <c r="E271" s="184"/>
      <c r="F271" s="184"/>
      <c r="G271" s="184"/>
      <c r="H271" s="184"/>
      <c r="I271" s="184"/>
      <c r="J271" s="184"/>
      <c r="K271" s="184"/>
      <c r="L271" s="184"/>
      <c r="M271" s="184"/>
      <c r="N271" s="184"/>
      <c r="O271" s="184"/>
      <c r="P271" s="184"/>
      <c r="Q271" s="184"/>
      <c r="R271" s="184"/>
      <c r="S271" s="184"/>
      <c r="T271" s="184"/>
      <c r="U271" s="184"/>
      <c r="V271" s="184"/>
      <c r="W271" s="184"/>
      <c r="X271" s="184"/>
      <c r="Y271" s="184"/>
      <c r="Z271" s="184"/>
      <c r="AA271" s="184"/>
      <c r="AB271" s="184"/>
      <c r="AC271" s="184"/>
    </row>
    <row r="272" spans="1:29" x14ac:dyDescent="0.35">
      <c r="A272" s="246"/>
      <c r="B272" s="184"/>
      <c r="C272" s="184"/>
      <c r="D272" s="184"/>
      <c r="E272" s="184"/>
      <c r="F272" s="184"/>
      <c r="G272" s="184"/>
      <c r="H272" s="184"/>
      <c r="I272" s="184"/>
      <c r="J272" s="184"/>
      <c r="K272" s="184"/>
      <c r="L272" s="184"/>
      <c r="M272" s="184"/>
      <c r="N272" s="184"/>
      <c r="O272" s="184"/>
      <c r="P272" s="184"/>
      <c r="Q272" s="184"/>
      <c r="R272" s="184"/>
      <c r="S272" s="184"/>
      <c r="T272" s="184"/>
      <c r="U272" s="184"/>
      <c r="V272" s="184"/>
      <c r="W272" s="184"/>
      <c r="X272" s="184"/>
      <c r="Y272" s="184"/>
      <c r="Z272" s="184"/>
      <c r="AA272" s="184"/>
      <c r="AB272" s="184"/>
      <c r="AC272" s="184"/>
    </row>
    <row r="273" spans="1:29" x14ac:dyDescent="0.35">
      <c r="A273" s="246"/>
      <c r="B273" s="184"/>
      <c r="C273" s="184"/>
      <c r="D273" s="184"/>
      <c r="E273" s="184"/>
      <c r="F273" s="184"/>
      <c r="G273" s="184"/>
      <c r="H273" s="184"/>
      <c r="I273" s="184"/>
      <c r="J273" s="184"/>
      <c r="K273" s="184"/>
      <c r="L273" s="184"/>
      <c r="M273" s="184"/>
      <c r="N273" s="184"/>
      <c r="O273" s="184"/>
      <c r="P273" s="184"/>
      <c r="Q273" s="184"/>
      <c r="R273" s="184"/>
      <c r="S273" s="184"/>
      <c r="T273" s="184"/>
      <c r="U273" s="184"/>
      <c r="V273" s="184"/>
      <c r="W273" s="184"/>
      <c r="X273" s="184"/>
      <c r="Y273" s="184"/>
      <c r="Z273" s="184"/>
      <c r="AA273" s="184"/>
      <c r="AB273" s="184"/>
      <c r="AC273" s="184"/>
    </row>
    <row r="274" spans="1:29" x14ac:dyDescent="0.35">
      <c r="A274" s="246"/>
      <c r="B274" s="184"/>
      <c r="C274" s="184"/>
      <c r="D274" s="184"/>
      <c r="E274" s="184"/>
      <c r="F274" s="184"/>
      <c r="G274" s="184"/>
      <c r="H274" s="184"/>
      <c r="I274" s="184"/>
      <c r="J274" s="184"/>
      <c r="K274" s="184"/>
      <c r="L274" s="184"/>
      <c r="M274" s="184"/>
      <c r="N274" s="184"/>
      <c r="O274" s="184"/>
      <c r="P274" s="184"/>
      <c r="Q274" s="184"/>
      <c r="R274" s="184"/>
      <c r="S274" s="184"/>
      <c r="T274" s="184"/>
      <c r="U274" s="184"/>
      <c r="V274" s="184"/>
      <c r="W274" s="184"/>
      <c r="X274" s="184"/>
      <c r="Y274" s="184"/>
      <c r="Z274" s="184"/>
      <c r="AA274" s="184"/>
      <c r="AB274" s="184"/>
      <c r="AC274" s="184"/>
    </row>
    <row r="275" spans="1:29" x14ac:dyDescent="0.35">
      <c r="A275" s="246"/>
      <c r="B275" s="184"/>
      <c r="C275" s="184"/>
      <c r="D275" s="184"/>
      <c r="E275" s="184"/>
      <c r="F275" s="184"/>
      <c r="G275" s="184"/>
      <c r="H275" s="184"/>
      <c r="I275" s="184"/>
      <c r="J275" s="184"/>
      <c r="K275" s="184"/>
      <c r="L275" s="184"/>
      <c r="M275" s="184"/>
      <c r="N275" s="184"/>
      <c r="O275" s="184"/>
      <c r="P275" s="184"/>
      <c r="Q275" s="184"/>
      <c r="R275" s="184"/>
      <c r="S275" s="184"/>
      <c r="T275" s="184"/>
      <c r="U275" s="184"/>
      <c r="V275" s="184"/>
      <c r="W275" s="184"/>
      <c r="X275" s="184"/>
      <c r="Y275" s="184"/>
      <c r="Z275" s="184"/>
      <c r="AA275" s="184"/>
      <c r="AB275" s="184"/>
      <c r="AC275" s="184"/>
    </row>
    <row r="276" spans="1:29" x14ac:dyDescent="0.35">
      <c r="A276" s="246"/>
      <c r="B276" s="184"/>
      <c r="C276" s="184"/>
      <c r="D276" s="184"/>
      <c r="E276" s="184"/>
      <c r="F276" s="184"/>
      <c r="G276" s="184"/>
      <c r="H276" s="184"/>
      <c r="I276" s="184"/>
      <c r="J276" s="184"/>
      <c r="K276" s="184"/>
      <c r="L276" s="184"/>
      <c r="M276" s="184"/>
      <c r="N276" s="184"/>
      <c r="O276" s="184"/>
      <c r="P276" s="184"/>
      <c r="Q276" s="184"/>
      <c r="R276" s="184"/>
      <c r="S276" s="184"/>
      <c r="T276" s="184"/>
      <c r="U276" s="184"/>
      <c r="V276" s="184"/>
      <c r="W276" s="184"/>
      <c r="X276" s="184"/>
      <c r="Y276" s="184"/>
      <c r="Z276" s="184"/>
      <c r="AA276" s="184"/>
      <c r="AB276" s="184"/>
      <c r="AC276" s="184"/>
    </row>
    <row r="277" spans="1:29" x14ac:dyDescent="0.35">
      <c r="A277" s="246"/>
      <c r="B277" s="184"/>
      <c r="C277" s="184"/>
      <c r="D277" s="184"/>
      <c r="E277" s="184"/>
      <c r="F277" s="184"/>
      <c r="G277" s="184"/>
      <c r="H277" s="184"/>
      <c r="I277" s="184"/>
      <c r="J277" s="184"/>
      <c r="K277" s="184"/>
      <c r="L277" s="184"/>
      <c r="M277" s="184"/>
      <c r="N277" s="184"/>
      <c r="O277" s="184"/>
      <c r="P277" s="184"/>
      <c r="Q277" s="184"/>
      <c r="R277" s="184"/>
      <c r="S277" s="184"/>
      <c r="T277" s="184"/>
      <c r="U277" s="184"/>
      <c r="V277" s="184"/>
      <c r="W277" s="184"/>
      <c r="X277" s="184"/>
      <c r="Y277" s="184"/>
      <c r="Z277" s="184"/>
      <c r="AA277" s="184"/>
      <c r="AB277" s="184"/>
      <c r="AC277" s="184"/>
    </row>
    <row r="278" spans="1:29" x14ac:dyDescent="0.35">
      <c r="A278" s="246"/>
      <c r="B278" s="184"/>
      <c r="C278" s="184"/>
      <c r="D278" s="184"/>
      <c r="E278" s="184"/>
      <c r="F278" s="184"/>
      <c r="G278" s="184"/>
      <c r="H278" s="184"/>
      <c r="I278" s="184"/>
      <c r="J278" s="184"/>
      <c r="K278" s="184"/>
      <c r="L278" s="184"/>
      <c r="M278" s="184"/>
      <c r="N278" s="184"/>
      <c r="O278" s="184"/>
      <c r="P278" s="184"/>
      <c r="Q278" s="184"/>
      <c r="R278" s="184"/>
      <c r="S278" s="184"/>
      <c r="T278" s="184"/>
      <c r="U278" s="184"/>
      <c r="V278" s="184"/>
      <c r="W278" s="184"/>
      <c r="X278" s="184"/>
      <c r="Y278" s="184"/>
      <c r="Z278" s="184"/>
      <c r="AA278" s="184"/>
      <c r="AB278" s="184"/>
      <c r="AC278" s="184"/>
    </row>
    <row r="279" spans="1:29" x14ac:dyDescent="0.35">
      <c r="A279" s="246"/>
      <c r="B279" s="184"/>
      <c r="C279" s="184"/>
      <c r="D279" s="184"/>
      <c r="E279" s="184"/>
      <c r="F279" s="184"/>
      <c r="G279" s="184"/>
      <c r="H279" s="184"/>
      <c r="I279" s="184"/>
      <c r="J279" s="184"/>
      <c r="K279" s="184"/>
      <c r="L279" s="184"/>
      <c r="M279" s="184"/>
      <c r="N279" s="184"/>
      <c r="O279" s="184"/>
      <c r="P279" s="184"/>
      <c r="Q279" s="184"/>
      <c r="R279" s="184"/>
      <c r="S279" s="184"/>
      <c r="T279" s="184"/>
      <c r="U279" s="184"/>
      <c r="V279" s="184"/>
      <c r="W279" s="184"/>
      <c r="X279" s="184"/>
      <c r="Y279" s="184"/>
      <c r="Z279" s="184"/>
      <c r="AA279" s="184"/>
      <c r="AB279" s="184"/>
      <c r="AC279" s="184"/>
    </row>
    <row r="280" spans="1:29" x14ac:dyDescent="0.35">
      <c r="A280" s="246"/>
      <c r="B280" s="184"/>
      <c r="C280" s="184"/>
      <c r="D280" s="184"/>
      <c r="E280" s="184"/>
      <c r="F280" s="184"/>
      <c r="G280" s="184"/>
      <c r="H280" s="184"/>
      <c r="I280" s="184"/>
      <c r="J280" s="184"/>
      <c r="K280" s="184"/>
      <c r="L280" s="184"/>
      <c r="M280" s="184"/>
      <c r="N280" s="184"/>
      <c r="O280" s="184"/>
      <c r="P280" s="184"/>
      <c r="Q280" s="184"/>
      <c r="R280" s="184"/>
      <c r="S280" s="184"/>
      <c r="T280" s="184"/>
      <c r="U280" s="184"/>
      <c r="V280" s="184"/>
      <c r="W280" s="184"/>
      <c r="X280" s="184"/>
      <c r="Y280" s="184"/>
      <c r="Z280" s="184"/>
      <c r="AA280" s="184"/>
      <c r="AB280" s="184"/>
      <c r="AC280" s="184"/>
    </row>
    <row r="281" spans="1:29" x14ac:dyDescent="0.35">
      <c r="A281" s="246"/>
      <c r="B281" s="184"/>
      <c r="C281" s="184"/>
      <c r="D281" s="184"/>
      <c r="E281" s="184"/>
      <c r="F281" s="184"/>
      <c r="G281" s="184"/>
      <c r="H281" s="184"/>
      <c r="I281" s="184"/>
      <c r="J281" s="184"/>
      <c r="K281" s="184"/>
      <c r="L281" s="184"/>
      <c r="M281" s="184"/>
      <c r="N281" s="184"/>
      <c r="O281" s="184"/>
      <c r="P281" s="184"/>
      <c r="Q281" s="184"/>
      <c r="R281" s="184"/>
      <c r="S281" s="184"/>
      <c r="T281" s="184"/>
      <c r="U281" s="184"/>
      <c r="V281" s="184"/>
      <c r="W281" s="184"/>
      <c r="X281" s="184"/>
      <c r="Y281" s="184"/>
      <c r="Z281" s="184"/>
      <c r="AA281" s="184"/>
      <c r="AB281" s="184"/>
      <c r="AC281" s="184"/>
    </row>
    <row r="282" spans="1:29" x14ac:dyDescent="0.35">
      <c r="A282" s="246"/>
      <c r="B282" s="184"/>
      <c r="C282" s="184"/>
      <c r="D282" s="184"/>
      <c r="E282" s="184"/>
      <c r="F282" s="184"/>
      <c r="G282" s="184"/>
      <c r="H282" s="184"/>
      <c r="I282" s="184"/>
      <c r="J282" s="184"/>
      <c r="K282" s="184"/>
      <c r="L282" s="184"/>
      <c r="M282" s="184"/>
      <c r="N282" s="184"/>
      <c r="O282" s="184"/>
      <c r="P282" s="184"/>
      <c r="Q282" s="184"/>
      <c r="R282" s="184"/>
      <c r="S282" s="184"/>
      <c r="T282" s="184"/>
      <c r="U282" s="184"/>
      <c r="V282" s="184"/>
      <c r="W282" s="184"/>
      <c r="X282" s="184"/>
      <c r="Y282" s="184"/>
      <c r="Z282" s="184"/>
      <c r="AA282" s="184"/>
      <c r="AB282" s="184"/>
      <c r="AC282" s="184"/>
    </row>
    <row r="283" spans="1:29" x14ac:dyDescent="0.35">
      <c r="A283" s="246"/>
      <c r="B283" s="184"/>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row>
    <row r="284" spans="1:29" x14ac:dyDescent="0.35">
      <c r="A284" s="246"/>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row>
    <row r="285" spans="1:29" x14ac:dyDescent="0.35">
      <c r="A285" s="246"/>
      <c r="B285" s="184"/>
      <c r="C285" s="184"/>
      <c r="D285" s="184"/>
      <c r="E285" s="184"/>
      <c r="F285" s="184"/>
      <c r="G285" s="184"/>
      <c r="H285" s="184"/>
      <c r="I285" s="184"/>
      <c r="J285" s="184"/>
      <c r="K285" s="184"/>
      <c r="L285" s="184"/>
      <c r="M285" s="184"/>
      <c r="N285" s="184"/>
      <c r="O285" s="184"/>
      <c r="P285" s="184"/>
      <c r="Q285" s="184"/>
      <c r="R285" s="184"/>
      <c r="S285" s="184"/>
      <c r="T285" s="184"/>
      <c r="U285" s="184"/>
      <c r="V285" s="184"/>
      <c r="W285" s="184"/>
      <c r="X285" s="184"/>
      <c r="Y285" s="184"/>
      <c r="Z285" s="184"/>
      <c r="AA285" s="184"/>
      <c r="AB285" s="184"/>
      <c r="AC285" s="184"/>
    </row>
    <row r="286" spans="1:29" x14ac:dyDescent="0.35">
      <c r="A286" s="246"/>
      <c r="B286" s="184"/>
      <c r="C286" s="184"/>
      <c r="D286" s="184"/>
      <c r="E286" s="184"/>
      <c r="F286" s="184"/>
      <c r="G286" s="184"/>
      <c r="H286" s="184"/>
      <c r="I286" s="184"/>
      <c r="J286" s="184"/>
      <c r="K286" s="184"/>
      <c r="L286" s="184"/>
      <c r="M286" s="184"/>
      <c r="N286" s="184"/>
      <c r="O286" s="184"/>
      <c r="P286" s="184"/>
      <c r="Q286" s="184"/>
      <c r="R286" s="184"/>
      <c r="S286" s="184"/>
      <c r="T286" s="184"/>
      <c r="U286" s="184"/>
      <c r="V286" s="184"/>
      <c r="W286" s="184"/>
      <c r="X286" s="184"/>
      <c r="Y286" s="184"/>
      <c r="Z286" s="184"/>
      <c r="AA286" s="184"/>
      <c r="AB286" s="184"/>
      <c r="AC286" s="184"/>
    </row>
    <row r="287" spans="1:29" x14ac:dyDescent="0.35">
      <c r="A287" s="246"/>
      <c r="B287" s="184"/>
      <c r="C287" s="184"/>
      <c r="D287" s="184"/>
      <c r="E287" s="184"/>
      <c r="F287" s="184"/>
      <c r="G287" s="184"/>
      <c r="H287" s="184"/>
      <c r="I287" s="184"/>
      <c r="J287" s="184"/>
      <c r="K287" s="184"/>
      <c r="L287" s="184"/>
      <c r="M287" s="184"/>
      <c r="N287" s="184"/>
      <c r="O287" s="184"/>
      <c r="P287" s="184"/>
      <c r="Q287" s="184"/>
      <c r="R287" s="184"/>
      <c r="S287" s="184"/>
      <c r="T287" s="184"/>
      <c r="U287" s="184"/>
      <c r="V287" s="184"/>
      <c r="W287" s="184"/>
      <c r="X287" s="184"/>
      <c r="Y287" s="184"/>
      <c r="Z287" s="184"/>
      <c r="AA287" s="184"/>
      <c r="AB287" s="184"/>
      <c r="AC287" s="184"/>
    </row>
    <row r="288" spans="1:29" x14ac:dyDescent="0.35">
      <c r="A288" s="246"/>
      <c r="B288" s="184"/>
      <c r="C288" s="184"/>
      <c r="D288" s="184"/>
      <c r="E288" s="184"/>
      <c r="F288" s="184"/>
      <c r="G288" s="184"/>
      <c r="H288" s="184"/>
      <c r="I288" s="184"/>
      <c r="J288" s="184"/>
      <c r="K288" s="184"/>
      <c r="L288" s="184"/>
      <c r="M288" s="184"/>
      <c r="N288" s="184"/>
      <c r="O288" s="184"/>
      <c r="P288" s="184"/>
      <c r="Q288" s="184"/>
      <c r="R288" s="184"/>
      <c r="S288" s="184"/>
      <c r="T288" s="184"/>
      <c r="U288" s="184"/>
      <c r="V288" s="184"/>
      <c r="W288" s="184"/>
      <c r="X288" s="184"/>
      <c r="Y288" s="184"/>
      <c r="Z288" s="184"/>
      <c r="AA288" s="184"/>
      <c r="AB288" s="184"/>
      <c r="AC288" s="184"/>
    </row>
    <row r="289" spans="1:29" x14ac:dyDescent="0.35">
      <c r="A289" s="246"/>
      <c r="B289" s="184"/>
      <c r="C289" s="184"/>
      <c r="D289" s="184"/>
      <c r="E289" s="184"/>
      <c r="F289" s="184"/>
      <c r="G289" s="184"/>
      <c r="H289" s="184"/>
      <c r="I289" s="184"/>
      <c r="J289" s="184"/>
      <c r="K289" s="184"/>
      <c r="L289" s="184"/>
      <c r="M289" s="184"/>
      <c r="N289" s="184"/>
      <c r="O289" s="184"/>
      <c r="P289" s="184"/>
      <c r="Q289" s="184"/>
      <c r="R289" s="184"/>
      <c r="S289" s="184"/>
      <c r="T289" s="184"/>
      <c r="U289" s="184"/>
      <c r="V289" s="184"/>
      <c r="W289" s="184"/>
      <c r="X289" s="184"/>
      <c r="Y289" s="184"/>
      <c r="Z289" s="184"/>
      <c r="AA289" s="184"/>
      <c r="AB289" s="184"/>
      <c r="AC289" s="184"/>
    </row>
    <row r="290" spans="1:29" x14ac:dyDescent="0.35">
      <c r="A290" s="246"/>
      <c r="B290" s="184"/>
      <c r="C290" s="184"/>
      <c r="D290" s="184"/>
      <c r="E290" s="184"/>
      <c r="F290" s="184"/>
      <c r="G290" s="184"/>
      <c r="H290" s="184"/>
      <c r="I290" s="184"/>
      <c r="J290" s="184"/>
      <c r="K290" s="184"/>
      <c r="L290" s="184"/>
      <c r="M290" s="184"/>
      <c r="N290" s="184"/>
      <c r="O290" s="184"/>
      <c r="P290" s="184"/>
      <c r="Q290" s="184"/>
      <c r="R290" s="184"/>
      <c r="S290" s="184"/>
      <c r="T290" s="184"/>
      <c r="U290" s="184"/>
      <c r="V290" s="184"/>
      <c r="W290" s="184"/>
      <c r="X290" s="184"/>
      <c r="Y290" s="184"/>
      <c r="Z290" s="184"/>
      <c r="AA290" s="184"/>
      <c r="AB290" s="184"/>
      <c r="AC290" s="184"/>
    </row>
    <row r="291" spans="1:29" x14ac:dyDescent="0.35">
      <c r="A291" s="246"/>
      <c r="B291" s="184"/>
      <c r="C291" s="184"/>
      <c r="D291" s="184"/>
      <c r="E291" s="184"/>
      <c r="F291" s="184"/>
      <c r="G291" s="184"/>
      <c r="H291" s="184"/>
      <c r="I291" s="184"/>
      <c r="J291" s="184"/>
      <c r="K291" s="184"/>
      <c r="L291" s="184"/>
      <c r="M291" s="184"/>
      <c r="N291" s="184"/>
      <c r="O291" s="184"/>
      <c r="P291" s="184"/>
      <c r="Q291" s="184"/>
      <c r="R291" s="184"/>
      <c r="S291" s="184"/>
      <c r="T291" s="184"/>
      <c r="U291" s="184"/>
      <c r="V291" s="184"/>
      <c r="W291" s="184"/>
      <c r="X291" s="184"/>
      <c r="Y291" s="184"/>
      <c r="Z291" s="184"/>
      <c r="AA291" s="184"/>
      <c r="AB291" s="184"/>
      <c r="AC291" s="184"/>
    </row>
    <row r="292" spans="1:29" x14ac:dyDescent="0.35">
      <c r="A292" s="246"/>
      <c r="B292" s="184"/>
      <c r="C292" s="184"/>
      <c r="D292" s="184"/>
      <c r="E292" s="184"/>
      <c r="F292" s="184"/>
      <c r="G292" s="184"/>
      <c r="H292" s="184"/>
      <c r="I292" s="184"/>
      <c r="J292" s="184"/>
      <c r="K292" s="184"/>
      <c r="L292" s="184"/>
      <c r="M292" s="184"/>
      <c r="N292" s="184"/>
      <c r="O292" s="184"/>
      <c r="P292" s="184"/>
      <c r="Q292" s="184"/>
      <c r="R292" s="184"/>
      <c r="S292" s="184"/>
      <c r="T292" s="184"/>
      <c r="U292" s="184"/>
      <c r="V292" s="184"/>
      <c r="W292" s="184"/>
      <c r="X292" s="184"/>
      <c r="Y292" s="184"/>
      <c r="Z292" s="184"/>
      <c r="AA292" s="184"/>
      <c r="AB292" s="184"/>
      <c r="AC292" s="184"/>
    </row>
    <row r="293" spans="1:29" x14ac:dyDescent="0.35">
      <c r="A293" s="246"/>
      <c r="B293" s="184"/>
      <c r="C293" s="184"/>
      <c r="D293" s="184"/>
      <c r="E293" s="184"/>
      <c r="F293" s="184"/>
      <c r="G293" s="184"/>
      <c r="H293" s="184"/>
      <c r="I293" s="184"/>
      <c r="J293" s="184"/>
      <c r="K293" s="184"/>
      <c r="L293" s="184"/>
      <c r="M293" s="184"/>
      <c r="N293" s="184"/>
      <c r="O293" s="184"/>
      <c r="P293" s="184"/>
      <c r="Q293" s="184"/>
      <c r="R293" s="184"/>
      <c r="S293" s="184"/>
      <c r="T293" s="184"/>
      <c r="U293" s="184"/>
      <c r="V293" s="184"/>
      <c r="W293" s="184"/>
      <c r="X293" s="184"/>
      <c r="Y293" s="184"/>
      <c r="Z293" s="184"/>
      <c r="AA293" s="184"/>
      <c r="AB293" s="184"/>
      <c r="AC293" s="184"/>
    </row>
    <row r="294" spans="1:29" x14ac:dyDescent="0.35">
      <c r="A294" s="246"/>
      <c r="B294" s="184"/>
      <c r="C294" s="184"/>
      <c r="D294" s="184"/>
      <c r="E294" s="184"/>
      <c r="F294" s="184"/>
      <c r="G294" s="184"/>
      <c r="H294" s="184"/>
      <c r="I294" s="184"/>
      <c r="J294" s="184"/>
      <c r="K294" s="184"/>
      <c r="L294" s="184"/>
      <c r="M294" s="184"/>
      <c r="N294" s="184"/>
      <c r="O294" s="184"/>
      <c r="P294" s="184"/>
      <c r="Q294" s="184"/>
      <c r="R294" s="184"/>
      <c r="S294" s="184"/>
      <c r="T294" s="184"/>
      <c r="U294" s="184"/>
      <c r="V294" s="184"/>
      <c r="W294" s="184"/>
      <c r="X294" s="184"/>
      <c r="Y294" s="184"/>
      <c r="Z294" s="184"/>
      <c r="AA294" s="184"/>
      <c r="AB294" s="184"/>
      <c r="AC294" s="184"/>
    </row>
    <row r="295" spans="1:29" x14ac:dyDescent="0.35">
      <c r="A295" s="246"/>
      <c r="B295" s="184"/>
      <c r="C295" s="184"/>
      <c r="D295" s="184"/>
      <c r="E295" s="184"/>
      <c r="F295" s="184"/>
      <c r="G295" s="184"/>
      <c r="H295" s="184"/>
      <c r="I295" s="184"/>
      <c r="J295" s="184"/>
      <c r="K295" s="184"/>
      <c r="L295" s="184"/>
      <c r="M295" s="184"/>
      <c r="N295" s="184"/>
      <c r="O295" s="184"/>
      <c r="P295" s="184"/>
      <c r="Q295" s="184"/>
      <c r="R295" s="184"/>
      <c r="S295" s="184"/>
      <c r="T295" s="184"/>
      <c r="U295" s="184"/>
      <c r="V295" s="184"/>
      <c r="W295" s="184"/>
      <c r="X295" s="184"/>
      <c r="Y295" s="184"/>
      <c r="Z295" s="184"/>
      <c r="AA295" s="184"/>
      <c r="AB295" s="184"/>
      <c r="AC295" s="184"/>
    </row>
    <row r="296" spans="1:29" x14ac:dyDescent="0.35">
      <c r="A296" s="246"/>
      <c r="B296" s="184"/>
      <c r="C296" s="184"/>
      <c r="D296" s="184"/>
      <c r="E296" s="184"/>
      <c r="F296" s="184"/>
      <c r="G296" s="184"/>
      <c r="H296" s="184"/>
      <c r="I296" s="184"/>
      <c r="J296" s="184"/>
      <c r="K296" s="184"/>
      <c r="L296" s="184"/>
      <c r="M296" s="184"/>
      <c r="N296" s="184"/>
      <c r="O296" s="184"/>
      <c r="P296" s="184"/>
      <c r="Q296" s="184"/>
      <c r="R296" s="184"/>
      <c r="S296" s="184"/>
      <c r="T296" s="184"/>
      <c r="U296" s="184"/>
      <c r="V296" s="184"/>
      <c r="W296" s="184"/>
      <c r="X296" s="184"/>
      <c r="Y296" s="184"/>
      <c r="Z296" s="184"/>
      <c r="AA296" s="184"/>
      <c r="AB296" s="184"/>
      <c r="AC296" s="184"/>
    </row>
    <row r="297" spans="1:29" x14ac:dyDescent="0.35">
      <c r="A297" s="246"/>
      <c r="B297" s="184"/>
      <c r="C297" s="184"/>
      <c r="D297" s="184"/>
      <c r="E297" s="184"/>
      <c r="F297" s="184"/>
      <c r="G297" s="184"/>
      <c r="H297" s="184"/>
      <c r="I297" s="184"/>
      <c r="J297" s="184"/>
      <c r="K297" s="184"/>
      <c r="L297" s="184"/>
      <c r="M297" s="184"/>
      <c r="N297" s="184"/>
      <c r="O297" s="184"/>
      <c r="P297" s="184"/>
      <c r="Q297" s="184"/>
      <c r="R297" s="184"/>
      <c r="S297" s="184"/>
      <c r="T297" s="184"/>
      <c r="U297" s="184"/>
      <c r="V297" s="184"/>
      <c r="W297" s="184"/>
      <c r="X297" s="184"/>
      <c r="Y297" s="184"/>
      <c r="Z297" s="184"/>
      <c r="AA297" s="184"/>
      <c r="AB297" s="184"/>
      <c r="AC297" s="184"/>
    </row>
    <row r="298" spans="1:29" x14ac:dyDescent="0.35">
      <c r="A298" s="246"/>
      <c r="B298" s="184"/>
      <c r="C298" s="184"/>
      <c r="D298" s="184"/>
      <c r="E298" s="184"/>
      <c r="F298" s="184"/>
      <c r="G298" s="184"/>
      <c r="H298" s="184"/>
      <c r="I298" s="184"/>
      <c r="J298" s="184"/>
      <c r="K298" s="184"/>
      <c r="L298" s="184"/>
      <c r="M298" s="184"/>
      <c r="N298" s="184"/>
      <c r="O298" s="184"/>
      <c r="P298" s="184"/>
      <c r="Q298" s="184"/>
      <c r="R298" s="184"/>
      <c r="S298" s="184"/>
      <c r="T298" s="184"/>
      <c r="U298" s="184"/>
      <c r="V298" s="184"/>
      <c r="W298" s="184"/>
      <c r="X298" s="184"/>
      <c r="Y298" s="184"/>
      <c r="Z298" s="184"/>
      <c r="AA298" s="184"/>
      <c r="AB298" s="184"/>
      <c r="AC298" s="184"/>
    </row>
    <row r="299" spans="1:29" x14ac:dyDescent="0.35">
      <c r="A299" s="246"/>
      <c r="B299" s="184"/>
      <c r="C299" s="184"/>
      <c r="D299" s="184"/>
      <c r="E299" s="184"/>
      <c r="F299" s="184"/>
      <c r="G299" s="184"/>
      <c r="H299" s="184"/>
      <c r="I299" s="184"/>
      <c r="J299" s="184"/>
      <c r="K299" s="184"/>
      <c r="L299" s="184"/>
      <c r="M299" s="184"/>
      <c r="N299" s="184"/>
      <c r="O299" s="184"/>
      <c r="P299" s="184"/>
      <c r="Q299" s="184"/>
      <c r="R299" s="184"/>
      <c r="S299" s="184"/>
      <c r="T299" s="184"/>
      <c r="U299" s="184"/>
      <c r="V299" s="184"/>
      <c r="W299" s="184"/>
      <c r="X299" s="184"/>
      <c r="Y299" s="184"/>
      <c r="Z299" s="184"/>
      <c r="AA299" s="184"/>
      <c r="AB299" s="184"/>
      <c r="AC299" s="184"/>
    </row>
    <row r="300" spans="1:29" x14ac:dyDescent="0.35">
      <c r="A300" s="246"/>
      <c r="B300" s="184"/>
      <c r="C300" s="184"/>
      <c r="D300" s="184"/>
      <c r="E300" s="184"/>
      <c r="F300" s="184"/>
      <c r="G300" s="184"/>
      <c r="H300" s="184"/>
      <c r="I300" s="184"/>
      <c r="J300" s="184"/>
      <c r="K300" s="184"/>
      <c r="L300" s="184"/>
      <c r="M300" s="184"/>
      <c r="N300" s="184"/>
      <c r="O300" s="184"/>
      <c r="P300" s="184"/>
      <c r="Q300" s="184"/>
      <c r="R300" s="184"/>
      <c r="S300" s="184"/>
      <c r="T300" s="184"/>
      <c r="U300" s="184"/>
      <c r="V300" s="184"/>
      <c r="W300" s="184"/>
      <c r="X300" s="184"/>
      <c r="Y300" s="184"/>
      <c r="Z300" s="184"/>
      <c r="AA300" s="184"/>
      <c r="AB300" s="184"/>
      <c r="AC300" s="184"/>
    </row>
    <row r="301" spans="1:29" x14ac:dyDescent="0.35">
      <c r="A301" s="246"/>
      <c r="B301" s="184"/>
      <c r="C301" s="184"/>
      <c r="D301" s="184"/>
      <c r="E301" s="184"/>
      <c r="F301" s="184"/>
      <c r="G301" s="184"/>
      <c r="H301" s="184"/>
      <c r="I301" s="184"/>
      <c r="J301" s="184"/>
      <c r="K301" s="184"/>
      <c r="L301" s="184"/>
      <c r="M301" s="184"/>
      <c r="N301" s="184"/>
      <c r="O301" s="184"/>
      <c r="P301" s="184"/>
      <c r="Q301" s="184"/>
      <c r="R301" s="184"/>
      <c r="S301" s="184"/>
      <c r="T301" s="184"/>
      <c r="U301" s="184"/>
      <c r="V301" s="184"/>
      <c r="W301" s="184"/>
      <c r="X301" s="184"/>
      <c r="Y301" s="184"/>
      <c r="Z301" s="184"/>
      <c r="AA301" s="184"/>
      <c r="AB301" s="184"/>
      <c r="AC301" s="184"/>
    </row>
    <row r="302" spans="1:29" x14ac:dyDescent="0.35">
      <c r="A302" s="246"/>
      <c r="B302" s="184"/>
      <c r="C302" s="184"/>
      <c r="D302" s="184"/>
      <c r="E302" s="184"/>
      <c r="F302" s="184"/>
      <c r="G302" s="184"/>
      <c r="H302" s="184"/>
      <c r="I302" s="184"/>
      <c r="J302" s="184"/>
      <c r="K302" s="184"/>
      <c r="L302" s="184"/>
      <c r="M302" s="184"/>
      <c r="N302" s="184"/>
      <c r="O302" s="184"/>
      <c r="P302" s="184"/>
      <c r="Q302" s="184"/>
      <c r="R302" s="184"/>
      <c r="S302" s="184"/>
      <c r="T302" s="184"/>
      <c r="U302" s="184"/>
      <c r="V302" s="184"/>
      <c r="W302" s="184"/>
      <c r="X302" s="184"/>
      <c r="Y302" s="184"/>
      <c r="Z302" s="184"/>
      <c r="AA302" s="184"/>
      <c r="AB302" s="184"/>
      <c r="AC302" s="184"/>
    </row>
    <row r="303" spans="1:29" x14ac:dyDescent="0.35">
      <c r="A303" s="246"/>
      <c r="B303" s="184"/>
      <c r="C303" s="184"/>
      <c r="D303" s="184"/>
      <c r="E303" s="184"/>
      <c r="F303" s="184"/>
      <c r="G303" s="184"/>
      <c r="H303" s="184"/>
      <c r="I303" s="184"/>
      <c r="J303" s="184"/>
      <c r="K303" s="184"/>
      <c r="L303" s="184"/>
      <c r="M303" s="184"/>
      <c r="N303" s="184"/>
      <c r="O303" s="184"/>
      <c r="P303" s="184"/>
      <c r="Q303" s="184"/>
      <c r="R303" s="184"/>
      <c r="S303" s="184"/>
      <c r="T303" s="184"/>
      <c r="U303" s="184"/>
      <c r="V303" s="184"/>
      <c r="W303" s="184"/>
      <c r="X303" s="184"/>
      <c r="Y303" s="184"/>
      <c r="Z303" s="184"/>
      <c r="AA303" s="184"/>
      <c r="AB303" s="184"/>
      <c r="AC303" s="184"/>
    </row>
    <row r="304" spans="1:29" x14ac:dyDescent="0.35">
      <c r="A304" s="246"/>
      <c r="B304" s="184"/>
      <c r="C304" s="184"/>
      <c r="D304" s="184"/>
      <c r="E304" s="184"/>
      <c r="F304" s="184"/>
      <c r="G304" s="184"/>
      <c r="H304" s="184"/>
      <c r="I304" s="184"/>
      <c r="J304" s="184"/>
      <c r="K304" s="184"/>
      <c r="L304" s="184"/>
      <c r="M304" s="184"/>
      <c r="N304" s="184"/>
      <c r="O304" s="184"/>
      <c r="P304" s="184"/>
      <c r="Q304" s="184"/>
      <c r="R304" s="184"/>
      <c r="S304" s="184"/>
      <c r="T304" s="184"/>
      <c r="U304" s="184"/>
      <c r="V304" s="184"/>
      <c r="W304" s="184"/>
      <c r="X304" s="184"/>
      <c r="Y304" s="184"/>
      <c r="Z304" s="184"/>
      <c r="AA304" s="184"/>
      <c r="AB304" s="184"/>
      <c r="AC304" s="184"/>
    </row>
    <row r="305" spans="1:29" x14ac:dyDescent="0.35">
      <c r="A305" s="246"/>
      <c r="B305" s="184"/>
      <c r="C305" s="184"/>
      <c r="D305" s="184"/>
      <c r="E305" s="184"/>
      <c r="F305" s="184"/>
      <c r="G305" s="184"/>
      <c r="H305" s="184"/>
      <c r="I305" s="184"/>
      <c r="J305" s="184"/>
      <c r="K305" s="184"/>
      <c r="L305" s="184"/>
      <c r="M305" s="184"/>
      <c r="N305" s="184"/>
      <c r="O305" s="184"/>
      <c r="P305" s="184"/>
      <c r="Q305" s="184"/>
      <c r="R305" s="184"/>
      <c r="S305" s="184"/>
      <c r="T305" s="184"/>
      <c r="U305" s="184"/>
      <c r="V305" s="184"/>
      <c r="W305" s="184"/>
      <c r="X305" s="184"/>
      <c r="Y305" s="184"/>
      <c r="Z305" s="184"/>
      <c r="AA305" s="184"/>
      <c r="AB305" s="184"/>
      <c r="AC305" s="184"/>
    </row>
    <row r="306" spans="1:29" x14ac:dyDescent="0.35">
      <c r="A306" s="246"/>
      <c r="B306" s="184"/>
      <c r="C306" s="184"/>
      <c r="D306" s="184"/>
      <c r="E306" s="184"/>
      <c r="F306" s="184"/>
      <c r="G306" s="184"/>
      <c r="H306" s="184"/>
      <c r="I306" s="184"/>
      <c r="J306" s="184"/>
      <c r="K306" s="184"/>
      <c r="L306" s="184"/>
      <c r="M306" s="184"/>
      <c r="N306" s="184"/>
      <c r="O306" s="184"/>
      <c r="P306" s="184"/>
      <c r="Q306" s="184"/>
      <c r="R306" s="184"/>
      <c r="S306" s="184"/>
      <c r="T306" s="184"/>
      <c r="U306" s="184"/>
      <c r="V306" s="184"/>
      <c r="W306" s="184"/>
      <c r="X306" s="184"/>
      <c r="Y306" s="184"/>
      <c r="Z306" s="184"/>
      <c r="AA306" s="184"/>
      <c r="AB306" s="184"/>
      <c r="AC306" s="184"/>
    </row>
    <row r="307" spans="1:29" x14ac:dyDescent="0.35">
      <c r="A307" s="246"/>
      <c r="B307" s="184"/>
      <c r="C307" s="184"/>
      <c r="D307" s="184"/>
      <c r="E307" s="184"/>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row>
    <row r="308" spans="1:29" x14ac:dyDescent="0.35">
      <c r="A308" s="246"/>
      <c r="B308" s="184"/>
      <c r="C308" s="184"/>
      <c r="D308" s="184"/>
      <c r="E308" s="184"/>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row>
    <row r="309" spans="1:29" x14ac:dyDescent="0.35">
      <c r="A309" s="246"/>
      <c r="B309" s="184"/>
      <c r="C309" s="184"/>
      <c r="D309" s="184"/>
      <c r="E309" s="184"/>
      <c r="F309" s="184"/>
      <c r="G309" s="184"/>
      <c r="H309" s="184"/>
      <c r="I309" s="184"/>
      <c r="J309" s="184"/>
      <c r="K309" s="184"/>
      <c r="L309" s="184"/>
      <c r="M309" s="184"/>
      <c r="N309" s="184"/>
      <c r="O309" s="184"/>
      <c r="P309" s="184"/>
      <c r="Q309" s="184"/>
      <c r="R309" s="184"/>
      <c r="S309" s="184"/>
      <c r="T309" s="184"/>
      <c r="U309" s="184"/>
      <c r="V309" s="184"/>
      <c r="W309" s="184"/>
      <c r="X309" s="184"/>
      <c r="Y309" s="184"/>
      <c r="Z309" s="184"/>
      <c r="AA309" s="184"/>
      <c r="AB309" s="184"/>
      <c r="AC309" s="184"/>
    </row>
    <row r="310" spans="1:29" x14ac:dyDescent="0.35">
      <c r="A310" s="246"/>
      <c r="B310" s="184"/>
      <c r="C310" s="184"/>
      <c r="D310" s="184"/>
      <c r="E310" s="184"/>
      <c r="F310" s="184"/>
      <c r="G310" s="184"/>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row>
    <row r="311" spans="1:29" x14ac:dyDescent="0.35">
      <c r="A311" s="246"/>
      <c r="B311" s="184"/>
      <c r="C311" s="184"/>
      <c r="D311" s="184"/>
      <c r="E311" s="184"/>
      <c r="F311" s="184"/>
      <c r="G311" s="184"/>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row>
    <row r="312" spans="1:29" x14ac:dyDescent="0.35">
      <c r="A312" s="246"/>
      <c r="B312" s="184"/>
      <c r="C312" s="184"/>
      <c r="D312" s="184"/>
      <c r="E312" s="184"/>
      <c r="F312" s="184"/>
      <c r="G312" s="184"/>
      <c r="H312" s="184"/>
      <c r="I312" s="184"/>
      <c r="J312" s="184"/>
      <c r="K312" s="184"/>
      <c r="L312" s="184"/>
      <c r="M312" s="184"/>
      <c r="N312" s="184"/>
      <c r="O312" s="184"/>
      <c r="P312" s="184"/>
      <c r="Q312" s="184"/>
      <c r="R312" s="184"/>
      <c r="S312" s="184"/>
      <c r="T312" s="184"/>
      <c r="U312" s="184"/>
      <c r="V312" s="184"/>
      <c r="W312" s="184"/>
      <c r="X312" s="184"/>
      <c r="Y312" s="184"/>
      <c r="Z312" s="184"/>
      <c r="AA312" s="184"/>
      <c r="AB312" s="184"/>
      <c r="AC312" s="184"/>
    </row>
    <row r="313" spans="1:29" x14ac:dyDescent="0.35">
      <c r="A313" s="246"/>
      <c r="B313" s="184"/>
      <c r="C313" s="184"/>
      <c r="D313" s="184"/>
      <c r="E313" s="184"/>
      <c r="F313" s="184"/>
      <c r="G313" s="184"/>
      <c r="H313" s="184"/>
      <c r="I313" s="184"/>
      <c r="J313" s="184"/>
      <c r="K313" s="184"/>
      <c r="L313" s="184"/>
      <c r="M313" s="184"/>
      <c r="N313" s="184"/>
      <c r="O313" s="184"/>
      <c r="P313" s="184"/>
      <c r="Q313" s="184"/>
      <c r="R313" s="184"/>
      <c r="S313" s="184"/>
      <c r="T313" s="184"/>
      <c r="U313" s="184"/>
      <c r="V313" s="184"/>
      <c r="W313" s="184"/>
      <c r="X313" s="184"/>
      <c r="Y313" s="184"/>
      <c r="Z313" s="184"/>
      <c r="AA313" s="184"/>
      <c r="AB313" s="184"/>
      <c r="AC313" s="184"/>
    </row>
    <row r="314" spans="1:29" x14ac:dyDescent="0.35">
      <c r="A314" s="246"/>
      <c r="B314" s="184"/>
      <c r="C314" s="184"/>
      <c r="D314" s="184"/>
      <c r="E314" s="184"/>
      <c r="F314" s="184"/>
      <c r="G314" s="184"/>
      <c r="H314" s="184"/>
      <c r="I314" s="184"/>
      <c r="J314" s="184"/>
      <c r="K314" s="184"/>
      <c r="L314" s="184"/>
      <c r="M314" s="184"/>
      <c r="N314" s="184"/>
      <c r="O314" s="184"/>
      <c r="P314" s="184"/>
      <c r="Q314" s="184"/>
      <c r="R314" s="184"/>
      <c r="S314" s="184"/>
      <c r="T314" s="184"/>
      <c r="U314" s="184"/>
      <c r="V314" s="184"/>
      <c r="W314" s="184"/>
      <c r="X314" s="184"/>
      <c r="Y314" s="184"/>
      <c r="Z314" s="184"/>
      <c r="AA314" s="184"/>
      <c r="AB314" s="184"/>
      <c r="AC314" s="184"/>
    </row>
    <row r="315" spans="1:29" x14ac:dyDescent="0.35">
      <c r="A315" s="246"/>
      <c r="B315" s="184"/>
      <c r="C315" s="184"/>
      <c r="D315" s="184"/>
      <c r="E315" s="184"/>
      <c r="F315" s="184"/>
      <c r="G315" s="184"/>
      <c r="H315" s="184"/>
      <c r="I315" s="184"/>
      <c r="J315" s="184"/>
      <c r="K315" s="184"/>
      <c r="L315" s="184"/>
      <c r="M315" s="184"/>
      <c r="N315" s="184"/>
      <c r="O315" s="184"/>
      <c r="P315" s="184"/>
      <c r="Q315" s="184"/>
      <c r="R315" s="184"/>
      <c r="S315" s="184"/>
      <c r="T315" s="184"/>
      <c r="U315" s="184"/>
      <c r="V315" s="184"/>
      <c r="W315" s="184"/>
      <c r="X315" s="184"/>
      <c r="Y315" s="184"/>
      <c r="Z315" s="184"/>
      <c r="AA315" s="184"/>
      <c r="AB315" s="184"/>
      <c r="AC315" s="184"/>
    </row>
    <row r="316" spans="1:29" x14ac:dyDescent="0.35">
      <c r="A316" s="246"/>
      <c r="B316" s="184"/>
      <c r="C316" s="184"/>
      <c r="D316" s="184"/>
      <c r="E316" s="184"/>
      <c r="F316" s="184"/>
      <c r="G316" s="184"/>
      <c r="H316" s="184"/>
      <c r="I316" s="184"/>
      <c r="J316" s="184"/>
      <c r="K316" s="184"/>
      <c r="L316" s="184"/>
      <c r="M316" s="184"/>
      <c r="N316" s="184"/>
      <c r="O316" s="184"/>
      <c r="P316" s="184"/>
      <c r="Q316" s="184"/>
      <c r="R316" s="184"/>
      <c r="S316" s="184"/>
      <c r="T316" s="184"/>
      <c r="U316" s="184"/>
      <c r="V316" s="184"/>
      <c r="W316" s="184"/>
      <c r="X316" s="184"/>
      <c r="Y316" s="184"/>
      <c r="Z316" s="184"/>
      <c r="AA316" s="184"/>
      <c r="AB316" s="184"/>
      <c r="AC316" s="184"/>
    </row>
    <row r="317" spans="1:29" x14ac:dyDescent="0.35">
      <c r="A317" s="246"/>
      <c r="B317" s="184"/>
      <c r="C317" s="184"/>
      <c r="D317" s="184"/>
      <c r="E317" s="184"/>
      <c r="F317" s="184"/>
      <c r="G317" s="184"/>
      <c r="H317" s="184"/>
      <c r="I317" s="184"/>
      <c r="J317" s="184"/>
      <c r="K317" s="184"/>
      <c r="L317" s="184"/>
      <c r="M317" s="184"/>
      <c r="N317" s="184"/>
      <c r="O317" s="184"/>
      <c r="P317" s="184"/>
      <c r="Q317" s="184"/>
      <c r="R317" s="184"/>
      <c r="S317" s="184"/>
      <c r="T317" s="184"/>
      <c r="U317" s="184"/>
      <c r="V317" s="184"/>
      <c r="W317" s="184"/>
      <c r="X317" s="184"/>
      <c r="Y317" s="184"/>
      <c r="Z317" s="184"/>
      <c r="AA317" s="184"/>
      <c r="AB317" s="184"/>
      <c r="AC317" s="184"/>
    </row>
    <row r="318" spans="1:29" x14ac:dyDescent="0.35">
      <c r="A318" s="246"/>
      <c r="B318" s="184"/>
      <c r="C318" s="184"/>
      <c r="D318" s="184"/>
      <c r="E318" s="184"/>
      <c r="F318" s="184"/>
      <c r="G318" s="184"/>
      <c r="H318" s="184"/>
      <c r="I318" s="184"/>
      <c r="J318" s="184"/>
      <c r="K318" s="184"/>
      <c r="L318" s="184"/>
      <c r="M318" s="184"/>
      <c r="N318" s="184"/>
      <c r="O318" s="184"/>
      <c r="P318" s="184"/>
      <c r="Q318" s="184"/>
      <c r="R318" s="184"/>
      <c r="S318" s="184"/>
      <c r="T318" s="184"/>
      <c r="U318" s="184"/>
      <c r="V318" s="184"/>
      <c r="W318" s="184"/>
      <c r="X318" s="184"/>
      <c r="Y318" s="184"/>
      <c r="Z318" s="184"/>
      <c r="AA318" s="184"/>
      <c r="AB318" s="184"/>
      <c r="AC318" s="184"/>
    </row>
    <row r="319" spans="1:29" x14ac:dyDescent="0.35">
      <c r="A319" s="246"/>
      <c r="B319" s="184"/>
      <c r="C319" s="184"/>
      <c r="D319" s="184"/>
      <c r="E319" s="184"/>
      <c r="F319" s="184"/>
      <c r="G319" s="184"/>
      <c r="H319" s="184"/>
      <c r="I319" s="184"/>
      <c r="J319" s="184"/>
      <c r="K319" s="184"/>
      <c r="L319" s="184"/>
      <c r="M319" s="184"/>
      <c r="N319" s="184"/>
      <c r="O319" s="184"/>
      <c r="P319" s="184"/>
      <c r="Q319" s="184"/>
      <c r="R319" s="184"/>
      <c r="S319" s="184"/>
      <c r="T319" s="184"/>
      <c r="U319" s="184"/>
      <c r="V319" s="184"/>
      <c r="W319" s="184"/>
      <c r="X319" s="184"/>
      <c r="Y319" s="184"/>
      <c r="Z319" s="184"/>
      <c r="AA319" s="184"/>
      <c r="AB319" s="184"/>
      <c r="AC319" s="184"/>
    </row>
    <row r="320" spans="1:29" x14ac:dyDescent="0.35">
      <c r="A320" s="246"/>
      <c r="B320" s="184"/>
      <c r="C320" s="184"/>
      <c r="D320" s="184"/>
      <c r="E320" s="184"/>
      <c r="F320" s="184"/>
      <c r="G320" s="184"/>
      <c r="H320" s="184"/>
      <c r="I320" s="184"/>
      <c r="J320" s="184"/>
      <c r="K320" s="184"/>
      <c r="L320" s="184"/>
      <c r="M320" s="184"/>
      <c r="N320" s="184"/>
      <c r="O320" s="184"/>
      <c r="P320" s="184"/>
      <c r="Q320" s="184"/>
      <c r="R320" s="184"/>
      <c r="S320" s="184"/>
      <c r="T320" s="184"/>
      <c r="U320" s="184"/>
      <c r="V320" s="184"/>
      <c r="W320" s="184"/>
      <c r="X320" s="184"/>
      <c r="Y320" s="184"/>
      <c r="Z320" s="184"/>
      <c r="AA320" s="184"/>
      <c r="AB320" s="184"/>
      <c r="AC320" s="184"/>
    </row>
    <row r="321" spans="1:29" x14ac:dyDescent="0.35">
      <c r="A321" s="246"/>
      <c r="B321" s="184"/>
      <c r="C321" s="184"/>
      <c r="D321" s="184"/>
      <c r="E321" s="184"/>
      <c r="F321" s="184"/>
      <c r="G321" s="184"/>
      <c r="H321" s="184"/>
      <c r="I321" s="184"/>
      <c r="J321" s="184"/>
      <c r="K321" s="184"/>
      <c r="L321" s="184"/>
      <c r="M321" s="184"/>
      <c r="N321" s="184"/>
      <c r="O321" s="184"/>
      <c r="P321" s="184"/>
      <c r="Q321" s="184"/>
      <c r="R321" s="184"/>
      <c r="S321" s="184"/>
      <c r="T321" s="184"/>
      <c r="U321" s="184"/>
      <c r="V321" s="184"/>
      <c r="W321" s="184"/>
      <c r="X321" s="184"/>
      <c r="Y321" s="184"/>
      <c r="Z321" s="184"/>
      <c r="AA321" s="184"/>
      <c r="AB321" s="184"/>
      <c r="AC321" s="184"/>
    </row>
    <row r="322" spans="1:29" x14ac:dyDescent="0.35">
      <c r="A322" s="246"/>
      <c r="B322" s="184"/>
      <c r="C322" s="184"/>
      <c r="D322" s="184"/>
      <c r="E322" s="184"/>
      <c r="F322" s="184"/>
      <c r="G322" s="184"/>
      <c r="H322" s="184"/>
      <c r="I322" s="184"/>
      <c r="J322" s="184"/>
      <c r="K322" s="184"/>
      <c r="L322" s="184"/>
      <c r="M322" s="184"/>
      <c r="N322" s="184"/>
      <c r="O322" s="184"/>
      <c r="P322" s="184"/>
      <c r="Q322" s="184"/>
      <c r="R322" s="184"/>
      <c r="S322" s="184"/>
      <c r="T322" s="184"/>
      <c r="U322" s="184"/>
      <c r="V322" s="184"/>
      <c r="W322" s="184"/>
      <c r="X322" s="184"/>
      <c r="Y322" s="184"/>
      <c r="Z322" s="184"/>
      <c r="AA322" s="184"/>
      <c r="AB322" s="184"/>
      <c r="AC322" s="184"/>
    </row>
    <row r="323" spans="1:29" x14ac:dyDescent="0.35">
      <c r="A323" s="246"/>
      <c r="B323" s="184"/>
      <c r="C323" s="184"/>
      <c r="D323" s="184"/>
      <c r="E323" s="184"/>
      <c r="F323" s="184"/>
      <c r="G323" s="184"/>
      <c r="H323" s="184"/>
      <c r="I323" s="184"/>
      <c r="J323" s="184"/>
      <c r="K323" s="184"/>
      <c r="L323" s="184"/>
      <c r="M323" s="184"/>
      <c r="N323" s="184"/>
      <c r="O323" s="184"/>
      <c r="P323" s="184"/>
      <c r="Q323" s="184"/>
      <c r="R323" s="184"/>
      <c r="S323" s="184"/>
      <c r="T323" s="184"/>
      <c r="U323" s="184"/>
      <c r="V323" s="184"/>
      <c r="W323" s="184"/>
      <c r="X323" s="184"/>
      <c r="Y323" s="184"/>
      <c r="Z323" s="184"/>
      <c r="AA323" s="184"/>
      <c r="AB323" s="184"/>
      <c r="AC323" s="184"/>
    </row>
    <row r="324" spans="1:29" x14ac:dyDescent="0.35">
      <c r="A324" s="246"/>
      <c r="B324" s="184"/>
      <c r="C324" s="184"/>
      <c r="D324" s="184"/>
      <c r="E324" s="184"/>
      <c r="F324" s="184"/>
      <c r="G324" s="184"/>
      <c r="H324" s="184"/>
      <c r="I324" s="184"/>
      <c r="J324" s="184"/>
      <c r="K324" s="184"/>
      <c r="L324" s="184"/>
      <c r="M324" s="184"/>
      <c r="N324" s="184"/>
      <c r="O324" s="184"/>
      <c r="P324" s="184"/>
      <c r="Q324" s="184"/>
      <c r="R324" s="184"/>
      <c r="S324" s="184"/>
      <c r="T324" s="184"/>
      <c r="U324" s="184"/>
      <c r="V324" s="184"/>
      <c r="W324" s="184"/>
      <c r="X324" s="184"/>
      <c r="Y324" s="184"/>
      <c r="Z324" s="184"/>
      <c r="AA324" s="184"/>
      <c r="AB324" s="184"/>
      <c r="AC324" s="184"/>
    </row>
    <row r="325" spans="1:29" x14ac:dyDescent="0.35">
      <c r="A325" s="246"/>
      <c r="B325" s="184"/>
      <c r="C325" s="184"/>
      <c r="D325" s="184"/>
      <c r="E325" s="184"/>
      <c r="F325" s="184"/>
      <c r="G325" s="184"/>
      <c r="H325" s="184"/>
      <c r="I325" s="184"/>
      <c r="J325" s="184"/>
      <c r="K325" s="184"/>
      <c r="L325" s="184"/>
      <c r="M325" s="184"/>
      <c r="N325" s="184"/>
      <c r="O325" s="184"/>
      <c r="P325" s="184"/>
      <c r="Q325" s="184"/>
      <c r="R325" s="184"/>
      <c r="S325" s="184"/>
      <c r="T325" s="184"/>
      <c r="U325" s="184"/>
      <c r="V325" s="184"/>
      <c r="W325" s="184"/>
      <c r="X325" s="184"/>
      <c r="Y325" s="184"/>
      <c r="Z325" s="184"/>
      <c r="AA325" s="184"/>
      <c r="AB325" s="184"/>
      <c r="AC325" s="184"/>
    </row>
    <row r="326" spans="1:29" x14ac:dyDescent="0.35">
      <c r="A326" s="246"/>
      <c r="B326" s="184"/>
      <c r="C326" s="184"/>
      <c r="D326" s="184"/>
      <c r="E326" s="184"/>
      <c r="F326" s="184"/>
      <c r="G326" s="184"/>
      <c r="H326" s="184"/>
      <c r="I326" s="184"/>
      <c r="J326" s="184"/>
      <c r="K326" s="184"/>
      <c r="L326" s="184"/>
      <c r="M326" s="184"/>
      <c r="N326" s="184"/>
      <c r="O326" s="184"/>
      <c r="P326" s="184"/>
      <c r="Q326" s="184"/>
      <c r="R326" s="184"/>
      <c r="S326" s="184"/>
      <c r="T326" s="184"/>
      <c r="U326" s="184"/>
      <c r="V326" s="184"/>
      <c r="W326" s="184"/>
      <c r="X326" s="184"/>
      <c r="Y326" s="184"/>
      <c r="Z326" s="184"/>
      <c r="AA326" s="184"/>
      <c r="AB326" s="184"/>
      <c r="AC326" s="184"/>
    </row>
    <row r="327" spans="1:29" x14ac:dyDescent="0.35">
      <c r="A327" s="246"/>
      <c r="B327" s="184"/>
      <c r="C327" s="184"/>
      <c r="D327" s="184"/>
      <c r="E327" s="184"/>
      <c r="F327" s="184"/>
      <c r="G327" s="184"/>
      <c r="H327" s="184"/>
      <c r="I327" s="184"/>
      <c r="J327" s="184"/>
      <c r="K327" s="184"/>
      <c r="L327" s="184"/>
      <c r="M327" s="184"/>
      <c r="N327" s="184"/>
      <c r="O327" s="184"/>
      <c r="P327" s="184"/>
      <c r="Q327" s="184"/>
      <c r="R327" s="184"/>
      <c r="S327" s="184"/>
      <c r="T327" s="184"/>
      <c r="U327" s="184"/>
      <c r="V327" s="184"/>
      <c r="W327" s="184"/>
      <c r="X327" s="184"/>
      <c r="Y327" s="184"/>
      <c r="Z327" s="184"/>
      <c r="AA327" s="184"/>
      <c r="AB327" s="184"/>
      <c r="AC327" s="184"/>
    </row>
    <row r="328" spans="1:29" x14ac:dyDescent="0.35">
      <c r="A328" s="246"/>
      <c r="B328" s="184"/>
      <c r="C328" s="184"/>
      <c r="D328" s="184"/>
      <c r="E328" s="184"/>
      <c r="F328" s="184"/>
      <c r="G328" s="184"/>
      <c r="H328" s="184"/>
      <c r="I328" s="184"/>
      <c r="J328" s="184"/>
      <c r="K328" s="184"/>
      <c r="L328" s="184"/>
      <c r="M328" s="184"/>
      <c r="N328" s="184"/>
      <c r="O328" s="184"/>
      <c r="P328" s="184"/>
      <c r="Q328" s="184"/>
      <c r="R328" s="184"/>
      <c r="S328" s="184"/>
      <c r="T328" s="184"/>
      <c r="U328" s="184"/>
      <c r="V328" s="184"/>
      <c r="W328" s="184"/>
      <c r="X328" s="184"/>
      <c r="Y328" s="184"/>
      <c r="Z328" s="184"/>
      <c r="AA328" s="184"/>
      <c r="AB328" s="184"/>
      <c r="AC328" s="184"/>
    </row>
    <row r="329" spans="1:29" x14ac:dyDescent="0.35">
      <c r="A329" s="246"/>
      <c r="B329" s="184"/>
      <c r="C329" s="184"/>
      <c r="D329" s="184"/>
      <c r="E329" s="184"/>
      <c r="F329" s="184"/>
      <c r="G329" s="184"/>
      <c r="H329" s="184"/>
      <c r="I329" s="184"/>
      <c r="J329" s="184"/>
      <c r="K329" s="184"/>
      <c r="L329" s="184"/>
      <c r="M329" s="184"/>
      <c r="N329" s="184"/>
      <c r="O329" s="184"/>
      <c r="P329" s="184"/>
      <c r="Q329" s="184"/>
      <c r="R329" s="184"/>
      <c r="S329" s="184"/>
      <c r="T329" s="184"/>
      <c r="U329" s="184"/>
      <c r="V329" s="184"/>
      <c r="W329" s="184"/>
      <c r="X329" s="184"/>
      <c r="Y329" s="184"/>
      <c r="Z329" s="184"/>
      <c r="AA329" s="184"/>
      <c r="AB329" s="184"/>
      <c r="AC329" s="184"/>
    </row>
    <row r="330" spans="1:29" x14ac:dyDescent="0.35">
      <c r="A330" s="246"/>
      <c r="B330" s="184"/>
      <c r="C330" s="184"/>
      <c r="D330" s="184"/>
      <c r="E330" s="184"/>
      <c r="F330" s="184"/>
      <c r="G330" s="184"/>
      <c r="H330" s="184"/>
      <c r="I330" s="184"/>
      <c r="J330" s="184"/>
      <c r="K330" s="184"/>
      <c r="L330" s="184"/>
      <c r="M330" s="184"/>
      <c r="N330" s="184"/>
      <c r="O330" s="184"/>
      <c r="P330" s="184"/>
      <c r="Q330" s="184"/>
      <c r="R330" s="184"/>
      <c r="S330" s="184"/>
      <c r="T330" s="184"/>
      <c r="U330" s="184"/>
      <c r="V330" s="184"/>
      <c r="W330" s="184"/>
      <c r="X330" s="184"/>
      <c r="Y330" s="184"/>
      <c r="Z330" s="184"/>
      <c r="AA330" s="184"/>
      <c r="AB330" s="184"/>
      <c r="AC330" s="184"/>
    </row>
    <row r="331" spans="1:29" x14ac:dyDescent="0.35">
      <c r="A331" s="246"/>
      <c r="B331" s="184"/>
      <c r="C331" s="184"/>
      <c r="D331" s="184"/>
      <c r="E331" s="184"/>
      <c r="F331" s="184"/>
      <c r="G331" s="184"/>
      <c r="H331" s="184"/>
      <c r="I331" s="184"/>
      <c r="J331" s="184"/>
      <c r="K331" s="184"/>
      <c r="L331" s="184"/>
      <c r="M331" s="184"/>
      <c r="N331" s="184"/>
      <c r="O331" s="184"/>
      <c r="P331" s="184"/>
      <c r="Q331" s="184"/>
      <c r="R331" s="184"/>
      <c r="S331" s="184"/>
      <c r="T331" s="184"/>
      <c r="U331" s="184"/>
      <c r="V331" s="184"/>
      <c r="W331" s="184"/>
      <c r="X331" s="184"/>
      <c r="Y331" s="184"/>
      <c r="Z331" s="184"/>
      <c r="AA331" s="184"/>
      <c r="AB331" s="184"/>
      <c r="AC331" s="184"/>
    </row>
    <row r="332" spans="1:29" x14ac:dyDescent="0.35">
      <c r="A332" s="246"/>
      <c r="B332" s="184"/>
      <c r="C332" s="184"/>
      <c r="D332" s="184"/>
      <c r="E332" s="184"/>
      <c r="F332" s="184"/>
      <c r="G332" s="184"/>
      <c r="H332" s="184"/>
      <c r="I332" s="184"/>
      <c r="J332" s="184"/>
      <c r="K332" s="184"/>
      <c r="L332" s="184"/>
      <c r="M332" s="184"/>
      <c r="N332" s="184"/>
      <c r="O332" s="184"/>
      <c r="P332" s="184"/>
      <c r="Q332" s="184"/>
      <c r="R332" s="184"/>
      <c r="S332" s="184"/>
      <c r="T332" s="184"/>
      <c r="U332" s="184"/>
      <c r="V332" s="184"/>
      <c r="W332" s="184"/>
      <c r="X332" s="184"/>
      <c r="Y332" s="184"/>
      <c r="Z332" s="184"/>
      <c r="AA332" s="184"/>
      <c r="AB332" s="184"/>
      <c r="AC332" s="184"/>
    </row>
    <row r="333" spans="1:29" x14ac:dyDescent="0.35">
      <c r="A333" s="246"/>
      <c r="B333" s="184"/>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c r="AA333" s="184"/>
      <c r="AB333" s="184"/>
      <c r="AC333" s="184"/>
    </row>
    <row r="334" spans="1:29" x14ac:dyDescent="0.35">
      <c r="A334" s="246"/>
      <c r="B334" s="184"/>
      <c r="C334" s="184"/>
      <c r="D334" s="184"/>
      <c r="E334" s="184"/>
      <c r="F334" s="184"/>
      <c r="G334" s="184"/>
      <c r="H334" s="184"/>
      <c r="I334" s="184"/>
      <c r="J334" s="184"/>
      <c r="K334" s="184"/>
      <c r="L334" s="184"/>
      <c r="M334" s="184"/>
      <c r="N334" s="184"/>
      <c r="O334" s="184"/>
      <c r="P334" s="184"/>
      <c r="Q334" s="184"/>
      <c r="R334" s="184"/>
      <c r="S334" s="184"/>
      <c r="T334" s="184"/>
      <c r="U334" s="184"/>
      <c r="V334" s="184"/>
      <c r="W334" s="184"/>
      <c r="X334" s="184"/>
      <c r="Y334" s="184"/>
      <c r="Z334" s="184"/>
      <c r="AA334" s="184"/>
      <c r="AB334" s="184"/>
      <c r="AC334" s="184"/>
    </row>
    <row r="335" spans="1:29" x14ac:dyDescent="0.35">
      <c r="A335" s="246"/>
      <c r="B335" s="184"/>
      <c r="C335" s="184"/>
      <c r="D335" s="184"/>
      <c r="E335" s="184"/>
      <c r="F335" s="184"/>
      <c r="G335" s="184"/>
      <c r="H335" s="184"/>
      <c r="I335" s="184"/>
      <c r="J335" s="184"/>
      <c r="K335" s="184"/>
      <c r="L335" s="184"/>
      <c r="M335" s="184"/>
      <c r="N335" s="184"/>
      <c r="O335" s="184"/>
      <c r="P335" s="184"/>
      <c r="Q335" s="184"/>
      <c r="R335" s="184"/>
      <c r="S335" s="184"/>
      <c r="T335" s="184"/>
      <c r="U335" s="184"/>
      <c r="V335" s="184"/>
      <c r="W335" s="184"/>
      <c r="X335" s="184"/>
      <c r="Y335" s="184"/>
      <c r="Z335" s="184"/>
      <c r="AA335" s="184"/>
      <c r="AB335" s="184"/>
      <c r="AC335" s="184"/>
    </row>
    <row r="336" spans="1:29" x14ac:dyDescent="0.35">
      <c r="A336" s="246"/>
      <c r="B336" s="184"/>
      <c r="C336" s="184"/>
      <c r="D336" s="184"/>
      <c r="E336" s="184"/>
      <c r="F336" s="184"/>
      <c r="G336" s="184"/>
      <c r="H336" s="184"/>
      <c r="I336" s="184"/>
      <c r="J336" s="184"/>
      <c r="K336" s="184"/>
      <c r="L336" s="184"/>
      <c r="M336" s="184"/>
      <c r="N336" s="184"/>
      <c r="O336" s="184"/>
      <c r="P336" s="184"/>
      <c r="Q336" s="184"/>
      <c r="R336" s="184"/>
      <c r="S336" s="184"/>
      <c r="T336" s="184"/>
      <c r="U336" s="184"/>
      <c r="V336" s="184"/>
      <c r="W336" s="184"/>
      <c r="X336" s="184"/>
      <c r="Y336" s="184"/>
      <c r="Z336" s="184"/>
      <c r="AA336" s="184"/>
      <c r="AB336" s="184"/>
      <c r="AC336" s="184"/>
    </row>
    <row r="337" spans="1:29" x14ac:dyDescent="0.35">
      <c r="A337" s="246"/>
      <c r="B337" s="184"/>
      <c r="C337" s="184"/>
      <c r="D337" s="184"/>
      <c r="E337" s="184"/>
      <c r="F337" s="184"/>
      <c r="G337" s="184"/>
      <c r="H337" s="184"/>
      <c r="I337" s="184"/>
      <c r="J337" s="184"/>
      <c r="K337" s="184"/>
      <c r="L337" s="184"/>
      <c r="M337" s="184"/>
      <c r="N337" s="184"/>
      <c r="O337" s="184"/>
      <c r="P337" s="184"/>
      <c r="Q337" s="184"/>
      <c r="R337" s="184"/>
      <c r="S337" s="184"/>
      <c r="T337" s="184"/>
      <c r="U337" s="184"/>
      <c r="V337" s="184"/>
      <c r="W337" s="184"/>
      <c r="X337" s="184"/>
      <c r="Y337" s="184"/>
      <c r="Z337" s="184"/>
      <c r="AA337" s="184"/>
      <c r="AB337" s="184"/>
      <c r="AC337" s="184"/>
    </row>
    <row r="338" spans="1:29" x14ac:dyDescent="0.35">
      <c r="A338" s="246"/>
      <c r="B338" s="184"/>
      <c r="C338" s="184"/>
      <c r="D338" s="184"/>
      <c r="E338" s="184"/>
      <c r="F338" s="184"/>
      <c r="G338" s="184"/>
      <c r="H338" s="184"/>
      <c r="I338" s="184"/>
      <c r="J338" s="184"/>
      <c r="K338" s="184"/>
      <c r="L338" s="184"/>
      <c r="M338" s="184"/>
      <c r="N338" s="184"/>
      <c r="O338" s="184"/>
      <c r="P338" s="184"/>
      <c r="Q338" s="184"/>
      <c r="R338" s="184"/>
      <c r="S338" s="184"/>
      <c r="T338" s="184"/>
      <c r="U338" s="184"/>
      <c r="V338" s="184"/>
      <c r="W338" s="184"/>
      <c r="X338" s="184"/>
      <c r="Y338" s="184"/>
      <c r="Z338" s="184"/>
      <c r="AA338" s="184"/>
      <c r="AB338" s="184"/>
      <c r="AC338" s="184"/>
    </row>
    <row r="339" spans="1:29" x14ac:dyDescent="0.35">
      <c r="A339" s="246"/>
      <c r="B339" s="184"/>
      <c r="C339" s="184"/>
      <c r="D339" s="184"/>
      <c r="E339" s="184"/>
      <c r="F339" s="184"/>
      <c r="G339" s="184"/>
      <c r="H339" s="184"/>
      <c r="I339" s="184"/>
      <c r="J339" s="184"/>
      <c r="K339" s="184"/>
      <c r="L339" s="184"/>
      <c r="M339" s="184"/>
      <c r="N339" s="184"/>
      <c r="O339" s="184"/>
      <c r="P339" s="184"/>
      <c r="Q339" s="184"/>
      <c r="R339" s="184"/>
      <c r="S339" s="184"/>
      <c r="T339" s="184"/>
      <c r="U339" s="184"/>
      <c r="V339" s="184"/>
      <c r="W339" s="184"/>
      <c r="X339" s="184"/>
      <c r="Y339" s="184"/>
      <c r="Z339" s="184"/>
      <c r="AA339" s="184"/>
      <c r="AB339" s="184"/>
      <c r="AC339" s="184"/>
    </row>
    <row r="340" spans="1:29" x14ac:dyDescent="0.35">
      <c r="A340" s="246"/>
      <c r="B340" s="184"/>
      <c r="C340" s="184"/>
      <c r="D340" s="184"/>
      <c r="E340" s="184"/>
      <c r="F340" s="184"/>
      <c r="G340" s="184"/>
      <c r="H340" s="184"/>
      <c r="I340" s="184"/>
      <c r="J340" s="184"/>
      <c r="K340" s="184"/>
      <c r="L340" s="184"/>
      <c r="M340" s="184"/>
      <c r="N340" s="184"/>
      <c r="O340" s="184"/>
      <c r="P340" s="184"/>
      <c r="Q340" s="184"/>
      <c r="R340" s="184"/>
      <c r="S340" s="184"/>
      <c r="T340" s="184"/>
      <c r="U340" s="184"/>
      <c r="V340" s="184"/>
      <c r="W340" s="184"/>
      <c r="X340" s="184"/>
      <c r="Y340" s="184"/>
      <c r="Z340" s="184"/>
      <c r="AA340" s="184"/>
      <c r="AB340" s="184"/>
      <c r="AC340" s="184"/>
    </row>
    <row r="341" spans="1:29" x14ac:dyDescent="0.35">
      <c r="A341" s="246"/>
      <c r="B341" s="184"/>
      <c r="C341" s="184"/>
      <c r="D341" s="184"/>
      <c r="E341" s="184"/>
      <c r="F341" s="184"/>
      <c r="G341" s="184"/>
      <c r="H341" s="184"/>
      <c r="I341" s="184"/>
      <c r="J341" s="184"/>
      <c r="K341" s="184"/>
      <c r="L341" s="184"/>
      <c r="M341" s="184"/>
      <c r="N341" s="184"/>
      <c r="O341" s="184"/>
      <c r="P341" s="184"/>
      <c r="Q341" s="184"/>
      <c r="R341" s="184"/>
      <c r="S341" s="184"/>
      <c r="T341" s="184"/>
      <c r="U341" s="184"/>
      <c r="V341" s="184"/>
      <c r="W341" s="184"/>
      <c r="X341" s="184"/>
      <c r="Y341" s="184"/>
      <c r="Z341" s="184"/>
      <c r="AA341" s="184"/>
      <c r="AB341" s="184"/>
      <c r="AC341" s="184"/>
    </row>
    <row r="342" spans="1:29" x14ac:dyDescent="0.35">
      <c r="A342" s="246"/>
      <c r="B342" s="184"/>
      <c r="C342" s="184"/>
      <c r="D342" s="184"/>
      <c r="E342" s="184"/>
      <c r="F342" s="184"/>
      <c r="G342" s="184"/>
      <c r="H342" s="184"/>
      <c r="I342" s="184"/>
      <c r="J342" s="184"/>
      <c r="K342" s="184"/>
      <c r="L342" s="184"/>
      <c r="M342" s="184"/>
      <c r="N342" s="184"/>
      <c r="O342" s="184"/>
      <c r="P342" s="184"/>
      <c r="Q342" s="184"/>
      <c r="R342" s="184"/>
      <c r="S342" s="184"/>
      <c r="T342" s="184"/>
      <c r="U342" s="184"/>
      <c r="V342" s="184"/>
      <c r="W342" s="184"/>
      <c r="X342" s="184"/>
      <c r="Y342" s="184"/>
      <c r="Z342" s="184"/>
      <c r="AA342" s="184"/>
      <c r="AB342" s="184"/>
      <c r="AC342" s="184"/>
    </row>
    <row r="343" spans="1:29" x14ac:dyDescent="0.35">
      <c r="A343" s="246"/>
      <c r="B343" s="184"/>
      <c r="C343" s="184"/>
      <c r="D343" s="184"/>
      <c r="E343" s="184"/>
      <c r="F343" s="184"/>
      <c r="G343" s="184"/>
      <c r="H343" s="184"/>
      <c r="I343" s="184"/>
      <c r="J343" s="184"/>
      <c r="K343" s="184"/>
      <c r="L343" s="184"/>
      <c r="M343" s="184"/>
      <c r="N343" s="184"/>
      <c r="O343" s="184"/>
      <c r="P343" s="184"/>
      <c r="Q343" s="184"/>
      <c r="R343" s="184"/>
      <c r="S343" s="184"/>
      <c r="T343" s="184"/>
      <c r="U343" s="184"/>
      <c r="V343" s="184"/>
      <c r="W343" s="184"/>
      <c r="X343" s="184"/>
      <c r="Y343" s="184"/>
      <c r="Z343" s="184"/>
      <c r="AA343" s="184"/>
      <c r="AB343" s="184"/>
      <c r="AC343" s="184"/>
    </row>
    <row r="344" spans="1:29" x14ac:dyDescent="0.35">
      <c r="A344" s="246"/>
      <c r="B344" s="184"/>
      <c r="C344" s="184"/>
      <c r="D344" s="184"/>
      <c r="E344" s="184"/>
      <c r="F344" s="184"/>
      <c r="G344" s="184"/>
      <c r="H344" s="184"/>
      <c r="I344" s="184"/>
      <c r="J344" s="184"/>
      <c r="K344" s="184"/>
      <c r="L344" s="184"/>
      <c r="M344" s="184"/>
      <c r="N344" s="184"/>
      <c r="O344" s="184"/>
      <c r="P344" s="184"/>
      <c r="Q344" s="184"/>
      <c r="R344" s="184"/>
      <c r="S344" s="184"/>
      <c r="T344" s="184"/>
      <c r="U344" s="184"/>
      <c r="V344" s="184"/>
      <c r="W344" s="184"/>
      <c r="X344" s="184"/>
      <c r="Y344" s="184"/>
      <c r="Z344" s="184"/>
      <c r="AA344" s="184"/>
      <c r="AB344" s="184"/>
      <c r="AC344" s="184"/>
    </row>
    <row r="345" spans="1:29" x14ac:dyDescent="0.35">
      <c r="A345" s="246"/>
      <c r="B345" s="184"/>
      <c r="C345" s="184"/>
      <c r="D345" s="184"/>
      <c r="E345" s="184"/>
      <c r="F345" s="184"/>
      <c r="G345" s="184"/>
      <c r="H345" s="184"/>
      <c r="I345" s="184"/>
      <c r="J345" s="184"/>
      <c r="K345" s="184"/>
      <c r="L345" s="184"/>
      <c r="M345" s="184"/>
      <c r="N345" s="184"/>
      <c r="O345" s="184"/>
      <c r="P345" s="184"/>
      <c r="Q345" s="184"/>
      <c r="R345" s="184"/>
      <c r="S345" s="184"/>
      <c r="T345" s="184"/>
      <c r="U345" s="184"/>
      <c r="V345" s="184"/>
      <c r="W345" s="184"/>
      <c r="X345" s="184"/>
      <c r="Y345" s="184"/>
      <c r="Z345" s="184"/>
      <c r="AA345" s="184"/>
      <c r="AB345" s="184"/>
      <c r="AC345" s="184"/>
    </row>
    <row r="346" spans="1:29" x14ac:dyDescent="0.35">
      <c r="A346" s="246"/>
      <c r="B346" s="184"/>
      <c r="C346" s="184"/>
      <c r="D346" s="184"/>
      <c r="E346" s="184"/>
      <c r="F346" s="184"/>
      <c r="G346" s="184"/>
      <c r="H346" s="184"/>
      <c r="I346" s="184"/>
      <c r="J346" s="184"/>
      <c r="K346" s="184"/>
      <c r="L346" s="184"/>
      <c r="M346" s="184"/>
      <c r="N346" s="184"/>
      <c r="O346" s="184"/>
      <c r="P346" s="184"/>
      <c r="Q346" s="184"/>
      <c r="R346" s="184"/>
      <c r="S346" s="184"/>
      <c r="T346" s="184"/>
      <c r="U346" s="184"/>
      <c r="V346" s="184"/>
      <c r="W346" s="184"/>
      <c r="X346" s="184"/>
      <c r="Y346" s="184"/>
      <c r="Z346" s="184"/>
      <c r="AA346" s="184"/>
      <c r="AB346" s="184"/>
      <c r="AC346" s="184"/>
    </row>
    <row r="347" spans="1:29" x14ac:dyDescent="0.35">
      <c r="A347" s="246"/>
      <c r="B347" s="184"/>
      <c r="C347" s="184"/>
      <c r="D347" s="184"/>
      <c r="E347" s="184"/>
      <c r="F347" s="184"/>
      <c r="G347" s="184"/>
      <c r="H347" s="184"/>
      <c r="I347" s="184"/>
      <c r="J347" s="184"/>
      <c r="K347" s="184"/>
      <c r="L347" s="184"/>
      <c r="M347" s="184"/>
      <c r="N347" s="184"/>
      <c r="O347" s="184"/>
      <c r="P347" s="184"/>
      <c r="Q347" s="184"/>
      <c r="R347" s="184"/>
      <c r="S347" s="184"/>
      <c r="T347" s="184"/>
      <c r="U347" s="184"/>
      <c r="V347" s="184"/>
      <c r="W347" s="184"/>
      <c r="X347" s="184"/>
      <c r="Y347" s="184"/>
      <c r="Z347" s="184"/>
      <c r="AA347" s="184"/>
      <c r="AB347" s="184"/>
      <c r="AC347" s="184"/>
    </row>
    <row r="348" spans="1:29" x14ac:dyDescent="0.35">
      <c r="A348" s="246"/>
      <c r="B348" s="184"/>
      <c r="C348" s="184"/>
      <c r="D348" s="184"/>
      <c r="E348" s="184"/>
      <c r="F348" s="184"/>
      <c r="G348" s="184"/>
      <c r="H348" s="184"/>
      <c r="I348" s="184"/>
      <c r="J348" s="184"/>
      <c r="K348" s="184"/>
      <c r="L348" s="184"/>
      <c r="M348" s="184"/>
      <c r="N348" s="184"/>
      <c r="O348" s="184"/>
      <c r="P348" s="184"/>
      <c r="Q348" s="184"/>
      <c r="R348" s="184"/>
      <c r="S348" s="184"/>
      <c r="T348" s="184"/>
      <c r="U348" s="184"/>
      <c r="V348" s="184"/>
      <c r="W348" s="184"/>
      <c r="X348" s="184"/>
      <c r="Y348" s="184"/>
      <c r="Z348" s="184"/>
      <c r="AA348" s="184"/>
      <c r="AB348" s="184"/>
      <c r="AC348" s="184"/>
    </row>
    <row r="349" spans="1:29" x14ac:dyDescent="0.35">
      <c r="A349" s="246"/>
      <c r="B349" s="184"/>
      <c r="C349" s="184"/>
      <c r="D349" s="184"/>
      <c r="E349" s="184"/>
      <c r="F349" s="184"/>
      <c r="G349" s="184"/>
      <c r="H349" s="184"/>
      <c r="I349" s="184"/>
      <c r="J349" s="184"/>
      <c r="K349" s="184"/>
      <c r="L349" s="184"/>
      <c r="M349" s="184"/>
      <c r="N349" s="184"/>
      <c r="O349" s="184"/>
      <c r="P349" s="184"/>
      <c r="Q349" s="184"/>
      <c r="R349" s="184"/>
      <c r="S349" s="184"/>
      <c r="T349" s="184"/>
      <c r="U349" s="184"/>
      <c r="V349" s="184"/>
      <c r="W349" s="184"/>
      <c r="X349" s="184"/>
      <c r="Y349" s="184"/>
      <c r="Z349" s="184"/>
      <c r="AA349" s="184"/>
      <c r="AB349" s="184"/>
      <c r="AC349" s="184"/>
    </row>
    <row r="350" spans="1:29" x14ac:dyDescent="0.35">
      <c r="A350" s="246"/>
      <c r="B350" s="184"/>
      <c r="C350" s="184"/>
      <c r="D350" s="184"/>
      <c r="E350" s="184"/>
      <c r="F350" s="184"/>
      <c r="G350" s="184"/>
      <c r="H350" s="184"/>
      <c r="I350" s="184"/>
      <c r="J350" s="184"/>
      <c r="K350" s="184"/>
      <c r="L350" s="184"/>
      <c r="M350" s="184"/>
      <c r="N350" s="184"/>
      <c r="O350" s="184"/>
      <c r="P350" s="184"/>
      <c r="Q350" s="184"/>
      <c r="R350" s="184"/>
      <c r="S350" s="184"/>
      <c r="T350" s="184"/>
      <c r="U350" s="184"/>
      <c r="V350" s="184"/>
      <c r="W350" s="184"/>
      <c r="X350" s="184"/>
      <c r="Y350" s="184"/>
      <c r="Z350" s="184"/>
      <c r="AA350" s="184"/>
      <c r="AB350" s="184"/>
      <c r="AC350" s="184"/>
    </row>
    <row r="351" spans="1:29" x14ac:dyDescent="0.35">
      <c r="A351" s="246"/>
      <c r="B351" s="184"/>
      <c r="C351" s="184"/>
      <c r="D351" s="184"/>
      <c r="E351" s="184"/>
      <c r="F351" s="184"/>
      <c r="G351" s="184"/>
      <c r="H351" s="184"/>
      <c r="I351" s="184"/>
      <c r="J351" s="184"/>
      <c r="K351" s="184"/>
      <c r="L351" s="184"/>
      <c r="M351" s="184"/>
      <c r="N351" s="184"/>
      <c r="O351" s="184"/>
      <c r="P351" s="184"/>
      <c r="Q351" s="184"/>
      <c r="R351" s="184"/>
      <c r="S351" s="184"/>
      <c r="T351" s="184"/>
      <c r="U351" s="184"/>
      <c r="V351" s="184"/>
      <c r="W351" s="184"/>
      <c r="X351" s="184"/>
      <c r="Y351" s="184"/>
      <c r="Z351" s="184"/>
      <c r="AA351" s="184"/>
      <c r="AB351" s="184"/>
      <c r="AC351" s="184"/>
    </row>
    <row r="352" spans="1:29" x14ac:dyDescent="0.35">
      <c r="A352" s="246"/>
      <c r="B352" s="184"/>
      <c r="C352" s="184"/>
      <c r="D352" s="184"/>
      <c r="E352" s="184"/>
      <c r="F352" s="184"/>
      <c r="G352" s="184"/>
      <c r="H352" s="184"/>
      <c r="I352" s="184"/>
      <c r="J352" s="184"/>
      <c r="K352" s="184"/>
      <c r="L352" s="184"/>
      <c r="M352" s="184"/>
      <c r="N352" s="184"/>
      <c r="O352" s="184"/>
      <c r="P352" s="184"/>
      <c r="Q352" s="184"/>
      <c r="R352" s="184"/>
      <c r="S352" s="184"/>
      <c r="T352" s="184"/>
      <c r="U352" s="184"/>
      <c r="V352" s="184"/>
      <c r="W352" s="184"/>
      <c r="X352" s="184"/>
      <c r="Y352" s="184"/>
      <c r="Z352" s="184"/>
      <c r="AA352" s="184"/>
      <c r="AB352" s="184"/>
      <c r="AC352" s="184"/>
    </row>
    <row r="353" spans="1:29" x14ac:dyDescent="0.35">
      <c r="A353" s="246"/>
      <c r="B353" s="184"/>
      <c r="C353" s="184"/>
      <c r="D353" s="184"/>
      <c r="E353" s="184"/>
      <c r="F353" s="184"/>
      <c r="G353" s="184"/>
      <c r="H353" s="184"/>
      <c r="I353" s="184"/>
      <c r="J353" s="184"/>
      <c r="K353" s="184"/>
      <c r="L353" s="184"/>
      <c r="M353" s="184"/>
      <c r="N353" s="184"/>
      <c r="O353" s="184"/>
      <c r="P353" s="184"/>
      <c r="Q353" s="184"/>
      <c r="R353" s="184"/>
      <c r="S353" s="184"/>
      <c r="T353" s="184"/>
      <c r="U353" s="184"/>
      <c r="V353" s="184"/>
      <c r="W353" s="184"/>
      <c r="X353" s="184"/>
      <c r="Y353" s="184"/>
      <c r="Z353" s="184"/>
      <c r="AA353" s="184"/>
      <c r="AB353" s="184"/>
      <c r="AC353" s="184"/>
    </row>
    <row r="354" spans="1:29" x14ac:dyDescent="0.35">
      <c r="A354" s="246"/>
      <c r="B354" s="184"/>
      <c r="C354" s="184"/>
      <c r="D354" s="184"/>
      <c r="E354" s="184"/>
      <c r="F354" s="184"/>
      <c r="G354" s="184"/>
      <c r="H354" s="184"/>
      <c r="I354" s="184"/>
      <c r="J354" s="184"/>
      <c r="K354" s="184"/>
      <c r="L354" s="184"/>
      <c r="M354" s="184"/>
      <c r="N354" s="184"/>
      <c r="O354" s="184"/>
      <c r="P354" s="184"/>
      <c r="Q354" s="184"/>
      <c r="R354" s="184"/>
      <c r="S354" s="184"/>
      <c r="T354" s="184"/>
      <c r="U354" s="184"/>
      <c r="V354" s="184"/>
      <c r="W354" s="184"/>
      <c r="X354" s="184"/>
      <c r="Y354" s="184"/>
      <c r="Z354" s="184"/>
      <c r="AA354" s="184"/>
      <c r="AB354" s="184"/>
      <c r="AC354" s="184"/>
    </row>
    <row r="355" spans="1:29" x14ac:dyDescent="0.35">
      <c r="A355" s="246"/>
      <c r="B355" s="184"/>
      <c r="C355" s="184"/>
      <c r="D355" s="184"/>
      <c r="E355" s="184"/>
      <c r="F355" s="184"/>
      <c r="G355" s="184"/>
      <c r="H355" s="184"/>
      <c r="I355" s="184"/>
      <c r="J355" s="184"/>
      <c r="K355" s="184"/>
      <c r="L355" s="184"/>
      <c r="M355" s="184"/>
      <c r="N355" s="184"/>
      <c r="O355" s="184"/>
      <c r="P355" s="184"/>
      <c r="Q355" s="184"/>
      <c r="R355" s="184"/>
      <c r="S355" s="184"/>
      <c r="T355" s="184"/>
      <c r="U355" s="184"/>
      <c r="V355" s="184"/>
      <c r="W355" s="184"/>
      <c r="X355" s="184"/>
      <c r="Y355" s="184"/>
      <c r="Z355" s="184"/>
      <c r="AA355" s="184"/>
      <c r="AB355" s="184"/>
      <c r="AC355" s="184"/>
    </row>
    <row r="356" spans="1:29" x14ac:dyDescent="0.35">
      <c r="A356" s="246"/>
      <c r="B356" s="184"/>
      <c r="C356" s="184"/>
      <c r="D356" s="184"/>
      <c r="E356" s="184"/>
      <c r="F356" s="184"/>
      <c r="G356" s="184"/>
      <c r="H356" s="184"/>
      <c r="I356" s="184"/>
      <c r="J356" s="184"/>
      <c r="K356" s="184"/>
      <c r="L356" s="184"/>
      <c r="M356" s="184"/>
      <c r="N356" s="184"/>
      <c r="O356" s="184"/>
      <c r="P356" s="184"/>
      <c r="Q356" s="184"/>
      <c r="R356" s="184"/>
      <c r="S356" s="184"/>
      <c r="T356" s="184"/>
      <c r="U356" s="184"/>
      <c r="V356" s="184"/>
      <c r="W356" s="184"/>
      <c r="X356" s="184"/>
      <c r="Y356" s="184"/>
      <c r="Z356" s="184"/>
      <c r="AA356" s="184"/>
      <c r="AB356" s="184"/>
      <c r="AC356" s="184"/>
    </row>
    <row r="357" spans="1:29" x14ac:dyDescent="0.35">
      <c r="A357" s="246"/>
      <c r="B357" s="184"/>
      <c r="C357" s="184"/>
      <c r="D357" s="184"/>
      <c r="E357" s="184"/>
      <c r="F357" s="184"/>
      <c r="G357" s="184"/>
      <c r="H357" s="184"/>
      <c r="I357" s="184"/>
      <c r="J357" s="184"/>
      <c r="K357" s="184"/>
      <c r="L357" s="184"/>
      <c r="M357" s="184"/>
      <c r="N357" s="184"/>
      <c r="O357" s="184"/>
      <c r="P357" s="184"/>
      <c r="Q357" s="184"/>
      <c r="R357" s="184"/>
      <c r="S357" s="184"/>
      <c r="T357" s="184"/>
      <c r="U357" s="184"/>
      <c r="V357" s="184"/>
      <c r="W357" s="184"/>
      <c r="X357" s="184"/>
      <c r="Y357" s="184"/>
      <c r="Z357" s="184"/>
      <c r="AA357" s="184"/>
      <c r="AB357" s="184"/>
      <c r="AC357" s="184"/>
    </row>
    <row r="358" spans="1:29" x14ac:dyDescent="0.35">
      <c r="A358" s="246"/>
      <c r="B358" s="184"/>
      <c r="C358" s="184"/>
      <c r="D358" s="184"/>
      <c r="E358" s="184"/>
      <c r="F358" s="184"/>
      <c r="G358" s="184"/>
      <c r="H358" s="184"/>
      <c r="I358" s="184"/>
      <c r="J358" s="184"/>
      <c r="K358" s="184"/>
      <c r="L358" s="184"/>
      <c r="M358" s="184"/>
      <c r="N358" s="184"/>
      <c r="O358" s="184"/>
      <c r="P358" s="184"/>
      <c r="Q358" s="184"/>
      <c r="R358" s="184"/>
      <c r="S358" s="184"/>
      <c r="T358" s="184"/>
      <c r="U358" s="184"/>
      <c r="V358" s="184"/>
      <c r="W358" s="184"/>
      <c r="X358" s="184"/>
      <c r="Y358" s="184"/>
      <c r="Z358" s="184"/>
      <c r="AA358" s="184"/>
      <c r="AB358" s="184"/>
      <c r="AC358" s="184"/>
    </row>
    <row r="359" spans="1:29" x14ac:dyDescent="0.35">
      <c r="A359" s="246"/>
      <c r="B359" s="184"/>
      <c r="C359" s="184"/>
      <c r="D359" s="184"/>
      <c r="E359" s="184"/>
      <c r="F359" s="184"/>
      <c r="G359" s="184"/>
      <c r="H359" s="184"/>
      <c r="I359" s="184"/>
      <c r="J359" s="184"/>
      <c r="K359" s="184"/>
      <c r="L359" s="184"/>
      <c r="M359" s="184"/>
      <c r="N359" s="184"/>
      <c r="O359" s="184"/>
      <c r="P359" s="184"/>
      <c r="Q359" s="184"/>
      <c r="R359" s="184"/>
      <c r="S359" s="184"/>
      <c r="T359" s="184"/>
      <c r="U359" s="184"/>
      <c r="V359" s="184"/>
      <c r="W359" s="184"/>
      <c r="X359" s="184"/>
      <c r="Y359" s="184"/>
      <c r="Z359" s="184"/>
      <c r="AA359" s="184"/>
      <c r="AB359" s="184"/>
      <c r="AC359" s="184"/>
    </row>
    <row r="360" spans="1:29" x14ac:dyDescent="0.35">
      <c r="A360" s="246"/>
      <c r="B360" s="184"/>
      <c r="C360" s="184"/>
      <c r="D360" s="184"/>
      <c r="E360" s="184"/>
      <c r="F360" s="184"/>
      <c r="G360" s="184"/>
      <c r="H360" s="184"/>
      <c r="I360" s="184"/>
      <c r="J360" s="184"/>
      <c r="K360" s="184"/>
      <c r="L360" s="184"/>
      <c r="M360" s="184"/>
      <c r="N360" s="184"/>
      <c r="O360" s="184"/>
      <c r="P360" s="184"/>
      <c r="Q360" s="184"/>
      <c r="R360" s="184"/>
      <c r="S360" s="184"/>
      <c r="T360" s="184"/>
      <c r="U360" s="184"/>
      <c r="V360" s="184"/>
      <c r="W360" s="184"/>
      <c r="X360" s="184"/>
      <c r="Y360" s="184"/>
      <c r="Z360" s="184"/>
      <c r="AA360" s="184"/>
      <c r="AB360" s="184"/>
      <c r="AC360" s="184"/>
    </row>
    <row r="361" spans="1:29" x14ac:dyDescent="0.35">
      <c r="A361" s="246"/>
      <c r="B361" s="184"/>
      <c r="C361" s="184"/>
      <c r="D361" s="184"/>
      <c r="E361" s="184"/>
      <c r="F361" s="184"/>
      <c r="G361" s="184"/>
      <c r="H361" s="184"/>
      <c r="I361" s="184"/>
      <c r="J361" s="184"/>
      <c r="K361" s="184"/>
      <c r="L361" s="184"/>
      <c r="M361" s="184"/>
      <c r="N361" s="184"/>
      <c r="O361" s="184"/>
      <c r="P361" s="184"/>
      <c r="Q361" s="184"/>
      <c r="R361" s="184"/>
      <c r="S361" s="184"/>
      <c r="T361" s="184"/>
      <c r="U361" s="184"/>
      <c r="V361" s="184"/>
      <c r="W361" s="184"/>
      <c r="X361" s="184"/>
      <c r="Y361" s="184"/>
      <c r="Z361" s="184"/>
      <c r="AA361" s="184"/>
      <c r="AB361" s="184"/>
      <c r="AC361" s="184"/>
    </row>
    <row r="362" spans="1:29" x14ac:dyDescent="0.35">
      <c r="A362" s="246"/>
      <c r="B362" s="184"/>
      <c r="C362" s="184"/>
      <c r="D362" s="184"/>
      <c r="E362" s="184"/>
      <c r="F362" s="184"/>
      <c r="G362" s="184"/>
      <c r="H362" s="184"/>
      <c r="I362" s="184"/>
      <c r="J362" s="184"/>
      <c r="K362" s="184"/>
      <c r="L362" s="184"/>
      <c r="M362" s="184"/>
      <c r="N362" s="184"/>
      <c r="O362" s="184"/>
      <c r="P362" s="184"/>
      <c r="Q362" s="184"/>
      <c r="R362" s="184"/>
      <c r="S362" s="184"/>
      <c r="T362" s="184"/>
      <c r="U362" s="184"/>
      <c r="V362" s="184"/>
      <c r="W362" s="184"/>
      <c r="X362" s="184"/>
      <c r="Y362" s="184"/>
      <c r="Z362" s="184"/>
      <c r="AA362" s="184"/>
      <c r="AB362" s="184"/>
      <c r="AC362" s="184"/>
    </row>
    <row r="363" spans="1:29" x14ac:dyDescent="0.35">
      <c r="A363" s="246"/>
      <c r="B363" s="184"/>
      <c r="C363" s="184"/>
      <c r="D363" s="184"/>
      <c r="E363" s="184"/>
      <c r="F363" s="184"/>
      <c r="G363" s="184"/>
      <c r="H363" s="184"/>
      <c r="I363" s="184"/>
      <c r="J363" s="184"/>
      <c r="K363" s="184"/>
      <c r="L363" s="184"/>
      <c r="M363" s="184"/>
      <c r="N363" s="184"/>
      <c r="O363" s="184"/>
      <c r="P363" s="184"/>
      <c r="Q363" s="184"/>
      <c r="R363" s="184"/>
      <c r="S363" s="184"/>
      <c r="T363" s="184"/>
      <c r="U363" s="184"/>
      <c r="V363" s="184"/>
      <c r="W363" s="184"/>
      <c r="X363" s="184"/>
      <c r="Y363" s="184"/>
      <c r="Z363" s="184"/>
      <c r="AA363" s="184"/>
      <c r="AB363" s="184"/>
      <c r="AC363" s="184"/>
    </row>
    <row r="364" spans="1:29" x14ac:dyDescent="0.35">
      <c r="A364" s="246"/>
      <c r="B364" s="184"/>
      <c r="C364" s="184"/>
      <c r="D364" s="184"/>
      <c r="E364" s="184"/>
      <c r="F364" s="184"/>
      <c r="G364" s="184"/>
      <c r="H364" s="184"/>
      <c r="I364" s="184"/>
      <c r="J364" s="184"/>
      <c r="K364" s="184"/>
      <c r="L364" s="184"/>
      <c r="M364" s="184"/>
      <c r="N364" s="184"/>
      <c r="O364" s="184"/>
      <c r="P364" s="184"/>
      <c r="Q364" s="184"/>
      <c r="R364" s="184"/>
      <c r="S364" s="184"/>
      <c r="T364" s="184"/>
      <c r="U364" s="184"/>
      <c r="V364" s="184"/>
      <c r="W364" s="184"/>
      <c r="X364" s="184"/>
      <c r="Y364" s="184"/>
      <c r="Z364" s="184"/>
      <c r="AA364" s="184"/>
      <c r="AB364" s="184"/>
      <c r="AC364" s="184"/>
    </row>
    <row r="365" spans="1:29" x14ac:dyDescent="0.35">
      <c r="A365" s="246"/>
      <c r="B365" s="184"/>
      <c r="C365" s="184"/>
      <c r="D365" s="184"/>
      <c r="E365" s="184"/>
      <c r="F365" s="184"/>
      <c r="G365" s="184"/>
      <c r="H365" s="184"/>
      <c r="I365" s="184"/>
      <c r="J365" s="184"/>
      <c r="K365" s="184"/>
      <c r="L365" s="184"/>
      <c r="M365" s="184"/>
      <c r="N365" s="184"/>
      <c r="O365" s="184"/>
      <c r="P365" s="184"/>
      <c r="Q365" s="184"/>
      <c r="R365" s="184"/>
      <c r="S365" s="184"/>
      <c r="T365" s="184"/>
      <c r="U365" s="184"/>
      <c r="V365" s="184"/>
      <c r="W365" s="184"/>
      <c r="X365" s="184"/>
      <c r="Y365" s="184"/>
      <c r="Z365" s="184"/>
      <c r="AA365" s="184"/>
      <c r="AB365" s="184"/>
      <c r="AC365" s="184"/>
    </row>
    <row r="366" spans="1:29" x14ac:dyDescent="0.35">
      <c r="A366" s="246"/>
      <c r="B366" s="184"/>
      <c r="C366" s="184"/>
      <c r="D366" s="184"/>
      <c r="E366" s="184"/>
      <c r="F366" s="184"/>
      <c r="G366" s="184"/>
      <c r="H366" s="184"/>
      <c r="I366" s="184"/>
      <c r="J366" s="184"/>
      <c r="K366" s="184"/>
      <c r="L366" s="184"/>
      <c r="M366" s="184"/>
      <c r="N366" s="184"/>
      <c r="O366" s="184"/>
      <c r="P366" s="184"/>
      <c r="Q366" s="184"/>
      <c r="R366" s="184"/>
      <c r="S366" s="184"/>
      <c r="T366" s="184"/>
      <c r="U366" s="184"/>
      <c r="V366" s="184"/>
      <c r="W366" s="184"/>
      <c r="X366" s="184"/>
      <c r="Y366" s="184"/>
      <c r="Z366" s="184"/>
      <c r="AA366" s="184"/>
      <c r="AB366" s="184"/>
      <c r="AC366" s="184"/>
    </row>
    <row r="367" spans="1:29" x14ac:dyDescent="0.35">
      <c r="A367" s="246"/>
      <c r="B367" s="184"/>
      <c r="C367" s="184"/>
      <c r="D367" s="184"/>
      <c r="E367" s="184"/>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row>
    <row r="368" spans="1:29" x14ac:dyDescent="0.35">
      <c r="A368" s="246"/>
      <c r="B368" s="184"/>
      <c r="C368" s="184"/>
      <c r="D368" s="184"/>
      <c r="E368" s="184"/>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row>
    <row r="369" spans="1:29" x14ac:dyDescent="0.35">
      <c r="A369" s="246"/>
      <c r="B369" s="184"/>
      <c r="C369" s="184"/>
      <c r="D369" s="184"/>
      <c r="E369" s="184"/>
      <c r="F369" s="184"/>
      <c r="G369" s="184"/>
      <c r="H369" s="184"/>
      <c r="I369" s="184"/>
      <c r="J369" s="184"/>
      <c r="K369" s="184"/>
      <c r="L369" s="184"/>
      <c r="M369" s="184"/>
      <c r="N369" s="184"/>
      <c r="O369" s="184"/>
      <c r="P369" s="184"/>
      <c r="Q369" s="184"/>
      <c r="R369" s="184"/>
      <c r="S369" s="184"/>
      <c r="T369" s="184"/>
      <c r="U369" s="184"/>
      <c r="V369" s="184"/>
      <c r="W369" s="184"/>
      <c r="X369" s="184"/>
      <c r="Y369" s="184"/>
      <c r="Z369" s="184"/>
      <c r="AA369" s="184"/>
      <c r="AB369" s="184"/>
      <c r="AC369" s="184"/>
    </row>
    <row r="370" spans="1:29" x14ac:dyDescent="0.35">
      <c r="A370" s="246"/>
      <c r="B370" s="184"/>
      <c r="C370" s="184"/>
      <c r="D370" s="184"/>
      <c r="E370" s="184"/>
      <c r="F370" s="184"/>
      <c r="G370" s="184"/>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row>
    <row r="371" spans="1:29" x14ac:dyDescent="0.35">
      <c r="A371" s="246"/>
      <c r="B371" s="184"/>
      <c r="C371" s="184"/>
      <c r="D371" s="184"/>
      <c r="E371" s="184"/>
      <c r="F371" s="184"/>
      <c r="G371" s="184"/>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row>
    <row r="372" spans="1:29" x14ac:dyDescent="0.35">
      <c r="A372" s="246"/>
      <c r="B372" s="184"/>
      <c r="C372" s="184"/>
      <c r="D372" s="184"/>
      <c r="E372" s="184"/>
      <c r="F372" s="184"/>
      <c r="G372" s="184"/>
      <c r="H372" s="184"/>
      <c r="I372" s="184"/>
      <c r="J372" s="184"/>
      <c r="K372" s="184"/>
      <c r="L372" s="184"/>
      <c r="M372" s="184"/>
      <c r="N372" s="184"/>
      <c r="O372" s="184"/>
      <c r="P372" s="184"/>
      <c r="Q372" s="184"/>
      <c r="R372" s="184"/>
      <c r="S372" s="184"/>
      <c r="T372" s="184"/>
      <c r="U372" s="184"/>
      <c r="V372" s="184"/>
      <c r="W372" s="184"/>
      <c r="X372" s="184"/>
      <c r="Y372" s="184"/>
      <c r="Z372" s="184"/>
      <c r="AA372" s="184"/>
      <c r="AB372" s="184"/>
      <c r="AC372" s="184"/>
    </row>
    <row r="373" spans="1:29" x14ac:dyDescent="0.35">
      <c r="A373" s="246"/>
      <c r="B373" s="184"/>
      <c r="C373" s="184"/>
      <c r="D373" s="184"/>
      <c r="E373" s="184"/>
      <c r="F373" s="184"/>
      <c r="G373" s="184"/>
      <c r="H373" s="184"/>
      <c r="I373" s="184"/>
      <c r="J373" s="184"/>
      <c r="K373" s="184"/>
      <c r="L373" s="184"/>
      <c r="M373" s="184"/>
      <c r="N373" s="184"/>
      <c r="O373" s="184"/>
      <c r="P373" s="184"/>
      <c r="Q373" s="184"/>
      <c r="R373" s="184"/>
      <c r="S373" s="184"/>
      <c r="T373" s="184"/>
      <c r="U373" s="184"/>
      <c r="V373" s="184"/>
      <c r="W373" s="184"/>
      <c r="X373" s="184"/>
      <c r="Y373" s="184"/>
      <c r="Z373" s="184"/>
      <c r="AA373" s="184"/>
      <c r="AB373" s="184"/>
      <c r="AC373" s="184"/>
    </row>
    <row r="374" spans="1:29" x14ac:dyDescent="0.35">
      <c r="A374" s="246"/>
      <c r="B374" s="184"/>
      <c r="C374" s="184"/>
      <c r="D374" s="184"/>
      <c r="E374" s="184"/>
      <c r="F374" s="184"/>
      <c r="G374" s="184"/>
      <c r="H374" s="184"/>
      <c r="I374" s="184"/>
      <c r="J374" s="184"/>
      <c r="K374" s="184"/>
      <c r="L374" s="184"/>
      <c r="M374" s="184"/>
      <c r="N374" s="184"/>
      <c r="O374" s="184"/>
      <c r="P374" s="184"/>
      <c r="Q374" s="184"/>
      <c r="R374" s="184"/>
      <c r="S374" s="184"/>
      <c r="T374" s="184"/>
      <c r="U374" s="184"/>
      <c r="V374" s="184"/>
      <c r="W374" s="184"/>
      <c r="X374" s="184"/>
      <c r="Y374" s="184"/>
      <c r="Z374" s="184"/>
      <c r="AA374" s="184"/>
      <c r="AB374" s="184"/>
      <c r="AC374" s="184"/>
    </row>
    <row r="375" spans="1:29" x14ac:dyDescent="0.35">
      <c r="A375" s="246"/>
      <c r="B375" s="184"/>
      <c r="C375" s="184"/>
      <c r="D375" s="184"/>
      <c r="E375" s="184"/>
      <c r="F375" s="184"/>
      <c r="G375" s="184"/>
      <c r="H375" s="184"/>
      <c r="I375" s="184"/>
      <c r="J375" s="184"/>
      <c r="K375" s="184"/>
      <c r="L375" s="184"/>
      <c r="M375" s="184"/>
      <c r="N375" s="184"/>
      <c r="O375" s="184"/>
      <c r="P375" s="184"/>
      <c r="Q375" s="184"/>
      <c r="R375" s="184"/>
      <c r="S375" s="184"/>
      <c r="T375" s="184"/>
      <c r="U375" s="184"/>
      <c r="V375" s="184"/>
      <c r="W375" s="184"/>
      <c r="X375" s="184"/>
      <c r="Y375" s="184"/>
      <c r="Z375" s="184"/>
      <c r="AA375" s="184"/>
      <c r="AB375" s="184"/>
      <c r="AC375" s="184"/>
    </row>
    <row r="376" spans="1:29" x14ac:dyDescent="0.35">
      <c r="A376" s="246"/>
      <c r="B376" s="184"/>
      <c r="C376" s="184"/>
      <c r="D376" s="184"/>
      <c r="E376" s="184"/>
      <c r="F376" s="184"/>
      <c r="G376" s="184"/>
      <c r="H376" s="184"/>
      <c r="I376" s="184"/>
      <c r="J376" s="184"/>
      <c r="K376" s="184"/>
      <c r="L376" s="184"/>
      <c r="M376" s="184"/>
      <c r="N376" s="184"/>
      <c r="O376" s="184"/>
      <c r="P376" s="184"/>
      <c r="Q376" s="184"/>
      <c r="R376" s="184"/>
      <c r="S376" s="184"/>
      <c r="T376" s="184"/>
      <c r="U376" s="184"/>
      <c r="V376" s="184"/>
      <c r="W376" s="184"/>
      <c r="X376" s="184"/>
      <c r="Y376" s="184"/>
      <c r="Z376" s="184"/>
      <c r="AA376" s="184"/>
      <c r="AB376" s="184"/>
      <c r="AC376" s="184"/>
    </row>
    <row r="377" spans="1:29" x14ac:dyDescent="0.35">
      <c r="A377" s="246"/>
      <c r="B377" s="184"/>
      <c r="C377" s="184"/>
      <c r="D377" s="184"/>
      <c r="E377" s="184"/>
      <c r="F377" s="184"/>
      <c r="G377" s="184"/>
      <c r="H377" s="184"/>
      <c r="I377" s="184"/>
      <c r="J377" s="184"/>
      <c r="K377" s="184"/>
      <c r="L377" s="184"/>
      <c r="M377" s="184"/>
      <c r="N377" s="184"/>
      <c r="O377" s="184"/>
      <c r="P377" s="184"/>
      <c r="Q377" s="184"/>
      <c r="R377" s="184"/>
      <c r="S377" s="184"/>
      <c r="T377" s="184"/>
      <c r="U377" s="184"/>
      <c r="V377" s="184"/>
      <c r="W377" s="184"/>
      <c r="X377" s="184"/>
      <c r="Y377" s="184"/>
      <c r="Z377" s="184"/>
      <c r="AA377" s="184"/>
      <c r="AB377" s="184"/>
      <c r="AC377" s="184"/>
    </row>
    <row r="378" spans="1:29" x14ac:dyDescent="0.35">
      <c r="A378" s="246"/>
      <c r="B378" s="184"/>
      <c r="C378" s="184"/>
      <c r="D378" s="184"/>
      <c r="E378" s="184"/>
      <c r="F378" s="184"/>
      <c r="G378" s="184"/>
      <c r="H378" s="184"/>
      <c r="I378" s="184"/>
      <c r="J378" s="184"/>
      <c r="K378" s="184"/>
      <c r="L378" s="184"/>
      <c r="M378" s="184"/>
      <c r="N378" s="184"/>
      <c r="O378" s="184"/>
      <c r="P378" s="184"/>
      <c r="Q378" s="184"/>
      <c r="R378" s="184"/>
      <c r="S378" s="184"/>
      <c r="T378" s="184"/>
      <c r="U378" s="184"/>
      <c r="V378" s="184"/>
      <c r="W378" s="184"/>
      <c r="X378" s="184"/>
      <c r="Y378" s="184"/>
      <c r="Z378" s="184"/>
      <c r="AA378" s="184"/>
      <c r="AB378" s="184"/>
      <c r="AC378" s="184"/>
    </row>
    <row r="379" spans="1:29" x14ac:dyDescent="0.35">
      <c r="A379" s="246"/>
      <c r="B379" s="184"/>
      <c r="C379" s="184"/>
      <c r="D379" s="184"/>
      <c r="E379" s="184"/>
      <c r="F379" s="184"/>
      <c r="G379" s="184"/>
      <c r="H379" s="184"/>
      <c r="I379" s="184"/>
      <c r="J379" s="184"/>
      <c r="K379" s="184"/>
      <c r="L379" s="184"/>
      <c r="M379" s="184"/>
      <c r="N379" s="184"/>
      <c r="O379" s="184"/>
      <c r="P379" s="184"/>
      <c r="Q379" s="184"/>
      <c r="R379" s="184"/>
      <c r="S379" s="184"/>
      <c r="T379" s="184"/>
      <c r="U379" s="184"/>
      <c r="V379" s="184"/>
      <c r="W379" s="184"/>
      <c r="X379" s="184"/>
      <c r="Y379" s="184"/>
      <c r="Z379" s="184"/>
      <c r="AA379" s="184"/>
      <c r="AB379" s="184"/>
      <c r="AC379" s="184"/>
    </row>
    <row r="380" spans="1:29" x14ac:dyDescent="0.35">
      <c r="A380" s="246"/>
      <c r="B380" s="184"/>
      <c r="C380" s="184"/>
      <c r="D380" s="184"/>
      <c r="E380" s="184"/>
      <c r="F380" s="184"/>
      <c r="G380" s="184"/>
      <c r="H380" s="184"/>
      <c r="I380" s="184"/>
      <c r="J380" s="184"/>
      <c r="K380" s="184"/>
      <c r="L380" s="184"/>
      <c r="M380" s="184"/>
      <c r="N380" s="184"/>
      <c r="O380" s="184"/>
      <c r="P380" s="184"/>
      <c r="Q380" s="184"/>
      <c r="R380" s="184"/>
      <c r="S380" s="184"/>
      <c r="T380" s="184"/>
      <c r="U380" s="184"/>
      <c r="V380" s="184"/>
      <c r="W380" s="184"/>
      <c r="X380" s="184"/>
      <c r="Y380" s="184"/>
      <c r="Z380" s="184"/>
      <c r="AA380" s="184"/>
      <c r="AB380" s="184"/>
      <c r="AC380" s="184"/>
    </row>
    <row r="381" spans="1:29" x14ac:dyDescent="0.35">
      <c r="A381" s="246"/>
      <c r="B381" s="184"/>
      <c r="C381" s="184"/>
      <c r="D381" s="184"/>
      <c r="E381" s="184"/>
      <c r="F381" s="184"/>
      <c r="G381" s="184"/>
      <c r="H381" s="184"/>
      <c r="I381" s="184"/>
      <c r="J381" s="184"/>
      <c r="K381" s="184"/>
      <c r="L381" s="184"/>
      <c r="M381" s="184"/>
      <c r="N381" s="184"/>
      <c r="O381" s="184"/>
      <c r="P381" s="184"/>
      <c r="Q381" s="184"/>
      <c r="R381" s="184"/>
      <c r="S381" s="184"/>
      <c r="T381" s="184"/>
      <c r="U381" s="184"/>
      <c r="V381" s="184"/>
      <c r="W381" s="184"/>
      <c r="X381" s="184"/>
      <c r="Y381" s="184"/>
      <c r="Z381" s="184"/>
      <c r="AA381" s="184"/>
      <c r="AB381" s="184"/>
      <c r="AC381" s="184"/>
    </row>
    <row r="382" spans="1:29" x14ac:dyDescent="0.35">
      <c r="A382" s="246"/>
      <c r="B382" s="184"/>
      <c r="C382" s="184"/>
      <c r="D382" s="184"/>
      <c r="E382" s="184"/>
      <c r="F382" s="184"/>
      <c r="G382" s="184"/>
      <c r="H382" s="184"/>
      <c r="I382" s="184"/>
      <c r="J382" s="184"/>
      <c r="K382" s="184"/>
      <c r="L382" s="184"/>
      <c r="M382" s="184"/>
      <c r="N382" s="184"/>
      <c r="O382" s="184"/>
      <c r="P382" s="184"/>
      <c r="Q382" s="184"/>
      <c r="R382" s="184"/>
      <c r="S382" s="184"/>
      <c r="T382" s="184"/>
      <c r="U382" s="184"/>
      <c r="V382" s="184"/>
      <c r="W382" s="184"/>
      <c r="X382" s="184"/>
      <c r="Y382" s="184"/>
      <c r="Z382" s="184"/>
      <c r="AA382" s="184"/>
      <c r="AB382" s="184"/>
      <c r="AC382" s="184"/>
    </row>
    <row r="383" spans="1:29" x14ac:dyDescent="0.35">
      <c r="A383" s="246"/>
      <c r="B383" s="184"/>
      <c r="C383" s="184"/>
      <c r="D383" s="184"/>
      <c r="E383" s="184"/>
      <c r="F383" s="184"/>
      <c r="G383" s="184"/>
      <c r="H383" s="184"/>
      <c r="I383" s="184"/>
      <c r="J383" s="184"/>
      <c r="K383" s="184"/>
      <c r="L383" s="184"/>
      <c r="M383" s="184"/>
      <c r="N383" s="184"/>
      <c r="O383" s="184"/>
      <c r="P383" s="184"/>
      <c r="Q383" s="184"/>
      <c r="R383" s="184"/>
      <c r="S383" s="184"/>
      <c r="T383" s="184"/>
      <c r="U383" s="184"/>
      <c r="V383" s="184"/>
      <c r="W383" s="184"/>
      <c r="X383" s="184"/>
      <c r="Y383" s="184"/>
      <c r="Z383" s="184"/>
      <c r="AA383" s="184"/>
      <c r="AB383" s="184"/>
      <c r="AC383" s="184"/>
    </row>
    <row r="384" spans="1:29" x14ac:dyDescent="0.35">
      <c r="A384" s="246"/>
      <c r="B384" s="184"/>
      <c r="C384" s="184"/>
      <c r="D384" s="184"/>
      <c r="E384" s="184"/>
      <c r="F384" s="184"/>
      <c r="G384" s="184"/>
      <c r="H384" s="184"/>
      <c r="I384" s="184"/>
      <c r="J384" s="184"/>
      <c r="K384" s="184"/>
      <c r="L384" s="184"/>
      <c r="M384" s="184"/>
      <c r="N384" s="184"/>
      <c r="O384" s="184"/>
      <c r="P384" s="184"/>
      <c r="Q384" s="184"/>
      <c r="R384" s="184"/>
      <c r="S384" s="184"/>
      <c r="T384" s="184"/>
      <c r="U384" s="184"/>
      <c r="V384" s="184"/>
      <c r="W384" s="184"/>
      <c r="X384" s="184"/>
      <c r="Y384" s="184"/>
      <c r="Z384" s="184"/>
      <c r="AA384" s="184"/>
      <c r="AB384" s="184"/>
      <c r="AC384" s="184"/>
    </row>
    <row r="385" spans="1:29" x14ac:dyDescent="0.35">
      <c r="A385" s="246"/>
      <c r="B385" s="184"/>
      <c r="C385" s="184"/>
      <c r="D385" s="184"/>
      <c r="E385" s="184"/>
      <c r="F385" s="184"/>
      <c r="G385" s="184"/>
      <c r="H385" s="184"/>
      <c r="I385" s="184"/>
      <c r="J385" s="184"/>
      <c r="K385" s="184"/>
      <c r="L385" s="184"/>
      <c r="M385" s="184"/>
      <c r="N385" s="184"/>
      <c r="O385" s="184"/>
      <c r="P385" s="184"/>
      <c r="Q385" s="184"/>
      <c r="R385" s="184"/>
      <c r="S385" s="184"/>
      <c r="T385" s="184"/>
      <c r="U385" s="184"/>
      <c r="V385" s="184"/>
      <c r="W385" s="184"/>
      <c r="X385" s="184"/>
      <c r="Y385" s="184"/>
      <c r="Z385" s="184"/>
      <c r="AA385" s="184"/>
      <c r="AB385" s="184"/>
      <c r="AC385" s="184"/>
    </row>
    <row r="386" spans="1:29" x14ac:dyDescent="0.35">
      <c r="A386" s="246"/>
      <c r="B386" s="184"/>
      <c r="C386" s="184"/>
      <c r="D386" s="184"/>
      <c r="E386" s="184"/>
      <c r="F386" s="184"/>
      <c r="G386" s="184"/>
      <c r="H386" s="184"/>
      <c r="I386" s="184"/>
      <c r="J386" s="184"/>
      <c r="K386" s="184"/>
      <c r="L386" s="184"/>
      <c r="M386" s="184"/>
      <c r="N386" s="184"/>
      <c r="O386" s="184"/>
      <c r="P386" s="184"/>
      <c r="Q386" s="184"/>
      <c r="R386" s="184"/>
      <c r="S386" s="184"/>
      <c r="T386" s="184"/>
      <c r="U386" s="184"/>
      <c r="V386" s="184"/>
      <c r="W386" s="184"/>
      <c r="X386" s="184"/>
      <c r="Y386" s="184"/>
      <c r="Z386" s="184"/>
      <c r="AA386" s="184"/>
      <c r="AB386" s="184"/>
      <c r="AC386" s="184"/>
    </row>
    <row r="387" spans="1:29" x14ac:dyDescent="0.35">
      <c r="A387" s="246"/>
      <c r="B387" s="184"/>
      <c r="C387" s="184"/>
      <c r="D387" s="184"/>
      <c r="E387" s="184"/>
      <c r="F387" s="184"/>
      <c r="G387" s="184"/>
      <c r="H387" s="184"/>
      <c r="I387" s="184"/>
      <c r="J387" s="184"/>
      <c r="K387" s="184"/>
      <c r="L387" s="184"/>
      <c r="M387" s="184"/>
      <c r="N387" s="184"/>
      <c r="O387" s="184"/>
      <c r="P387" s="184"/>
      <c r="Q387" s="184"/>
      <c r="R387" s="184"/>
      <c r="S387" s="184"/>
      <c r="T387" s="184"/>
      <c r="U387" s="184"/>
      <c r="V387" s="184"/>
      <c r="W387" s="184"/>
      <c r="X387" s="184"/>
      <c r="Y387" s="184"/>
      <c r="Z387" s="184"/>
      <c r="AA387" s="184"/>
      <c r="AB387" s="184"/>
      <c r="AC387" s="184"/>
    </row>
    <row r="388" spans="1:29" x14ac:dyDescent="0.35">
      <c r="A388" s="246"/>
      <c r="B388" s="184"/>
      <c r="C388" s="184"/>
      <c r="D388" s="184"/>
      <c r="E388" s="184"/>
      <c r="F388" s="184"/>
      <c r="G388" s="184"/>
      <c r="H388" s="184"/>
      <c r="I388" s="184"/>
      <c r="J388" s="184"/>
      <c r="K388" s="184"/>
      <c r="L388" s="184"/>
      <c r="M388" s="184"/>
      <c r="N388" s="184"/>
      <c r="O388" s="184"/>
      <c r="P388" s="184"/>
      <c r="Q388" s="184"/>
      <c r="R388" s="184"/>
      <c r="S388" s="184"/>
      <c r="T388" s="184"/>
      <c r="U388" s="184"/>
      <c r="V388" s="184"/>
      <c r="W388" s="184"/>
      <c r="X388" s="184"/>
      <c r="Y388" s="184"/>
      <c r="Z388" s="184"/>
      <c r="AA388" s="184"/>
      <c r="AB388" s="184"/>
      <c r="AC388" s="184"/>
    </row>
    <row r="389" spans="1:29" x14ac:dyDescent="0.35">
      <c r="A389" s="246"/>
      <c r="B389" s="184"/>
      <c r="C389" s="184"/>
      <c r="D389" s="184"/>
      <c r="E389" s="184"/>
      <c r="F389" s="184"/>
      <c r="G389" s="184"/>
      <c r="H389" s="184"/>
      <c r="I389" s="184"/>
      <c r="J389" s="184"/>
      <c r="K389" s="184"/>
      <c r="L389" s="184"/>
      <c r="M389" s="184"/>
      <c r="N389" s="184"/>
      <c r="O389" s="184"/>
      <c r="P389" s="184"/>
      <c r="Q389" s="184"/>
      <c r="R389" s="184"/>
      <c r="S389" s="184"/>
      <c r="T389" s="184"/>
      <c r="U389" s="184"/>
      <c r="V389" s="184"/>
      <c r="W389" s="184"/>
      <c r="X389" s="184"/>
      <c r="Y389" s="184"/>
      <c r="Z389" s="184"/>
      <c r="AA389" s="184"/>
      <c r="AB389" s="184"/>
      <c r="AC389" s="184"/>
    </row>
    <row r="390" spans="1:29" x14ac:dyDescent="0.35">
      <c r="A390" s="246"/>
      <c r="B390" s="184"/>
      <c r="C390" s="184"/>
      <c r="D390" s="184"/>
      <c r="E390" s="184"/>
      <c r="F390" s="184"/>
      <c r="G390" s="184"/>
      <c r="H390" s="184"/>
      <c r="I390" s="184"/>
      <c r="J390" s="184"/>
      <c r="K390" s="184"/>
      <c r="L390" s="184"/>
      <c r="M390" s="184"/>
      <c r="N390" s="184"/>
      <c r="O390" s="184"/>
      <c r="P390" s="184"/>
      <c r="Q390" s="184"/>
      <c r="R390" s="184"/>
      <c r="S390" s="184"/>
      <c r="T390" s="184"/>
      <c r="U390" s="184"/>
      <c r="V390" s="184"/>
      <c r="W390" s="184"/>
      <c r="X390" s="184"/>
      <c r="Y390" s="184"/>
      <c r="Z390" s="184"/>
      <c r="AA390" s="184"/>
      <c r="AB390" s="184"/>
      <c r="AC390" s="184"/>
    </row>
    <row r="391" spans="1:29" x14ac:dyDescent="0.35">
      <c r="A391" s="246"/>
      <c r="B391" s="184"/>
      <c r="C391" s="184"/>
      <c r="D391" s="184"/>
      <c r="E391" s="184"/>
      <c r="F391" s="184"/>
      <c r="G391" s="184"/>
      <c r="H391" s="184"/>
      <c r="I391" s="184"/>
      <c r="J391" s="184"/>
      <c r="K391" s="184"/>
      <c r="L391" s="184"/>
      <c r="M391" s="184"/>
      <c r="N391" s="184"/>
      <c r="O391" s="184"/>
      <c r="P391" s="184"/>
      <c r="Q391" s="184"/>
      <c r="R391" s="184"/>
      <c r="S391" s="184"/>
      <c r="T391" s="184"/>
      <c r="U391" s="184"/>
      <c r="V391" s="184"/>
      <c r="W391" s="184"/>
      <c r="X391" s="184"/>
      <c r="Y391" s="184"/>
      <c r="Z391" s="184"/>
      <c r="AA391" s="184"/>
      <c r="AB391" s="184"/>
      <c r="AC391" s="184"/>
    </row>
    <row r="392" spans="1:29" x14ac:dyDescent="0.35">
      <c r="A392" s="246"/>
      <c r="B392" s="184"/>
      <c r="C392" s="184"/>
      <c r="D392" s="184"/>
      <c r="E392" s="184"/>
      <c r="F392" s="184"/>
      <c r="G392" s="184"/>
      <c r="H392" s="184"/>
      <c r="I392" s="184"/>
      <c r="J392" s="184"/>
      <c r="K392" s="184"/>
      <c r="L392" s="184"/>
      <c r="M392" s="184"/>
      <c r="N392" s="184"/>
      <c r="O392" s="184"/>
      <c r="P392" s="184"/>
      <c r="Q392" s="184"/>
      <c r="R392" s="184"/>
      <c r="S392" s="184"/>
      <c r="T392" s="184"/>
      <c r="U392" s="184"/>
      <c r="V392" s="184"/>
      <c r="W392" s="184"/>
      <c r="X392" s="184"/>
      <c r="Y392" s="184"/>
      <c r="Z392" s="184"/>
      <c r="AA392" s="184"/>
      <c r="AB392" s="184"/>
      <c r="AC392" s="184"/>
    </row>
    <row r="393" spans="1:29" x14ac:dyDescent="0.35">
      <c r="A393" s="246"/>
      <c r="B393" s="184"/>
      <c r="C393" s="184"/>
      <c r="D393" s="184"/>
      <c r="E393" s="184"/>
      <c r="F393" s="184"/>
      <c r="G393" s="184"/>
      <c r="H393" s="184"/>
      <c r="I393" s="184"/>
      <c r="J393" s="184"/>
      <c r="K393" s="184"/>
      <c r="L393" s="184"/>
      <c r="M393" s="184"/>
      <c r="N393" s="184"/>
      <c r="O393" s="184"/>
      <c r="P393" s="184"/>
      <c r="Q393" s="184"/>
      <c r="R393" s="184"/>
      <c r="S393" s="184"/>
      <c r="T393" s="184"/>
      <c r="U393" s="184"/>
      <c r="V393" s="184"/>
      <c r="W393" s="184"/>
      <c r="X393" s="184"/>
      <c r="Y393" s="184"/>
      <c r="Z393" s="184"/>
      <c r="AA393" s="184"/>
      <c r="AB393" s="184"/>
      <c r="AC393" s="184"/>
    </row>
    <row r="394" spans="1:29" x14ac:dyDescent="0.35">
      <c r="A394" s="246"/>
      <c r="B394" s="184"/>
      <c r="C394" s="184"/>
      <c r="D394" s="184"/>
      <c r="E394" s="184"/>
      <c r="F394" s="184"/>
      <c r="G394" s="184"/>
      <c r="H394" s="184"/>
      <c r="I394" s="184"/>
      <c r="J394" s="184"/>
      <c r="K394" s="184"/>
      <c r="L394" s="184"/>
      <c r="M394" s="184"/>
      <c r="N394" s="184"/>
      <c r="O394" s="184"/>
      <c r="P394" s="184"/>
      <c r="Q394" s="184"/>
      <c r="R394" s="184"/>
      <c r="S394" s="184"/>
      <c r="T394" s="184"/>
      <c r="U394" s="184"/>
      <c r="V394" s="184"/>
      <c r="W394" s="184"/>
      <c r="X394" s="184"/>
      <c r="Y394" s="184"/>
      <c r="Z394" s="184"/>
      <c r="AA394" s="184"/>
      <c r="AB394" s="184"/>
      <c r="AC394" s="184"/>
    </row>
    <row r="395" spans="1:29" x14ac:dyDescent="0.35">
      <c r="A395" s="246"/>
      <c r="B395" s="184"/>
      <c r="C395" s="184"/>
      <c r="D395" s="184"/>
      <c r="E395" s="184"/>
      <c r="F395" s="184"/>
      <c r="G395" s="184"/>
      <c r="H395" s="184"/>
      <c r="I395" s="184"/>
      <c r="J395" s="184"/>
      <c r="K395" s="184"/>
      <c r="L395" s="184"/>
      <c r="M395" s="184"/>
      <c r="N395" s="184"/>
      <c r="O395" s="184"/>
      <c r="P395" s="184"/>
      <c r="Q395" s="184"/>
      <c r="R395" s="184"/>
      <c r="S395" s="184"/>
      <c r="T395" s="184"/>
      <c r="U395" s="184"/>
      <c r="V395" s="184"/>
      <c r="W395" s="184"/>
      <c r="X395" s="184"/>
      <c r="Y395" s="184"/>
      <c r="Z395" s="184"/>
      <c r="AA395" s="184"/>
      <c r="AB395" s="184"/>
      <c r="AC395" s="184"/>
    </row>
    <row r="396" spans="1:29" x14ac:dyDescent="0.35">
      <c r="A396" s="246"/>
      <c r="B396" s="184"/>
      <c r="C396" s="184"/>
      <c r="D396" s="184"/>
      <c r="E396" s="184"/>
      <c r="F396" s="184"/>
      <c r="G396" s="184"/>
      <c r="H396" s="184"/>
      <c r="I396" s="184"/>
      <c r="J396" s="184"/>
      <c r="K396" s="184"/>
      <c r="L396" s="184"/>
      <c r="M396" s="184"/>
      <c r="N396" s="184"/>
      <c r="O396" s="184"/>
      <c r="P396" s="184"/>
      <c r="Q396" s="184"/>
      <c r="R396" s="184"/>
      <c r="S396" s="184"/>
      <c r="T396" s="184"/>
      <c r="U396" s="184"/>
      <c r="V396" s="184"/>
      <c r="W396" s="184"/>
      <c r="X396" s="184"/>
      <c r="Y396" s="184"/>
      <c r="Z396" s="184"/>
      <c r="AA396" s="184"/>
      <c r="AB396" s="184"/>
      <c r="AC396" s="184"/>
    </row>
    <row r="397" spans="1:29" x14ac:dyDescent="0.35">
      <c r="A397" s="246"/>
      <c r="B397" s="184"/>
      <c r="C397" s="184"/>
      <c r="D397" s="184"/>
      <c r="E397" s="184"/>
      <c r="F397" s="184"/>
      <c r="G397" s="184"/>
      <c r="H397" s="184"/>
      <c r="I397" s="184"/>
      <c r="J397" s="184"/>
      <c r="K397" s="184"/>
      <c r="L397" s="184"/>
      <c r="M397" s="184"/>
      <c r="N397" s="184"/>
      <c r="O397" s="184"/>
      <c r="P397" s="184"/>
      <c r="Q397" s="184"/>
      <c r="R397" s="184"/>
      <c r="S397" s="184"/>
      <c r="T397" s="184"/>
      <c r="U397" s="184"/>
      <c r="V397" s="184"/>
      <c r="W397" s="184"/>
      <c r="X397" s="184"/>
      <c r="Y397" s="184"/>
      <c r="Z397" s="184"/>
      <c r="AA397" s="184"/>
      <c r="AB397" s="184"/>
      <c r="AC397" s="184"/>
    </row>
    <row r="398" spans="1:29" x14ac:dyDescent="0.35">
      <c r="A398" s="246"/>
      <c r="B398" s="184"/>
      <c r="C398" s="184"/>
      <c r="D398" s="184"/>
      <c r="E398" s="184"/>
      <c r="F398" s="184"/>
      <c r="G398" s="184"/>
      <c r="H398" s="184"/>
      <c r="I398" s="184"/>
      <c r="J398" s="184"/>
      <c r="K398" s="184"/>
      <c r="L398" s="184"/>
      <c r="M398" s="184"/>
      <c r="N398" s="184"/>
      <c r="O398" s="184"/>
      <c r="P398" s="184"/>
      <c r="Q398" s="184"/>
      <c r="R398" s="184"/>
      <c r="S398" s="184"/>
      <c r="T398" s="184"/>
      <c r="U398" s="184"/>
      <c r="V398" s="184"/>
      <c r="W398" s="184"/>
      <c r="X398" s="184"/>
      <c r="Y398" s="184"/>
      <c r="Z398" s="184"/>
      <c r="AA398" s="184"/>
      <c r="AB398" s="184"/>
      <c r="AC398" s="184"/>
    </row>
    <row r="399" spans="1:29" x14ac:dyDescent="0.35">
      <c r="A399" s="246"/>
      <c r="B399" s="184"/>
      <c r="C399" s="184"/>
      <c r="D399" s="184"/>
      <c r="E399" s="184"/>
      <c r="F399" s="184"/>
      <c r="G399" s="184"/>
      <c r="H399" s="184"/>
      <c r="I399" s="184"/>
      <c r="J399" s="184"/>
      <c r="K399" s="184"/>
      <c r="L399" s="184"/>
      <c r="M399" s="184"/>
      <c r="N399" s="184"/>
      <c r="O399" s="184"/>
      <c r="P399" s="184"/>
      <c r="Q399" s="184"/>
      <c r="R399" s="184"/>
      <c r="S399" s="184"/>
      <c r="T399" s="184"/>
      <c r="U399" s="184"/>
      <c r="V399" s="184"/>
      <c r="W399" s="184"/>
      <c r="X399" s="184"/>
      <c r="Y399" s="184"/>
      <c r="Z399" s="184"/>
      <c r="AA399" s="184"/>
      <c r="AB399" s="184"/>
      <c r="AC399" s="184"/>
    </row>
    <row r="400" spans="1:29" x14ac:dyDescent="0.35">
      <c r="A400" s="246"/>
      <c r="B400" s="184"/>
      <c r="C400" s="184"/>
      <c r="D400" s="184"/>
      <c r="E400" s="184"/>
      <c r="F400" s="184"/>
      <c r="G400" s="184"/>
      <c r="H400" s="184"/>
      <c r="I400" s="184"/>
      <c r="J400" s="184"/>
      <c r="K400" s="184"/>
      <c r="L400" s="184"/>
      <c r="M400" s="184"/>
      <c r="N400" s="184"/>
      <c r="O400" s="184"/>
      <c r="P400" s="184"/>
      <c r="Q400" s="184"/>
      <c r="R400" s="184"/>
      <c r="S400" s="184"/>
      <c r="T400" s="184"/>
      <c r="U400" s="184"/>
      <c r="V400" s="184"/>
      <c r="W400" s="184"/>
      <c r="X400" s="184"/>
      <c r="Y400" s="184"/>
      <c r="Z400" s="184"/>
      <c r="AA400" s="184"/>
      <c r="AB400" s="184"/>
      <c r="AC400" s="184"/>
    </row>
    <row r="401" spans="1:29" x14ac:dyDescent="0.35">
      <c r="A401" s="246"/>
      <c r="B401" s="184"/>
      <c r="C401" s="184"/>
      <c r="D401" s="184"/>
      <c r="E401" s="184"/>
      <c r="F401" s="184"/>
      <c r="G401" s="184"/>
      <c r="H401" s="184"/>
      <c r="I401" s="184"/>
      <c r="J401" s="184"/>
      <c r="K401" s="184"/>
      <c r="L401" s="184"/>
      <c r="M401" s="184"/>
      <c r="N401" s="184"/>
      <c r="O401" s="184"/>
      <c r="P401" s="184"/>
      <c r="Q401" s="184"/>
      <c r="R401" s="184"/>
      <c r="S401" s="184"/>
      <c r="T401" s="184"/>
      <c r="U401" s="184"/>
      <c r="V401" s="184"/>
      <c r="W401" s="184"/>
      <c r="X401" s="184"/>
      <c r="Y401" s="184"/>
      <c r="Z401" s="184"/>
      <c r="AA401" s="184"/>
      <c r="AB401" s="184"/>
      <c r="AC401" s="184"/>
    </row>
    <row r="402" spans="1:29" x14ac:dyDescent="0.35">
      <c r="A402" s="246"/>
      <c r="B402" s="184"/>
      <c r="C402" s="184"/>
      <c r="D402" s="184"/>
      <c r="E402" s="184"/>
      <c r="F402" s="184"/>
      <c r="G402" s="184"/>
      <c r="H402" s="184"/>
      <c r="I402" s="184"/>
      <c r="J402" s="184"/>
      <c r="K402" s="184"/>
      <c r="L402" s="184"/>
      <c r="M402" s="184"/>
      <c r="N402" s="184"/>
      <c r="O402" s="184"/>
      <c r="P402" s="184"/>
      <c r="Q402" s="184"/>
      <c r="R402" s="184"/>
      <c r="S402" s="184"/>
      <c r="T402" s="184"/>
      <c r="U402" s="184"/>
      <c r="V402" s="184"/>
      <c r="W402" s="184"/>
      <c r="X402" s="184"/>
      <c r="Y402" s="184"/>
      <c r="Z402" s="184"/>
      <c r="AA402" s="184"/>
      <c r="AB402" s="184"/>
      <c r="AC402" s="184"/>
    </row>
    <row r="403" spans="1:29" x14ac:dyDescent="0.35">
      <c r="A403" s="246"/>
      <c r="B403" s="184"/>
      <c r="C403" s="184"/>
      <c r="D403" s="184"/>
      <c r="E403" s="184"/>
      <c r="F403" s="184"/>
      <c r="G403" s="184"/>
      <c r="H403" s="184"/>
      <c r="I403" s="184"/>
      <c r="J403" s="184"/>
      <c r="K403" s="184"/>
      <c r="L403" s="184"/>
      <c r="M403" s="184"/>
      <c r="N403" s="184"/>
      <c r="O403" s="184"/>
      <c r="P403" s="184"/>
      <c r="Q403" s="184"/>
      <c r="R403" s="184"/>
      <c r="S403" s="184"/>
      <c r="T403" s="184"/>
      <c r="U403" s="184"/>
      <c r="V403" s="184"/>
      <c r="W403" s="184"/>
      <c r="X403" s="184"/>
      <c r="Y403" s="184"/>
      <c r="Z403" s="184"/>
      <c r="AA403" s="184"/>
      <c r="AB403" s="184"/>
      <c r="AC403" s="184"/>
    </row>
    <row r="404" spans="1:29" x14ac:dyDescent="0.35">
      <c r="A404" s="246"/>
      <c r="B404" s="184"/>
      <c r="C404" s="184"/>
      <c r="D404" s="184"/>
      <c r="E404" s="184"/>
      <c r="F404" s="184"/>
      <c r="G404" s="184"/>
      <c r="H404" s="184"/>
      <c r="I404" s="184"/>
      <c r="J404" s="184"/>
      <c r="K404" s="184"/>
      <c r="L404" s="184"/>
      <c r="M404" s="184"/>
      <c r="N404" s="184"/>
      <c r="O404" s="184"/>
      <c r="P404" s="184"/>
      <c r="Q404" s="184"/>
      <c r="R404" s="184"/>
      <c r="S404" s="184"/>
      <c r="T404" s="184"/>
      <c r="U404" s="184"/>
      <c r="V404" s="184"/>
      <c r="W404" s="184"/>
      <c r="X404" s="184"/>
      <c r="Y404" s="184"/>
      <c r="Z404" s="184"/>
      <c r="AA404" s="184"/>
      <c r="AB404" s="184"/>
      <c r="AC404" s="184"/>
    </row>
    <row r="405" spans="1:29" x14ac:dyDescent="0.35">
      <c r="A405" s="246"/>
      <c r="B405" s="184"/>
      <c r="C405" s="184"/>
      <c r="D405" s="184"/>
      <c r="E405" s="184"/>
      <c r="F405" s="184"/>
      <c r="G405" s="184"/>
      <c r="H405" s="184"/>
      <c r="I405" s="184"/>
      <c r="J405" s="184"/>
      <c r="K405" s="184"/>
      <c r="L405" s="184"/>
      <c r="M405" s="184"/>
      <c r="N405" s="184"/>
      <c r="O405" s="184"/>
      <c r="P405" s="184"/>
      <c r="Q405" s="184"/>
      <c r="R405" s="184"/>
      <c r="S405" s="184"/>
      <c r="T405" s="184"/>
      <c r="U405" s="184"/>
      <c r="V405" s="184"/>
      <c r="W405" s="184"/>
      <c r="X405" s="184"/>
      <c r="Y405" s="184"/>
      <c r="Z405" s="184"/>
      <c r="AA405" s="184"/>
      <c r="AB405" s="184"/>
      <c r="AC405" s="184"/>
    </row>
    <row r="406" spans="1:29" x14ac:dyDescent="0.35">
      <c r="A406" s="246"/>
      <c r="B406" s="184"/>
      <c r="C406" s="184"/>
      <c r="D406" s="184"/>
      <c r="E406" s="184"/>
      <c r="F406" s="184"/>
      <c r="G406" s="184"/>
      <c r="H406" s="184"/>
      <c r="I406" s="184"/>
      <c r="J406" s="184"/>
      <c r="K406" s="184"/>
      <c r="L406" s="184"/>
      <c r="M406" s="184"/>
      <c r="N406" s="184"/>
      <c r="O406" s="184"/>
      <c r="P406" s="184"/>
      <c r="Q406" s="184"/>
      <c r="R406" s="184"/>
      <c r="S406" s="184"/>
      <c r="T406" s="184"/>
      <c r="U406" s="184"/>
      <c r="V406" s="184"/>
      <c r="W406" s="184"/>
      <c r="X406" s="184"/>
      <c r="Y406" s="184"/>
      <c r="Z406" s="184"/>
      <c r="AA406" s="184"/>
      <c r="AB406" s="184"/>
      <c r="AC406" s="184"/>
    </row>
    <row r="407" spans="1:29" x14ac:dyDescent="0.35">
      <c r="A407" s="246"/>
      <c r="B407" s="184"/>
      <c r="C407" s="184"/>
      <c r="D407" s="184"/>
      <c r="E407" s="184"/>
      <c r="F407" s="184"/>
      <c r="G407" s="184"/>
      <c r="H407" s="184"/>
      <c r="I407" s="184"/>
      <c r="J407" s="184"/>
      <c r="K407" s="184"/>
      <c r="L407" s="184"/>
      <c r="M407" s="184"/>
      <c r="N407" s="184"/>
      <c r="O407" s="184"/>
      <c r="P407" s="184"/>
      <c r="Q407" s="184"/>
      <c r="R407" s="184"/>
      <c r="S407" s="184"/>
      <c r="T407" s="184"/>
      <c r="U407" s="184"/>
      <c r="V407" s="184"/>
      <c r="W407" s="184"/>
      <c r="X407" s="184"/>
      <c r="Y407" s="184"/>
      <c r="Z407" s="184"/>
      <c r="AA407" s="184"/>
      <c r="AB407" s="184"/>
      <c r="AC407" s="184"/>
    </row>
    <row r="408" spans="1:29" x14ac:dyDescent="0.35">
      <c r="A408" s="246"/>
      <c r="B408" s="184"/>
      <c r="C408" s="184"/>
      <c r="D408" s="184"/>
      <c r="E408" s="184"/>
      <c r="F408" s="184"/>
      <c r="G408" s="184"/>
      <c r="H408" s="184"/>
      <c r="I408" s="184"/>
      <c r="J408" s="184"/>
      <c r="K408" s="184"/>
      <c r="L408" s="184"/>
      <c r="M408" s="184"/>
      <c r="N408" s="184"/>
      <c r="O408" s="184"/>
      <c r="P408" s="184"/>
      <c r="Q408" s="184"/>
      <c r="R408" s="184"/>
      <c r="S408" s="184"/>
      <c r="T408" s="184"/>
      <c r="U408" s="184"/>
      <c r="V408" s="184"/>
      <c r="W408" s="184"/>
      <c r="X408" s="184"/>
      <c r="Y408" s="184"/>
      <c r="Z408" s="184"/>
      <c r="AA408" s="184"/>
      <c r="AB408" s="184"/>
      <c r="AC408" s="184"/>
    </row>
    <row r="409" spans="1:29" x14ac:dyDescent="0.35">
      <c r="A409" s="246"/>
      <c r="B409" s="184"/>
      <c r="C409" s="184"/>
      <c r="D409" s="184"/>
      <c r="E409" s="184"/>
      <c r="F409" s="184"/>
      <c r="G409" s="184"/>
      <c r="H409" s="184"/>
      <c r="I409" s="184"/>
      <c r="J409" s="184"/>
      <c r="K409" s="184"/>
      <c r="L409" s="184"/>
      <c r="M409" s="184"/>
      <c r="N409" s="184"/>
      <c r="O409" s="184"/>
      <c r="P409" s="184"/>
      <c r="Q409" s="184"/>
      <c r="R409" s="184"/>
      <c r="S409" s="184"/>
      <c r="T409" s="184"/>
      <c r="U409" s="184"/>
      <c r="V409" s="184"/>
      <c r="W409" s="184"/>
      <c r="X409" s="184"/>
      <c r="Y409" s="184"/>
      <c r="Z409" s="184"/>
      <c r="AA409" s="184"/>
      <c r="AB409" s="184"/>
      <c r="AC409" s="184"/>
    </row>
    <row r="410" spans="1:29" x14ac:dyDescent="0.35">
      <c r="A410" s="246"/>
      <c r="B410" s="184"/>
      <c r="C410" s="184"/>
      <c r="D410" s="184"/>
      <c r="E410" s="184"/>
      <c r="F410" s="184"/>
      <c r="G410" s="184"/>
      <c r="H410" s="184"/>
      <c r="I410" s="184"/>
      <c r="J410" s="184"/>
      <c r="K410" s="184"/>
      <c r="L410" s="184"/>
      <c r="M410" s="184"/>
      <c r="N410" s="184"/>
      <c r="O410" s="184"/>
      <c r="P410" s="184"/>
      <c r="Q410" s="184"/>
      <c r="R410" s="184"/>
      <c r="S410" s="184"/>
      <c r="T410" s="184"/>
      <c r="U410" s="184"/>
      <c r="V410" s="184"/>
      <c r="W410" s="184"/>
      <c r="X410" s="184"/>
      <c r="Y410" s="184"/>
      <c r="Z410" s="184"/>
      <c r="AA410" s="184"/>
      <c r="AB410" s="184"/>
      <c r="AC410" s="184"/>
    </row>
    <row r="411" spans="1:29" x14ac:dyDescent="0.35">
      <c r="A411" s="246"/>
      <c r="B411" s="184"/>
      <c r="C411" s="184"/>
      <c r="D411" s="184"/>
      <c r="E411" s="184"/>
      <c r="F411" s="184"/>
      <c r="G411" s="184"/>
      <c r="H411" s="184"/>
      <c r="I411" s="184"/>
      <c r="J411" s="184"/>
      <c r="K411" s="184"/>
      <c r="L411" s="184"/>
      <c r="M411" s="184"/>
      <c r="N411" s="184"/>
      <c r="O411" s="184"/>
      <c r="P411" s="184"/>
      <c r="Q411" s="184"/>
      <c r="R411" s="184"/>
      <c r="S411" s="184"/>
      <c r="T411" s="184"/>
      <c r="U411" s="184"/>
      <c r="V411" s="184"/>
      <c r="W411" s="184"/>
      <c r="X411" s="184"/>
      <c r="Y411" s="184"/>
      <c r="Z411" s="184"/>
      <c r="AA411" s="184"/>
      <c r="AB411" s="184"/>
      <c r="AC411" s="184"/>
    </row>
    <row r="412" spans="1:29" x14ac:dyDescent="0.35">
      <c r="A412" s="246"/>
      <c r="B412" s="184"/>
      <c r="C412" s="184"/>
      <c r="D412" s="184"/>
      <c r="E412" s="184"/>
      <c r="F412" s="184"/>
      <c r="G412" s="184"/>
      <c r="H412" s="184"/>
      <c r="I412" s="184"/>
      <c r="J412" s="184"/>
      <c r="K412" s="184"/>
      <c r="L412" s="184"/>
      <c r="M412" s="184"/>
      <c r="N412" s="184"/>
      <c r="O412" s="184"/>
      <c r="P412" s="184"/>
      <c r="Q412" s="184"/>
      <c r="R412" s="184"/>
      <c r="S412" s="184"/>
      <c r="T412" s="184"/>
      <c r="U412" s="184"/>
      <c r="V412" s="184"/>
      <c r="W412" s="184"/>
      <c r="X412" s="184"/>
      <c r="Y412" s="184"/>
      <c r="Z412" s="184"/>
      <c r="AA412" s="184"/>
      <c r="AB412" s="184"/>
      <c r="AC412" s="184"/>
    </row>
    <row r="413" spans="1:29" x14ac:dyDescent="0.35">
      <c r="A413" s="246"/>
      <c r="B413" s="184"/>
      <c r="C413" s="184"/>
      <c r="D413" s="184"/>
      <c r="E413" s="184"/>
      <c r="F413" s="184"/>
      <c r="G413" s="184"/>
      <c r="H413" s="184"/>
      <c r="I413" s="184"/>
      <c r="J413" s="184"/>
      <c r="K413" s="184"/>
      <c r="L413" s="184"/>
      <c r="M413" s="184"/>
      <c r="N413" s="184"/>
      <c r="O413" s="184"/>
      <c r="P413" s="184"/>
      <c r="Q413" s="184"/>
      <c r="R413" s="184"/>
      <c r="S413" s="184"/>
      <c r="T413" s="184"/>
      <c r="U413" s="184"/>
      <c r="V413" s="184"/>
      <c r="W413" s="184"/>
      <c r="X413" s="184"/>
      <c r="Y413" s="184"/>
      <c r="Z413" s="184"/>
      <c r="AA413" s="184"/>
      <c r="AB413" s="184"/>
      <c r="AC413" s="184"/>
    </row>
    <row r="414" spans="1:29" x14ac:dyDescent="0.35">
      <c r="A414" s="246"/>
      <c r="B414" s="184"/>
      <c r="C414" s="184"/>
      <c r="D414" s="184"/>
      <c r="E414" s="184"/>
      <c r="F414" s="184"/>
      <c r="G414" s="184"/>
      <c r="H414" s="184"/>
      <c r="I414" s="184"/>
      <c r="J414" s="184"/>
      <c r="K414" s="184"/>
      <c r="L414" s="184"/>
      <c r="M414" s="184"/>
      <c r="N414" s="184"/>
      <c r="O414" s="184"/>
      <c r="P414" s="184"/>
      <c r="Q414" s="184"/>
      <c r="R414" s="184"/>
      <c r="S414" s="184"/>
      <c r="T414" s="184"/>
      <c r="U414" s="184"/>
      <c r="V414" s="184"/>
      <c r="W414" s="184"/>
      <c r="X414" s="184"/>
      <c r="Y414" s="184"/>
      <c r="Z414" s="184"/>
      <c r="AA414" s="184"/>
      <c r="AB414" s="184"/>
      <c r="AC414" s="184"/>
    </row>
    <row r="415" spans="1:29" x14ac:dyDescent="0.35">
      <c r="A415" s="246"/>
      <c r="B415" s="184"/>
      <c r="C415" s="184"/>
      <c r="D415" s="184"/>
      <c r="E415" s="184"/>
      <c r="F415" s="184"/>
      <c r="G415" s="184"/>
      <c r="H415" s="184"/>
      <c r="I415" s="184"/>
      <c r="J415" s="184"/>
      <c r="K415" s="184"/>
      <c r="L415" s="184"/>
      <c r="M415" s="184"/>
      <c r="N415" s="184"/>
      <c r="O415" s="184"/>
      <c r="P415" s="184"/>
      <c r="Q415" s="184"/>
      <c r="R415" s="184"/>
      <c r="S415" s="184"/>
      <c r="T415" s="184"/>
      <c r="U415" s="184"/>
      <c r="V415" s="184"/>
      <c r="W415" s="184"/>
      <c r="X415" s="184"/>
      <c r="Y415" s="184"/>
      <c r="Z415" s="184"/>
      <c r="AA415" s="184"/>
      <c r="AB415" s="184"/>
      <c r="AC415" s="184"/>
    </row>
    <row r="416" spans="1:29" x14ac:dyDescent="0.35">
      <c r="A416" s="246"/>
      <c r="B416" s="184"/>
      <c r="C416" s="184"/>
      <c r="D416" s="184"/>
      <c r="E416" s="184"/>
      <c r="F416" s="184"/>
      <c r="G416" s="184"/>
      <c r="H416" s="184"/>
      <c r="I416" s="184"/>
      <c r="J416" s="184"/>
      <c r="K416" s="184"/>
      <c r="L416" s="184"/>
      <c r="M416" s="184"/>
      <c r="N416" s="184"/>
      <c r="O416" s="184"/>
      <c r="P416" s="184"/>
      <c r="Q416" s="184"/>
      <c r="R416" s="184"/>
      <c r="S416" s="184"/>
      <c r="T416" s="184"/>
      <c r="U416" s="184"/>
      <c r="V416" s="184"/>
      <c r="W416" s="184"/>
      <c r="X416" s="184"/>
      <c r="Y416" s="184"/>
      <c r="Z416" s="184"/>
      <c r="AA416" s="184"/>
      <c r="AB416" s="184"/>
      <c r="AC416" s="184"/>
    </row>
    <row r="417" spans="1:29" x14ac:dyDescent="0.35">
      <c r="A417" s="246"/>
      <c r="B417" s="184"/>
      <c r="C417" s="184"/>
      <c r="D417" s="184"/>
      <c r="E417" s="184"/>
      <c r="F417" s="184"/>
      <c r="G417" s="184"/>
      <c r="H417" s="184"/>
      <c r="I417" s="184"/>
      <c r="J417" s="184"/>
      <c r="K417" s="184"/>
      <c r="L417" s="184"/>
      <c r="M417" s="184"/>
      <c r="N417" s="184"/>
      <c r="O417" s="184"/>
      <c r="P417" s="184"/>
      <c r="Q417" s="184"/>
      <c r="R417" s="184"/>
      <c r="S417" s="184"/>
      <c r="T417" s="184"/>
      <c r="U417" s="184"/>
      <c r="V417" s="184"/>
      <c r="W417" s="184"/>
      <c r="X417" s="184"/>
      <c r="Y417" s="184"/>
      <c r="Z417" s="184"/>
      <c r="AA417" s="184"/>
      <c r="AB417" s="184"/>
      <c r="AC417" s="184"/>
    </row>
    <row r="418" spans="1:29" x14ac:dyDescent="0.35">
      <c r="A418" s="246"/>
      <c r="B418" s="184"/>
      <c r="C418" s="184"/>
      <c r="D418" s="184"/>
      <c r="E418" s="184"/>
      <c r="F418" s="184"/>
      <c r="G418" s="184"/>
      <c r="H418" s="184"/>
      <c r="I418" s="184"/>
      <c r="J418" s="184"/>
      <c r="K418" s="184"/>
      <c r="L418" s="184"/>
      <c r="M418" s="184"/>
      <c r="N418" s="184"/>
      <c r="O418" s="184"/>
      <c r="P418" s="184"/>
      <c r="Q418" s="184"/>
      <c r="R418" s="184"/>
      <c r="S418" s="184"/>
      <c r="T418" s="184"/>
      <c r="U418" s="184"/>
      <c r="V418" s="184"/>
      <c r="W418" s="184"/>
      <c r="X418" s="184"/>
      <c r="Y418" s="184"/>
      <c r="Z418" s="184"/>
      <c r="AA418" s="184"/>
      <c r="AB418" s="184"/>
      <c r="AC418" s="184"/>
    </row>
    <row r="419" spans="1:29" x14ac:dyDescent="0.35">
      <c r="A419" s="246"/>
      <c r="B419" s="184"/>
      <c r="C419" s="184"/>
      <c r="D419" s="184"/>
      <c r="E419" s="184"/>
      <c r="F419" s="184"/>
      <c r="G419" s="184"/>
      <c r="H419" s="184"/>
      <c r="I419" s="184"/>
      <c r="J419" s="184"/>
      <c r="K419" s="184"/>
      <c r="L419" s="184"/>
      <c r="M419" s="184"/>
      <c r="N419" s="184"/>
      <c r="O419" s="184"/>
      <c r="P419" s="184"/>
      <c r="Q419" s="184"/>
      <c r="R419" s="184"/>
      <c r="S419" s="184"/>
      <c r="T419" s="184"/>
      <c r="U419" s="184"/>
      <c r="V419" s="184"/>
      <c r="W419" s="184"/>
      <c r="X419" s="184"/>
      <c r="Y419" s="184"/>
      <c r="Z419" s="184"/>
      <c r="AA419" s="184"/>
      <c r="AB419" s="184"/>
      <c r="AC419" s="184"/>
    </row>
    <row r="420" spans="1:29" x14ac:dyDescent="0.35">
      <c r="A420" s="246"/>
      <c r="B420" s="184"/>
      <c r="C420" s="184"/>
      <c r="D420" s="184"/>
      <c r="E420" s="184"/>
      <c r="F420" s="184"/>
      <c r="G420" s="184"/>
      <c r="H420" s="184"/>
      <c r="I420" s="184"/>
      <c r="J420" s="184"/>
      <c r="K420" s="184"/>
      <c r="L420" s="184"/>
      <c r="M420" s="184"/>
      <c r="N420" s="184"/>
      <c r="O420" s="184"/>
      <c r="P420" s="184"/>
      <c r="Q420" s="184"/>
      <c r="R420" s="184"/>
      <c r="S420" s="184"/>
      <c r="T420" s="184"/>
      <c r="U420" s="184"/>
      <c r="V420" s="184"/>
      <c r="W420" s="184"/>
      <c r="X420" s="184"/>
      <c r="Y420" s="184"/>
      <c r="Z420" s="184"/>
      <c r="AA420" s="184"/>
      <c r="AB420" s="184"/>
      <c r="AC420" s="184"/>
    </row>
    <row r="421" spans="1:29" x14ac:dyDescent="0.35">
      <c r="A421" s="246"/>
      <c r="B421" s="184"/>
      <c r="C421" s="184"/>
      <c r="D421" s="184"/>
      <c r="E421" s="184"/>
      <c r="F421" s="184"/>
      <c r="G421" s="184"/>
      <c r="H421" s="184"/>
      <c r="I421" s="184"/>
      <c r="J421" s="184"/>
      <c r="K421" s="184"/>
      <c r="L421" s="184"/>
      <c r="M421" s="184"/>
      <c r="N421" s="184"/>
      <c r="O421" s="184"/>
      <c r="P421" s="184"/>
      <c r="Q421" s="184"/>
      <c r="R421" s="184"/>
      <c r="S421" s="184"/>
      <c r="T421" s="184"/>
      <c r="U421" s="184"/>
      <c r="V421" s="184"/>
      <c r="W421" s="184"/>
      <c r="X421" s="184"/>
      <c r="Y421" s="184"/>
      <c r="Z421" s="184"/>
      <c r="AA421" s="184"/>
      <c r="AB421" s="184"/>
      <c r="AC421" s="184"/>
    </row>
    <row r="422" spans="1:29" x14ac:dyDescent="0.35">
      <c r="A422" s="246"/>
      <c r="B422" s="184"/>
      <c r="C422" s="184"/>
      <c r="D422" s="184"/>
      <c r="E422" s="184"/>
      <c r="F422" s="184"/>
      <c r="G422" s="184"/>
      <c r="H422" s="184"/>
      <c r="I422" s="184"/>
      <c r="J422" s="184"/>
      <c r="K422" s="184"/>
      <c r="L422" s="184"/>
      <c r="M422" s="184"/>
      <c r="N422" s="184"/>
      <c r="O422" s="184"/>
      <c r="P422" s="184"/>
      <c r="Q422" s="184"/>
      <c r="R422" s="184"/>
      <c r="S422" s="184"/>
      <c r="T422" s="184"/>
      <c r="U422" s="184"/>
      <c r="V422" s="184"/>
      <c r="W422" s="184"/>
      <c r="X422" s="184"/>
      <c r="Y422" s="184"/>
      <c r="Z422" s="184"/>
      <c r="AA422" s="184"/>
      <c r="AB422" s="184"/>
      <c r="AC422" s="184"/>
    </row>
    <row r="423" spans="1:29" x14ac:dyDescent="0.35">
      <c r="A423" s="246"/>
      <c r="B423" s="184"/>
      <c r="C423" s="184"/>
      <c r="D423" s="184"/>
      <c r="E423" s="184"/>
      <c r="F423" s="184"/>
      <c r="G423" s="184"/>
      <c r="H423" s="184"/>
      <c r="I423" s="184"/>
      <c r="J423" s="184"/>
      <c r="K423" s="184"/>
      <c r="L423" s="184"/>
      <c r="M423" s="184"/>
      <c r="N423" s="184"/>
      <c r="O423" s="184"/>
      <c r="P423" s="184"/>
      <c r="Q423" s="184"/>
      <c r="R423" s="184"/>
      <c r="S423" s="184"/>
      <c r="T423" s="184"/>
      <c r="U423" s="184"/>
      <c r="V423" s="184"/>
      <c r="W423" s="184"/>
      <c r="X423" s="184"/>
      <c r="Y423" s="184"/>
      <c r="Z423" s="184"/>
      <c r="AA423" s="184"/>
      <c r="AB423" s="184"/>
      <c r="AC423" s="184"/>
    </row>
    <row r="424" spans="1:29" x14ac:dyDescent="0.35">
      <c r="A424" s="246"/>
      <c r="B424" s="184"/>
      <c r="C424" s="184"/>
      <c r="D424" s="184"/>
      <c r="E424" s="184"/>
      <c r="F424" s="184"/>
      <c r="G424" s="184"/>
      <c r="H424" s="184"/>
      <c r="I424" s="184"/>
      <c r="J424" s="184"/>
      <c r="K424" s="184"/>
      <c r="L424" s="184"/>
      <c r="M424" s="184"/>
      <c r="N424" s="184"/>
      <c r="O424" s="184"/>
      <c r="P424" s="184"/>
      <c r="Q424" s="184"/>
      <c r="R424" s="184"/>
      <c r="S424" s="184"/>
      <c r="T424" s="184"/>
      <c r="U424" s="184"/>
      <c r="V424" s="184"/>
      <c r="W424" s="184"/>
      <c r="X424" s="184"/>
      <c r="Y424" s="184"/>
      <c r="Z424" s="184"/>
      <c r="AA424" s="184"/>
      <c r="AB424" s="184"/>
      <c r="AC424" s="184"/>
    </row>
    <row r="425" spans="1:29" x14ac:dyDescent="0.35">
      <c r="A425" s="246"/>
      <c r="B425" s="184"/>
      <c r="C425" s="184"/>
      <c r="D425" s="184"/>
      <c r="E425" s="184"/>
      <c r="F425" s="184"/>
      <c r="G425" s="184"/>
      <c r="H425" s="184"/>
      <c r="I425" s="184"/>
      <c r="J425" s="184"/>
      <c r="K425" s="184"/>
      <c r="L425" s="184"/>
      <c r="M425" s="184"/>
      <c r="N425" s="184"/>
      <c r="O425" s="184"/>
      <c r="P425" s="184"/>
      <c r="Q425" s="184"/>
      <c r="R425" s="184"/>
      <c r="S425" s="184"/>
      <c r="T425" s="184"/>
      <c r="U425" s="184"/>
      <c r="V425" s="184"/>
      <c r="W425" s="184"/>
      <c r="X425" s="184"/>
      <c r="Y425" s="184"/>
      <c r="Z425" s="184"/>
      <c r="AA425" s="184"/>
      <c r="AB425" s="184"/>
      <c r="AC425" s="184"/>
    </row>
    <row r="426" spans="1:29" x14ac:dyDescent="0.35">
      <c r="A426" s="246"/>
      <c r="B426" s="184"/>
      <c r="C426" s="184"/>
      <c r="D426" s="184"/>
      <c r="E426" s="184"/>
      <c r="F426" s="184"/>
      <c r="G426" s="184"/>
      <c r="H426" s="184"/>
      <c r="I426" s="184"/>
      <c r="J426" s="184"/>
      <c r="K426" s="184"/>
      <c r="L426" s="184"/>
      <c r="M426" s="184"/>
      <c r="N426" s="184"/>
      <c r="O426" s="184"/>
      <c r="P426" s="184"/>
      <c r="Q426" s="184"/>
      <c r="R426" s="184"/>
      <c r="S426" s="184"/>
      <c r="T426" s="184"/>
      <c r="U426" s="184"/>
      <c r="V426" s="184"/>
      <c r="W426" s="184"/>
      <c r="X426" s="184"/>
      <c r="Y426" s="184"/>
      <c r="Z426" s="184"/>
      <c r="AA426" s="184"/>
      <c r="AB426" s="184"/>
      <c r="AC426" s="184"/>
    </row>
    <row r="427" spans="1:29" x14ac:dyDescent="0.35">
      <c r="A427" s="246"/>
      <c r="B427" s="184"/>
      <c r="C427" s="184"/>
      <c r="D427" s="184"/>
      <c r="E427" s="184"/>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row>
    <row r="428" spans="1:29" x14ac:dyDescent="0.35">
      <c r="A428" s="246"/>
      <c r="B428" s="184"/>
      <c r="C428" s="184"/>
      <c r="D428" s="184"/>
      <c r="E428" s="184"/>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row>
    <row r="429" spans="1:29" x14ac:dyDescent="0.35">
      <c r="A429" s="246"/>
      <c r="B429" s="184"/>
      <c r="C429" s="184"/>
      <c r="D429" s="184"/>
      <c r="E429" s="184"/>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row>
    <row r="430" spans="1:29" x14ac:dyDescent="0.35">
      <c r="A430" s="246"/>
      <c r="B430" s="184"/>
      <c r="C430" s="184"/>
      <c r="D430" s="184"/>
      <c r="E430" s="184"/>
      <c r="F430" s="184"/>
      <c r="G430" s="184"/>
      <c r="H430" s="184"/>
      <c r="I430" s="184"/>
      <c r="J430" s="184"/>
      <c r="K430" s="184"/>
      <c r="L430" s="184"/>
      <c r="M430" s="184"/>
      <c r="N430" s="184"/>
      <c r="O430" s="184"/>
      <c r="P430" s="184"/>
      <c r="Q430" s="184"/>
      <c r="R430" s="184"/>
      <c r="S430" s="184"/>
      <c r="T430" s="184"/>
      <c r="U430" s="184"/>
      <c r="V430" s="184"/>
      <c r="W430" s="184"/>
      <c r="X430" s="184"/>
      <c r="Y430" s="184"/>
      <c r="Z430" s="184"/>
      <c r="AA430" s="184"/>
      <c r="AB430" s="184"/>
      <c r="AC430" s="184"/>
    </row>
    <row r="431" spans="1:29" x14ac:dyDescent="0.35">
      <c r="A431" s="246"/>
      <c r="B431" s="184"/>
      <c r="C431" s="184"/>
      <c r="D431" s="184"/>
      <c r="E431" s="184"/>
      <c r="F431" s="184"/>
      <c r="G431" s="184"/>
      <c r="H431" s="184"/>
      <c r="I431" s="184"/>
      <c r="J431" s="184"/>
      <c r="K431" s="184"/>
      <c r="L431" s="184"/>
      <c r="M431" s="184"/>
      <c r="N431" s="184"/>
      <c r="O431" s="184"/>
      <c r="P431" s="184"/>
      <c r="Q431" s="184"/>
      <c r="R431" s="184"/>
      <c r="S431" s="184"/>
      <c r="T431" s="184"/>
      <c r="U431" s="184"/>
      <c r="V431" s="184"/>
      <c r="W431" s="184"/>
      <c r="X431" s="184"/>
      <c r="Y431" s="184"/>
      <c r="Z431" s="184"/>
      <c r="AA431" s="184"/>
      <c r="AB431" s="184"/>
      <c r="AC431" s="184"/>
    </row>
    <row r="432" spans="1:29" x14ac:dyDescent="0.35">
      <c r="A432" s="246"/>
      <c r="B432" s="184"/>
      <c r="C432" s="184"/>
      <c r="D432" s="184"/>
      <c r="E432" s="184"/>
      <c r="F432" s="184"/>
      <c r="G432" s="184"/>
      <c r="H432" s="184"/>
      <c r="I432" s="184"/>
      <c r="J432" s="184"/>
      <c r="K432" s="184"/>
      <c r="L432" s="184"/>
      <c r="M432" s="184"/>
      <c r="N432" s="184"/>
      <c r="O432" s="184"/>
      <c r="P432" s="184"/>
      <c r="Q432" s="184"/>
      <c r="R432" s="184"/>
      <c r="S432" s="184"/>
      <c r="T432" s="184"/>
      <c r="U432" s="184"/>
      <c r="V432" s="184"/>
      <c r="W432" s="184"/>
      <c r="X432" s="184"/>
      <c r="Y432" s="184"/>
      <c r="Z432" s="184"/>
      <c r="AA432" s="184"/>
      <c r="AB432" s="184"/>
      <c r="AC432" s="184"/>
    </row>
    <row r="433" spans="1:29" x14ac:dyDescent="0.35">
      <c r="A433" s="246"/>
      <c r="B433" s="184"/>
      <c r="C433" s="184"/>
      <c r="D433" s="184"/>
      <c r="E433" s="184"/>
      <c r="F433" s="184"/>
      <c r="G433" s="184"/>
      <c r="H433" s="184"/>
      <c r="I433" s="184"/>
      <c r="J433" s="184"/>
      <c r="K433" s="184"/>
      <c r="L433" s="184"/>
      <c r="M433" s="184"/>
      <c r="N433" s="184"/>
      <c r="O433" s="184"/>
      <c r="P433" s="184"/>
      <c r="Q433" s="184"/>
      <c r="R433" s="184"/>
      <c r="S433" s="184"/>
      <c r="T433" s="184"/>
      <c r="U433" s="184"/>
      <c r="V433" s="184"/>
      <c r="W433" s="184"/>
      <c r="X433" s="184"/>
      <c r="Y433" s="184"/>
      <c r="Z433" s="184"/>
      <c r="AA433" s="184"/>
      <c r="AB433" s="184"/>
      <c r="AC433" s="184"/>
    </row>
    <row r="434" spans="1:29" x14ac:dyDescent="0.35">
      <c r="A434" s="246"/>
      <c r="B434" s="184"/>
      <c r="C434" s="184"/>
      <c r="D434" s="184"/>
      <c r="E434" s="184"/>
      <c r="F434" s="184"/>
      <c r="G434" s="184"/>
      <c r="H434" s="184"/>
      <c r="I434" s="184"/>
      <c r="J434" s="184"/>
      <c r="K434" s="184"/>
      <c r="L434" s="184"/>
      <c r="M434" s="184"/>
      <c r="N434" s="184"/>
      <c r="O434" s="184"/>
      <c r="P434" s="184"/>
      <c r="Q434" s="184"/>
      <c r="R434" s="184"/>
      <c r="S434" s="184"/>
      <c r="T434" s="184"/>
      <c r="U434" s="184"/>
      <c r="V434" s="184"/>
      <c r="W434" s="184"/>
      <c r="X434" s="184"/>
      <c r="Y434" s="184"/>
      <c r="Z434" s="184"/>
      <c r="AA434" s="184"/>
      <c r="AB434" s="184"/>
      <c r="AC434" s="184"/>
    </row>
    <row r="435" spans="1:29" x14ac:dyDescent="0.35">
      <c r="A435" s="246"/>
      <c r="B435" s="184"/>
      <c r="C435" s="184"/>
      <c r="D435" s="184"/>
      <c r="E435" s="184"/>
      <c r="F435" s="184"/>
      <c r="G435" s="184"/>
      <c r="H435" s="184"/>
      <c r="I435" s="184"/>
      <c r="J435" s="184"/>
      <c r="K435" s="184"/>
      <c r="L435" s="184"/>
      <c r="M435" s="184"/>
      <c r="N435" s="184"/>
      <c r="O435" s="184"/>
      <c r="P435" s="184"/>
      <c r="Q435" s="184"/>
      <c r="R435" s="184"/>
      <c r="S435" s="184"/>
      <c r="T435" s="184"/>
      <c r="U435" s="184"/>
      <c r="V435" s="184"/>
      <c r="W435" s="184"/>
      <c r="X435" s="184"/>
      <c r="Y435" s="184"/>
      <c r="Z435" s="184"/>
      <c r="AA435" s="184"/>
      <c r="AB435" s="184"/>
      <c r="AC435" s="184"/>
    </row>
    <row r="436" spans="1:29" x14ac:dyDescent="0.35">
      <c r="A436" s="246"/>
      <c r="B436" s="184"/>
      <c r="C436" s="184"/>
      <c r="D436" s="184"/>
      <c r="E436" s="184"/>
      <c r="F436" s="184"/>
      <c r="G436" s="184"/>
      <c r="H436" s="184"/>
      <c r="I436" s="184"/>
      <c r="J436" s="184"/>
      <c r="K436" s="184"/>
      <c r="L436" s="184"/>
      <c r="M436" s="184"/>
      <c r="N436" s="184"/>
      <c r="O436" s="184"/>
      <c r="P436" s="184"/>
      <c r="Q436" s="184"/>
      <c r="R436" s="184"/>
      <c r="S436" s="184"/>
      <c r="T436" s="184"/>
      <c r="U436" s="184"/>
      <c r="V436" s="184"/>
      <c r="W436" s="184"/>
      <c r="X436" s="184"/>
      <c r="Y436" s="184"/>
      <c r="Z436" s="184"/>
      <c r="AA436" s="184"/>
      <c r="AB436" s="184"/>
      <c r="AC436" s="184"/>
    </row>
    <row r="437" spans="1:29" x14ac:dyDescent="0.35">
      <c r="A437" s="246"/>
      <c r="B437" s="184"/>
      <c r="C437" s="184"/>
      <c r="D437" s="184"/>
      <c r="E437" s="184"/>
      <c r="F437" s="184"/>
      <c r="G437" s="184"/>
      <c r="H437" s="184"/>
      <c r="I437" s="184"/>
      <c r="J437" s="184"/>
      <c r="K437" s="184"/>
      <c r="L437" s="184"/>
      <c r="M437" s="184"/>
      <c r="N437" s="184"/>
      <c r="O437" s="184"/>
      <c r="P437" s="184"/>
      <c r="Q437" s="184"/>
      <c r="R437" s="184"/>
      <c r="S437" s="184"/>
      <c r="T437" s="184"/>
      <c r="U437" s="184"/>
      <c r="V437" s="184"/>
      <c r="W437" s="184"/>
      <c r="X437" s="184"/>
      <c r="Y437" s="184"/>
      <c r="Z437" s="184"/>
      <c r="AA437" s="184"/>
      <c r="AB437" s="184"/>
      <c r="AC437" s="184"/>
    </row>
    <row r="438" spans="1:29" x14ac:dyDescent="0.35">
      <c r="A438" s="246"/>
      <c r="B438" s="184"/>
      <c r="C438" s="184"/>
      <c r="D438" s="184"/>
      <c r="E438" s="184"/>
      <c r="F438" s="184"/>
      <c r="G438" s="184"/>
      <c r="H438" s="184"/>
      <c r="I438" s="184"/>
      <c r="J438" s="184"/>
      <c r="K438" s="184"/>
      <c r="L438" s="184"/>
      <c r="M438" s="184"/>
      <c r="N438" s="184"/>
      <c r="O438" s="184"/>
      <c r="P438" s="184"/>
      <c r="Q438" s="184"/>
      <c r="R438" s="184"/>
      <c r="S438" s="184"/>
      <c r="T438" s="184"/>
      <c r="U438" s="184"/>
      <c r="V438" s="184"/>
      <c r="W438" s="184"/>
      <c r="X438" s="184"/>
      <c r="Y438" s="184"/>
      <c r="Z438" s="184"/>
      <c r="AA438" s="184"/>
      <c r="AB438" s="184"/>
      <c r="AC438" s="184"/>
    </row>
    <row r="439" spans="1:29" x14ac:dyDescent="0.35">
      <c r="A439" s="246"/>
      <c r="B439" s="184"/>
      <c r="C439" s="184"/>
      <c r="D439" s="184"/>
      <c r="E439" s="184"/>
      <c r="F439" s="184"/>
      <c r="G439" s="184"/>
      <c r="H439" s="184"/>
      <c r="I439" s="184"/>
      <c r="J439" s="184"/>
      <c r="K439" s="184"/>
      <c r="L439" s="184"/>
      <c r="M439" s="184"/>
      <c r="N439" s="184"/>
      <c r="O439" s="184"/>
      <c r="P439" s="184"/>
      <c r="Q439" s="184"/>
      <c r="R439" s="184"/>
      <c r="S439" s="184"/>
      <c r="T439" s="184"/>
      <c r="U439" s="184"/>
      <c r="V439" s="184"/>
      <c r="W439" s="184"/>
      <c r="X439" s="184"/>
      <c r="Y439" s="184"/>
      <c r="Z439" s="184"/>
      <c r="AA439" s="184"/>
      <c r="AB439" s="184"/>
      <c r="AC439" s="184"/>
    </row>
    <row r="440" spans="1:29" x14ac:dyDescent="0.35">
      <c r="A440" s="246"/>
      <c r="B440" s="184"/>
      <c r="C440" s="184"/>
      <c r="D440" s="184"/>
      <c r="E440" s="184"/>
      <c r="F440" s="184"/>
      <c r="G440" s="184"/>
      <c r="H440" s="184"/>
      <c r="I440" s="184"/>
      <c r="J440" s="184"/>
      <c r="K440" s="184"/>
      <c r="L440" s="184"/>
      <c r="M440" s="184"/>
      <c r="N440" s="184"/>
      <c r="O440" s="184"/>
      <c r="P440" s="184"/>
      <c r="Q440" s="184"/>
      <c r="R440" s="184"/>
      <c r="S440" s="184"/>
      <c r="T440" s="184"/>
      <c r="U440" s="184"/>
      <c r="V440" s="184"/>
      <c r="W440" s="184"/>
      <c r="X440" s="184"/>
      <c r="Y440" s="184"/>
      <c r="Z440" s="184"/>
      <c r="AA440" s="184"/>
      <c r="AB440" s="184"/>
      <c r="AC440" s="184"/>
    </row>
    <row r="441" spans="1:29" x14ac:dyDescent="0.35">
      <c r="A441" s="246"/>
      <c r="B441" s="184"/>
      <c r="C441" s="184"/>
      <c r="D441" s="184"/>
      <c r="E441" s="184"/>
      <c r="F441" s="184"/>
      <c r="G441" s="184"/>
      <c r="H441" s="184"/>
      <c r="I441" s="184"/>
      <c r="J441" s="184"/>
      <c r="K441" s="184"/>
      <c r="L441" s="184"/>
      <c r="M441" s="184"/>
      <c r="N441" s="184"/>
      <c r="O441" s="184"/>
      <c r="P441" s="184"/>
      <c r="Q441" s="184"/>
      <c r="R441" s="184"/>
      <c r="S441" s="184"/>
      <c r="T441" s="184"/>
      <c r="U441" s="184"/>
      <c r="V441" s="184"/>
      <c r="W441" s="184"/>
      <c r="X441" s="184"/>
      <c r="Y441" s="184"/>
      <c r="Z441" s="184"/>
      <c r="AA441" s="184"/>
      <c r="AB441" s="184"/>
      <c r="AC441" s="184"/>
    </row>
    <row r="442" spans="1:29" x14ac:dyDescent="0.35">
      <c r="A442" s="246"/>
      <c r="B442" s="184"/>
      <c r="C442" s="184"/>
      <c r="D442" s="184"/>
      <c r="E442" s="184"/>
      <c r="F442" s="184"/>
      <c r="G442" s="184"/>
      <c r="H442" s="184"/>
      <c r="I442" s="184"/>
      <c r="J442" s="184"/>
      <c r="K442" s="184"/>
      <c r="L442" s="184"/>
      <c r="M442" s="184"/>
      <c r="N442" s="184"/>
      <c r="O442" s="184"/>
      <c r="P442" s="184"/>
      <c r="Q442" s="184"/>
      <c r="R442" s="184"/>
      <c r="S442" s="184"/>
      <c r="T442" s="184"/>
      <c r="U442" s="184"/>
      <c r="V442" s="184"/>
      <c r="W442" s="184"/>
      <c r="X442" s="184"/>
      <c r="Y442" s="184"/>
      <c r="Z442" s="184"/>
      <c r="AA442" s="184"/>
      <c r="AB442" s="184"/>
      <c r="AC442" s="184"/>
    </row>
    <row r="443" spans="1:29" x14ac:dyDescent="0.35">
      <c r="A443" s="246"/>
      <c r="B443" s="184"/>
      <c r="C443" s="184"/>
      <c r="D443" s="184"/>
      <c r="E443" s="184"/>
      <c r="F443" s="184"/>
      <c r="G443" s="184"/>
      <c r="H443" s="184"/>
      <c r="I443" s="184"/>
      <c r="J443" s="184"/>
      <c r="K443" s="184"/>
      <c r="L443" s="184"/>
      <c r="M443" s="184"/>
      <c r="N443" s="184"/>
      <c r="O443" s="184"/>
      <c r="P443" s="184"/>
      <c r="Q443" s="184"/>
      <c r="R443" s="184"/>
      <c r="S443" s="184"/>
      <c r="T443" s="184"/>
      <c r="U443" s="184"/>
      <c r="V443" s="184"/>
      <c r="W443" s="184"/>
      <c r="X443" s="184"/>
      <c r="Y443" s="184"/>
      <c r="Z443" s="184"/>
      <c r="AA443" s="184"/>
      <c r="AB443" s="184"/>
      <c r="AC443" s="184"/>
    </row>
    <row r="444" spans="1:29" x14ac:dyDescent="0.35">
      <c r="A444" s="246"/>
      <c r="B444" s="184"/>
      <c r="C444" s="184"/>
      <c r="D444" s="184"/>
      <c r="E444" s="184"/>
      <c r="F444" s="184"/>
      <c r="G444" s="184"/>
      <c r="H444" s="184"/>
      <c r="I444" s="184"/>
      <c r="J444" s="184"/>
      <c r="K444" s="184"/>
      <c r="L444" s="184"/>
      <c r="M444" s="184"/>
      <c r="N444" s="184"/>
      <c r="O444" s="184"/>
      <c r="P444" s="184"/>
      <c r="Q444" s="184"/>
      <c r="R444" s="184"/>
      <c r="S444" s="184"/>
      <c r="T444" s="184"/>
      <c r="U444" s="184"/>
      <c r="V444" s="184"/>
      <c r="W444" s="184"/>
      <c r="X444" s="184"/>
      <c r="Y444" s="184"/>
      <c r="Z444" s="184"/>
      <c r="AA444" s="184"/>
      <c r="AB444" s="184"/>
      <c r="AC444" s="184"/>
    </row>
    <row r="445" spans="1:29" x14ac:dyDescent="0.35">
      <c r="A445" s="246"/>
      <c r="B445" s="184"/>
      <c r="C445" s="184"/>
      <c r="D445" s="184"/>
      <c r="E445" s="184"/>
      <c r="F445" s="184"/>
      <c r="G445" s="184"/>
      <c r="H445" s="184"/>
      <c r="I445" s="184"/>
      <c r="J445" s="184"/>
      <c r="K445" s="184"/>
      <c r="L445" s="184"/>
      <c r="M445" s="184"/>
      <c r="N445" s="184"/>
      <c r="O445" s="184"/>
      <c r="P445" s="184"/>
      <c r="Q445" s="184"/>
      <c r="R445" s="184"/>
      <c r="S445" s="184"/>
      <c r="T445" s="184"/>
      <c r="U445" s="184"/>
      <c r="V445" s="184"/>
      <c r="W445" s="184"/>
      <c r="X445" s="184"/>
      <c r="Y445" s="184"/>
      <c r="Z445" s="184"/>
      <c r="AA445" s="184"/>
      <c r="AB445" s="184"/>
      <c r="AC445" s="184"/>
    </row>
    <row r="446" spans="1:29" x14ac:dyDescent="0.35">
      <c r="A446" s="246"/>
      <c r="B446" s="184"/>
      <c r="C446" s="184"/>
      <c r="D446" s="184"/>
      <c r="E446" s="184"/>
      <c r="F446" s="184"/>
      <c r="G446" s="184"/>
      <c r="H446" s="184"/>
      <c r="I446" s="184"/>
      <c r="J446" s="184"/>
      <c r="K446" s="184"/>
      <c r="L446" s="184"/>
      <c r="M446" s="184"/>
      <c r="N446" s="184"/>
      <c r="O446" s="184"/>
      <c r="P446" s="184"/>
      <c r="Q446" s="184"/>
      <c r="R446" s="184"/>
      <c r="S446" s="184"/>
      <c r="T446" s="184"/>
      <c r="U446" s="184"/>
      <c r="V446" s="184"/>
      <c r="W446" s="184"/>
      <c r="X446" s="184"/>
      <c r="Y446" s="184"/>
      <c r="Z446" s="184"/>
      <c r="AA446" s="184"/>
      <c r="AB446" s="184"/>
      <c r="AC446" s="184"/>
    </row>
    <row r="447" spans="1:29" x14ac:dyDescent="0.35">
      <c r="A447" s="246"/>
      <c r="B447" s="184"/>
      <c r="C447" s="184"/>
      <c r="D447" s="184"/>
      <c r="E447" s="184"/>
      <c r="F447" s="184"/>
      <c r="G447" s="184"/>
      <c r="H447" s="184"/>
      <c r="I447" s="184"/>
      <c r="J447" s="184"/>
      <c r="K447" s="184"/>
      <c r="L447" s="184"/>
      <c r="M447" s="184"/>
      <c r="N447" s="184"/>
      <c r="O447" s="184"/>
      <c r="P447" s="184"/>
      <c r="Q447" s="184"/>
      <c r="R447" s="184"/>
      <c r="S447" s="184"/>
      <c r="T447" s="184"/>
      <c r="U447" s="184"/>
      <c r="V447" s="184"/>
      <c r="W447" s="184"/>
      <c r="X447" s="184"/>
      <c r="Y447" s="184"/>
      <c r="Z447" s="184"/>
      <c r="AA447" s="184"/>
      <c r="AB447" s="184"/>
      <c r="AC447" s="184"/>
    </row>
    <row r="448" spans="1:29" x14ac:dyDescent="0.35">
      <c r="A448" s="246"/>
      <c r="B448" s="184"/>
      <c r="C448" s="184"/>
      <c r="D448" s="184"/>
      <c r="E448" s="184"/>
      <c r="F448" s="184"/>
      <c r="G448" s="184"/>
      <c r="H448" s="184"/>
      <c r="I448" s="184"/>
      <c r="J448" s="184"/>
      <c r="K448" s="184"/>
      <c r="L448" s="184"/>
      <c r="M448" s="184"/>
      <c r="N448" s="184"/>
      <c r="O448" s="184"/>
      <c r="P448" s="184"/>
      <c r="Q448" s="184"/>
      <c r="R448" s="184"/>
      <c r="S448" s="184"/>
      <c r="T448" s="184"/>
      <c r="U448" s="184"/>
      <c r="V448" s="184"/>
      <c r="W448" s="184"/>
      <c r="X448" s="184"/>
      <c r="Y448" s="184"/>
      <c r="Z448" s="184"/>
      <c r="AA448" s="184"/>
      <c r="AB448" s="184"/>
      <c r="AC448" s="184"/>
    </row>
    <row r="449" spans="1:29" x14ac:dyDescent="0.35">
      <c r="A449" s="246"/>
      <c r="B449" s="184"/>
      <c r="C449" s="184"/>
      <c r="D449" s="184"/>
      <c r="E449" s="184"/>
      <c r="F449" s="184"/>
      <c r="G449" s="184"/>
      <c r="H449" s="184"/>
      <c r="I449" s="184"/>
      <c r="J449" s="184"/>
      <c r="K449" s="184"/>
      <c r="L449" s="184"/>
      <c r="M449" s="184"/>
      <c r="N449" s="184"/>
      <c r="O449" s="184"/>
      <c r="P449" s="184"/>
      <c r="Q449" s="184"/>
      <c r="R449" s="184"/>
      <c r="S449" s="184"/>
      <c r="T449" s="184"/>
      <c r="U449" s="184"/>
      <c r="V449" s="184"/>
      <c r="W449" s="184"/>
      <c r="X449" s="184"/>
      <c r="Y449" s="184"/>
      <c r="Z449" s="184"/>
      <c r="AA449" s="184"/>
      <c r="AB449" s="184"/>
      <c r="AC449" s="184"/>
    </row>
    <row r="450" spans="1:29" x14ac:dyDescent="0.35">
      <c r="A450" s="246"/>
      <c r="B450" s="184"/>
      <c r="C450" s="184"/>
      <c r="D450" s="184"/>
      <c r="E450" s="184"/>
      <c r="F450" s="184"/>
      <c r="G450" s="184"/>
      <c r="H450" s="184"/>
      <c r="I450" s="184"/>
      <c r="J450" s="184"/>
      <c r="K450" s="184"/>
      <c r="L450" s="184"/>
      <c r="M450" s="184"/>
      <c r="N450" s="184"/>
      <c r="O450" s="184"/>
      <c r="P450" s="184"/>
      <c r="Q450" s="184"/>
      <c r="R450" s="184"/>
      <c r="S450" s="184"/>
      <c r="T450" s="184"/>
      <c r="U450" s="184"/>
      <c r="V450" s="184"/>
      <c r="W450" s="184"/>
      <c r="X450" s="184"/>
      <c r="Y450" s="184"/>
      <c r="Z450" s="184"/>
      <c r="AA450" s="184"/>
      <c r="AB450" s="184"/>
      <c r="AC450" s="184"/>
    </row>
    <row r="451" spans="1:29" x14ac:dyDescent="0.35">
      <c r="A451" s="246"/>
      <c r="B451" s="184"/>
      <c r="C451" s="184"/>
      <c r="D451" s="184"/>
      <c r="E451" s="184"/>
      <c r="F451" s="184"/>
      <c r="G451" s="184"/>
      <c r="H451" s="184"/>
      <c r="I451" s="184"/>
      <c r="J451" s="184"/>
      <c r="K451" s="184"/>
      <c r="L451" s="184"/>
      <c r="M451" s="184"/>
      <c r="N451" s="184"/>
      <c r="O451" s="184"/>
      <c r="P451" s="184"/>
      <c r="Q451" s="184"/>
      <c r="R451" s="184"/>
      <c r="S451" s="184"/>
      <c r="T451" s="184"/>
      <c r="U451" s="184"/>
      <c r="V451" s="184"/>
      <c r="W451" s="184"/>
      <c r="X451" s="184"/>
      <c r="Y451" s="184"/>
      <c r="Z451" s="184"/>
      <c r="AA451" s="184"/>
      <c r="AB451" s="184"/>
      <c r="AC451" s="184"/>
    </row>
    <row r="452" spans="1:29" x14ac:dyDescent="0.35">
      <c r="A452" s="246"/>
      <c r="B452" s="184"/>
      <c r="C452" s="184"/>
      <c r="D452" s="184"/>
      <c r="E452" s="184"/>
      <c r="F452" s="184"/>
      <c r="G452" s="184"/>
      <c r="H452" s="184"/>
      <c r="I452" s="184"/>
      <c r="J452" s="184"/>
      <c r="K452" s="184"/>
      <c r="L452" s="184"/>
      <c r="M452" s="184"/>
      <c r="N452" s="184"/>
      <c r="O452" s="184"/>
      <c r="P452" s="184"/>
      <c r="Q452" s="184"/>
      <c r="R452" s="184"/>
      <c r="S452" s="184"/>
      <c r="T452" s="184"/>
      <c r="U452" s="184"/>
      <c r="V452" s="184"/>
      <c r="W452" s="184"/>
      <c r="X452" s="184"/>
      <c r="Y452" s="184"/>
      <c r="Z452" s="184"/>
      <c r="AA452" s="184"/>
      <c r="AB452" s="184"/>
      <c r="AC452" s="184"/>
    </row>
    <row r="453" spans="1:29" x14ac:dyDescent="0.35">
      <c r="A453" s="246"/>
      <c r="B453" s="184"/>
      <c r="C453" s="184"/>
      <c r="D453" s="184"/>
      <c r="E453" s="184"/>
      <c r="F453" s="184"/>
      <c r="G453" s="184"/>
      <c r="H453" s="184"/>
      <c r="I453" s="184"/>
      <c r="J453" s="184"/>
      <c r="K453" s="184"/>
      <c r="L453" s="184"/>
      <c r="M453" s="184"/>
      <c r="N453" s="184"/>
      <c r="O453" s="184"/>
      <c r="P453" s="184"/>
      <c r="Q453" s="184"/>
      <c r="R453" s="184"/>
      <c r="S453" s="184"/>
      <c r="T453" s="184"/>
      <c r="U453" s="184"/>
      <c r="V453" s="184"/>
      <c r="W453" s="184"/>
      <c r="X453" s="184"/>
      <c r="Y453" s="184"/>
      <c r="Z453" s="184"/>
      <c r="AA453" s="184"/>
      <c r="AB453" s="184"/>
      <c r="AC453" s="184"/>
    </row>
    <row r="454" spans="1:29" x14ac:dyDescent="0.35">
      <c r="A454" s="246"/>
      <c r="B454" s="184"/>
      <c r="C454" s="184"/>
      <c r="D454" s="184"/>
      <c r="E454" s="184"/>
      <c r="F454" s="184"/>
      <c r="G454" s="184"/>
      <c r="H454" s="184"/>
      <c r="I454" s="184"/>
      <c r="J454" s="184"/>
      <c r="K454" s="184"/>
      <c r="L454" s="184"/>
      <c r="M454" s="184"/>
      <c r="N454" s="184"/>
      <c r="O454" s="184"/>
      <c r="P454" s="184"/>
      <c r="Q454" s="184"/>
      <c r="R454" s="184"/>
      <c r="S454" s="184"/>
      <c r="T454" s="184"/>
      <c r="U454" s="184"/>
      <c r="V454" s="184"/>
      <c r="W454" s="184"/>
      <c r="X454" s="184"/>
      <c r="Y454" s="184"/>
      <c r="Z454" s="184"/>
      <c r="AA454" s="184"/>
      <c r="AB454" s="184"/>
      <c r="AC454" s="184"/>
    </row>
    <row r="455" spans="1:29" x14ac:dyDescent="0.35">
      <c r="A455" s="246"/>
      <c r="B455" s="184"/>
      <c r="C455" s="184"/>
      <c r="D455" s="184"/>
      <c r="E455" s="184"/>
      <c r="F455" s="184"/>
      <c r="G455" s="184"/>
      <c r="H455" s="184"/>
      <c r="I455" s="184"/>
      <c r="J455" s="184"/>
      <c r="K455" s="184"/>
      <c r="L455" s="184"/>
      <c r="M455" s="184"/>
      <c r="N455" s="184"/>
      <c r="O455" s="184"/>
      <c r="P455" s="184"/>
      <c r="Q455" s="184"/>
      <c r="R455" s="184"/>
      <c r="S455" s="184"/>
      <c r="T455" s="184"/>
      <c r="U455" s="184"/>
      <c r="V455" s="184"/>
      <c r="W455" s="184"/>
      <c r="X455" s="184"/>
      <c r="Y455" s="184"/>
      <c r="Z455" s="184"/>
      <c r="AA455" s="184"/>
      <c r="AB455" s="184"/>
      <c r="AC455" s="184"/>
    </row>
    <row r="456" spans="1:29" x14ac:dyDescent="0.35">
      <c r="A456" s="246"/>
      <c r="B456" s="184"/>
      <c r="C456" s="184"/>
      <c r="D456" s="184"/>
      <c r="E456" s="184"/>
      <c r="F456" s="184"/>
      <c r="G456" s="184"/>
      <c r="H456" s="184"/>
      <c r="I456" s="184"/>
      <c r="J456" s="184"/>
      <c r="K456" s="184"/>
      <c r="L456" s="184"/>
      <c r="M456" s="184"/>
      <c r="N456" s="184"/>
      <c r="O456" s="184"/>
      <c r="P456" s="184"/>
      <c r="Q456" s="184"/>
      <c r="R456" s="184"/>
      <c r="S456" s="184"/>
      <c r="T456" s="184"/>
      <c r="U456" s="184"/>
      <c r="V456" s="184"/>
      <c r="W456" s="184"/>
      <c r="X456" s="184"/>
      <c r="Y456" s="184"/>
      <c r="Z456" s="184"/>
      <c r="AA456" s="184"/>
      <c r="AB456" s="184"/>
      <c r="AC456" s="184"/>
    </row>
    <row r="457" spans="1:29" x14ac:dyDescent="0.35">
      <c r="A457" s="246"/>
      <c r="B457" s="184"/>
      <c r="C457" s="184"/>
      <c r="D457" s="184"/>
      <c r="E457" s="184"/>
      <c r="F457" s="184"/>
      <c r="G457" s="184"/>
      <c r="H457" s="184"/>
      <c r="I457" s="184"/>
      <c r="J457" s="184"/>
      <c r="K457" s="184"/>
      <c r="L457" s="184"/>
      <c r="M457" s="184"/>
      <c r="N457" s="184"/>
      <c r="O457" s="184"/>
      <c r="P457" s="184"/>
      <c r="Q457" s="184"/>
      <c r="R457" s="184"/>
      <c r="S457" s="184"/>
      <c r="T457" s="184"/>
      <c r="U457" s="184"/>
      <c r="V457" s="184"/>
      <c r="W457" s="184"/>
      <c r="X457" s="184"/>
      <c r="Y457" s="184"/>
      <c r="Z457" s="184"/>
      <c r="AA457" s="184"/>
      <c r="AB457" s="184"/>
      <c r="AC457" s="184"/>
    </row>
    <row r="458" spans="1:29" x14ac:dyDescent="0.35">
      <c r="A458" s="246"/>
      <c r="B458" s="184"/>
      <c r="C458" s="184"/>
      <c r="D458" s="184"/>
      <c r="E458" s="184"/>
      <c r="F458" s="184"/>
      <c r="G458" s="184"/>
      <c r="H458" s="184"/>
      <c r="I458" s="184"/>
      <c r="J458" s="184"/>
      <c r="K458" s="184"/>
      <c r="L458" s="184"/>
      <c r="M458" s="184"/>
      <c r="N458" s="184"/>
      <c r="O458" s="184"/>
      <c r="P458" s="184"/>
      <c r="Q458" s="184"/>
      <c r="R458" s="184"/>
      <c r="S458" s="184"/>
      <c r="T458" s="184"/>
      <c r="U458" s="184"/>
      <c r="V458" s="184"/>
      <c r="W458" s="184"/>
      <c r="X458" s="184"/>
      <c r="Y458" s="184"/>
      <c r="Z458" s="184"/>
      <c r="AA458" s="184"/>
      <c r="AB458" s="184"/>
      <c r="AC458" s="184"/>
    </row>
    <row r="459" spans="1:29" x14ac:dyDescent="0.35">
      <c r="A459" s="246"/>
      <c r="B459" s="184"/>
      <c r="C459" s="184"/>
      <c r="D459" s="184"/>
      <c r="E459" s="184"/>
      <c r="F459" s="184"/>
      <c r="G459" s="184"/>
      <c r="H459" s="184"/>
      <c r="I459" s="184"/>
      <c r="J459" s="184"/>
      <c r="K459" s="184"/>
      <c r="L459" s="184"/>
      <c r="M459" s="184"/>
      <c r="N459" s="184"/>
      <c r="O459" s="184"/>
      <c r="P459" s="184"/>
      <c r="Q459" s="184"/>
      <c r="R459" s="184"/>
      <c r="S459" s="184"/>
      <c r="T459" s="184"/>
      <c r="U459" s="184"/>
      <c r="V459" s="184"/>
      <c r="W459" s="184"/>
      <c r="X459" s="184"/>
      <c r="Y459" s="184"/>
      <c r="Z459" s="184"/>
      <c r="AA459" s="184"/>
      <c r="AB459" s="184"/>
      <c r="AC459" s="184"/>
    </row>
    <row r="460" spans="1:29" x14ac:dyDescent="0.35">
      <c r="A460" s="246"/>
      <c r="B460" s="184"/>
      <c r="C460" s="184"/>
      <c r="D460" s="184"/>
      <c r="E460" s="184"/>
      <c r="F460" s="184"/>
      <c r="G460" s="184"/>
      <c r="H460" s="184"/>
      <c r="I460" s="184"/>
      <c r="J460" s="184"/>
      <c r="K460" s="184"/>
      <c r="L460" s="184"/>
      <c r="M460" s="184"/>
      <c r="N460" s="184"/>
      <c r="O460" s="184"/>
      <c r="P460" s="184"/>
      <c r="Q460" s="184"/>
      <c r="R460" s="184"/>
      <c r="S460" s="184"/>
      <c r="T460" s="184"/>
      <c r="U460" s="184"/>
      <c r="V460" s="184"/>
      <c r="W460" s="184"/>
      <c r="X460" s="184"/>
      <c r="Y460" s="184"/>
      <c r="Z460" s="184"/>
      <c r="AA460" s="184"/>
      <c r="AB460" s="184"/>
      <c r="AC460" s="184"/>
    </row>
    <row r="461" spans="1:29" x14ac:dyDescent="0.35">
      <c r="A461" s="246"/>
      <c r="B461" s="184"/>
      <c r="C461" s="184"/>
      <c r="D461" s="184"/>
      <c r="E461" s="184"/>
      <c r="F461" s="184"/>
      <c r="G461" s="184"/>
      <c r="H461" s="184"/>
      <c r="I461" s="184"/>
      <c r="J461" s="184"/>
      <c r="K461" s="184"/>
      <c r="L461" s="184"/>
      <c r="M461" s="184"/>
      <c r="N461" s="184"/>
      <c r="O461" s="184"/>
      <c r="P461" s="184"/>
      <c r="Q461" s="184"/>
      <c r="R461" s="184"/>
      <c r="S461" s="184"/>
      <c r="T461" s="184"/>
      <c r="U461" s="184"/>
      <c r="V461" s="184"/>
      <c r="W461" s="184"/>
      <c r="X461" s="184"/>
      <c r="Y461" s="184"/>
      <c r="Z461" s="184"/>
      <c r="AA461" s="184"/>
      <c r="AB461" s="184"/>
      <c r="AC461" s="184"/>
    </row>
    <row r="462" spans="1:29" x14ac:dyDescent="0.35">
      <c r="A462" s="246"/>
      <c r="B462" s="184"/>
      <c r="C462" s="184"/>
      <c r="D462" s="184"/>
      <c r="E462" s="184"/>
      <c r="F462" s="184"/>
      <c r="G462" s="184"/>
      <c r="H462" s="184"/>
      <c r="I462" s="184"/>
      <c r="J462" s="184"/>
      <c r="K462" s="184"/>
      <c r="L462" s="184"/>
      <c r="M462" s="184"/>
      <c r="N462" s="184"/>
      <c r="O462" s="184"/>
      <c r="P462" s="184"/>
      <c r="Q462" s="184"/>
      <c r="R462" s="184"/>
      <c r="S462" s="184"/>
      <c r="T462" s="184"/>
      <c r="U462" s="184"/>
      <c r="V462" s="184"/>
      <c r="W462" s="184"/>
      <c r="X462" s="184"/>
      <c r="Y462" s="184"/>
      <c r="Z462" s="184"/>
      <c r="AA462" s="184"/>
      <c r="AB462" s="184"/>
      <c r="AC462" s="184"/>
    </row>
    <row r="463" spans="1:29" x14ac:dyDescent="0.35">
      <c r="A463" s="246"/>
      <c r="B463" s="184"/>
      <c r="C463" s="184"/>
      <c r="D463" s="184"/>
      <c r="E463" s="184"/>
      <c r="F463" s="184"/>
      <c r="G463" s="184"/>
      <c r="H463" s="184"/>
      <c r="I463" s="184"/>
      <c r="J463" s="184"/>
      <c r="K463" s="184"/>
      <c r="L463" s="184"/>
      <c r="M463" s="184"/>
      <c r="N463" s="184"/>
      <c r="O463" s="184"/>
      <c r="P463" s="184"/>
      <c r="Q463" s="184"/>
      <c r="R463" s="184"/>
      <c r="S463" s="184"/>
      <c r="T463" s="184"/>
      <c r="U463" s="184"/>
      <c r="V463" s="184"/>
      <c r="W463" s="184"/>
      <c r="X463" s="184"/>
      <c r="Y463" s="184"/>
      <c r="Z463" s="184"/>
      <c r="AA463" s="184"/>
      <c r="AB463" s="184"/>
      <c r="AC463" s="184"/>
    </row>
    <row r="464" spans="1:29" x14ac:dyDescent="0.35">
      <c r="A464" s="246"/>
      <c r="B464" s="184"/>
      <c r="C464" s="184"/>
      <c r="D464" s="184"/>
      <c r="E464" s="184"/>
      <c r="F464" s="184"/>
      <c r="G464" s="184"/>
      <c r="H464" s="184"/>
      <c r="I464" s="184"/>
      <c r="J464" s="184"/>
      <c r="K464" s="184"/>
      <c r="L464" s="184"/>
      <c r="M464" s="184"/>
      <c r="N464" s="184"/>
      <c r="O464" s="184"/>
      <c r="P464" s="184"/>
      <c r="Q464" s="184"/>
      <c r="R464" s="184"/>
      <c r="S464" s="184"/>
      <c r="T464" s="184"/>
      <c r="U464" s="184"/>
      <c r="V464" s="184"/>
      <c r="W464" s="184"/>
      <c r="X464" s="184"/>
      <c r="Y464" s="184"/>
      <c r="Z464" s="184"/>
      <c r="AA464" s="184"/>
      <c r="AB464" s="184"/>
      <c r="AC464" s="184"/>
    </row>
    <row r="465" spans="1:29" x14ac:dyDescent="0.35">
      <c r="A465" s="246"/>
      <c r="B465" s="184"/>
      <c r="C465" s="184"/>
      <c r="D465" s="184"/>
      <c r="E465" s="184"/>
      <c r="F465" s="184"/>
      <c r="G465" s="184"/>
      <c r="H465" s="184"/>
      <c r="I465" s="184"/>
      <c r="J465" s="184"/>
      <c r="K465" s="184"/>
      <c r="L465" s="184"/>
      <c r="M465" s="184"/>
      <c r="N465" s="184"/>
      <c r="O465" s="184"/>
      <c r="P465" s="184"/>
      <c r="Q465" s="184"/>
      <c r="R465" s="184"/>
      <c r="S465" s="184"/>
      <c r="T465" s="184"/>
      <c r="U465" s="184"/>
      <c r="V465" s="184"/>
      <c r="W465" s="184"/>
      <c r="X465" s="184"/>
      <c r="Y465" s="184"/>
      <c r="Z465" s="184"/>
      <c r="AA465" s="184"/>
      <c r="AB465" s="184"/>
      <c r="AC465" s="184"/>
    </row>
    <row r="466" spans="1:29" x14ac:dyDescent="0.35">
      <c r="A466" s="246"/>
      <c r="B466" s="184"/>
      <c r="C466" s="184"/>
      <c r="D466" s="184"/>
      <c r="E466" s="184"/>
      <c r="F466" s="184"/>
      <c r="G466" s="184"/>
      <c r="H466" s="184"/>
      <c r="I466" s="184"/>
      <c r="J466" s="184"/>
      <c r="K466" s="184"/>
      <c r="L466" s="184"/>
      <c r="M466" s="184"/>
      <c r="N466" s="184"/>
      <c r="O466" s="184"/>
      <c r="P466" s="184"/>
      <c r="Q466" s="184"/>
      <c r="R466" s="184"/>
      <c r="S466" s="184"/>
      <c r="T466" s="184"/>
      <c r="U466" s="184"/>
      <c r="V466" s="184"/>
      <c r="W466" s="184"/>
      <c r="X466" s="184"/>
      <c r="Y466" s="184"/>
      <c r="Z466" s="184"/>
      <c r="AA466" s="184"/>
      <c r="AB466" s="184"/>
      <c r="AC466" s="184"/>
    </row>
    <row r="467" spans="1:29" x14ac:dyDescent="0.35">
      <c r="A467" s="246"/>
      <c r="B467" s="184"/>
      <c r="C467" s="184"/>
      <c r="D467" s="184"/>
      <c r="E467" s="184"/>
      <c r="F467" s="184"/>
      <c r="G467" s="184"/>
      <c r="H467" s="184"/>
      <c r="I467" s="184"/>
      <c r="J467" s="184"/>
      <c r="K467" s="184"/>
      <c r="L467" s="184"/>
      <c r="M467" s="184"/>
      <c r="N467" s="184"/>
      <c r="O467" s="184"/>
      <c r="P467" s="184"/>
      <c r="Q467" s="184"/>
      <c r="R467" s="184"/>
      <c r="S467" s="184"/>
      <c r="T467" s="184"/>
      <c r="U467" s="184"/>
      <c r="V467" s="184"/>
      <c r="W467" s="184"/>
      <c r="X467" s="184"/>
      <c r="Y467" s="184"/>
      <c r="Z467" s="184"/>
      <c r="AA467" s="184"/>
      <c r="AB467" s="184"/>
      <c r="AC467" s="184"/>
    </row>
    <row r="468" spans="1:29" x14ac:dyDescent="0.35">
      <c r="A468" s="246"/>
      <c r="B468" s="184"/>
      <c r="C468" s="184"/>
      <c r="D468" s="184"/>
      <c r="E468" s="184"/>
      <c r="F468" s="184"/>
      <c r="G468" s="184"/>
      <c r="H468" s="184"/>
      <c r="I468" s="184"/>
      <c r="J468" s="184"/>
      <c r="K468" s="184"/>
      <c r="L468" s="184"/>
      <c r="M468" s="184"/>
      <c r="N468" s="184"/>
      <c r="O468" s="184"/>
      <c r="P468" s="184"/>
      <c r="Q468" s="184"/>
      <c r="R468" s="184"/>
      <c r="S468" s="184"/>
      <c r="T468" s="184"/>
      <c r="U468" s="184"/>
      <c r="V468" s="184"/>
      <c r="W468" s="184"/>
      <c r="X468" s="184"/>
      <c r="Y468" s="184"/>
      <c r="Z468" s="184"/>
      <c r="AA468" s="184"/>
      <c r="AB468" s="184"/>
      <c r="AC468" s="184"/>
    </row>
    <row r="469" spans="1:29" x14ac:dyDescent="0.35">
      <c r="A469" s="246"/>
      <c r="B469" s="184"/>
      <c r="C469" s="184"/>
      <c r="D469" s="184"/>
      <c r="E469" s="184"/>
      <c r="F469" s="184"/>
      <c r="G469" s="184"/>
      <c r="H469" s="184"/>
      <c r="I469" s="184"/>
      <c r="J469" s="184"/>
      <c r="K469" s="184"/>
      <c r="L469" s="184"/>
      <c r="M469" s="184"/>
      <c r="N469" s="184"/>
      <c r="O469" s="184"/>
      <c r="P469" s="184"/>
      <c r="Q469" s="184"/>
      <c r="R469" s="184"/>
      <c r="S469" s="184"/>
      <c r="T469" s="184"/>
      <c r="U469" s="184"/>
      <c r="V469" s="184"/>
      <c r="W469" s="184"/>
      <c r="X469" s="184"/>
      <c r="Y469" s="184"/>
      <c r="Z469" s="184"/>
      <c r="AA469" s="184"/>
      <c r="AB469" s="184"/>
      <c r="AC469" s="184"/>
    </row>
    <row r="470" spans="1:29" x14ac:dyDescent="0.35">
      <c r="A470" s="246"/>
      <c r="B470" s="184"/>
      <c r="C470" s="184"/>
      <c r="D470" s="184"/>
      <c r="E470" s="184"/>
      <c r="F470" s="184"/>
      <c r="G470" s="184"/>
      <c r="H470" s="184"/>
      <c r="I470" s="184"/>
      <c r="J470" s="184"/>
      <c r="K470" s="184"/>
      <c r="L470" s="184"/>
      <c r="M470" s="184"/>
      <c r="N470" s="184"/>
      <c r="O470" s="184"/>
      <c r="P470" s="184"/>
      <c r="Q470" s="184"/>
      <c r="R470" s="184"/>
      <c r="S470" s="184"/>
      <c r="T470" s="184"/>
      <c r="U470" s="184"/>
      <c r="V470" s="184"/>
      <c r="W470" s="184"/>
      <c r="X470" s="184"/>
      <c r="Y470" s="184"/>
      <c r="Z470" s="184"/>
      <c r="AA470" s="184"/>
      <c r="AB470" s="184"/>
      <c r="AC470" s="184"/>
    </row>
    <row r="471" spans="1:29" x14ac:dyDescent="0.35">
      <c r="A471" s="246"/>
      <c r="B471" s="184"/>
      <c r="C471" s="184"/>
      <c r="D471" s="184"/>
      <c r="E471" s="184"/>
      <c r="F471" s="184"/>
      <c r="G471" s="184"/>
      <c r="H471" s="184"/>
      <c r="I471" s="184"/>
      <c r="J471" s="184"/>
      <c r="K471" s="184"/>
      <c r="L471" s="184"/>
      <c r="M471" s="184"/>
      <c r="N471" s="184"/>
      <c r="O471" s="184"/>
      <c r="P471" s="184"/>
      <c r="Q471" s="184"/>
      <c r="R471" s="184"/>
      <c r="S471" s="184"/>
      <c r="T471" s="184"/>
      <c r="U471" s="184"/>
      <c r="V471" s="184"/>
      <c r="W471" s="184"/>
      <c r="X471" s="184"/>
      <c r="Y471" s="184"/>
      <c r="Z471" s="184"/>
      <c r="AA471" s="184"/>
      <c r="AB471" s="184"/>
      <c r="AC471" s="184"/>
    </row>
    <row r="472" spans="1:29" x14ac:dyDescent="0.35">
      <c r="A472" s="246"/>
      <c r="B472" s="184"/>
      <c r="C472" s="184"/>
      <c r="D472" s="184"/>
      <c r="E472" s="184"/>
      <c r="F472" s="184"/>
      <c r="G472" s="184"/>
      <c r="H472" s="184"/>
      <c r="I472" s="184"/>
      <c r="J472" s="184"/>
      <c r="K472" s="184"/>
      <c r="L472" s="184"/>
      <c r="M472" s="184"/>
      <c r="N472" s="184"/>
      <c r="O472" s="184"/>
      <c r="P472" s="184"/>
      <c r="Q472" s="184"/>
      <c r="R472" s="184"/>
      <c r="S472" s="184"/>
      <c r="T472" s="184"/>
      <c r="U472" s="184"/>
      <c r="V472" s="184"/>
      <c r="W472" s="184"/>
      <c r="X472" s="184"/>
      <c r="Y472" s="184"/>
      <c r="Z472" s="184"/>
      <c r="AA472" s="184"/>
      <c r="AB472" s="184"/>
      <c r="AC472" s="184"/>
    </row>
    <row r="473" spans="1:29" x14ac:dyDescent="0.35">
      <c r="A473" s="246"/>
      <c r="B473" s="184"/>
      <c r="C473" s="184"/>
      <c r="D473" s="184"/>
      <c r="E473" s="184"/>
      <c r="F473" s="184"/>
      <c r="G473" s="184"/>
      <c r="H473" s="184"/>
      <c r="I473" s="184"/>
      <c r="J473" s="184"/>
      <c r="K473" s="184"/>
      <c r="L473" s="184"/>
      <c r="M473" s="184"/>
      <c r="N473" s="184"/>
      <c r="O473" s="184"/>
      <c r="P473" s="184"/>
      <c r="Q473" s="184"/>
      <c r="R473" s="184"/>
      <c r="S473" s="184"/>
      <c r="T473" s="184"/>
      <c r="U473" s="184"/>
      <c r="V473" s="184"/>
      <c r="W473" s="184"/>
      <c r="X473" s="184"/>
      <c r="Y473" s="184"/>
      <c r="Z473" s="184"/>
      <c r="AA473" s="184"/>
      <c r="AB473" s="184"/>
      <c r="AC473" s="184"/>
    </row>
    <row r="474" spans="1:29" x14ac:dyDescent="0.35">
      <c r="A474" s="246"/>
      <c r="B474" s="184"/>
      <c r="C474" s="184"/>
      <c r="D474" s="184"/>
      <c r="E474" s="184"/>
      <c r="F474" s="184"/>
      <c r="G474" s="184"/>
      <c r="H474" s="184"/>
      <c r="I474" s="184"/>
      <c r="J474" s="184"/>
      <c r="K474" s="184"/>
      <c r="L474" s="184"/>
      <c r="M474" s="184"/>
      <c r="N474" s="184"/>
      <c r="O474" s="184"/>
      <c r="P474" s="184"/>
      <c r="Q474" s="184"/>
      <c r="R474" s="184"/>
      <c r="S474" s="184"/>
      <c r="T474" s="184"/>
      <c r="U474" s="184"/>
      <c r="V474" s="184"/>
      <c r="W474" s="184"/>
      <c r="X474" s="184"/>
      <c r="Y474" s="184"/>
      <c r="Z474" s="184"/>
      <c r="AA474" s="184"/>
      <c r="AB474" s="184"/>
      <c r="AC474" s="184"/>
    </row>
    <row r="475" spans="1:29" x14ac:dyDescent="0.35">
      <c r="A475" s="246"/>
      <c r="B475" s="184"/>
      <c r="C475" s="184"/>
      <c r="D475" s="184"/>
      <c r="E475" s="184"/>
      <c r="F475" s="184"/>
      <c r="G475" s="184"/>
      <c r="H475" s="184"/>
      <c r="I475" s="184"/>
      <c r="J475" s="184"/>
      <c r="K475" s="184"/>
      <c r="L475" s="184"/>
      <c r="M475" s="184"/>
      <c r="N475" s="184"/>
      <c r="O475" s="184"/>
      <c r="P475" s="184"/>
      <c r="Q475" s="184"/>
      <c r="R475" s="184"/>
      <c r="S475" s="184"/>
      <c r="T475" s="184"/>
      <c r="U475" s="184"/>
      <c r="V475" s="184"/>
      <c r="W475" s="184"/>
      <c r="X475" s="184"/>
      <c r="Y475" s="184"/>
      <c r="Z475" s="184"/>
      <c r="AA475" s="184"/>
      <c r="AB475" s="184"/>
      <c r="AC475" s="184"/>
    </row>
    <row r="476" spans="1:29" x14ac:dyDescent="0.35">
      <c r="A476" s="246"/>
      <c r="B476" s="184"/>
      <c r="C476" s="184"/>
      <c r="D476" s="184"/>
      <c r="E476" s="184"/>
      <c r="F476" s="184"/>
      <c r="G476" s="184"/>
      <c r="H476" s="184"/>
      <c r="I476" s="184"/>
      <c r="J476" s="184"/>
      <c r="K476" s="184"/>
      <c r="L476" s="184"/>
      <c r="M476" s="184"/>
      <c r="N476" s="184"/>
      <c r="O476" s="184"/>
      <c r="P476" s="184"/>
      <c r="Q476" s="184"/>
      <c r="R476" s="184"/>
      <c r="S476" s="184"/>
      <c r="T476" s="184"/>
      <c r="U476" s="184"/>
      <c r="V476" s="184"/>
      <c r="W476" s="184"/>
      <c r="X476" s="184"/>
      <c r="Y476" s="184"/>
      <c r="Z476" s="184"/>
      <c r="AA476" s="184"/>
      <c r="AB476" s="184"/>
      <c r="AC476" s="184"/>
    </row>
    <row r="477" spans="1:29" x14ac:dyDescent="0.35">
      <c r="A477" s="246"/>
      <c r="B477" s="184"/>
      <c r="C477" s="184"/>
      <c r="D477" s="184"/>
      <c r="E477" s="184"/>
      <c r="F477" s="184"/>
      <c r="G477" s="184"/>
      <c r="H477" s="184"/>
      <c r="I477" s="184"/>
      <c r="J477" s="184"/>
      <c r="K477" s="184"/>
      <c r="L477" s="184"/>
      <c r="M477" s="184"/>
      <c r="N477" s="184"/>
      <c r="O477" s="184"/>
      <c r="P477" s="184"/>
      <c r="Q477" s="184"/>
      <c r="R477" s="184"/>
      <c r="S477" s="184"/>
      <c r="T477" s="184"/>
      <c r="U477" s="184"/>
      <c r="V477" s="184"/>
      <c r="W477" s="184"/>
      <c r="X477" s="184"/>
      <c r="Y477" s="184"/>
      <c r="Z477" s="184"/>
      <c r="AA477" s="184"/>
      <c r="AB477" s="184"/>
      <c r="AC477" s="184"/>
    </row>
    <row r="478" spans="1:29" x14ac:dyDescent="0.35">
      <c r="A478" s="246"/>
      <c r="B478" s="184"/>
      <c r="C478" s="184"/>
      <c r="D478" s="184"/>
      <c r="E478" s="184"/>
      <c r="F478" s="184"/>
      <c r="G478" s="184"/>
      <c r="H478" s="184"/>
      <c r="I478" s="184"/>
      <c r="J478" s="184"/>
      <c r="K478" s="184"/>
      <c r="L478" s="184"/>
      <c r="M478" s="184"/>
      <c r="N478" s="184"/>
      <c r="O478" s="184"/>
      <c r="P478" s="184"/>
      <c r="Q478" s="184"/>
      <c r="R478" s="184"/>
      <c r="S478" s="184"/>
      <c r="T478" s="184"/>
      <c r="U478" s="184"/>
      <c r="V478" s="184"/>
      <c r="W478" s="184"/>
      <c r="X478" s="184"/>
      <c r="Y478" s="184"/>
      <c r="Z478" s="184"/>
      <c r="AA478" s="184"/>
      <c r="AB478" s="184"/>
      <c r="AC478" s="184"/>
    </row>
    <row r="479" spans="1:29" x14ac:dyDescent="0.35">
      <c r="A479" s="246"/>
      <c r="B479" s="184"/>
      <c r="C479" s="184"/>
      <c r="D479" s="184"/>
      <c r="E479" s="184"/>
      <c r="F479" s="184"/>
      <c r="G479" s="184"/>
      <c r="H479" s="184"/>
      <c r="I479" s="184"/>
      <c r="J479" s="184"/>
      <c r="K479" s="184"/>
      <c r="L479" s="184"/>
      <c r="M479" s="184"/>
      <c r="N479" s="184"/>
      <c r="O479" s="184"/>
      <c r="P479" s="184"/>
      <c r="Q479" s="184"/>
      <c r="R479" s="184"/>
      <c r="S479" s="184"/>
      <c r="T479" s="184"/>
      <c r="U479" s="184"/>
      <c r="V479" s="184"/>
      <c r="W479" s="184"/>
      <c r="X479" s="184"/>
      <c r="Y479" s="184"/>
      <c r="Z479" s="184"/>
      <c r="AA479" s="184"/>
      <c r="AB479" s="184"/>
      <c r="AC479" s="184"/>
    </row>
    <row r="480" spans="1:29" x14ac:dyDescent="0.35">
      <c r="A480" s="246"/>
      <c r="B480" s="184"/>
      <c r="C480" s="184"/>
      <c r="D480" s="184"/>
      <c r="E480" s="184"/>
      <c r="F480" s="184"/>
      <c r="G480" s="184"/>
      <c r="H480" s="184"/>
      <c r="I480" s="184"/>
      <c r="J480" s="184"/>
      <c r="K480" s="184"/>
      <c r="L480" s="184"/>
      <c r="M480" s="184"/>
      <c r="N480" s="184"/>
      <c r="O480" s="184"/>
      <c r="P480" s="184"/>
      <c r="Q480" s="184"/>
      <c r="R480" s="184"/>
      <c r="S480" s="184"/>
      <c r="T480" s="184"/>
      <c r="U480" s="184"/>
      <c r="V480" s="184"/>
      <c r="W480" s="184"/>
      <c r="X480" s="184"/>
      <c r="Y480" s="184"/>
      <c r="Z480" s="184"/>
      <c r="AA480" s="184"/>
      <c r="AB480" s="184"/>
      <c r="AC480" s="184"/>
    </row>
    <row r="481" spans="1:29" x14ac:dyDescent="0.35">
      <c r="A481" s="246"/>
      <c r="B481" s="184"/>
      <c r="C481" s="184"/>
      <c r="D481" s="184"/>
      <c r="E481" s="184"/>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row>
    <row r="482" spans="1:29" x14ac:dyDescent="0.35">
      <c r="A482" s="246"/>
      <c r="B482" s="184"/>
      <c r="C482" s="184"/>
      <c r="D482" s="184"/>
      <c r="E482" s="184"/>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row>
    <row r="483" spans="1:29" x14ac:dyDescent="0.35">
      <c r="A483" s="246"/>
      <c r="B483" s="184"/>
      <c r="C483" s="184"/>
      <c r="D483" s="184"/>
      <c r="E483" s="184"/>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row>
    <row r="484" spans="1:29" x14ac:dyDescent="0.35">
      <c r="A484" s="246"/>
      <c r="B484" s="184"/>
      <c r="C484" s="184"/>
      <c r="D484" s="184"/>
      <c r="E484" s="184"/>
      <c r="F484" s="184"/>
      <c r="G484" s="184"/>
      <c r="H484" s="184"/>
      <c r="I484" s="184"/>
      <c r="J484" s="184"/>
      <c r="K484" s="184"/>
      <c r="L484" s="184"/>
      <c r="M484" s="184"/>
      <c r="N484" s="184"/>
      <c r="O484" s="184"/>
      <c r="P484" s="184"/>
      <c r="Q484" s="184"/>
      <c r="R484" s="184"/>
      <c r="S484" s="184"/>
      <c r="T484" s="184"/>
      <c r="U484" s="184"/>
      <c r="V484" s="184"/>
      <c r="W484" s="184"/>
      <c r="X484" s="184"/>
      <c r="Y484" s="184"/>
      <c r="Z484" s="184"/>
      <c r="AA484" s="184"/>
      <c r="AB484" s="184"/>
      <c r="AC484" s="184"/>
    </row>
    <row r="485" spans="1:29" x14ac:dyDescent="0.35">
      <c r="A485" s="246"/>
      <c r="B485" s="184"/>
      <c r="C485" s="184"/>
      <c r="D485" s="184"/>
      <c r="E485" s="184"/>
      <c r="F485" s="184"/>
      <c r="G485" s="184"/>
      <c r="H485" s="184"/>
      <c r="I485" s="184"/>
      <c r="J485" s="184"/>
      <c r="K485" s="184"/>
      <c r="L485" s="184"/>
      <c r="M485" s="184"/>
      <c r="N485" s="184"/>
      <c r="O485" s="184"/>
      <c r="P485" s="184"/>
      <c r="Q485" s="184"/>
      <c r="R485" s="184"/>
      <c r="S485" s="184"/>
      <c r="T485" s="184"/>
      <c r="U485" s="184"/>
      <c r="V485" s="184"/>
      <c r="W485" s="184"/>
      <c r="X485" s="184"/>
      <c r="Y485" s="184"/>
      <c r="Z485" s="184"/>
      <c r="AA485" s="184"/>
      <c r="AB485" s="184"/>
      <c r="AC485" s="184"/>
    </row>
    <row r="486" spans="1:29" x14ac:dyDescent="0.35">
      <c r="A486" s="246"/>
      <c r="B486" s="184"/>
      <c r="C486" s="184"/>
      <c r="D486" s="184"/>
      <c r="E486" s="184"/>
      <c r="F486" s="184"/>
      <c r="G486" s="184"/>
      <c r="H486" s="184"/>
      <c r="I486" s="184"/>
      <c r="J486" s="184"/>
      <c r="K486" s="184"/>
      <c r="L486" s="184"/>
      <c r="M486" s="184"/>
      <c r="N486" s="184"/>
      <c r="O486" s="184"/>
      <c r="P486" s="184"/>
      <c r="Q486" s="184"/>
      <c r="R486" s="184"/>
      <c r="S486" s="184"/>
      <c r="T486" s="184"/>
      <c r="U486" s="184"/>
      <c r="V486" s="184"/>
      <c r="W486" s="184"/>
      <c r="X486" s="184"/>
      <c r="Y486" s="184"/>
      <c r="Z486" s="184"/>
      <c r="AA486" s="184"/>
      <c r="AB486" s="184"/>
      <c r="AC486" s="184"/>
    </row>
    <row r="487" spans="1:29" x14ac:dyDescent="0.35">
      <c r="A487" s="246"/>
      <c r="B487" s="184"/>
      <c r="C487" s="184"/>
      <c r="D487" s="184"/>
      <c r="E487" s="184"/>
      <c r="F487" s="184"/>
      <c r="G487" s="184"/>
      <c r="H487" s="184"/>
      <c r="I487" s="184"/>
      <c r="J487" s="184"/>
      <c r="K487" s="184"/>
      <c r="L487" s="184"/>
      <c r="M487" s="184"/>
      <c r="N487" s="184"/>
      <c r="O487" s="184"/>
      <c r="P487" s="184"/>
      <c r="Q487" s="184"/>
      <c r="R487" s="184"/>
      <c r="S487" s="184"/>
      <c r="T487" s="184"/>
      <c r="U487" s="184"/>
      <c r="V487" s="184"/>
      <c r="W487" s="184"/>
      <c r="X487" s="184"/>
      <c r="Y487" s="184"/>
      <c r="Z487" s="184"/>
      <c r="AA487" s="184"/>
      <c r="AB487" s="184"/>
      <c r="AC487" s="184"/>
    </row>
    <row r="488" spans="1:29" x14ac:dyDescent="0.35">
      <c r="A488" s="246"/>
      <c r="B488" s="184"/>
      <c r="C488" s="184"/>
      <c r="D488" s="184"/>
      <c r="E488" s="184"/>
      <c r="F488" s="184"/>
      <c r="G488" s="184"/>
      <c r="H488" s="184"/>
      <c r="I488" s="184"/>
      <c r="J488" s="184"/>
      <c r="K488" s="184"/>
      <c r="L488" s="184"/>
      <c r="M488" s="184"/>
      <c r="N488" s="184"/>
      <c r="O488" s="184"/>
      <c r="P488" s="184"/>
      <c r="Q488" s="184"/>
      <c r="R488" s="184"/>
      <c r="S488" s="184"/>
      <c r="T488" s="184"/>
      <c r="U488" s="184"/>
      <c r="V488" s="184"/>
      <c r="W488" s="184"/>
      <c r="X488" s="184"/>
      <c r="Y488" s="184"/>
      <c r="Z488" s="184"/>
      <c r="AA488" s="184"/>
      <c r="AB488" s="184"/>
      <c r="AC488" s="184"/>
    </row>
    <row r="489" spans="1:29" x14ac:dyDescent="0.35">
      <c r="A489" s="246"/>
      <c r="B489" s="184"/>
      <c r="C489" s="184"/>
      <c r="D489" s="184"/>
      <c r="E489" s="184"/>
      <c r="F489" s="184"/>
      <c r="G489" s="184"/>
      <c r="H489" s="184"/>
      <c r="I489" s="184"/>
      <c r="J489" s="184"/>
      <c r="K489" s="184"/>
      <c r="L489" s="184"/>
      <c r="M489" s="184"/>
      <c r="N489" s="184"/>
      <c r="O489" s="184"/>
      <c r="P489" s="184"/>
      <c r="Q489" s="184"/>
      <c r="R489" s="184"/>
      <c r="S489" s="184"/>
      <c r="T489" s="184"/>
      <c r="U489" s="184"/>
      <c r="V489" s="184"/>
      <c r="W489" s="184"/>
      <c r="X489" s="184"/>
      <c r="Y489" s="184"/>
      <c r="Z489" s="184"/>
      <c r="AA489" s="184"/>
      <c r="AB489" s="184"/>
      <c r="AC489" s="184"/>
    </row>
    <row r="490" spans="1:29" x14ac:dyDescent="0.35">
      <c r="A490" s="246"/>
      <c r="B490" s="184"/>
      <c r="C490" s="184"/>
      <c r="D490" s="184"/>
      <c r="E490" s="184"/>
      <c r="F490" s="184"/>
      <c r="G490" s="184"/>
      <c r="H490" s="184"/>
      <c r="I490" s="184"/>
      <c r="J490" s="184"/>
      <c r="K490" s="184"/>
      <c r="L490" s="184"/>
      <c r="M490" s="184"/>
      <c r="N490" s="184"/>
      <c r="O490" s="184"/>
      <c r="P490" s="184"/>
      <c r="Q490" s="184"/>
      <c r="R490" s="184"/>
      <c r="S490" s="184"/>
      <c r="T490" s="184"/>
      <c r="U490" s="184"/>
      <c r="V490" s="184"/>
      <c r="W490" s="184"/>
      <c r="X490" s="184"/>
      <c r="Y490" s="184"/>
      <c r="Z490" s="184"/>
      <c r="AA490" s="184"/>
      <c r="AB490" s="184"/>
      <c r="AC490" s="184"/>
    </row>
    <row r="491" spans="1:29" x14ac:dyDescent="0.35">
      <c r="A491" s="246"/>
      <c r="B491" s="184"/>
      <c r="C491" s="184"/>
      <c r="D491" s="184"/>
      <c r="E491" s="184"/>
      <c r="F491" s="184"/>
      <c r="G491" s="184"/>
      <c r="H491" s="184"/>
      <c r="I491" s="184"/>
      <c r="J491" s="184"/>
      <c r="K491" s="184"/>
      <c r="L491" s="184"/>
      <c r="M491" s="184"/>
      <c r="N491" s="184"/>
      <c r="O491" s="184"/>
      <c r="P491" s="184"/>
      <c r="Q491" s="184"/>
      <c r="R491" s="184"/>
      <c r="S491" s="184"/>
      <c r="T491" s="184"/>
      <c r="U491" s="184"/>
      <c r="V491" s="184"/>
      <c r="W491" s="184"/>
      <c r="X491" s="184"/>
      <c r="Y491" s="184"/>
      <c r="Z491" s="184"/>
      <c r="AA491" s="184"/>
      <c r="AB491" s="184"/>
      <c r="AC491" s="184"/>
    </row>
    <row r="492" spans="1:29" x14ac:dyDescent="0.35">
      <c r="A492" s="246"/>
      <c r="B492" s="184"/>
      <c r="C492" s="184"/>
      <c r="D492" s="184"/>
      <c r="E492" s="184"/>
      <c r="F492" s="184"/>
      <c r="G492" s="184"/>
      <c r="H492" s="184"/>
      <c r="I492" s="184"/>
      <c r="J492" s="184"/>
      <c r="K492" s="184"/>
      <c r="L492" s="184"/>
      <c r="M492" s="184"/>
      <c r="N492" s="184"/>
      <c r="O492" s="184"/>
      <c r="P492" s="184"/>
      <c r="Q492" s="184"/>
      <c r="R492" s="184"/>
      <c r="S492" s="184"/>
      <c r="T492" s="184"/>
      <c r="U492" s="184"/>
      <c r="V492" s="184"/>
      <c r="W492" s="184"/>
      <c r="X492" s="184"/>
      <c r="Y492" s="184"/>
      <c r="Z492" s="184"/>
      <c r="AA492" s="184"/>
      <c r="AB492" s="184"/>
      <c r="AC492" s="184"/>
    </row>
    <row r="493" spans="1:29" x14ac:dyDescent="0.35">
      <c r="A493" s="246"/>
      <c r="B493" s="184"/>
      <c r="C493" s="184"/>
      <c r="D493" s="184"/>
      <c r="E493" s="184"/>
      <c r="F493" s="184"/>
      <c r="G493" s="184"/>
      <c r="H493" s="184"/>
      <c r="I493" s="184"/>
      <c r="J493" s="184"/>
      <c r="K493" s="184"/>
      <c r="L493" s="184"/>
      <c r="M493" s="184"/>
      <c r="N493" s="184"/>
      <c r="O493" s="184"/>
      <c r="P493" s="184"/>
      <c r="Q493" s="184"/>
      <c r="R493" s="184"/>
      <c r="S493" s="184"/>
      <c r="T493" s="184"/>
      <c r="U493" s="184"/>
      <c r="V493" s="184"/>
      <c r="W493" s="184"/>
      <c r="X493" s="184"/>
      <c r="Y493" s="184"/>
      <c r="Z493" s="184"/>
      <c r="AA493" s="184"/>
      <c r="AB493" s="184"/>
      <c r="AC493" s="184"/>
    </row>
    <row r="494" spans="1:29" x14ac:dyDescent="0.35">
      <c r="A494" s="246"/>
      <c r="B494" s="184"/>
      <c r="C494" s="184"/>
      <c r="D494" s="184"/>
      <c r="E494" s="184"/>
      <c r="F494" s="184"/>
      <c r="G494" s="184"/>
      <c r="H494" s="184"/>
      <c r="I494" s="184"/>
      <c r="J494" s="184"/>
      <c r="K494" s="184"/>
      <c r="L494" s="184"/>
      <c r="M494" s="184"/>
      <c r="N494" s="184"/>
      <c r="O494" s="184"/>
      <c r="P494" s="184"/>
      <c r="Q494" s="184"/>
      <c r="R494" s="184"/>
      <c r="S494" s="184"/>
      <c r="T494" s="184"/>
      <c r="U494" s="184"/>
      <c r="V494" s="184"/>
      <c r="W494" s="184"/>
      <c r="X494" s="184"/>
      <c r="Y494" s="184"/>
      <c r="Z494" s="184"/>
      <c r="AA494" s="184"/>
      <c r="AB494" s="184"/>
      <c r="AC494" s="184"/>
    </row>
    <row r="495" spans="1:29" x14ac:dyDescent="0.35">
      <c r="A495" s="246"/>
      <c r="B495" s="184"/>
      <c r="C495" s="184"/>
      <c r="D495" s="184"/>
      <c r="E495" s="184"/>
      <c r="F495" s="184"/>
      <c r="G495" s="184"/>
      <c r="H495" s="184"/>
      <c r="I495" s="184"/>
      <c r="J495" s="184"/>
      <c r="K495" s="184"/>
      <c r="L495" s="184"/>
      <c r="M495" s="184"/>
      <c r="N495" s="184"/>
      <c r="O495" s="184"/>
      <c r="P495" s="184"/>
      <c r="Q495" s="184"/>
      <c r="R495" s="184"/>
      <c r="S495" s="184"/>
      <c r="T495" s="184"/>
      <c r="U495" s="184"/>
      <c r="V495" s="184"/>
      <c r="W495" s="184"/>
      <c r="X495" s="184"/>
      <c r="Y495" s="184"/>
      <c r="Z495" s="184"/>
      <c r="AA495" s="184"/>
      <c r="AB495" s="184"/>
      <c r="AC495" s="184"/>
    </row>
    <row r="496" spans="1:29" x14ac:dyDescent="0.35">
      <c r="A496" s="246"/>
      <c r="B496" s="184"/>
      <c r="C496" s="184"/>
      <c r="D496" s="184"/>
      <c r="E496" s="184"/>
      <c r="F496" s="184"/>
      <c r="G496" s="184"/>
      <c r="H496" s="184"/>
      <c r="I496" s="184"/>
      <c r="J496" s="184"/>
      <c r="K496" s="184"/>
      <c r="L496" s="184"/>
      <c r="M496" s="184"/>
      <c r="N496" s="184"/>
      <c r="O496" s="184"/>
      <c r="P496" s="184"/>
      <c r="Q496" s="184"/>
      <c r="R496" s="184"/>
      <c r="S496" s="184"/>
      <c r="T496" s="184"/>
      <c r="U496" s="184"/>
      <c r="V496" s="184"/>
      <c r="W496" s="184"/>
      <c r="X496" s="184"/>
      <c r="Y496" s="184"/>
      <c r="Z496" s="184"/>
      <c r="AA496" s="184"/>
      <c r="AB496" s="184"/>
      <c r="AC496" s="184"/>
    </row>
    <row r="497" spans="1:29" x14ac:dyDescent="0.35">
      <c r="A497" s="246"/>
      <c r="B497" s="184"/>
      <c r="C497" s="184"/>
      <c r="D497" s="184"/>
      <c r="E497" s="184"/>
      <c r="F497" s="184"/>
      <c r="G497" s="184"/>
      <c r="H497" s="184"/>
      <c r="I497" s="184"/>
      <c r="J497" s="184"/>
      <c r="K497" s="184"/>
      <c r="L497" s="184"/>
      <c r="M497" s="184"/>
      <c r="N497" s="184"/>
      <c r="O497" s="184"/>
      <c r="P497" s="184"/>
      <c r="Q497" s="184"/>
      <c r="R497" s="184"/>
      <c r="S497" s="184"/>
      <c r="T497" s="184"/>
      <c r="U497" s="184"/>
      <c r="V497" s="184"/>
      <c r="W497" s="184"/>
      <c r="X497" s="184"/>
      <c r="Y497" s="184"/>
      <c r="Z497" s="184"/>
      <c r="AA497" s="184"/>
      <c r="AB497" s="184"/>
      <c r="AC497" s="184"/>
    </row>
    <row r="498" spans="1:29" x14ac:dyDescent="0.35">
      <c r="A498" s="246"/>
      <c r="B498" s="184"/>
      <c r="C498" s="184"/>
      <c r="D498" s="184"/>
      <c r="E498" s="184"/>
      <c r="F498" s="184"/>
      <c r="G498" s="184"/>
      <c r="H498" s="184"/>
      <c r="I498" s="184"/>
      <c r="J498" s="184"/>
      <c r="K498" s="184"/>
      <c r="L498" s="184"/>
      <c r="M498" s="184"/>
      <c r="N498" s="184"/>
      <c r="O498" s="184"/>
      <c r="P498" s="184"/>
      <c r="Q498" s="184"/>
      <c r="R498" s="184"/>
      <c r="S498" s="184"/>
      <c r="T498" s="184"/>
      <c r="U498" s="184"/>
      <c r="V498" s="184"/>
      <c r="W498" s="184"/>
      <c r="X498" s="184"/>
      <c r="Y498" s="184"/>
      <c r="Z498" s="184"/>
      <c r="AA498" s="184"/>
      <c r="AB498" s="184"/>
      <c r="AC498" s="184"/>
    </row>
    <row r="499" spans="1:29" x14ac:dyDescent="0.35">
      <c r="A499" s="246"/>
      <c r="B499" s="184"/>
      <c r="C499" s="184"/>
      <c r="D499" s="184"/>
      <c r="E499" s="184"/>
      <c r="F499" s="184"/>
      <c r="G499" s="184"/>
      <c r="H499" s="184"/>
      <c r="I499" s="184"/>
      <c r="J499" s="184"/>
      <c r="K499" s="184"/>
      <c r="L499" s="184"/>
      <c r="M499" s="184"/>
      <c r="N499" s="184"/>
      <c r="O499" s="184"/>
      <c r="P499" s="184"/>
      <c r="Q499" s="184"/>
      <c r="R499" s="184"/>
      <c r="S499" s="184"/>
      <c r="T499" s="184"/>
      <c r="U499" s="184"/>
      <c r="V499" s="184"/>
      <c r="W499" s="184"/>
      <c r="X499" s="184"/>
      <c r="Y499" s="184"/>
      <c r="Z499" s="184"/>
      <c r="AA499" s="184"/>
      <c r="AB499" s="184"/>
      <c r="AC499" s="184"/>
    </row>
    <row r="500" spans="1:29" x14ac:dyDescent="0.35">
      <c r="A500" s="246"/>
      <c r="B500" s="184"/>
      <c r="C500" s="184"/>
      <c r="D500" s="184"/>
      <c r="E500" s="184"/>
      <c r="F500" s="184"/>
      <c r="G500" s="184"/>
      <c r="H500" s="184"/>
      <c r="I500" s="184"/>
      <c r="J500" s="184"/>
      <c r="K500" s="184"/>
      <c r="L500" s="184"/>
      <c r="M500" s="184"/>
      <c r="N500" s="184"/>
      <c r="O500" s="184"/>
      <c r="P500" s="184"/>
      <c r="Q500" s="184"/>
      <c r="R500" s="184"/>
      <c r="S500" s="184"/>
      <c r="T500" s="184"/>
      <c r="U500" s="184"/>
      <c r="V500" s="184"/>
      <c r="W500" s="184"/>
      <c r="X500" s="184"/>
      <c r="Y500" s="184"/>
      <c r="Z500" s="184"/>
      <c r="AA500" s="184"/>
      <c r="AB500" s="184"/>
      <c r="AC500" s="184"/>
    </row>
    <row r="501" spans="1:29" x14ac:dyDescent="0.35">
      <c r="A501" s="246"/>
      <c r="B501" s="184"/>
      <c r="C501" s="184"/>
      <c r="D501" s="184"/>
      <c r="E501" s="184"/>
      <c r="F501" s="184"/>
      <c r="G501" s="184"/>
      <c r="H501" s="184"/>
      <c r="I501" s="184"/>
      <c r="J501" s="184"/>
      <c r="K501" s="184"/>
      <c r="L501" s="184"/>
      <c r="M501" s="184"/>
      <c r="N501" s="184"/>
      <c r="O501" s="184"/>
      <c r="P501" s="184"/>
      <c r="Q501" s="184"/>
      <c r="R501" s="184"/>
      <c r="S501" s="184"/>
      <c r="T501" s="184"/>
      <c r="U501" s="184"/>
      <c r="V501" s="184"/>
      <c r="W501" s="184"/>
      <c r="X501" s="184"/>
      <c r="Y501" s="184"/>
      <c r="Z501" s="184"/>
      <c r="AA501" s="184"/>
      <c r="AB501" s="184"/>
      <c r="AC501" s="184"/>
    </row>
    <row r="502" spans="1:29" x14ac:dyDescent="0.35">
      <c r="A502" s="246"/>
      <c r="B502" s="184"/>
      <c r="C502" s="184"/>
      <c r="D502" s="184"/>
      <c r="E502" s="184"/>
      <c r="F502" s="184"/>
      <c r="G502" s="184"/>
      <c r="H502" s="184"/>
      <c r="I502" s="184"/>
      <c r="J502" s="184"/>
      <c r="K502" s="184"/>
      <c r="L502" s="184"/>
      <c r="M502" s="184"/>
      <c r="N502" s="184"/>
      <c r="O502" s="184"/>
      <c r="P502" s="184"/>
      <c r="Q502" s="184"/>
      <c r="R502" s="184"/>
      <c r="S502" s="184"/>
      <c r="T502" s="184"/>
      <c r="U502" s="184"/>
      <c r="V502" s="184"/>
      <c r="W502" s="184"/>
      <c r="X502" s="184"/>
      <c r="Y502" s="184"/>
      <c r="Z502" s="184"/>
      <c r="AA502" s="184"/>
      <c r="AB502" s="184"/>
      <c r="AC502" s="184"/>
    </row>
    <row r="503" spans="1:29" x14ac:dyDescent="0.35">
      <c r="A503" s="246"/>
      <c r="B503" s="184"/>
      <c r="C503" s="184"/>
      <c r="D503" s="184"/>
      <c r="E503" s="184"/>
      <c r="F503" s="184"/>
      <c r="G503" s="184"/>
      <c r="H503" s="184"/>
      <c r="I503" s="184"/>
      <c r="J503" s="184"/>
      <c r="K503" s="184"/>
      <c r="L503" s="184"/>
      <c r="M503" s="184"/>
      <c r="N503" s="184"/>
      <c r="O503" s="184"/>
      <c r="P503" s="184"/>
      <c r="Q503" s="184"/>
      <c r="R503" s="184"/>
      <c r="S503" s="184"/>
      <c r="T503" s="184"/>
      <c r="U503" s="184"/>
      <c r="V503" s="184"/>
      <c r="W503" s="184"/>
      <c r="X503" s="184"/>
      <c r="Y503" s="184"/>
      <c r="Z503" s="184"/>
      <c r="AA503" s="184"/>
      <c r="AB503" s="184"/>
      <c r="AC503" s="184"/>
    </row>
    <row r="504" spans="1:29" x14ac:dyDescent="0.35">
      <c r="A504" s="246"/>
      <c r="B504" s="184"/>
      <c r="C504" s="184"/>
      <c r="D504" s="184"/>
      <c r="E504" s="184"/>
      <c r="F504" s="184"/>
      <c r="G504" s="184"/>
      <c r="H504" s="184"/>
      <c r="I504" s="184"/>
      <c r="J504" s="184"/>
      <c r="K504" s="184"/>
      <c r="L504" s="184"/>
      <c r="M504" s="184"/>
      <c r="N504" s="184"/>
      <c r="O504" s="184"/>
      <c r="P504" s="184"/>
      <c r="Q504" s="184"/>
      <c r="R504" s="184"/>
      <c r="S504" s="184"/>
      <c r="T504" s="184"/>
      <c r="U504" s="184"/>
      <c r="V504" s="184"/>
      <c r="W504" s="184"/>
      <c r="X504" s="184"/>
      <c r="Y504" s="184"/>
      <c r="Z504" s="184"/>
      <c r="AA504" s="184"/>
      <c r="AB504" s="184"/>
      <c r="AC504" s="184"/>
    </row>
    <row r="505" spans="1:29" x14ac:dyDescent="0.35">
      <c r="A505" s="246"/>
      <c r="B505" s="184"/>
      <c r="C505" s="184"/>
      <c r="D505" s="184"/>
      <c r="E505" s="184"/>
      <c r="F505" s="184"/>
      <c r="G505" s="184"/>
      <c r="H505" s="184"/>
      <c r="I505" s="184"/>
      <c r="J505" s="184"/>
      <c r="K505" s="184"/>
      <c r="L505" s="184"/>
      <c r="M505" s="184"/>
      <c r="N505" s="184"/>
      <c r="O505" s="184"/>
      <c r="P505" s="184"/>
      <c r="Q505" s="184"/>
      <c r="R505" s="184"/>
      <c r="S505" s="184"/>
      <c r="T505" s="184"/>
      <c r="U505" s="184"/>
      <c r="V505" s="184"/>
      <c r="W505" s="184"/>
      <c r="X505" s="184"/>
      <c r="Y505" s="184"/>
      <c r="Z505" s="184"/>
      <c r="AA505" s="184"/>
      <c r="AB505" s="184"/>
      <c r="AC505" s="184"/>
    </row>
    <row r="506" spans="1:29" x14ac:dyDescent="0.35">
      <c r="A506" s="246"/>
      <c r="B506" s="184"/>
      <c r="C506" s="184"/>
      <c r="D506" s="184"/>
      <c r="E506" s="184"/>
      <c r="F506" s="184"/>
      <c r="G506" s="184"/>
      <c r="H506" s="184"/>
      <c r="I506" s="184"/>
      <c r="J506" s="184"/>
      <c r="K506" s="184"/>
      <c r="L506" s="184"/>
      <c r="M506" s="184"/>
      <c r="N506" s="184"/>
      <c r="O506" s="184"/>
      <c r="P506" s="184"/>
      <c r="Q506" s="184"/>
      <c r="R506" s="184"/>
      <c r="S506" s="184"/>
      <c r="T506" s="184"/>
      <c r="U506" s="184"/>
      <c r="V506" s="184"/>
      <c r="W506" s="184"/>
      <c r="X506" s="184"/>
      <c r="Y506" s="184"/>
      <c r="Z506" s="184"/>
      <c r="AA506" s="184"/>
      <c r="AB506" s="184"/>
      <c r="AC506" s="184"/>
    </row>
    <row r="507" spans="1:29" x14ac:dyDescent="0.35">
      <c r="A507" s="246"/>
      <c r="B507" s="184"/>
      <c r="C507" s="184"/>
      <c r="D507" s="184"/>
      <c r="E507" s="184"/>
      <c r="F507" s="184"/>
      <c r="G507" s="184"/>
      <c r="H507" s="184"/>
      <c r="I507" s="184"/>
      <c r="J507" s="184"/>
      <c r="K507" s="184"/>
      <c r="L507" s="184"/>
      <c r="M507" s="184"/>
      <c r="N507" s="184"/>
      <c r="O507" s="184"/>
      <c r="P507" s="184"/>
      <c r="Q507" s="184"/>
      <c r="R507" s="184"/>
      <c r="S507" s="184"/>
      <c r="T507" s="184"/>
      <c r="U507" s="184"/>
      <c r="V507" s="184"/>
      <c r="W507" s="184"/>
      <c r="X507" s="184"/>
      <c r="Y507" s="184"/>
      <c r="Z507" s="184"/>
      <c r="AA507" s="184"/>
      <c r="AB507" s="184"/>
      <c r="AC507" s="184"/>
    </row>
    <row r="508" spans="1:29" x14ac:dyDescent="0.35">
      <c r="A508" s="246"/>
      <c r="B508" s="184"/>
      <c r="C508" s="184"/>
      <c r="D508" s="184"/>
      <c r="E508" s="184"/>
      <c r="F508" s="184"/>
      <c r="G508" s="184"/>
      <c r="H508" s="184"/>
      <c r="I508" s="184"/>
      <c r="J508" s="184"/>
      <c r="K508" s="184"/>
      <c r="L508" s="184"/>
      <c r="M508" s="184"/>
      <c r="N508" s="184"/>
      <c r="O508" s="184"/>
      <c r="P508" s="184"/>
      <c r="Q508" s="184"/>
      <c r="R508" s="184"/>
      <c r="S508" s="184"/>
      <c r="T508" s="184"/>
      <c r="U508" s="184"/>
      <c r="V508" s="184"/>
      <c r="W508" s="184"/>
      <c r="X508" s="184"/>
      <c r="Y508" s="184"/>
      <c r="Z508" s="184"/>
      <c r="AA508" s="184"/>
      <c r="AB508" s="184"/>
      <c r="AC508" s="184"/>
    </row>
    <row r="509" spans="1:29" x14ac:dyDescent="0.35">
      <c r="A509" s="246"/>
      <c r="B509" s="184"/>
      <c r="C509" s="184"/>
      <c r="D509" s="184"/>
      <c r="E509" s="184"/>
      <c r="F509" s="184"/>
      <c r="G509" s="184"/>
      <c r="H509" s="184"/>
      <c r="I509" s="184"/>
      <c r="J509" s="184"/>
      <c r="K509" s="184"/>
      <c r="L509" s="184"/>
      <c r="M509" s="184"/>
      <c r="N509" s="184"/>
      <c r="O509" s="184"/>
      <c r="P509" s="184"/>
      <c r="Q509" s="184"/>
      <c r="R509" s="184"/>
      <c r="S509" s="184"/>
      <c r="T509" s="184"/>
      <c r="U509" s="184"/>
      <c r="V509" s="184"/>
      <c r="W509" s="184"/>
      <c r="X509" s="184"/>
      <c r="Y509" s="184"/>
      <c r="Z509" s="184"/>
      <c r="AA509" s="184"/>
      <c r="AB509" s="184"/>
      <c r="AC509" s="184"/>
    </row>
    <row r="510" spans="1:29" x14ac:dyDescent="0.35">
      <c r="A510" s="246"/>
      <c r="B510" s="184"/>
      <c r="C510" s="184"/>
      <c r="D510" s="184"/>
      <c r="E510" s="184"/>
      <c r="F510" s="184"/>
      <c r="G510" s="184"/>
      <c r="H510" s="184"/>
      <c r="I510" s="184"/>
      <c r="J510" s="184"/>
      <c r="K510" s="184"/>
      <c r="L510" s="184"/>
      <c r="M510" s="184"/>
      <c r="N510" s="184"/>
      <c r="O510" s="184"/>
      <c r="P510" s="184"/>
      <c r="Q510" s="184"/>
      <c r="R510" s="184"/>
      <c r="S510" s="184"/>
      <c r="T510" s="184"/>
      <c r="U510" s="184"/>
      <c r="V510" s="184"/>
      <c r="W510" s="184"/>
      <c r="X510" s="184"/>
      <c r="Y510" s="184"/>
      <c r="Z510" s="184"/>
      <c r="AA510" s="184"/>
      <c r="AB510" s="184"/>
      <c r="AC510" s="184"/>
    </row>
    <row r="511" spans="1:29" x14ac:dyDescent="0.35">
      <c r="A511" s="246"/>
      <c r="B511" s="184"/>
      <c r="C511" s="184"/>
      <c r="D511" s="184"/>
      <c r="E511" s="184"/>
      <c r="F511" s="184"/>
      <c r="G511" s="184"/>
      <c r="H511" s="184"/>
      <c r="I511" s="184"/>
      <c r="J511" s="184"/>
      <c r="K511" s="184"/>
      <c r="L511" s="184"/>
      <c r="M511" s="184"/>
      <c r="N511" s="184"/>
      <c r="O511" s="184"/>
      <c r="P511" s="184"/>
      <c r="Q511" s="184"/>
      <c r="R511" s="184"/>
      <c r="S511" s="184"/>
      <c r="T511" s="184"/>
      <c r="U511" s="184"/>
      <c r="V511" s="184"/>
      <c r="W511" s="184"/>
      <c r="X511" s="184"/>
      <c r="Y511" s="184"/>
      <c r="Z511" s="184"/>
      <c r="AA511" s="184"/>
      <c r="AB511" s="184"/>
      <c r="AC511" s="184"/>
    </row>
    <row r="512" spans="1:29" x14ac:dyDescent="0.35">
      <c r="A512" s="246"/>
      <c r="B512" s="184"/>
      <c r="C512" s="184"/>
      <c r="D512" s="184"/>
      <c r="E512" s="184"/>
      <c r="F512" s="184"/>
      <c r="G512" s="184"/>
      <c r="H512" s="184"/>
      <c r="I512" s="184"/>
      <c r="J512" s="184"/>
      <c r="K512" s="184"/>
      <c r="L512" s="184"/>
      <c r="M512" s="184"/>
      <c r="N512" s="184"/>
      <c r="O512" s="184"/>
      <c r="P512" s="184"/>
      <c r="Q512" s="184"/>
      <c r="R512" s="184"/>
      <c r="S512" s="184"/>
      <c r="T512" s="184"/>
      <c r="U512" s="184"/>
      <c r="V512" s="184"/>
      <c r="W512" s="184"/>
      <c r="X512" s="184"/>
      <c r="Y512" s="184"/>
      <c r="Z512" s="184"/>
      <c r="AA512" s="184"/>
      <c r="AB512" s="184"/>
      <c r="AC512" s="184"/>
    </row>
    <row r="513" spans="1:29" x14ac:dyDescent="0.35">
      <c r="A513" s="246"/>
      <c r="B513" s="184"/>
      <c r="C513" s="184"/>
      <c r="D513" s="184"/>
      <c r="E513" s="184"/>
      <c r="F513" s="184"/>
      <c r="G513" s="184"/>
      <c r="H513" s="184"/>
      <c r="I513" s="184"/>
      <c r="J513" s="184"/>
      <c r="K513" s="184"/>
      <c r="L513" s="184"/>
      <c r="M513" s="184"/>
      <c r="N513" s="184"/>
      <c r="O513" s="184"/>
      <c r="P513" s="184"/>
      <c r="Q513" s="184"/>
      <c r="R513" s="184"/>
      <c r="S513" s="184"/>
      <c r="T513" s="184"/>
      <c r="U513" s="184"/>
      <c r="V513" s="184"/>
      <c r="W513" s="184"/>
      <c r="X513" s="184"/>
      <c r="Y513" s="184"/>
      <c r="Z513" s="184"/>
      <c r="AA513" s="184"/>
      <c r="AB513" s="184"/>
      <c r="AC513" s="184"/>
    </row>
    <row r="514" spans="1:29" x14ac:dyDescent="0.35">
      <c r="A514" s="246"/>
      <c r="B514" s="184"/>
      <c r="C514" s="184"/>
      <c r="D514" s="184"/>
      <c r="E514" s="184"/>
      <c r="F514" s="184"/>
      <c r="G514" s="184"/>
      <c r="H514" s="184"/>
      <c r="I514" s="184"/>
      <c r="J514" s="184"/>
      <c r="K514" s="184"/>
      <c r="L514" s="184"/>
      <c r="M514" s="184"/>
      <c r="N514" s="184"/>
      <c r="O514" s="184"/>
      <c r="P514" s="184"/>
      <c r="Q514" s="184"/>
      <c r="R514" s="184"/>
      <c r="S514" s="184"/>
      <c r="T514" s="184"/>
      <c r="U514" s="184"/>
      <c r="V514" s="184"/>
      <c r="W514" s="184"/>
      <c r="X514" s="184"/>
      <c r="Y514" s="184"/>
      <c r="Z514" s="184"/>
      <c r="AA514" s="184"/>
      <c r="AB514" s="184"/>
      <c r="AC514" s="184"/>
    </row>
    <row r="515" spans="1:29" x14ac:dyDescent="0.35">
      <c r="A515" s="246"/>
      <c r="B515" s="184"/>
      <c r="C515" s="184"/>
      <c r="D515" s="184"/>
      <c r="E515" s="184"/>
      <c r="F515" s="184"/>
      <c r="G515" s="184"/>
      <c r="H515" s="184"/>
      <c r="I515" s="184"/>
      <c r="J515" s="184"/>
      <c r="K515" s="184"/>
      <c r="L515" s="184"/>
      <c r="M515" s="184"/>
      <c r="N515" s="184"/>
      <c r="O515" s="184"/>
      <c r="P515" s="184"/>
      <c r="Q515" s="184"/>
      <c r="R515" s="184"/>
      <c r="S515" s="184"/>
      <c r="T515" s="184"/>
      <c r="U515" s="184"/>
      <c r="V515" s="184"/>
      <c r="W515" s="184"/>
      <c r="X515" s="184"/>
      <c r="Y515" s="184"/>
      <c r="Z515" s="184"/>
      <c r="AA515" s="184"/>
      <c r="AB515" s="184"/>
      <c r="AC515" s="184"/>
    </row>
    <row r="516" spans="1:29" x14ac:dyDescent="0.35">
      <c r="A516" s="246"/>
      <c r="B516" s="184"/>
      <c r="C516" s="184"/>
      <c r="D516" s="184"/>
      <c r="E516" s="184"/>
      <c r="F516" s="184"/>
      <c r="G516" s="184"/>
      <c r="H516" s="184"/>
      <c r="I516" s="184"/>
      <c r="J516" s="184"/>
      <c r="K516" s="184"/>
      <c r="L516" s="184"/>
      <c r="M516" s="184"/>
      <c r="N516" s="184"/>
      <c r="O516" s="184"/>
      <c r="P516" s="184"/>
      <c r="Q516" s="184"/>
      <c r="R516" s="184"/>
      <c r="S516" s="184"/>
      <c r="T516" s="184"/>
      <c r="U516" s="184"/>
      <c r="V516" s="184"/>
      <c r="W516" s="184"/>
      <c r="X516" s="184"/>
      <c r="Y516" s="184"/>
      <c r="Z516" s="184"/>
      <c r="AA516" s="184"/>
      <c r="AB516" s="184"/>
      <c r="AC516" s="184"/>
    </row>
    <row r="517" spans="1:29" x14ac:dyDescent="0.35">
      <c r="A517" s="246"/>
      <c r="B517" s="184"/>
      <c r="C517" s="184"/>
      <c r="D517" s="184"/>
      <c r="E517" s="184"/>
      <c r="F517" s="184"/>
      <c r="G517" s="184"/>
      <c r="H517" s="184"/>
      <c r="I517" s="184"/>
      <c r="J517" s="184"/>
      <c r="K517" s="184"/>
      <c r="L517" s="184"/>
      <c r="M517" s="184"/>
      <c r="N517" s="184"/>
      <c r="O517" s="184"/>
      <c r="P517" s="184"/>
      <c r="Q517" s="184"/>
      <c r="R517" s="184"/>
      <c r="S517" s="184"/>
      <c r="T517" s="184"/>
      <c r="U517" s="184"/>
      <c r="V517" s="184"/>
      <c r="W517" s="184"/>
      <c r="X517" s="184"/>
      <c r="Y517" s="184"/>
      <c r="Z517" s="184"/>
      <c r="AA517" s="184"/>
      <c r="AB517" s="184"/>
      <c r="AC517" s="184"/>
    </row>
    <row r="518" spans="1:29" x14ac:dyDescent="0.35">
      <c r="A518" s="246"/>
      <c r="B518" s="184"/>
      <c r="C518" s="184"/>
      <c r="D518" s="184"/>
      <c r="E518" s="184"/>
      <c r="F518" s="184"/>
      <c r="G518" s="184"/>
      <c r="H518" s="184"/>
      <c r="I518" s="184"/>
      <c r="J518" s="184"/>
      <c r="K518" s="184"/>
      <c r="L518" s="184"/>
      <c r="M518" s="184"/>
      <c r="N518" s="184"/>
      <c r="O518" s="184"/>
      <c r="P518" s="184"/>
      <c r="Q518" s="184"/>
      <c r="R518" s="184"/>
      <c r="S518" s="184"/>
      <c r="T518" s="184"/>
      <c r="U518" s="184"/>
      <c r="V518" s="184"/>
      <c r="W518" s="184"/>
      <c r="X518" s="184"/>
      <c r="Y518" s="184"/>
      <c r="Z518" s="184"/>
      <c r="AA518" s="184"/>
      <c r="AB518" s="184"/>
      <c r="AC518" s="184"/>
    </row>
    <row r="519" spans="1:29" x14ac:dyDescent="0.35">
      <c r="A519" s="246"/>
      <c r="B519" s="184"/>
      <c r="C519" s="184"/>
      <c r="D519" s="184"/>
      <c r="E519" s="184"/>
      <c r="F519" s="184"/>
      <c r="G519" s="184"/>
      <c r="H519" s="184"/>
      <c r="I519" s="184"/>
      <c r="J519" s="184"/>
      <c r="K519" s="184"/>
      <c r="L519" s="184"/>
      <c r="M519" s="184"/>
      <c r="N519" s="184"/>
      <c r="O519" s="184"/>
      <c r="P519" s="184"/>
      <c r="Q519" s="184"/>
      <c r="R519" s="184"/>
      <c r="S519" s="184"/>
      <c r="T519" s="184"/>
      <c r="U519" s="184"/>
      <c r="V519" s="184"/>
      <c r="W519" s="184"/>
      <c r="X519" s="184"/>
      <c r="Y519" s="184"/>
      <c r="Z519" s="184"/>
      <c r="AA519" s="184"/>
      <c r="AB519" s="184"/>
      <c r="AC519" s="184"/>
    </row>
    <row r="520" spans="1:29" x14ac:dyDescent="0.35">
      <c r="A520" s="246"/>
      <c r="B520" s="184"/>
      <c r="C520" s="184"/>
      <c r="D520" s="184"/>
      <c r="E520" s="184"/>
      <c r="F520" s="184"/>
      <c r="G520" s="184"/>
      <c r="H520" s="184"/>
      <c r="I520" s="184"/>
      <c r="J520" s="184"/>
      <c r="K520" s="184"/>
      <c r="L520" s="184"/>
      <c r="M520" s="184"/>
      <c r="N520" s="184"/>
      <c r="O520" s="184"/>
      <c r="P520" s="184"/>
      <c r="Q520" s="184"/>
      <c r="R520" s="184"/>
      <c r="S520" s="184"/>
      <c r="T520" s="184"/>
      <c r="U520" s="184"/>
      <c r="V520" s="184"/>
      <c r="W520" s="184"/>
      <c r="X520" s="184"/>
      <c r="Y520" s="184"/>
      <c r="Z520" s="184"/>
      <c r="AA520" s="184"/>
      <c r="AB520" s="184"/>
      <c r="AC520" s="184"/>
    </row>
    <row r="521" spans="1:29" x14ac:dyDescent="0.35">
      <c r="A521" s="246"/>
      <c r="B521" s="184"/>
      <c r="C521" s="184"/>
      <c r="D521" s="184"/>
      <c r="E521" s="184"/>
      <c r="F521" s="184"/>
      <c r="G521" s="184"/>
      <c r="H521" s="184"/>
      <c r="I521" s="184"/>
      <c r="J521" s="184"/>
      <c r="K521" s="184"/>
      <c r="L521" s="184"/>
      <c r="M521" s="184"/>
      <c r="N521" s="184"/>
      <c r="O521" s="184"/>
      <c r="P521" s="184"/>
      <c r="Q521" s="184"/>
      <c r="R521" s="184"/>
      <c r="S521" s="184"/>
      <c r="T521" s="184"/>
      <c r="U521" s="184"/>
      <c r="V521" s="184"/>
      <c r="W521" s="184"/>
      <c r="X521" s="184"/>
      <c r="Y521" s="184"/>
      <c r="Z521" s="184"/>
      <c r="AA521" s="184"/>
      <c r="AB521" s="184"/>
      <c r="AC521" s="184"/>
    </row>
    <row r="522" spans="1:29" x14ac:dyDescent="0.35">
      <c r="A522" s="246"/>
      <c r="B522" s="184"/>
      <c r="C522" s="184"/>
      <c r="D522" s="184"/>
      <c r="E522" s="184"/>
      <c r="F522" s="184"/>
      <c r="G522" s="184"/>
      <c r="H522" s="184"/>
      <c r="I522" s="184"/>
      <c r="J522" s="184"/>
      <c r="K522" s="184"/>
      <c r="L522" s="184"/>
      <c r="M522" s="184"/>
      <c r="N522" s="184"/>
      <c r="O522" s="184"/>
      <c r="P522" s="184"/>
      <c r="Q522" s="184"/>
      <c r="R522" s="184"/>
      <c r="S522" s="184"/>
      <c r="T522" s="184"/>
      <c r="U522" s="184"/>
      <c r="V522" s="184"/>
      <c r="W522" s="184"/>
      <c r="X522" s="184"/>
      <c r="Y522" s="184"/>
      <c r="Z522" s="184"/>
      <c r="AA522" s="184"/>
      <c r="AB522" s="184"/>
      <c r="AC522" s="184"/>
    </row>
    <row r="523" spans="1:29" x14ac:dyDescent="0.35">
      <c r="A523" s="246"/>
      <c r="B523" s="184"/>
      <c r="C523" s="184"/>
      <c r="D523" s="184"/>
      <c r="E523" s="184"/>
      <c r="F523" s="184"/>
      <c r="G523" s="184"/>
      <c r="H523" s="184"/>
      <c r="I523" s="184"/>
      <c r="J523" s="184"/>
      <c r="K523" s="184"/>
      <c r="L523" s="184"/>
      <c r="M523" s="184"/>
      <c r="N523" s="184"/>
      <c r="O523" s="184"/>
      <c r="P523" s="184"/>
      <c r="Q523" s="184"/>
      <c r="R523" s="184"/>
      <c r="S523" s="184"/>
      <c r="T523" s="184"/>
      <c r="U523" s="184"/>
      <c r="V523" s="184"/>
      <c r="W523" s="184"/>
      <c r="X523" s="184"/>
      <c r="Y523" s="184"/>
      <c r="Z523" s="184"/>
      <c r="AA523" s="184"/>
      <c r="AB523" s="184"/>
      <c r="AC523" s="184"/>
    </row>
    <row r="524" spans="1:29" x14ac:dyDescent="0.35">
      <c r="A524" s="246"/>
      <c r="B524" s="184"/>
      <c r="C524" s="184"/>
      <c r="D524" s="184"/>
      <c r="E524" s="184"/>
      <c r="F524" s="184"/>
      <c r="G524" s="184"/>
      <c r="H524" s="184"/>
      <c r="I524" s="184"/>
      <c r="J524" s="184"/>
      <c r="K524" s="184"/>
      <c r="L524" s="184"/>
      <c r="M524" s="184"/>
      <c r="N524" s="184"/>
      <c r="O524" s="184"/>
      <c r="P524" s="184"/>
      <c r="Q524" s="184"/>
      <c r="R524" s="184"/>
      <c r="S524" s="184"/>
      <c r="T524" s="184"/>
      <c r="U524" s="184"/>
      <c r="V524" s="184"/>
      <c r="W524" s="184"/>
      <c r="X524" s="184"/>
      <c r="Y524" s="184"/>
      <c r="Z524" s="184"/>
      <c r="AA524" s="184"/>
      <c r="AB524" s="184"/>
      <c r="AC524" s="184"/>
    </row>
    <row r="525" spans="1:29" x14ac:dyDescent="0.35">
      <c r="A525" s="246"/>
      <c r="B525" s="184"/>
      <c r="C525" s="184"/>
      <c r="D525" s="184"/>
      <c r="E525" s="184"/>
      <c r="F525" s="184"/>
      <c r="G525" s="184"/>
      <c r="H525" s="184"/>
      <c r="I525" s="184"/>
      <c r="J525" s="184"/>
      <c r="K525" s="184"/>
      <c r="L525" s="184"/>
      <c r="M525" s="184"/>
      <c r="N525" s="184"/>
      <c r="O525" s="184"/>
      <c r="P525" s="184"/>
      <c r="Q525" s="184"/>
      <c r="R525" s="184"/>
      <c r="S525" s="184"/>
      <c r="T525" s="184"/>
      <c r="U525" s="184"/>
      <c r="V525" s="184"/>
      <c r="W525" s="184"/>
      <c r="X525" s="184"/>
      <c r="Y525" s="184"/>
      <c r="Z525" s="184"/>
      <c r="AA525" s="184"/>
      <c r="AB525" s="184"/>
      <c r="AC525" s="184"/>
    </row>
    <row r="526" spans="1:29" x14ac:dyDescent="0.35">
      <c r="A526" s="246"/>
      <c r="B526" s="184"/>
      <c r="C526" s="184"/>
      <c r="D526" s="184"/>
      <c r="E526" s="184"/>
      <c r="F526" s="184"/>
      <c r="G526" s="184"/>
      <c r="H526" s="184"/>
      <c r="I526" s="184"/>
      <c r="J526" s="184"/>
      <c r="K526" s="184"/>
      <c r="L526" s="184"/>
      <c r="M526" s="184"/>
      <c r="N526" s="184"/>
      <c r="O526" s="184"/>
      <c r="P526" s="184"/>
      <c r="Q526" s="184"/>
      <c r="R526" s="184"/>
      <c r="S526" s="184"/>
      <c r="T526" s="184"/>
      <c r="U526" s="184"/>
      <c r="V526" s="184"/>
      <c r="W526" s="184"/>
      <c r="X526" s="184"/>
      <c r="Y526" s="184"/>
      <c r="Z526" s="184"/>
      <c r="AA526" s="184"/>
      <c r="AB526" s="184"/>
      <c r="AC526" s="184"/>
    </row>
    <row r="527" spans="1:29" x14ac:dyDescent="0.35">
      <c r="A527" s="246"/>
      <c r="B527" s="184"/>
      <c r="C527" s="184"/>
      <c r="D527" s="184"/>
      <c r="E527" s="184"/>
      <c r="F527" s="184"/>
      <c r="G527" s="184"/>
      <c r="H527" s="184"/>
      <c r="I527" s="184"/>
      <c r="J527" s="184"/>
      <c r="K527" s="184"/>
      <c r="L527" s="184"/>
      <c r="M527" s="184"/>
      <c r="N527" s="184"/>
      <c r="O527" s="184"/>
      <c r="P527" s="184"/>
      <c r="Q527" s="184"/>
      <c r="R527" s="184"/>
      <c r="S527" s="184"/>
      <c r="T527" s="184"/>
      <c r="U527" s="184"/>
      <c r="V527" s="184"/>
      <c r="W527" s="184"/>
      <c r="X527" s="184"/>
      <c r="Y527" s="184"/>
      <c r="Z527" s="184"/>
      <c r="AA527" s="184"/>
      <c r="AB527" s="184"/>
      <c r="AC527" s="184"/>
    </row>
    <row r="528" spans="1:29" x14ac:dyDescent="0.35">
      <c r="A528" s="246"/>
      <c r="B528" s="184"/>
      <c r="C528" s="184"/>
      <c r="D528" s="184"/>
      <c r="E528" s="184"/>
      <c r="F528" s="184"/>
      <c r="G528" s="184"/>
      <c r="H528" s="184"/>
      <c r="I528" s="184"/>
      <c r="J528" s="184"/>
      <c r="K528" s="184"/>
      <c r="L528" s="184"/>
      <c r="M528" s="184"/>
      <c r="N528" s="184"/>
      <c r="O528" s="184"/>
      <c r="P528" s="184"/>
      <c r="Q528" s="184"/>
      <c r="R528" s="184"/>
      <c r="S528" s="184"/>
      <c r="T528" s="184"/>
      <c r="U528" s="184"/>
      <c r="V528" s="184"/>
      <c r="W528" s="184"/>
      <c r="X528" s="184"/>
      <c r="Y528" s="184"/>
      <c r="Z528" s="184"/>
      <c r="AA528" s="184"/>
      <c r="AB528" s="184"/>
      <c r="AC528" s="184"/>
    </row>
    <row r="529" spans="1:29" x14ac:dyDescent="0.35">
      <c r="A529" s="246"/>
      <c r="B529" s="184"/>
      <c r="C529" s="184"/>
      <c r="D529" s="184"/>
      <c r="E529" s="184"/>
      <c r="F529" s="184"/>
      <c r="G529" s="184"/>
      <c r="H529" s="184"/>
      <c r="I529" s="184"/>
      <c r="J529" s="184"/>
      <c r="K529" s="184"/>
      <c r="L529" s="184"/>
      <c r="M529" s="184"/>
      <c r="N529" s="184"/>
      <c r="O529" s="184"/>
      <c r="P529" s="184"/>
      <c r="Q529" s="184"/>
      <c r="R529" s="184"/>
      <c r="S529" s="184"/>
      <c r="T529" s="184"/>
      <c r="U529" s="184"/>
      <c r="V529" s="184"/>
      <c r="W529" s="184"/>
      <c r="X529" s="184"/>
      <c r="Y529" s="184"/>
      <c r="Z529" s="184"/>
      <c r="AA529" s="184"/>
      <c r="AB529" s="184"/>
      <c r="AC529" s="184"/>
    </row>
    <row r="530" spans="1:29" x14ac:dyDescent="0.35">
      <c r="A530" s="246"/>
      <c r="B530" s="184"/>
      <c r="C530" s="184"/>
      <c r="D530" s="184"/>
      <c r="E530" s="184"/>
      <c r="F530" s="184"/>
      <c r="G530" s="184"/>
      <c r="H530" s="184"/>
      <c r="I530" s="184"/>
      <c r="J530" s="184"/>
      <c r="K530" s="184"/>
      <c r="L530" s="184"/>
      <c r="M530" s="184"/>
      <c r="N530" s="184"/>
      <c r="O530" s="184"/>
      <c r="P530" s="184"/>
      <c r="Q530" s="184"/>
      <c r="R530" s="184"/>
      <c r="S530" s="184"/>
      <c r="T530" s="184"/>
      <c r="U530" s="184"/>
      <c r="V530" s="184"/>
      <c r="W530" s="184"/>
      <c r="X530" s="184"/>
      <c r="Y530" s="184"/>
      <c r="Z530" s="184"/>
      <c r="AA530" s="184"/>
      <c r="AB530" s="184"/>
      <c r="AC530" s="184"/>
    </row>
    <row r="531" spans="1:29" x14ac:dyDescent="0.35">
      <c r="A531" s="246"/>
      <c r="B531" s="184"/>
      <c r="C531" s="184"/>
      <c r="D531" s="184"/>
      <c r="E531" s="184"/>
      <c r="F531" s="184"/>
      <c r="G531" s="184"/>
      <c r="H531" s="184"/>
      <c r="I531" s="184"/>
      <c r="J531" s="184"/>
      <c r="K531" s="184"/>
      <c r="L531" s="184"/>
      <c r="M531" s="184"/>
      <c r="N531" s="184"/>
      <c r="O531" s="184"/>
      <c r="P531" s="184"/>
      <c r="Q531" s="184"/>
      <c r="R531" s="184"/>
      <c r="S531" s="184"/>
      <c r="T531" s="184"/>
      <c r="U531" s="184"/>
      <c r="V531" s="184"/>
      <c r="W531" s="184"/>
      <c r="X531" s="184"/>
      <c r="Y531" s="184"/>
      <c r="Z531" s="184"/>
      <c r="AA531" s="184"/>
      <c r="AB531" s="184"/>
      <c r="AC531" s="184"/>
    </row>
    <row r="532" spans="1:29" x14ac:dyDescent="0.35">
      <c r="A532" s="246"/>
      <c r="B532" s="184"/>
      <c r="C532" s="184"/>
      <c r="D532" s="184"/>
      <c r="E532" s="184"/>
      <c r="F532" s="184"/>
      <c r="G532" s="184"/>
      <c r="H532" s="184"/>
      <c r="I532" s="184"/>
      <c r="J532" s="184"/>
      <c r="K532" s="184"/>
      <c r="L532" s="184"/>
      <c r="M532" s="184"/>
      <c r="N532" s="184"/>
      <c r="O532" s="184"/>
      <c r="P532" s="184"/>
      <c r="Q532" s="184"/>
      <c r="R532" s="184"/>
      <c r="S532" s="184"/>
      <c r="T532" s="184"/>
      <c r="U532" s="184"/>
      <c r="V532" s="184"/>
      <c r="W532" s="184"/>
      <c r="X532" s="184"/>
      <c r="Y532" s="184"/>
      <c r="Z532" s="184"/>
      <c r="AA532" s="184"/>
      <c r="AB532" s="184"/>
      <c r="AC532" s="184"/>
    </row>
    <row r="533" spans="1:29" x14ac:dyDescent="0.35">
      <c r="A533" s="246"/>
      <c r="B533" s="184"/>
      <c r="C533" s="184"/>
      <c r="D533" s="184"/>
      <c r="E533" s="184"/>
      <c r="F533" s="184"/>
      <c r="G533" s="184"/>
      <c r="H533" s="184"/>
      <c r="I533" s="184"/>
      <c r="J533" s="184"/>
      <c r="K533" s="184"/>
      <c r="L533" s="184"/>
      <c r="M533" s="184"/>
      <c r="N533" s="184"/>
      <c r="O533" s="184"/>
      <c r="P533" s="184"/>
      <c r="Q533" s="184"/>
      <c r="R533" s="184"/>
      <c r="S533" s="184"/>
      <c r="T533" s="184"/>
      <c r="U533" s="184"/>
      <c r="V533" s="184"/>
      <c r="W533" s="184"/>
      <c r="X533" s="184"/>
      <c r="Y533" s="184"/>
      <c r="Z533" s="184"/>
      <c r="AA533" s="184"/>
      <c r="AB533" s="184"/>
      <c r="AC533" s="184"/>
    </row>
    <row r="534" spans="1:29" x14ac:dyDescent="0.35">
      <c r="A534" s="246"/>
      <c r="B534" s="184"/>
      <c r="C534" s="184"/>
      <c r="D534" s="184"/>
      <c r="E534" s="184"/>
      <c r="F534" s="184"/>
      <c r="G534" s="184"/>
      <c r="H534" s="184"/>
      <c r="I534" s="184"/>
      <c r="J534" s="184"/>
      <c r="K534" s="184"/>
      <c r="L534" s="184"/>
      <c r="M534" s="184"/>
      <c r="N534" s="184"/>
      <c r="O534" s="184"/>
      <c r="P534" s="184"/>
      <c r="Q534" s="184"/>
      <c r="R534" s="184"/>
      <c r="S534" s="184"/>
      <c r="T534" s="184"/>
      <c r="U534" s="184"/>
      <c r="V534" s="184"/>
      <c r="W534" s="184"/>
      <c r="X534" s="184"/>
      <c r="Y534" s="184"/>
      <c r="Z534" s="184"/>
      <c r="AA534" s="184"/>
      <c r="AB534" s="184"/>
      <c r="AC534" s="184"/>
    </row>
    <row r="535" spans="1:29" x14ac:dyDescent="0.35">
      <c r="A535" s="246"/>
      <c r="B535" s="184"/>
      <c r="C535" s="184"/>
      <c r="D535" s="184"/>
      <c r="E535" s="184"/>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row>
    <row r="536" spans="1:29" x14ac:dyDescent="0.35">
      <c r="A536" s="246"/>
      <c r="B536" s="184"/>
      <c r="C536" s="184"/>
      <c r="D536" s="184"/>
      <c r="E536" s="184"/>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row>
    <row r="537" spans="1:29" x14ac:dyDescent="0.35">
      <c r="A537" s="246"/>
      <c r="B537" s="184"/>
      <c r="C537" s="184"/>
      <c r="D537" s="184"/>
      <c r="E537" s="184"/>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row>
    <row r="538" spans="1:29" x14ac:dyDescent="0.35">
      <c r="A538" s="246"/>
      <c r="B538" s="184"/>
      <c r="C538" s="184"/>
      <c r="D538" s="184"/>
      <c r="E538" s="184"/>
      <c r="F538" s="184"/>
      <c r="G538" s="184"/>
      <c r="H538" s="184"/>
      <c r="I538" s="184"/>
      <c r="J538" s="184"/>
      <c r="K538" s="184"/>
      <c r="L538" s="184"/>
      <c r="M538" s="184"/>
      <c r="N538" s="184"/>
      <c r="O538" s="184"/>
      <c r="P538" s="184"/>
      <c r="Q538" s="184"/>
      <c r="R538" s="184"/>
      <c r="S538" s="184"/>
      <c r="T538" s="184"/>
      <c r="U538" s="184"/>
      <c r="V538" s="184"/>
      <c r="W538" s="184"/>
      <c r="X538" s="184"/>
      <c r="Y538" s="184"/>
      <c r="Z538" s="184"/>
      <c r="AA538" s="184"/>
      <c r="AB538" s="184"/>
      <c r="AC538" s="184"/>
    </row>
    <row r="539" spans="1:29" x14ac:dyDescent="0.35">
      <c r="A539" s="246"/>
      <c r="B539" s="184"/>
      <c r="C539" s="184"/>
      <c r="D539" s="184"/>
      <c r="E539" s="184"/>
      <c r="F539" s="184"/>
      <c r="G539" s="184"/>
      <c r="H539" s="184"/>
      <c r="I539" s="184"/>
      <c r="J539" s="184"/>
      <c r="K539" s="184"/>
      <c r="L539" s="184"/>
      <c r="M539" s="184"/>
      <c r="N539" s="184"/>
      <c r="O539" s="184"/>
      <c r="P539" s="184"/>
      <c r="Q539" s="184"/>
      <c r="R539" s="184"/>
      <c r="S539" s="184"/>
      <c r="T539" s="184"/>
      <c r="U539" s="184"/>
      <c r="V539" s="184"/>
      <c r="W539" s="184"/>
      <c r="X539" s="184"/>
      <c r="Y539" s="184"/>
      <c r="Z539" s="184"/>
      <c r="AA539" s="184"/>
      <c r="AB539" s="184"/>
      <c r="AC539" s="184"/>
    </row>
    <row r="540" spans="1:29" x14ac:dyDescent="0.35">
      <c r="A540" s="246"/>
      <c r="B540" s="184"/>
      <c r="C540" s="184"/>
      <c r="D540" s="184"/>
      <c r="E540" s="184"/>
      <c r="F540" s="184"/>
      <c r="G540" s="184"/>
      <c r="H540" s="184"/>
      <c r="I540" s="184"/>
      <c r="J540" s="184"/>
      <c r="K540" s="184"/>
      <c r="L540" s="184"/>
      <c r="M540" s="184"/>
      <c r="N540" s="184"/>
      <c r="O540" s="184"/>
      <c r="P540" s="184"/>
      <c r="Q540" s="184"/>
      <c r="R540" s="184"/>
      <c r="S540" s="184"/>
      <c r="T540" s="184"/>
      <c r="U540" s="184"/>
      <c r="V540" s="184"/>
      <c r="W540" s="184"/>
      <c r="X540" s="184"/>
      <c r="Y540" s="184"/>
      <c r="Z540" s="184"/>
      <c r="AA540" s="184"/>
      <c r="AB540" s="184"/>
      <c r="AC540" s="184"/>
    </row>
    <row r="541" spans="1:29" x14ac:dyDescent="0.35">
      <c r="A541" s="246"/>
      <c r="B541" s="184"/>
      <c r="C541" s="184"/>
      <c r="D541" s="184"/>
      <c r="E541" s="184"/>
      <c r="F541" s="184"/>
      <c r="G541" s="184"/>
      <c r="H541" s="184"/>
      <c r="I541" s="184"/>
      <c r="J541" s="184"/>
      <c r="K541" s="184"/>
      <c r="L541" s="184"/>
      <c r="M541" s="184"/>
      <c r="N541" s="184"/>
      <c r="O541" s="184"/>
      <c r="P541" s="184"/>
      <c r="Q541" s="184"/>
      <c r="R541" s="184"/>
      <c r="S541" s="184"/>
      <c r="T541" s="184"/>
      <c r="U541" s="184"/>
      <c r="V541" s="184"/>
      <c r="W541" s="184"/>
      <c r="X541" s="184"/>
      <c r="Y541" s="184"/>
      <c r="Z541" s="184"/>
      <c r="AA541" s="184"/>
      <c r="AB541" s="184"/>
      <c r="AC541" s="184"/>
    </row>
    <row r="542" spans="1:29" x14ac:dyDescent="0.35">
      <c r="A542" s="246"/>
      <c r="B542" s="184"/>
      <c r="C542" s="184"/>
      <c r="D542" s="184"/>
      <c r="E542" s="184"/>
      <c r="F542" s="184"/>
      <c r="G542" s="184"/>
      <c r="H542" s="184"/>
      <c r="I542" s="184"/>
      <c r="J542" s="184"/>
      <c r="K542" s="184"/>
      <c r="L542" s="184"/>
      <c r="M542" s="184"/>
      <c r="N542" s="184"/>
      <c r="O542" s="184"/>
      <c r="P542" s="184"/>
      <c r="Q542" s="184"/>
      <c r="R542" s="184"/>
      <c r="S542" s="184"/>
      <c r="T542" s="184"/>
      <c r="U542" s="184"/>
      <c r="V542" s="184"/>
      <c r="W542" s="184"/>
      <c r="X542" s="184"/>
      <c r="Y542" s="184"/>
      <c r="Z542" s="184"/>
      <c r="AA542" s="184"/>
      <c r="AB542" s="184"/>
      <c r="AC542" s="184"/>
    </row>
    <row r="543" spans="1:29" x14ac:dyDescent="0.35">
      <c r="A543" s="246"/>
      <c r="B543" s="184"/>
      <c r="C543" s="184"/>
      <c r="D543" s="184"/>
      <c r="E543" s="184"/>
      <c r="F543" s="184"/>
      <c r="G543" s="184"/>
      <c r="H543" s="184"/>
      <c r="I543" s="184"/>
      <c r="J543" s="184"/>
      <c r="K543" s="184"/>
      <c r="L543" s="184"/>
      <c r="M543" s="184"/>
      <c r="N543" s="184"/>
      <c r="O543" s="184"/>
      <c r="P543" s="184"/>
      <c r="Q543" s="184"/>
      <c r="R543" s="184"/>
      <c r="S543" s="184"/>
      <c r="T543" s="184"/>
      <c r="U543" s="184"/>
      <c r="V543" s="184"/>
      <c r="W543" s="184"/>
      <c r="X543" s="184"/>
      <c r="Y543" s="184"/>
      <c r="Z543" s="184"/>
      <c r="AA543" s="184"/>
      <c r="AB543" s="184"/>
      <c r="AC543" s="184"/>
    </row>
    <row r="544" spans="1:29" x14ac:dyDescent="0.35">
      <c r="A544" s="246"/>
      <c r="B544" s="184"/>
      <c r="C544" s="184"/>
      <c r="D544" s="184"/>
      <c r="E544" s="184"/>
      <c r="F544" s="184"/>
      <c r="G544" s="184"/>
      <c r="H544" s="184"/>
      <c r="I544" s="184"/>
      <c r="J544" s="184"/>
      <c r="K544" s="184"/>
      <c r="L544" s="184"/>
      <c r="M544" s="184"/>
      <c r="N544" s="184"/>
      <c r="O544" s="184"/>
      <c r="P544" s="184"/>
      <c r="Q544" s="184"/>
      <c r="R544" s="184"/>
      <c r="S544" s="184"/>
      <c r="T544" s="184"/>
      <c r="U544" s="184"/>
      <c r="V544" s="184"/>
      <c r="W544" s="184"/>
      <c r="X544" s="184"/>
      <c r="Y544" s="184"/>
      <c r="Z544" s="184"/>
      <c r="AA544" s="184"/>
      <c r="AB544" s="184"/>
      <c r="AC544" s="184"/>
    </row>
    <row r="545" spans="1:29" x14ac:dyDescent="0.35">
      <c r="A545" s="246"/>
      <c r="B545" s="184"/>
      <c r="C545" s="184"/>
      <c r="D545" s="184"/>
      <c r="E545" s="184"/>
      <c r="F545" s="184"/>
      <c r="G545" s="184"/>
      <c r="H545" s="184"/>
      <c r="I545" s="184"/>
      <c r="J545" s="184"/>
      <c r="K545" s="184"/>
      <c r="L545" s="184"/>
      <c r="M545" s="184"/>
      <c r="N545" s="184"/>
      <c r="O545" s="184"/>
      <c r="P545" s="184"/>
      <c r="Q545" s="184"/>
      <c r="R545" s="184"/>
      <c r="S545" s="184"/>
      <c r="T545" s="184"/>
      <c r="U545" s="184"/>
      <c r="V545" s="184"/>
      <c r="W545" s="184"/>
      <c r="X545" s="184"/>
      <c r="Y545" s="184"/>
      <c r="Z545" s="184"/>
      <c r="AA545" s="184"/>
      <c r="AB545" s="184"/>
      <c r="AC545" s="184"/>
    </row>
    <row r="546" spans="1:29" x14ac:dyDescent="0.35">
      <c r="A546" s="246"/>
      <c r="B546" s="184"/>
      <c r="C546" s="184"/>
      <c r="D546" s="184"/>
      <c r="E546" s="184"/>
      <c r="F546" s="184"/>
      <c r="G546" s="184"/>
      <c r="H546" s="184"/>
      <c r="I546" s="184"/>
      <c r="J546" s="184"/>
      <c r="K546" s="184"/>
      <c r="L546" s="184"/>
      <c r="M546" s="184"/>
      <c r="N546" s="184"/>
      <c r="O546" s="184"/>
      <c r="P546" s="184"/>
      <c r="Q546" s="184"/>
      <c r="R546" s="184"/>
      <c r="S546" s="184"/>
      <c r="T546" s="184"/>
      <c r="U546" s="184"/>
      <c r="V546" s="184"/>
      <c r="W546" s="184"/>
      <c r="X546" s="184"/>
      <c r="Y546" s="184"/>
      <c r="Z546" s="184"/>
      <c r="AA546" s="184"/>
      <c r="AB546" s="184"/>
      <c r="AC546" s="184"/>
    </row>
    <row r="547" spans="1:29" x14ac:dyDescent="0.35">
      <c r="A547" s="246"/>
      <c r="B547" s="184"/>
      <c r="C547" s="184"/>
      <c r="D547" s="184"/>
      <c r="E547" s="184"/>
      <c r="F547" s="184"/>
      <c r="G547" s="184"/>
      <c r="H547" s="184"/>
      <c r="I547" s="184"/>
      <c r="J547" s="184"/>
      <c r="K547" s="184"/>
      <c r="L547" s="184"/>
      <c r="M547" s="184"/>
      <c r="N547" s="184"/>
      <c r="O547" s="184"/>
      <c r="P547" s="184"/>
      <c r="Q547" s="184"/>
      <c r="R547" s="184"/>
      <c r="S547" s="184"/>
      <c r="T547" s="184"/>
      <c r="U547" s="184"/>
      <c r="V547" s="184"/>
      <c r="W547" s="184"/>
      <c r="X547" s="184"/>
      <c r="Y547" s="184"/>
      <c r="Z547" s="184"/>
      <c r="AA547" s="184"/>
      <c r="AB547" s="184"/>
      <c r="AC547" s="184"/>
    </row>
    <row r="548" spans="1:29" x14ac:dyDescent="0.35">
      <c r="A548" s="246"/>
      <c r="B548" s="184"/>
      <c r="C548" s="184"/>
      <c r="D548" s="184"/>
      <c r="E548" s="184"/>
      <c r="F548" s="184"/>
      <c r="G548" s="184"/>
      <c r="H548" s="184"/>
      <c r="I548" s="184"/>
      <c r="J548" s="184"/>
      <c r="K548" s="184"/>
      <c r="L548" s="184"/>
      <c r="M548" s="184"/>
      <c r="N548" s="184"/>
      <c r="O548" s="184"/>
      <c r="P548" s="184"/>
      <c r="Q548" s="184"/>
      <c r="R548" s="184"/>
      <c r="S548" s="184"/>
      <c r="T548" s="184"/>
      <c r="U548" s="184"/>
      <c r="V548" s="184"/>
      <c r="W548" s="184"/>
      <c r="X548" s="184"/>
      <c r="Y548" s="184"/>
      <c r="Z548" s="184"/>
      <c r="AA548" s="184"/>
      <c r="AB548" s="184"/>
      <c r="AC548" s="184"/>
    </row>
    <row r="549" spans="1:29" x14ac:dyDescent="0.35">
      <c r="A549" s="246"/>
      <c r="B549" s="184"/>
      <c r="C549" s="184"/>
      <c r="D549" s="184"/>
      <c r="E549" s="184"/>
      <c r="F549" s="184"/>
      <c r="G549" s="184"/>
      <c r="H549" s="184"/>
      <c r="I549" s="184"/>
      <c r="J549" s="184"/>
      <c r="K549" s="184"/>
      <c r="L549" s="184"/>
      <c r="M549" s="184"/>
      <c r="N549" s="184"/>
      <c r="O549" s="184"/>
      <c r="P549" s="184"/>
      <c r="Q549" s="184"/>
      <c r="R549" s="184"/>
      <c r="S549" s="184"/>
      <c r="T549" s="184"/>
      <c r="U549" s="184"/>
      <c r="V549" s="184"/>
      <c r="W549" s="184"/>
      <c r="X549" s="184"/>
      <c r="Y549" s="184"/>
      <c r="Z549" s="184"/>
      <c r="AA549" s="184"/>
      <c r="AB549" s="184"/>
      <c r="AC549" s="184"/>
    </row>
    <row r="550" spans="1:29" x14ac:dyDescent="0.35">
      <c r="A550" s="246"/>
      <c r="B550" s="184"/>
      <c r="C550" s="184"/>
      <c r="D550" s="184"/>
      <c r="E550" s="184"/>
      <c r="F550" s="184"/>
      <c r="G550" s="184"/>
      <c r="H550" s="184"/>
      <c r="I550" s="184"/>
      <c r="J550" s="184"/>
      <c r="K550" s="184"/>
      <c r="L550" s="184"/>
      <c r="M550" s="184"/>
      <c r="N550" s="184"/>
      <c r="O550" s="184"/>
      <c r="P550" s="184"/>
      <c r="Q550" s="184"/>
      <c r="R550" s="184"/>
      <c r="S550" s="184"/>
      <c r="T550" s="184"/>
      <c r="U550" s="184"/>
      <c r="V550" s="184"/>
      <c r="W550" s="184"/>
      <c r="X550" s="184"/>
      <c r="Y550" s="184"/>
      <c r="Z550" s="184"/>
      <c r="AA550" s="184"/>
      <c r="AB550" s="184"/>
      <c r="AC550" s="184"/>
    </row>
    <row r="551" spans="1:29" x14ac:dyDescent="0.35">
      <c r="A551" s="246"/>
      <c r="B551" s="184"/>
      <c r="C551" s="184"/>
      <c r="D551" s="184"/>
      <c r="E551" s="184"/>
      <c r="F551" s="184"/>
      <c r="G551" s="184"/>
      <c r="H551" s="184"/>
      <c r="I551" s="184"/>
      <c r="J551" s="184"/>
      <c r="K551" s="184"/>
      <c r="L551" s="184"/>
      <c r="M551" s="184"/>
      <c r="N551" s="184"/>
      <c r="O551" s="184"/>
      <c r="P551" s="184"/>
      <c r="Q551" s="184"/>
      <c r="R551" s="184"/>
      <c r="S551" s="184"/>
      <c r="T551" s="184"/>
      <c r="U551" s="184"/>
      <c r="V551" s="184"/>
      <c r="W551" s="184"/>
      <c r="X551" s="184"/>
      <c r="Y551" s="184"/>
      <c r="Z551" s="184"/>
      <c r="AA551" s="184"/>
      <c r="AB551" s="184"/>
      <c r="AC551" s="184"/>
    </row>
    <row r="552" spans="1:29" x14ac:dyDescent="0.35">
      <c r="A552" s="246"/>
      <c r="B552" s="184"/>
      <c r="C552" s="184"/>
      <c r="D552" s="184"/>
      <c r="E552" s="184"/>
      <c r="F552" s="184"/>
      <c r="G552" s="184"/>
      <c r="H552" s="184"/>
      <c r="I552" s="184"/>
      <c r="J552" s="184"/>
      <c r="K552" s="184"/>
      <c r="L552" s="184"/>
      <c r="M552" s="184"/>
      <c r="N552" s="184"/>
      <c r="O552" s="184"/>
      <c r="P552" s="184"/>
      <c r="Q552" s="184"/>
      <c r="R552" s="184"/>
      <c r="S552" s="184"/>
      <c r="T552" s="184"/>
      <c r="U552" s="184"/>
      <c r="V552" s="184"/>
      <c r="W552" s="184"/>
      <c r="X552" s="184"/>
      <c r="Y552" s="184"/>
      <c r="Z552" s="184"/>
      <c r="AA552" s="184"/>
      <c r="AB552" s="184"/>
      <c r="AC552" s="184"/>
    </row>
    <row r="553" spans="1:29" x14ac:dyDescent="0.35">
      <c r="A553" s="246"/>
      <c r="B553" s="184"/>
      <c r="C553" s="184"/>
      <c r="D553" s="184"/>
      <c r="E553" s="184"/>
      <c r="F553" s="184"/>
      <c r="G553" s="184"/>
      <c r="H553" s="184"/>
      <c r="I553" s="184"/>
      <c r="J553" s="184"/>
      <c r="K553" s="184"/>
      <c r="L553" s="184"/>
      <c r="M553" s="184"/>
      <c r="N553" s="184"/>
      <c r="O553" s="184"/>
      <c r="P553" s="184"/>
      <c r="Q553" s="184"/>
      <c r="R553" s="184"/>
      <c r="S553" s="184"/>
      <c r="T553" s="184"/>
      <c r="U553" s="184"/>
      <c r="V553" s="184"/>
      <c r="W553" s="184"/>
      <c r="X553" s="184"/>
      <c r="Y553" s="184"/>
      <c r="Z553" s="184"/>
      <c r="AA553" s="184"/>
      <c r="AB553" s="184"/>
      <c r="AC553" s="184"/>
    </row>
    <row r="554" spans="1:29" x14ac:dyDescent="0.35">
      <c r="A554" s="246"/>
      <c r="B554" s="184"/>
      <c r="C554" s="184"/>
      <c r="D554" s="184"/>
      <c r="E554" s="184"/>
      <c r="F554" s="184"/>
      <c r="G554" s="184"/>
      <c r="H554" s="184"/>
      <c r="I554" s="184"/>
      <c r="J554" s="184"/>
      <c r="K554" s="184"/>
      <c r="L554" s="184"/>
      <c r="M554" s="184"/>
      <c r="N554" s="184"/>
      <c r="O554" s="184"/>
      <c r="P554" s="184"/>
      <c r="Q554" s="184"/>
      <c r="R554" s="184"/>
      <c r="S554" s="184"/>
      <c r="T554" s="184"/>
      <c r="U554" s="184"/>
      <c r="V554" s="184"/>
      <c r="W554" s="184"/>
      <c r="X554" s="184"/>
      <c r="Y554" s="184"/>
      <c r="Z554" s="184"/>
      <c r="AA554" s="184"/>
      <c r="AB554" s="184"/>
      <c r="AC554" s="184"/>
    </row>
    <row r="555" spans="1:29" x14ac:dyDescent="0.35">
      <c r="A555" s="246"/>
      <c r="B555" s="184"/>
      <c r="C555" s="184"/>
      <c r="D555" s="184"/>
      <c r="E555" s="184"/>
      <c r="F555" s="184"/>
      <c r="G555" s="184"/>
      <c r="H555" s="184"/>
      <c r="I555" s="184"/>
      <c r="J555" s="184"/>
      <c r="K555" s="184"/>
      <c r="L555" s="184"/>
      <c r="M555" s="184"/>
      <c r="N555" s="184"/>
      <c r="O555" s="184"/>
      <c r="P555" s="184"/>
      <c r="Q555" s="184"/>
      <c r="R555" s="184"/>
      <c r="S555" s="184"/>
      <c r="T555" s="184"/>
      <c r="U555" s="184"/>
      <c r="V555" s="184"/>
      <c r="W555" s="184"/>
      <c r="X555" s="184"/>
      <c r="Y555" s="184"/>
      <c r="Z555" s="184"/>
      <c r="AA555" s="184"/>
      <c r="AB555" s="184"/>
      <c r="AC555" s="184"/>
    </row>
    <row r="556" spans="1:29" x14ac:dyDescent="0.35">
      <c r="A556" s="246"/>
      <c r="B556" s="184"/>
      <c r="C556" s="184"/>
      <c r="D556" s="184"/>
      <c r="E556" s="184"/>
      <c r="F556" s="184"/>
      <c r="G556" s="184"/>
      <c r="H556" s="184"/>
      <c r="I556" s="184"/>
      <c r="J556" s="184"/>
      <c r="K556" s="184"/>
      <c r="L556" s="184"/>
      <c r="M556" s="184"/>
      <c r="N556" s="184"/>
      <c r="O556" s="184"/>
      <c r="P556" s="184"/>
      <c r="Q556" s="184"/>
      <c r="R556" s="184"/>
      <c r="S556" s="184"/>
      <c r="T556" s="184"/>
      <c r="U556" s="184"/>
      <c r="V556" s="184"/>
      <c r="W556" s="184"/>
      <c r="X556" s="184"/>
      <c r="Y556" s="184"/>
      <c r="Z556" s="184"/>
      <c r="AA556" s="184"/>
      <c r="AB556" s="184"/>
      <c r="AC556" s="184"/>
    </row>
    <row r="557" spans="1:29" x14ac:dyDescent="0.35">
      <c r="A557" s="246"/>
      <c r="B557" s="184"/>
      <c r="C557" s="184"/>
      <c r="D557" s="184"/>
      <c r="E557" s="184"/>
      <c r="F557" s="184"/>
      <c r="G557" s="184"/>
      <c r="H557" s="184"/>
      <c r="I557" s="184"/>
      <c r="J557" s="184"/>
      <c r="K557" s="184"/>
      <c r="L557" s="184"/>
      <c r="M557" s="184"/>
      <c r="N557" s="184"/>
      <c r="O557" s="184"/>
      <c r="P557" s="184"/>
      <c r="Q557" s="184"/>
      <c r="R557" s="184"/>
      <c r="S557" s="184"/>
      <c r="T557" s="184"/>
      <c r="U557" s="184"/>
      <c r="V557" s="184"/>
      <c r="W557" s="184"/>
      <c r="X557" s="184"/>
      <c r="Y557" s="184"/>
      <c r="Z557" s="184"/>
      <c r="AA557" s="184"/>
      <c r="AB557" s="184"/>
      <c r="AC557" s="184"/>
    </row>
    <row r="558" spans="1:29" x14ac:dyDescent="0.35">
      <c r="A558" s="246"/>
      <c r="B558" s="184"/>
      <c r="C558" s="184"/>
      <c r="D558" s="184"/>
      <c r="E558" s="184"/>
      <c r="F558" s="184"/>
      <c r="G558" s="184"/>
      <c r="H558" s="184"/>
      <c r="I558" s="184"/>
      <c r="J558" s="184"/>
      <c r="K558" s="184"/>
      <c r="L558" s="184"/>
      <c r="M558" s="184"/>
      <c r="N558" s="184"/>
      <c r="O558" s="184"/>
      <c r="P558" s="184"/>
      <c r="Q558" s="184"/>
      <c r="R558" s="184"/>
      <c r="S558" s="184"/>
      <c r="T558" s="184"/>
      <c r="U558" s="184"/>
      <c r="V558" s="184"/>
      <c r="W558" s="184"/>
      <c r="X558" s="184"/>
      <c r="Y558" s="184"/>
      <c r="Z558" s="184"/>
      <c r="AA558" s="184"/>
      <c r="AB558" s="184"/>
      <c r="AC558" s="184"/>
    </row>
    <row r="559" spans="1:29" x14ac:dyDescent="0.35">
      <c r="A559" s="246"/>
      <c r="B559" s="184"/>
      <c r="C559" s="184"/>
      <c r="D559" s="184"/>
      <c r="E559" s="184"/>
      <c r="F559" s="184"/>
      <c r="G559" s="184"/>
      <c r="H559" s="184"/>
      <c r="I559" s="184"/>
      <c r="J559" s="184"/>
      <c r="K559" s="184"/>
      <c r="L559" s="184"/>
      <c r="M559" s="184"/>
      <c r="N559" s="184"/>
      <c r="O559" s="184"/>
      <c r="P559" s="184"/>
      <c r="Q559" s="184"/>
      <c r="R559" s="184"/>
      <c r="S559" s="184"/>
      <c r="T559" s="184"/>
      <c r="U559" s="184"/>
      <c r="V559" s="184"/>
      <c r="W559" s="184"/>
      <c r="X559" s="184"/>
      <c r="Y559" s="184"/>
      <c r="Z559" s="184"/>
      <c r="AA559" s="184"/>
      <c r="AB559" s="184"/>
      <c r="AC559" s="184"/>
    </row>
    <row r="560" spans="1:29" x14ac:dyDescent="0.35">
      <c r="A560" s="246"/>
      <c r="B560" s="184"/>
      <c r="C560" s="184"/>
      <c r="D560" s="184"/>
      <c r="E560" s="184"/>
      <c r="F560" s="184"/>
      <c r="G560" s="184"/>
      <c r="H560" s="184"/>
      <c r="I560" s="184"/>
      <c r="J560" s="184"/>
      <c r="K560" s="184"/>
      <c r="L560" s="184"/>
      <c r="M560" s="184"/>
      <c r="N560" s="184"/>
      <c r="O560" s="184"/>
      <c r="P560" s="184"/>
      <c r="Q560" s="184"/>
      <c r="R560" s="184"/>
      <c r="S560" s="184"/>
      <c r="T560" s="184"/>
      <c r="U560" s="184"/>
      <c r="V560" s="184"/>
      <c r="W560" s="184"/>
      <c r="X560" s="184"/>
      <c r="Y560" s="184"/>
      <c r="Z560" s="184"/>
      <c r="AA560" s="184"/>
      <c r="AB560" s="184"/>
      <c r="AC560" s="184"/>
    </row>
    <row r="561" spans="1:29" x14ac:dyDescent="0.35">
      <c r="A561" s="246"/>
      <c r="B561" s="184"/>
      <c r="C561" s="184"/>
      <c r="D561" s="184"/>
      <c r="E561" s="184"/>
      <c r="F561" s="184"/>
      <c r="G561" s="184"/>
      <c r="H561" s="184"/>
      <c r="I561" s="184"/>
      <c r="J561" s="184"/>
      <c r="K561" s="184"/>
      <c r="L561" s="184"/>
      <c r="M561" s="184"/>
      <c r="N561" s="184"/>
      <c r="O561" s="184"/>
      <c r="P561" s="184"/>
      <c r="Q561" s="184"/>
      <c r="R561" s="184"/>
      <c r="S561" s="184"/>
      <c r="T561" s="184"/>
      <c r="U561" s="184"/>
      <c r="V561" s="184"/>
      <c r="W561" s="184"/>
      <c r="X561" s="184"/>
      <c r="Y561" s="184"/>
      <c r="Z561" s="184"/>
      <c r="AA561" s="184"/>
      <c r="AB561" s="184"/>
      <c r="AC561" s="184"/>
    </row>
    <row r="562" spans="1:29" x14ac:dyDescent="0.35">
      <c r="A562" s="246"/>
      <c r="B562" s="184"/>
      <c r="C562" s="184"/>
      <c r="D562" s="184"/>
      <c r="E562" s="184"/>
      <c r="F562" s="184"/>
      <c r="G562" s="184"/>
      <c r="H562" s="184"/>
      <c r="I562" s="184"/>
      <c r="J562" s="184"/>
      <c r="K562" s="184"/>
      <c r="L562" s="184"/>
      <c r="M562" s="184"/>
      <c r="N562" s="184"/>
      <c r="O562" s="184"/>
      <c r="P562" s="184"/>
      <c r="Q562" s="184"/>
      <c r="R562" s="184"/>
      <c r="S562" s="184"/>
      <c r="T562" s="184"/>
      <c r="U562" s="184"/>
      <c r="V562" s="184"/>
      <c r="W562" s="184"/>
      <c r="X562" s="184"/>
      <c r="Y562" s="184"/>
      <c r="Z562" s="184"/>
      <c r="AA562" s="184"/>
      <c r="AB562" s="184"/>
      <c r="AC562" s="184"/>
    </row>
    <row r="563" spans="1:29" x14ac:dyDescent="0.35">
      <c r="A563" s="246"/>
      <c r="B563" s="184"/>
      <c r="C563" s="184"/>
      <c r="D563" s="184"/>
      <c r="E563" s="184"/>
      <c r="F563" s="184"/>
      <c r="G563" s="184"/>
      <c r="H563" s="184"/>
      <c r="I563" s="184"/>
      <c r="J563" s="184"/>
      <c r="K563" s="184"/>
      <c r="L563" s="184"/>
      <c r="M563" s="184"/>
      <c r="N563" s="184"/>
      <c r="O563" s="184"/>
      <c r="P563" s="184"/>
      <c r="Q563" s="184"/>
      <c r="R563" s="184"/>
      <c r="S563" s="184"/>
      <c r="T563" s="184"/>
      <c r="U563" s="184"/>
      <c r="V563" s="184"/>
      <c r="W563" s="184"/>
      <c r="X563" s="184"/>
      <c r="Y563" s="184"/>
      <c r="Z563" s="184"/>
      <c r="AA563" s="184"/>
      <c r="AB563" s="184"/>
      <c r="AC563" s="184"/>
    </row>
    <row r="564" spans="1:29" x14ac:dyDescent="0.35">
      <c r="A564" s="246"/>
      <c r="B564" s="184"/>
      <c r="C564" s="184"/>
      <c r="D564" s="184"/>
      <c r="E564" s="184"/>
      <c r="F564" s="184"/>
      <c r="G564" s="184"/>
      <c r="H564" s="184"/>
      <c r="I564" s="184"/>
      <c r="J564" s="184"/>
      <c r="K564" s="184"/>
      <c r="L564" s="184"/>
      <c r="M564" s="184"/>
      <c r="N564" s="184"/>
      <c r="O564" s="184"/>
      <c r="P564" s="184"/>
      <c r="Q564" s="184"/>
      <c r="R564" s="184"/>
      <c r="S564" s="184"/>
      <c r="T564" s="184"/>
      <c r="U564" s="184"/>
      <c r="V564" s="184"/>
      <c r="W564" s="184"/>
      <c r="X564" s="184"/>
      <c r="Y564" s="184"/>
      <c r="Z564" s="184"/>
      <c r="AA564" s="184"/>
      <c r="AB564" s="184"/>
      <c r="AC564" s="184"/>
    </row>
    <row r="565" spans="1:29" x14ac:dyDescent="0.35">
      <c r="A565" s="246"/>
      <c r="B565" s="184"/>
      <c r="C565" s="184"/>
      <c r="D565" s="184"/>
      <c r="E565" s="184"/>
      <c r="F565" s="184"/>
      <c r="G565" s="184"/>
      <c r="H565" s="184"/>
      <c r="I565" s="184"/>
      <c r="J565" s="184"/>
      <c r="K565" s="184"/>
      <c r="L565" s="184"/>
      <c r="M565" s="184"/>
      <c r="N565" s="184"/>
      <c r="O565" s="184"/>
      <c r="P565" s="184"/>
      <c r="Q565" s="184"/>
      <c r="R565" s="184"/>
      <c r="S565" s="184"/>
      <c r="T565" s="184"/>
      <c r="U565" s="184"/>
      <c r="V565" s="184"/>
      <c r="W565" s="184"/>
      <c r="X565" s="184"/>
      <c r="Y565" s="184"/>
      <c r="Z565" s="184"/>
      <c r="AA565" s="184"/>
      <c r="AB565" s="184"/>
      <c r="AC565" s="184"/>
    </row>
    <row r="566" spans="1:29" x14ac:dyDescent="0.35">
      <c r="A566" s="246"/>
      <c r="B566" s="184"/>
      <c r="C566" s="184"/>
      <c r="D566" s="184"/>
      <c r="E566" s="184"/>
      <c r="F566" s="184"/>
      <c r="G566" s="184"/>
      <c r="H566" s="184"/>
      <c r="I566" s="184"/>
      <c r="J566" s="184"/>
      <c r="K566" s="184"/>
      <c r="L566" s="184"/>
      <c r="M566" s="184"/>
      <c r="N566" s="184"/>
      <c r="O566" s="184"/>
      <c r="P566" s="184"/>
      <c r="Q566" s="184"/>
      <c r="R566" s="184"/>
      <c r="S566" s="184"/>
      <c r="T566" s="184"/>
      <c r="U566" s="184"/>
      <c r="V566" s="184"/>
      <c r="W566" s="184"/>
      <c r="X566" s="184"/>
      <c r="Y566" s="184"/>
      <c r="Z566" s="184"/>
      <c r="AA566" s="184"/>
      <c r="AB566" s="184"/>
      <c r="AC566" s="184"/>
    </row>
    <row r="567" spans="1:29" x14ac:dyDescent="0.35">
      <c r="A567" s="246"/>
      <c r="B567" s="184"/>
      <c r="C567" s="184"/>
      <c r="D567" s="184"/>
      <c r="E567" s="184"/>
      <c r="F567" s="184"/>
      <c r="G567" s="184"/>
      <c r="H567" s="184"/>
      <c r="I567" s="184"/>
      <c r="J567" s="184"/>
      <c r="K567" s="184"/>
      <c r="L567" s="184"/>
      <c r="M567" s="184"/>
      <c r="N567" s="184"/>
      <c r="O567" s="184"/>
      <c r="P567" s="184"/>
      <c r="Q567" s="184"/>
      <c r="R567" s="184"/>
      <c r="S567" s="184"/>
      <c r="T567" s="184"/>
      <c r="U567" s="184"/>
      <c r="V567" s="184"/>
      <c r="W567" s="184"/>
      <c r="X567" s="184"/>
      <c r="Y567" s="184"/>
      <c r="Z567" s="184"/>
      <c r="AA567" s="184"/>
      <c r="AB567" s="184"/>
      <c r="AC567" s="184"/>
    </row>
    <row r="568" spans="1:29" x14ac:dyDescent="0.35">
      <c r="A568" s="246"/>
      <c r="B568" s="184"/>
      <c r="C568" s="184"/>
      <c r="D568" s="184"/>
      <c r="E568" s="184"/>
      <c r="F568" s="184"/>
      <c r="G568" s="184"/>
      <c r="H568" s="184"/>
      <c r="I568" s="184"/>
      <c r="J568" s="184"/>
      <c r="K568" s="184"/>
      <c r="L568" s="184"/>
      <c r="M568" s="184"/>
      <c r="N568" s="184"/>
      <c r="O568" s="184"/>
      <c r="P568" s="184"/>
      <c r="Q568" s="184"/>
      <c r="R568" s="184"/>
      <c r="S568" s="184"/>
      <c r="T568" s="184"/>
      <c r="U568" s="184"/>
      <c r="V568" s="184"/>
      <c r="W568" s="184"/>
      <c r="X568" s="184"/>
      <c r="Y568" s="184"/>
      <c r="Z568" s="184"/>
      <c r="AA568" s="184"/>
      <c r="AB568" s="184"/>
      <c r="AC568" s="184"/>
    </row>
    <row r="569" spans="1:29" x14ac:dyDescent="0.35">
      <c r="A569" s="246"/>
      <c r="B569" s="184"/>
      <c r="C569" s="184"/>
      <c r="D569" s="184"/>
      <c r="E569" s="184"/>
      <c r="F569" s="184"/>
      <c r="G569" s="184"/>
      <c r="H569" s="184"/>
      <c r="I569" s="184"/>
      <c r="J569" s="184"/>
      <c r="K569" s="184"/>
      <c r="L569" s="184"/>
      <c r="M569" s="184"/>
      <c r="N569" s="184"/>
      <c r="O569" s="184"/>
      <c r="P569" s="184"/>
      <c r="Q569" s="184"/>
      <c r="R569" s="184"/>
      <c r="S569" s="184"/>
      <c r="T569" s="184"/>
      <c r="U569" s="184"/>
      <c r="V569" s="184"/>
      <c r="W569" s="184"/>
      <c r="X569" s="184"/>
      <c r="Y569" s="184"/>
      <c r="Z569" s="184"/>
      <c r="AA569" s="184"/>
      <c r="AB569" s="184"/>
      <c r="AC569" s="184"/>
    </row>
    <row r="570" spans="1:29" x14ac:dyDescent="0.35">
      <c r="A570" s="246"/>
      <c r="B570" s="184"/>
      <c r="C570" s="184"/>
      <c r="D570" s="184"/>
      <c r="E570" s="184"/>
      <c r="F570" s="184"/>
      <c r="G570" s="184"/>
      <c r="H570" s="184"/>
      <c r="I570" s="184"/>
      <c r="J570" s="184"/>
      <c r="K570" s="184"/>
      <c r="L570" s="184"/>
      <c r="M570" s="184"/>
      <c r="N570" s="184"/>
      <c r="O570" s="184"/>
      <c r="P570" s="184"/>
      <c r="Q570" s="184"/>
      <c r="R570" s="184"/>
      <c r="S570" s="184"/>
      <c r="T570" s="184"/>
      <c r="U570" s="184"/>
      <c r="V570" s="184"/>
      <c r="W570" s="184"/>
      <c r="X570" s="184"/>
      <c r="Y570" s="184"/>
      <c r="Z570" s="184"/>
      <c r="AA570" s="184"/>
      <c r="AB570" s="184"/>
      <c r="AC570" s="184"/>
    </row>
    <row r="571" spans="1:29" x14ac:dyDescent="0.35">
      <c r="A571" s="246"/>
      <c r="B571" s="184"/>
      <c r="C571" s="184"/>
      <c r="D571" s="184"/>
      <c r="E571" s="184"/>
      <c r="F571" s="184"/>
      <c r="G571" s="184"/>
      <c r="H571" s="184"/>
      <c r="I571" s="184"/>
      <c r="J571" s="184"/>
      <c r="K571" s="184"/>
      <c r="L571" s="184"/>
      <c r="M571" s="184"/>
      <c r="N571" s="184"/>
      <c r="O571" s="184"/>
      <c r="P571" s="184"/>
      <c r="Q571" s="184"/>
      <c r="R571" s="184"/>
      <c r="S571" s="184"/>
      <c r="T571" s="184"/>
      <c r="U571" s="184"/>
      <c r="V571" s="184"/>
      <c r="W571" s="184"/>
      <c r="X571" s="184"/>
      <c r="Y571" s="184"/>
      <c r="Z571" s="184"/>
      <c r="AA571" s="184"/>
      <c r="AB571" s="184"/>
      <c r="AC571" s="184"/>
    </row>
    <row r="572" spans="1:29" x14ac:dyDescent="0.35">
      <c r="A572" s="246"/>
      <c r="B572" s="184"/>
      <c r="C572" s="184"/>
      <c r="D572" s="184"/>
      <c r="E572" s="184"/>
      <c r="F572" s="184"/>
      <c r="G572" s="184"/>
      <c r="H572" s="184"/>
      <c r="I572" s="184"/>
      <c r="J572" s="184"/>
      <c r="K572" s="184"/>
      <c r="L572" s="184"/>
      <c r="M572" s="184"/>
      <c r="N572" s="184"/>
      <c r="O572" s="184"/>
      <c r="P572" s="184"/>
      <c r="Q572" s="184"/>
      <c r="R572" s="184"/>
      <c r="S572" s="184"/>
      <c r="T572" s="184"/>
      <c r="U572" s="184"/>
      <c r="V572" s="184"/>
      <c r="W572" s="184"/>
      <c r="X572" s="184"/>
      <c r="Y572" s="184"/>
      <c r="Z572" s="184"/>
      <c r="AA572" s="184"/>
      <c r="AB572" s="184"/>
      <c r="AC572" s="184"/>
    </row>
    <row r="573" spans="1:29" x14ac:dyDescent="0.35">
      <c r="A573" s="246"/>
      <c r="B573" s="184"/>
      <c r="C573" s="184"/>
      <c r="D573" s="184"/>
      <c r="E573" s="184"/>
      <c r="F573" s="184"/>
      <c r="G573" s="184"/>
      <c r="H573" s="184"/>
      <c r="I573" s="184"/>
      <c r="J573" s="184"/>
      <c r="K573" s="184"/>
      <c r="L573" s="184"/>
      <c r="M573" s="184"/>
      <c r="N573" s="184"/>
      <c r="O573" s="184"/>
      <c r="P573" s="184"/>
      <c r="Q573" s="184"/>
      <c r="R573" s="184"/>
      <c r="S573" s="184"/>
      <c r="T573" s="184"/>
      <c r="U573" s="184"/>
      <c r="V573" s="184"/>
      <c r="W573" s="184"/>
      <c r="X573" s="184"/>
      <c r="Y573" s="184"/>
      <c r="Z573" s="184"/>
      <c r="AA573" s="184"/>
      <c r="AB573" s="184"/>
      <c r="AC573" s="184"/>
    </row>
    <row r="574" spans="1:29" x14ac:dyDescent="0.35">
      <c r="A574" s="246"/>
      <c r="B574" s="184"/>
      <c r="C574" s="184"/>
      <c r="D574" s="184"/>
      <c r="E574" s="184"/>
      <c r="F574" s="184"/>
      <c r="G574" s="184"/>
      <c r="H574" s="184"/>
      <c r="I574" s="184"/>
      <c r="J574" s="184"/>
      <c r="K574" s="184"/>
      <c r="L574" s="184"/>
      <c r="M574" s="184"/>
      <c r="N574" s="184"/>
      <c r="O574" s="184"/>
      <c r="P574" s="184"/>
      <c r="Q574" s="184"/>
      <c r="R574" s="184"/>
      <c r="S574" s="184"/>
      <c r="T574" s="184"/>
      <c r="U574" s="184"/>
      <c r="V574" s="184"/>
      <c r="W574" s="184"/>
      <c r="X574" s="184"/>
      <c r="Y574" s="184"/>
      <c r="Z574" s="184"/>
      <c r="AA574" s="184"/>
      <c r="AB574" s="184"/>
      <c r="AC574" s="184"/>
    </row>
    <row r="575" spans="1:29" x14ac:dyDescent="0.35">
      <c r="A575" s="246"/>
      <c r="B575" s="184"/>
      <c r="C575" s="184"/>
      <c r="D575" s="184"/>
      <c r="E575" s="184"/>
      <c r="F575" s="184"/>
      <c r="G575" s="184"/>
      <c r="H575" s="184"/>
      <c r="I575" s="184"/>
      <c r="J575" s="184"/>
      <c r="K575" s="184"/>
      <c r="L575" s="184"/>
      <c r="M575" s="184"/>
      <c r="N575" s="184"/>
      <c r="O575" s="184"/>
      <c r="P575" s="184"/>
      <c r="Q575" s="184"/>
      <c r="R575" s="184"/>
      <c r="S575" s="184"/>
      <c r="T575" s="184"/>
      <c r="U575" s="184"/>
      <c r="V575" s="184"/>
      <c r="W575" s="184"/>
      <c r="X575" s="184"/>
      <c r="Y575" s="184"/>
      <c r="Z575" s="184"/>
      <c r="AA575" s="184"/>
      <c r="AB575" s="184"/>
      <c r="AC575" s="184"/>
    </row>
    <row r="576" spans="1:29" x14ac:dyDescent="0.35">
      <c r="A576" s="246"/>
      <c r="B576" s="184"/>
      <c r="C576" s="184"/>
      <c r="D576" s="184"/>
      <c r="E576" s="184"/>
      <c r="F576" s="184"/>
      <c r="G576" s="184"/>
      <c r="H576" s="184"/>
      <c r="I576" s="184"/>
      <c r="J576" s="184"/>
      <c r="K576" s="184"/>
      <c r="L576" s="184"/>
      <c r="M576" s="184"/>
      <c r="N576" s="184"/>
      <c r="O576" s="184"/>
      <c r="P576" s="184"/>
      <c r="Q576" s="184"/>
      <c r="R576" s="184"/>
      <c r="S576" s="184"/>
      <c r="T576" s="184"/>
      <c r="U576" s="184"/>
      <c r="V576" s="184"/>
      <c r="W576" s="184"/>
      <c r="X576" s="184"/>
      <c r="Y576" s="184"/>
      <c r="Z576" s="184"/>
      <c r="AA576" s="184"/>
      <c r="AB576" s="184"/>
      <c r="AC576" s="184"/>
    </row>
    <row r="577" spans="1:29" x14ac:dyDescent="0.35">
      <c r="A577" s="246"/>
      <c r="B577" s="184"/>
      <c r="C577" s="184"/>
      <c r="D577" s="184"/>
      <c r="E577" s="184"/>
      <c r="F577" s="184"/>
      <c r="G577" s="184"/>
      <c r="H577" s="184"/>
      <c r="I577" s="184"/>
      <c r="J577" s="184"/>
      <c r="K577" s="184"/>
      <c r="L577" s="184"/>
      <c r="M577" s="184"/>
      <c r="N577" s="184"/>
      <c r="O577" s="184"/>
      <c r="P577" s="184"/>
      <c r="Q577" s="184"/>
      <c r="R577" s="184"/>
      <c r="S577" s="184"/>
      <c r="T577" s="184"/>
      <c r="U577" s="184"/>
      <c r="V577" s="184"/>
      <c r="W577" s="184"/>
      <c r="X577" s="184"/>
      <c r="Y577" s="184"/>
      <c r="Z577" s="184"/>
      <c r="AA577" s="184"/>
      <c r="AB577" s="184"/>
      <c r="AC577" s="184"/>
    </row>
    <row r="578" spans="1:29" x14ac:dyDescent="0.35">
      <c r="A578" s="246"/>
      <c r="B578" s="184"/>
      <c r="C578" s="184"/>
      <c r="D578" s="184"/>
      <c r="E578" s="184"/>
      <c r="F578" s="184"/>
      <c r="G578" s="184"/>
      <c r="H578" s="184"/>
      <c r="I578" s="184"/>
      <c r="J578" s="184"/>
      <c r="K578" s="184"/>
      <c r="L578" s="184"/>
      <c r="M578" s="184"/>
      <c r="N578" s="184"/>
      <c r="O578" s="184"/>
      <c r="P578" s="184"/>
      <c r="Q578" s="184"/>
      <c r="R578" s="184"/>
      <c r="S578" s="184"/>
      <c r="T578" s="184"/>
      <c r="U578" s="184"/>
      <c r="V578" s="184"/>
      <c r="W578" s="184"/>
      <c r="X578" s="184"/>
      <c r="Y578" s="184"/>
      <c r="Z578" s="184"/>
      <c r="AA578" s="184"/>
      <c r="AB578" s="184"/>
      <c r="AC578" s="184"/>
    </row>
    <row r="579" spans="1:29" x14ac:dyDescent="0.35">
      <c r="A579" s="246"/>
      <c r="B579" s="184"/>
      <c r="C579" s="184"/>
      <c r="D579" s="184"/>
      <c r="E579" s="184"/>
      <c r="F579" s="184"/>
      <c r="G579" s="184"/>
      <c r="H579" s="184"/>
      <c r="I579" s="184"/>
      <c r="J579" s="184"/>
      <c r="K579" s="184"/>
      <c r="L579" s="184"/>
      <c r="M579" s="184"/>
      <c r="N579" s="184"/>
      <c r="O579" s="184"/>
      <c r="P579" s="184"/>
      <c r="Q579" s="184"/>
      <c r="R579" s="184"/>
      <c r="S579" s="184"/>
      <c r="T579" s="184"/>
      <c r="U579" s="184"/>
      <c r="V579" s="184"/>
      <c r="W579" s="184"/>
      <c r="X579" s="184"/>
      <c r="Y579" s="184"/>
      <c r="Z579" s="184"/>
      <c r="AA579" s="184"/>
      <c r="AB579" s="184"/>
      <c r="AC579" s="184"/>
    </row>
    <row r="580" spans="1:29" x14ac:dyDescent="0.35">
      <c r="A580" s="246"/>
      <c r="B580" s="184"/>
      <c r="C580" s="184"/>
      <c r="D580" s="184"/>
      <c r="E580" s="184"/>
      <c r="F580" s="184"/>
      <c r="G580" s="184"/>
      <c r="H580" s="184"/>
      <c r="I580" s="184"/>
      <c r="J580" s="184"/>
      <c r="K580" s="184"/>
      <c r="L580" s="184"/>
      <c r="M580" s="184"/>
      <c r="N580" s="184"/>
      <c r="O580" s="184"/>
      <c r="P580" s="184"/>
      <c r="Q580" s="184"/>
      <c r="R580" s="184"/>
      <c r="S580" s="184"/>
      <c r="T580" s="184"/>
      <c r="U580" s="184"/>
      <c r="V580" s="184"/>
      <c r="W580" s="184"/>
      <c r="X580" s="184"/>
      <c r="Y580" s="184"/>
      <c r="Z580" s="184"/>
      <c r="AA580" s="184"/>
      <c r="AB580" s="184"/>
      <c r="AC580" s="184"/>
    </row>
    <row r="581" spans="1:29" x14ac:dyDescent="0.35">
      <c r="A581" s="246"/>
      <c r="B581" s="184"/>
      <c r="C581" s="184"/>
      <c r="D581" s="184"/>
      <c r="E581" s="184"/>
      <c r="F581" s="184"/>
      <c r="G581" s="184"/>
      <c r="H581" s="184"/>
      <c r="I581" s="184"/>
      <c r="J581" s="184"/>
      <c r="K581" s="184"/>
      <c r="L581" s="184"/>
      <c r="M581" s="184"/>
      <c r="N581" s="184"/>
      <c r="O581" s="184"/>
      <c r="P581" s="184"/>
      <c r="Q581" s="184"/>
      <c r="R581" s="184"/>
      <c r="S581" s="184"/>
      <c r="T581" s="184"/>
      <c r="U581" s="184"/>
      <c r="V581" s="184"/>
      <c r="W581" s="184"/>
      <c r="X581" s="184"/>
      <c r="Y581" s="184"/>
      <c r="Z581" s="184"/>
      <c r="AA581" s="184"/>
      <c r="AB581" s="184"/>
      <c r="AC581" s="184"/>
    </row>
    <row r="582" spans="1:29" x14ac:dyDescent="0.35">
      <c r="A582" s="246"/>
      <c r="B582" s="184"/>
      <c r="C582" s="184"/>
      <c r="D582" s="184"/>
      <c r="E582" s="184"/>
      <c r="F582" s="184"/>
      <c r="G582" s="184"/>
      <c r="H582" s="184"/>
      <c r="I582" s="184"/>
      <c r="J582" s="184"/>
      <c r="K582" s="184"/>
      <c r="L582" s="184"/>
      <c r="M582" s="184"/>
      <c r="N582" s="184"/>
      <c r="O582" s="184"/>
      <c r="P582" s="184"/>
      <c r="Q582" s="184"/>
      <c r="R582" s="184"/>
      <c r="S582" s="184"/>
      <c r="T582" s="184"/>
      <c r="U582" s="184"/>
      <c r="V582" s="184"/>
      <c r="W582" s="184"/>
      <c r="X582" s="184"/>
      <c r="Y582" s="184"/>
      <c r="Z582" s="184"/>
      <c r="AA582" s="184"/>
      <c r="AB582" s="184"/>
      <c r="AC582" s="184"/>
    </row>
    <row r="583" spans="1:29" x14ac:dyDescent="0.35">
      <c r="A583" s="246"/>
      <c r="B583" s="184"/>
      <c r="C583" s="184"/>
      <c r="D583" s="184"/>
      <c r="E583" s="184"/>
      <c r="F583" s="184"/>
      <c r="G583" s="184"/>
      <c r="H583" s="184"/>
      <c r="I583" s="184"/>
      <c r="J583" s="184"/>
      <c r="K583" s="184"/>
      <c r="L583" s="184"/>
      <c r="M583" s="184"/>
      <c r="N583" s="184"/>
      <c r="O583" s="184"/>
      <c r="P583" s="184"/>
      <c r="Q583" s="184"/>
      <c r="R583" s="184"/>
      <c r="S583" s="184"/>
      <c r="T583" s="184"/>
      <c r="U583" s="184"/>
      <c r="V583" s="184"/>
      <c r="W583" s="184"/>
      <c r="X583" s="184"/>
      <c r="Y583" s="184"/>
      <c r="Z583" s="184"/>
      <c r="AA583" s="184"/>
      <c r="AB583" s="184"/>
      <c r="AC583" s="184"/>
    </row>
    <row r="584" spans="1:29" x14ac:dyDescent="0.35">
      <c r="A584" s="246"/>
      <c r="B584" s="184"/>
      <c r="C584" s="184"/>
      <c r="D584" s="184"/>
      <c r="E584" s="184"/>
      <c r="F584" s="184"/>
      <c r="G584" s="184"/>
      <c r="H584" s="184"/>
      <c r="I584" s="184"/>
      <c r="J584" s="184"/>
      <c r="K584" s="184"/>
      <c r="L584" s="184"/>
      <c r="M584" s="184"/>
      <c r="N584" s="184"/>
      <c r="O584" s="184"/>
      <c r="P584" s="184"/>
      <c r="Q584" s="184"/>
      <c r="R584" s="184"/>
      <c r="S584" s="184"/>
      <c r="T584" s="184"/>
      <c r="U584" s="184"/>
      <c r="V584" s="184"/>
      <c r="W584" s="184"/>
      <c r="X584" s="184"/>
      <c r="Y584" s="184"/>
      <c r="Z584" s="184"/>
      <c r="AA584" s="184"/>
      <c r="AB584" s="184"/>
      <c r="AC584" s="184"/>
    </row>
    <row r="585" spans="1:29" x14ac:dyDescent="0.35">
      <c r="A585" s="246"/>
      <c r="B585" s="184"/>
      <c r="C585" s="184"/>
      <c r="D585" s="184"/>
      <c r="E585" s="184"/>
      <c r="F585" s="184"/>
      <c r="G585" s="184"/>
      <c r="H585" s="184"/>
      <c r="I585" s="184"/>
      <c r="J585" s="184"/>
      <c r="K585" s="184"/>
      <c r="L585" s="184"/>
      <c r="M585" s="184"/>
      <c r="N585" s="184"/>
      <c r="O585" s="184"/>
      <c r="P585" s="184"/>
      <c r="Q585" s="184"/>
      <c r="R585" s="184"/>
      <c r="S585" s="184"/>
      <c r="T585" s="184"/>
      <c r="U585" s="184"/>
      <c r="V585" s="184"/>
      <c r="W585" s="184"/>
      <c r="X585" s="184"/>
      <c r="Y585" s="184"/>
      <c r="Z585" s="184"/>
      <c r="AA585" s="184"/>
      <c r="AB585" s="184"/>
      <c r="AC585" s="184"/>
    </row>
    <row r="586" spans="1:29" x14ac:dyDescent="0.35">
      <c r="A586" s="246"/>
      <c r="B586" s="184"/>
      <c r="C586" s="184"/>
      <c r="D586" s="184"/>
      <c r="E586" s="184"/>
      <c r="F586" s="184"/>
      <c r="G586" s="184"/>
      <c r="H586" s="184"/>
      <c r="I586" s="184"/>
      <c r="J586" s="184"/>
      <c r="K586" s="184"/>
      <c r="L586" s="184"/>
      <c r="M586" s="184"/>
      <c r="N586" s="184"/>
      <c r="O586" s="184"/>
      <c r="P586" s="184"/>
      <c r="Q586" s="184"/>
      <c r="R586" s="184"/>
      <c r="S586" s="184"/>
      <c r="T586" s="184"/>
      <c r="U586" s="184"/>
      <c r="V586" s="184"/>
      <c r="W586" s="184"/>
      <c r="X586" s="184"/>
      <c r="Y586" s="184"/>
      <c r="Z586" s="184"/>
      <c r="AA586" s="184"/>
      <c r="AB586" s="184"/>
      <c r="AC586" s="184"/>
    </row>
    <row r="587" spans="1:29" x14ac:dyDescent="0.35">
      <c r="A587" s="246"/>
      <c r="B587" s="184"/>
      <c r="C587" s="184"/>
      <c r="D587" s="184"/>
      <c r="E587" s="184"/>
      <c r="F587" s="184"/>
      <c r="G587" s="184"/>
      <c r="H587" s="184"/>
      <c r="I587" s="184"/>
      <c r="J587" s="184"/>
      <c r="K587" s="184"/>
      <c r="L587" s="184"/>
      <c r="M587" s="184"/>
      <c r="N587" s="184"/>
      <c r="O587" s="184"/>
      <c r="P587" s="184"/>
      <c r="Q587" s="184"/>
      <c r="R587" s="184"/>
      <c r="S587" s="184"/>
      <c r="T587" s="184"/>
      <c r="U587" s="184"/>
      <c r="V587" s="184"/>
      <c r="W587" s="184"/>
      <c r="X587" s="184"/>
      <c r="Y587" s="184"/>
      <c r="Z587" s="184"/>
      <c r="AA587" s="184"/>
      <c r="AB587" s="184"/>
      <c r="AC587" s="184"/>
    </row>
    <row r="588" spans="1:29" x14ac:dyDescent="0.35">
      <c r="A588" s="246"/>
      <c r="B588" s="184"/>
      <c r="C588" s="184"/>
      <c r="D588" s="184"/>
      <c r="E588" s="184"/>
      <c r="F588" s="184"/>
      <c r="G588" s="184"/>
      <c r="H588" s="184"/>
      <c r="I588" s="184"/>
      <c r="J588" s="184"/>
      <c r="K588" s="184"/>
      <c r="L588" s="184"/>
      <c r="M588" s="184"/>
      <c r="N588" s="184"/>
      <c r="O588" s="184"/>
      <c r="P588" s="184"/>
      <c r="Q588" s="184"/>
      <c r="R588" s="184"/>
      <c r="S588" s="184"/>
      <c r="T588" s="184"/>
      <c r="U588" s="184"/>
      <c r="V588" s="184"/>
      <c r="W588" s="184"/>
      <c r="X588" s="184"/>
      <c r="Y588" s="184"/>
      <c r="Z588" s="184"/>
      <c r="AA588" s="184"/>
      <c r="AB588" s="184"/>
      <c r="AC588" s="184"/>
    </row>
    <row r="589" spans="1:29" x14ac:dyDescent="0.35">
      <c r="A589" s="246"/>
      <c r="B589" s="184"/>
      <c r="C589" s="184"/>
      <c r="D589" s="184"/>
      <c r="E589" s="184"/>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row>
    <row r="590" spans="1:29" x14ac:dyDescent="0.35">
      <c r="A590" s="246"/>
      <c r="B590" s="184"/>
      <c r="C590" s="184"/>
      <c r="D590" s="184"/>
      <c r="E590" s="184"/>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row>
    <row r="591" spans="1:29" x14ac:dyDescent="0.35">
      <c r="A591" s="246"/>
      <c r="B591" s="184"/>
      <c r="C591" s="184"/>
      <c r="D591" s="184"/>
      <c r="E591" s="184"/>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row>
    <row r="592" spans="1:29" x14ac:dyDescent="0.35">
      <c r="A592" s="246"/>
      <c r="B592" s="184"/>
      <c r="C592" s="184"/>
      <c r="D592" s="184"/>
      <c r="E592" s="184"/>
      <c r="F592" s="184"/>
      <c r="G592" s="184"/>
      <c r="H592" s="184"/>
      <c r="I592" s="184"/>
      <c r="J592" s="184"/>
      <c r="K592" s="184"/>
      <c r="L592" s="184"/>
      <c r="M592" s="184"/>
      <c r="N592" s="184"/>
      <c r="O592" s="184"/>
      <c r="P592" s="184"/>
      <c r="Q592" s="184"/>
      <c r="R592" s="184"/>
      <c r="S592" s="184"/>
      <c r="T592" s="184"/>
      <c r="U592" s="184"/>
      <c r="V592" s="184"/>
      <c r="W592" s="184"/>
      <c r="X592" s="184"/>
      <c r="Y592" s="184"/>
      <c r="Z592" s="184"/>
      <c r="AA592" s="184"/>
      <c r="AB592" s="184"/>
      <c r="AC592" s="184"/>
    </row>
    <row r="593" spans="1:29" x14ac:dyDescent="0.35">
      <c r="A593" s="246"/>
      <c r="B593" s="184"/>
      <c r="C593" s="184"/>
      <c r="D593" s="184"/>
      <c r="E593" s="184"/>
      <c r="F593" s="184"/>
      <c r="G593" s="184"/>
      <c r="H593" s="184"/>
      <c r="I593" s="184"/>
      <c r="J593" s="184"/>
      <c r="K593" s="184"/>
      <c r="L593" s="184"/>
      <c r="M593" s="184"/>
      <c r="N593" s="184"/>
      <c r="O593" s="184"/>
      <c r="P593" s="184"/>
      <c r="Q593" s="184"/>
      <c r="R593" s="184"/>
      <c r="S593" s="184"/>
      <c r="T593" s="184"/>
      <c r="U593" s="184"/>
      <c r="V593" s="184"/>
      <c r="W593" s="184"/>
      <c r="X593" s="184"/>
      <c r="Y593" s="184"/>
      <c r="Z593" s="184"/>
      <c r="AA593" s="184"/>
      <c r="AB593" s="184"/>
      <c r="AC593" s="184"/>
    </row>
    <row r="594" spans="1:29" x14ac:dyDescent="0.35">
      <c r="A594" s="246"/>
      <c r="B594" s="184"/>
      <c r="C594" s="184"/>
      <c r="D594" s="184"/>
      <c r="E594" s="184"/>
      <c r="F594" s="184"/>
      <c r="G594" s="184"/>
      <c r="H594" s="184"/>
      <c r="I594" s="184"/>
      <c r="J594" s="184"/>
      <c r="K594" s="184"/>
      <c r="L594" s="184"/>
      <c r="M594" s="184"/>
      <c r="N594" s="184"/>
      <c r="O594" s="184"/>
      <c r="P594" s="184"/>
      <c r="Q594" s="184"/>
      <c r="R594" s="184"/>
      <c r="S594" s="184"/>
      <c r="T594" s="184"/>
      <c r="U594" s="184"/>
      <c r="V594" s="184"/>
      <c r="W594" s="184"/>
      <c r="X594" s="184"/>
      <c r="Y594" s="184"/>
      <c r="Z594" s="184"/>
      <c r="AA594" s="184"/>
      <c r="AB594" s="184"/>
      <c r="AC594" s="184"/>
    </row>
    <row r="595" spans="1:29" x14ac:dyDescent="0.35">
      <c r="A595" s="246"/>
      <c r="B595" s="184"/>
      <c r="C595" s="184"/>
      <c r="D595" s="184"/>
      <c r="E595" s="184"/>
      <c r="F595" s="184"/>
      <c r="G595" s="184"/>
      <c r="H595" s="184"/>
      <c r="I595" s="184"/>
      <c r="J595" s="184"/>
      <c r="K595" s="184"/>
      <c r="L595" s="184"/>
      <c r="M595" s="184"/>
      <c r="N595" s="184"/>
      <c r="O595" s="184"/>
      <c r="P595" s="184"/>
      <c r="Q595" s="184"/>
      <c r="R595" s="184"/>
      <c r="S595" s="184"/>
      <c r="T595" s="184"/>
      <c r="U595" s="184"/>
      <c r="V595" s="184"/>
      <c r="W595" s="184"/>
      <c r="X595" s="184"/>
      <c r="Y595" s="184"/>
      <c r="Z595" s="184"/>
      <c r="AA595" s="184"/>
      <c r="AB595" s="184"/>
      <c r="AC595" s="184"/>
    </row>
    <row r="596" spans="1:29" x14ac:dyDescent="0.35">
      <c r="A596" s="246"/>
      <c r="B596" s="184"/>
      <c r="C596" s="184"/>
      <c r="D596" s="184"/>
      <c r="E596" s="184"/>
      <c r="F596" s="184"/>
      <c r="G596" s="184"/>
      <c r="H596" s="184"/>
      <c r="I596" s="184"/>
      <c r="J596" s="184"/>
      <c r="K596" s="184"/>
      <c r="L596" s="184"/>
      <c r="M596" s="184"/>
      <c r="N596" s="184"/>
      <c r="O596" s="184"/>
      <c r="P596" s="184"/>
      <c r="Q596" s="184"/>
      <c r="R596" s="184"/>
      <c r="S596" s="184"/>
      <c r="T596" s="184"/>
      <c r="U596" s="184"/>
      <c r="V596" s="184"/>
      <c r="W596" s="184"/>
      <c r="X596" s="184"/>
      <c r="Y596" s="184"/>
      <c r="Z596" s="184"/>
      <c r="AA596" s="184"/>
      <c r="AB596" s="184"/>
      <c r="AC596" s="184"/>
    </row>
    <row r="597" spans="1:29" x14ac:dyDescent="0.35">
      <c r="A597" s="246"/>
      <c r="B597" s="184"/>
      <c r="C597" s="184"/>
      <c r="D597" s="184"/>
      <c r="E597" s="184"/>
      <c r="F597" s="184"/>
      <c r="G597" s="184"/>
      <c r="H597" s="184"/>
      <c r="I597" s="184"/>
      <c r="J597" s="184"/>
      <c r="K597" s="184"/>
      <c r="L597" s="184"/>
      <c r="M597" s="184"/>
      <c r="N597" s="184"/>
      <c r="O597" s="184"/>
      <c r="P597" s="184"/>
      <c r="Q597" s="184"/>
      <c r="R597" s="184"/>
      <c r="S597" s="184"/>
      <c r="T597" s="184"/>
      <c r="U597" s="184"/>
      <c r="V597" s="184"/>
      <c r="W597" s="184"/>
      <c r="X597" s="184"/>
      <c r="Y597" s="184"/>
      <c r="Z597" s="184"/>
      <c r="AA597" s="184"/>
      <c r="AB597" s="184"/>
      <c r="AC597" s="184"/>
    </row>
    <row r="598" spans="1:29" x14ac:dyDescent="0.35">
      <c r="A598" s="246"/>
      <c r="B598" s="184"/>
      <c r="C598" s="184"/>
      <c r="D598" s="184"/>
      <c r="E598" s="184"/>
      <c r="F598" s="184"/>
      <c r="G598" s="184"/>
      <c r="H598" s="184"/>
      <c r="I598" s="184"/>
      <c r="J598" s="184"/>
      <c r="K598" s="184"/>
      <c r="L598" s="184"/>
      <c r="M598" s="184"/>
      <c r="N598" s="184"/>
      <c r="O598" s="184"/>
      <c r="P598" s="184"/>
      <c r="Q598" s="184"/>
      <c r="R598" s="184"/>
      <c r="S598" s="184"/>
      <c r="T598" s="184"/>
      <c r="U598" s="184"/>
      <c r="V598" s="184"/>
      <c r="W598" s="184"/>
      <c r="X598" s="184"/>
      <c r="Y598" s="184"/>
      <c r="Z598" s="184"/>
      <c r="AA598" s="184"/>
      <c r="AB598" s="184"/>
      <c r="AC598" s="184"/>
    </row>
    <row r="599" spans="1:29" x14ac:dyDescent="0.35">
      <c r="A599" s="246"/>
      <c r="B599" s="184"/>
      <c r="C599" s="184"/>
      <c r="D599" s="184"/>
      <c r="E599" s="184"/>
      <c r="F599" s="184"/>
      <c r="G599" s="184"/>
      <c r="H599" s="184"/>
      <c r="I599" s="184"/>
      <c r="J599" s="184"/>
      <c r="K599" s="184"/>
      <c r="L599" s="184"/>
      <c r="M599" s="184"/>
      <c r="N599" s="184"/>
      <c r="O599" s="184"/>
      <c r="P599" s="184"/>
      <c r="Q599" s="184"/>
      <c r="R599" s="184"/>
      <c r="S599" s="184"/>
      <c r="T599" s="184"/>
      <c r="U599" s="184"/>
      <c r="V599" s="184"/>
      <c r="W599" s="184"/>
      <c r="X599" s="184"/>
      <c r="Y599" s="184"/>
      <c r="Z599" s="184"/>
      <c r="AA599" s="184"/>
      <c r="AB599" s="184"/>
      <c r="AC599" s="184"/>
    </row>
    <row r="600" spans="1:29" x14ac:dyDescent="0.35">
      <c r="A600" s="246"/>
      <c r="B600" s="184"/>
      <c r="C600" s="184"/>
      <c r="D600" s="184"/>
      <c r="E600" s="184"/>
      <c r="F600" s="184"/>
      <c r="G600" s="184"/>
      <c r="H600" s="184"/>
      <c r="I600" s="184"/>
      <c r="J600" s="184"/>
      <c r="K600" s="184"/>
      <c r="L600" s="184"/>
      <c r="M600" s="184"/>
      <c r="N600" s="184"/>
      <c r="O600" s="184"/>
      <c r="P600" s="184"/>
      <c r="Q600" s="184"/>
      <c r="R600" s="184"/>
      <c r="S600" s="184"/>
      <c r="T600" s="184"/>
      <c r="U600" s="184"/>
      <c r="V600" s="184"/>
      <c r="W600" s="184"/>
      <c r="X600" s="184"/>
      <c r="Y600" s="184"/>
      <c r="Z600" s="184"/>
      <c r="AA600" s="184"/>
      <c r="AB600" s="184"/>
      <c r="AC600" s="184"/>
    </row>
    <row r="601" spans="1:29" x14ac:dyDescent="0.35">
      <c r="A601" s="246"/>
      <c r="B601" s="184"/>
      <c r="C601" s="184"/>
      <c r="D601" s="184"/>
      <c r="E601" s="184"/>
      <c r="F601" s="184"/>
      <c r="G601" s="184"/>
      <c r="H601" s="184"/>
      <c r="I601" s="184"/>
      <c r="J601" s="184"/>
      <c r="K601" s="184"/>
      <c r="L601" s="184"/>
      <c r="M601" s="184"/>
      <c r="N601" s="184"/>
      <c r="O601" s="184"/>
      <c r="P601" s="184"/>
      <c r="Q601" s="184"/>
      <c r="R601" s="184"/>
      <c r="S601" s="184"/>
      <c r="T601" s="184"/>
      <c r="U601" s="184"/>
      <c r="V601" s="184"/>
      <c r="W601" s="184"/>
      <c r="X601" s="184"/>
      <c r="Y601" s="184"/>
      <c r="Z601" s="184"/>
      <c r="AA601" s="184"/>
      <c r="AB601" s="184"/>
      <c r="AC601" s="184"/>
    </row>
    <row r="602" spans="1:29" x14ac:dyDescent="0.35">
      <c r="A602" s="246"/>
      <c r="B602" s="184"/>
      <c r="C602" s="184"/>
      <c r="D602" s="184"/>
      <c r="E602" s="184"/>
      <c r="F602" s="184"/>
      <c r="G602" s="184"/>
      <c r="H602" s="184"/>
      <c r="I602" s="184"/>
      <c r="J602" s="184"/>
      <c r="K602" s="184"/>
      <c r="L602" s="184"/>
      <c r="M602" s="184"/>
      <c r="N602" s="184"/>
      <c r="O602" s="184"/>
      <c r="P602" s="184"/>
      <c r="Q602" s="184"/>
      <c r="R602" s="184"/>
      <c r="S602" s="184"/>
      <c r="T602" s="184"/>
      <c r="U602" s="184"/>
      <c r="V602" s="184"/>
      <c r="W602" s="184"/>
      <c r="X602" s="184"/>
      <c r="Y602" s="184"/>
      <c r="Z602" s="184"/>
      <c r="AA602" s="184"/>
      <c r="AB602" s="184"/>
      <c r="AC602" s="184"/>
    </row>
    <row r="603" spans="1:29" x14ac:dyDescent="0.35">
      <c r="A603" s="246"/>
      <c r="B603" s="184"/>
      <c r="C603" s="184"/>
      <c r="D603" s="184"/>
      <c r="E603" s="184"/>
      <c r="F603" s="184"/>
      <c r="G603" s="184"/>
      <c r="H603" s="184"/>
      <c r="I603" s="184"/>
      <c r="J603" s="184"/>
      <c r="K603" s="184"/>
      <c r="L603" s="184"/>
      <c r="M603" s="184"/>
      <c r="N603" s="184"/>
      <c r="O603" s="184"/>
      <c r="P603" s="184"/>
      <c r="Q603" s="184"/>
      <c r="R603" s="184"/>
      <c r="S603" s="184"/>
      <c r="T603" s="184"/>
      <c r="U603" s="184"/>
      <c r="V603" s="184"/>
      <c r="W603" s="184"/>
      <c r="X603" s="184"/>
      <c r="Y603" s="184"/>
      <c r="Z603" s="184"/>
      <c r="AA603" s="184"/>
      <c r="AB603" s="184"/>
      <c r="AC603" s="184"/>
    </row>
    <row r="604" spans="1:29" x14ac:dyDescent="0.35">
      <c r="A604" s="246"/>
      <c r="B604" s="184"/>
      <c r="C604" s="184"/>
      <c r="D604" s="184"/>
      <c r="E604" s="184"/>
      <c r="F604" s="184"/>
      <c r="G604" s="184"/>
      <c r="H604" s="184"/>
      <c r="I604" s="184"/>
      <c r="J604" s="184"/>
      <c r="K604" s="184"/>
      <c r="L604" s="184"/>
      <c r="M604" s="184"/>
      <c r="N604" s="184"/>
      <c r="O604" s="184"/>
      <c r="P604" s="184"/>
      <c r="Q604" s="184"/>
      <c r="R604" s="184"/>
      <c r="S604" s="184"/>
      <c r="T604" s="184"/>
      <c r="U604" s="184"/>
      <c r="V604" s="184"/>
      <c r="W604" s="184"/>
      <c r="X604" s="184"/>
      <c r="Y604" s="184"/>
      <c r="Z604" s="184"/>
      <c r="AA604" s="184"/>
      <c r="AB604" s="184"/>
      <c r="AC604" s="184"/>
    </row>
    <row r="605" spans="1:29" x14ac:dyDescent="0.35">
      <c r="A605" s="246"/>
      <c r="B605" s="184"/>
      <c r="C605" s="184"/>
      <c r="D605" s="184"/>
      <c r="E605" s="184"/>
      <c r="F605" s="184"/>
      <c r="G605" s="184"/>
      <c r="H605" s="184"/>
      <c r="I605" s="184"/>
      <c r="J605" s="184"/>
      <c r="K605" s="184"/>
      <c r="L605" s="184"/>
      <c r="M605" s="184"/>
      <c r="N605" s="184"/>
      <c r="O605" s="184"/>
      <c r="P605" s="184"/>
      <c r="Q605" s="184"/>
      <c r="R605" s="184"/>
      <c r="S605" s="184"/>
      <c r="T605" s="184"/>
      <c r="U605" s="184"/>
      <c r="V605" s="184"/>
      <c r="W605" s="184"/>
      <c r="X605" s="184"/>
      <c r="Y605" s="184"/>
      <c r="Z605" s="184"/>
      <c r="AA605" s="184"/>
      <c r="AB605" s="184"/>
      <c r="AC605" s="184"/>
    </row>
    <row r="606" spans="1:29" x14ac:dyDescent="0.35">
      <c r="A606" s="246"/>
      <c r="B606" s="184"/>
      <c r="C606" s="184"/>
      <c r="D606" s="184"/>
      <c r="E606" s="184"/>
      <c r="F606" s="184"/>
      <c r="G606" s="184"/>
      <c r="H606" s="184"/>
      <c r="I606" s="184"/>
      <c r="J606" s="184"/>
      <c r="K606" s="184"/>
      <c r="L606" s="184"/>
      <c r="M606" s="184"/>
      <c r="N606" s="184"/>
      <c r="O606" s="184"/>
      <c r="P606" s="184"/>
      <c r="Q606" s="184"/>
      <c r="R606" s="184"/>
      <c r="S606" s="184"/>
      <c r="T606" s="184"/>
      <c r="U606" s="184"/>
      <c r="V606" s="184"/>
      <c r="W606" s="184"/>
      <c r="X606" s="184"/>
      <c r="Y606" s="184"/>
      <c r="Z606" s="184"/>
      <c r="AA606" s="184"/>
      <c r="AB606" s="184"/>
      <c r="AC606" s="184"/>
    </row>
    <row r="607" spans="1:29" x14ac:dyDescent="0.35">
      <c r="A607" s="246"/>
      <c r="B607" s="184"/>
      <c r="C607" s="184"/>
      <c r="D607" s="184"/>
      <c r="E607" s="184"/>
      <c r="F607" s="184"/>
      <c r="G607" s="184"/>
      <c r="H607" s="184"/>
      <c r="I607" s="184"/>
      <c r="J607" s="184"/>
      <c r="K607" s="184"/>
      <c r="L607" s="184"/>
      <c r="M607" s="184"/>
      <c r="N607" s="184"/>
      <c r="O607" s="184"/>
      <c r="P607" s="184"/>
      <c r="Q607" s="184"/>
      <c r="R607" s="184"/>
      <c r="S607" s="184"/>
      <c r="T607" s="184"/>
      <c r="U607" s="184"/>
      <c r="V607" s="184"/>
      <c r="W607" s="184"/>
      <c r="X607" s="184"/>
      <c r="Y607" s="184"/>
      <c r="Z607" s="184"/>
      <c r="AA607" s="184"/>
      <c r="AB607" s="184"/>
      <c r="AC607" s="184"/>
    </row>
    <row r="608" spans="1:29" x14ac:dyDescent="0.35">
      <c r="A608" s="246"/>
      <c r="B608" s="184"/>
      <c r="C608" s="184"/>
      <c r="D608" s="184"/>
      <c r="E608" s="184"/>
      <c r="F608" s="184"/>
      <c r="G608" s="184"/>
      <c r="H608" s="184"/>
      <c r="I608" s="184"/>
      <c r="J608" s="184"/>
      <c r="K608" s="184"/>
      <c r="L608" s="184"/>
      <c r="M608" s="184"/>
      <c r="N608" s="184"/>
      <c r="O608" s="184"/>
      <c r="P608" s="184"/>
      <c r="Q608" s="184"/>
      <c r="R608" s="184"/>
      <c r="S608" s="184"/>
      <c r="T608" s="184"/>
      <c r="U608" s="184"/>
      <c r="V608" s="184"/>
      <c r="W608" s="184"/>
      <c r="X608" s="184"/>
      <c r="Y608" s="184"/>
      <c r="Z608" s="184"/>
      <c r="AA608" s="184"/>
      <c r="AB608" s="184"/>
      <c r="AC608" s="184"/>
    </row>
    <row r="609" spans="1:29" x14ac:dyDescent="0.35">
      <c r="A609" s="246"/>
      <c r="B609" s="184"/>
      <c r="C609" s="184"/>
      <c r="D609" s="184"/>
      <c r="E609" s="184"/>
      <c r="F609" s="184"/>
      <c r="G609" s="184"/>
      <c r="H609" s="184"/>
      <c r="I609" s="184"/>
      <c r="J609" s="184"/>
      <c r="K609" s="184"/>
      <c r="L609" s="184"/>
      <c r="M609" s="184"/>
      <c r="N609" s="184"/>
      <c r="O609" s="184"/>
      <c r="P609" s="184"/>
      <c r="Q609" s="184"/>
      <c r="R609" s="184"/>
      <c r="S609" s="184"/>
      <c r="T609" s="184"/>
      <c r="U609" s="184"/>
      <c r="V609" s="184"/>
      <c r="W609" s="184"/>
      <c r="X609" s="184"/>
      <c r="Y609" s="184"/>
      <c r="Z609" s="184"/>
      <c r="AA609" s="184"/>
      <c r="AB609" s="184"/>
      <c r="AC609" s="184"/>
    </row>
    <row r="610" spans="1:29" x14ac:dyDescent="0.35">
      <c r="A610" s="246"/>
      <c r="B610" s="184"/>
      <c r="C610" s="184"/>
      <c r="D610" s="184"/>
      <c r="E610" s="184"/>
      <c r="F610" s="184"/>
      <c r="G610" s="184"/>
      <c r="H610" s="184"/>
      <c r="I610" s="184"/>
      <c r="J610" s="184"/>
      <c r="K610" s="184"/>
      <c r="L610" s="184"/>
      <c r="M610" s="184"/>
      <c r="N610" s="184"/>
      <c r="O610" s="184"/>
      <c r="P610" s="184"/>
      <c r="Q610" s="184"/>
      <c r="R610" s="184"/>
      <c r="S610" s="184"/>
      <c r="T610" s="184"/>
      <c r="U610" s="184"/>
      <c r="V610" s="184"/>
      <c r="W610" s="184"/>
      <c r="X610" s="184"/>
      <c r="Y610" s="184"/>
      <c r="Z610" s="184"/>
      <c r="AA610" s="184"/>
      <c r="AB610" s="184"/>
      <c r="AC610" s="184"/>
    </row>
    <row r="611" spans="1:29" x14ac:dyDescent="0.35">
      <c r="A611" s="246"/>
      <c r="B611" s="184"/>
      <c r="C611" s="184"/>
      <c r="D611" s="184"/>
      <c r="E611" s="184"/>
      <c r="F611" s="184"/>
      <c r="G611" s="184"/>
      <c r="H611" s="184"/>
      <c r="I611" s="184"/>
      <c r="J611" s="184"/>
      <c r="K611" s="184"/>
      <c r="L611" s="184"/>
      <c r="M611" s="184"/>
      <c r="N611" s="184"/>
      <c r="O611" s="184"/>
      <c r="P611" s="184"/>
      <c r="Q611" s="184"/>
      <c r="R611" s="184"/>
      <c r="S611" s="184"/>
      <c r="T611" s="184"/>
      <c r="U611" s="184"/>
      <c r="V611" s="184"/>
      <c r="W611" s="184"/>
      <c r="X611" s="184"/>
      <c r="Y611" s="184"/>
      <c r="Z611" s="184"/>
      <c r="AA611" s="184"/>
      <c r="AB611" s="184"/>
      <c r="AC611" s="184"/>
    </row>
    <row r="612" spans="1:29" x14ac:dyDescent="0.35">
      <c r="A612" s="246"/>
      <c r="B612" s="184"/>
      <c r="C612" s="184"/>
      <c r="D612" s="184"/>
      <c r="E612" s="184"/>
      <c r="F612" s="184"/>
      <c r="G612" s="184"/>
      <c r="H612" s="184"/>
      <c r="I612" s="184"/>
      <c r="J612" s="184"/>
      <c r="K612" s="184"/>
      <c r="L612" s="184"/>
      <c r="M612" s="184"/>
      <c r="N612" s="184"/>
      <c r="O612" s="184"/>
      <c r="P612" s="184"/>
      <c r="Q612" s="184"/>
      <c r="R612" s="184"/>
      <c r="S612" s="184"/>
      <c r="T612" s="184"/>
      <c r="U612" s="184"/>
      <c r="V612" s="184"/>
      <c r="W612" s="184"/>
      <c r="X612" s="184"/>
      <c r="Y612" s="184"/>
      <c r="Z612" s="184"/>
      <c r="AA612" s="184"/>
      <c r="AB612" s="184"/>
      <c r="AC612" s="184"/>
    </row>
    <row r="613" spans="1:29" x14ac:dyDescent="0.35">
      <c r="A613" s="246"/>
      <c r="B613" s="184"/>
      <c r="C613" s="184"/>
      <c r="D613" s="184"/>
      <c r="E613" s="184"/>
      <c r="F613" s="184"/>
      <c r="G613" s="184"/>
      <c r="H613" s="184"/>
      <c r="I613" s="184"/>
      <c r="J613" s="184"/>
      <c r="K613" s="184"/>
      <c r="L613" s="184"/>
      <c r="M613" s="184"/>
      <c r="N613" s="184"/>
      <c r="O613" s="184"/>
      <c r="P613" s="184"/>
      <c r="Q613" s="184"/>
      <c r="R613" s="184"/>
      <c r="S613" s="184"/>
      <c r="T613" s="184"/>
      <c r="U613" s="184"/>
      <c r="V613" s="184"/>
      <c r="W613" s="184"/>
      <c r="X613" s="184"/>
      <c r="Y613" s="184"/>
      <c r="Z613" s="184"/>
      <c r="AA613" s="184"/>
      <c r="AB613" s="184"/>
      <c r="AC613" s="184"/>
    </row>
    <row r="614" spans="1:29" x14ac:dyDescent="0.35">
      <c r="A614" s="246"/>
      <c r="B614" s="184"/>
      <c r="C614" s="184"/>
      <c r="D614" s="184"/>
      <c r="E614" s="184"/>
      <c r="F614" s="184"/>
      <c r="G614" s="184"/>
      <c r="H614" s="184"/>
      <c r="I614" s="184"/>
      <c r="J614" s="184"/>
      <c r="K614" s="184"/>
      <c r="L614" s="184"/>
      <c r="M614" s="184"/>
      <c r="N614" s="184"/>
      <c r="O614" s="184"/>
      <c r="P614" s="184"/>
      <c r="Q614" s="184"/>
      <c r="R614" s="184"/>
      <c r="S614" s="184"/>
      <c r="T614" s="184"/>
      <c r="U614" s="184"/>
      <c r="V614" s="184"/>
      <c r="W614" s="184"/>
      <c r="X614" s="184"/>
      <c r="Y614" s="184"/>
      <c r="Z614" s="184"/>
      <c r="AA614" s="184"/>
      <c r="AB614" s="184"/>
      <c r="AC614" s="184"/>
    </row>
    <row r="615" spans="1:29" x14ac:dyDescent="0.35">
      <c r="A615" s="246"/>
      <c r="B615" s="184"/>
      <c r="C615" s="184"/>
      <c r="D615" s="184"/>
      <c r="E615" s="184"/>
      <c r="F615" s="184"/>
      <c r="G615" s="184"/>
      <c r="H615" s="184"/>
      <c r="I615" s="184"/>
      <c r="J615" s="184"/>
      <c r="K615" s="184"/>
      <c r="L615" s="184"/>
      <c r="M615" s="184"/>
      <c r="N615" s="184"/>
      <c r="O615" s="184"/>
      <c r="P615" s="184"/>
      <c r="Q615" s="184"/>
      <c r="R615" s="184"/>
      <c r="S615" s="184"/>
      <c r="T615" s="184"/>
      <c r="U615" s="184"/>
      <c r="V615" s="184"/>
      <c r="W615" s="184"/>
      <c r="X615" s="184"/>
      <c r="Y615" s="184"/>
      <c r="Z615" s="184"/>
      <c r="AA615" s="184"/>
      <c r="AB615" s="184"/>
      <c r="AC615" s="184"/>
    </row>
    <row r="616" spans="1:29" x14ac:dyDescent="0.35">
      <c r="A616" s="246"/>
      <c r="B616" s="184"/>
      <c r="C616" s="184"/>
      <c r="D616" s="184"/>
      <c r="E616" s="184"/>
      <c r="F616" s="184"/>
      <c r="G616" s="184"/>
      <c r="H616" s="184"/>
      <c r="I616" s="184"/>
      <c r="J616" s="184"/>
      <c r="K616" s="184"/>
      <c r="L616" s="184"/>
      <c r="M616" s="184"/>
      <c r="N616" s="184"/>
      <c r="O616" s="184"/>
      <c r="P616" s="184"/>
      <c r="Q616" s="184"/>
      <c r="R616" s="184"/>
      <c r="S616" s="184"/>
      <c r="T616" s="184"/>
      <c r="U616" s="184"/>
      <c r="V616" s="184"/>
      <c r="W616" s="184"/>
      <c r="X616" s="184"/>
      <c r="Y616" s="184"/>
      <c r="Z616" s="184"/>
      <c r="AA616" s="184"/>
      <c r="AB616" s="184"/>
      <c r="AC616" s="184"/>
    </row>
    <row r="617" spans="1:29" x14ac:dyDescent="0.35">
      <c r="A617" s="246"/>
      <c r="B617" s="184"/>
      <c r="C617" s="184"/>
      <c r="D617" s="184"/>
      <c r="E617" s="184"/>
      <c r="F617" s="184"/>
      <c r="G617" s="184"/>
      <c r="H617" s="184"/>
      <c r="I617" s="184"/>
      <c r="J617" s="184"/>
      <c r="K617" s="184"/>
      <c r="L617" s="184"/>
      <c r="M617" s="184"/>
      <c r="N617" s="184"/>
      <c r="O617" s="184"/>
      <c r="P617" s="184"/>
      <c r="Q617" s="184"/>
      <c r="R617" s="184"/>
      <c r="S617" s="184"/>
      <c r="T617" s="184"/>
      <c r="U617" s="184"/>
      <c r="V617" s="184"/>
      <c r="W617" s="184"/>
      <c r="X617" s="184"/>
      <c r="Y617" s="184"/>
      <c r="Z617" s="184"/>
      <c r="AA617" s="184"/>
      <c r="AB617" s="184"/>
      <c r="AC617" s="184"/>
    </row>
    <row r="618" spans="1:29" x14ac:dyDescent="0.35">
      <c r="A618" s="246"/>
      <c r="B618" s="184"/>
      <c r="C618" s="184"/>
      <c r="D618" s="184"/>
      <c r="E618" s="184"/>
      <c r="F618" s="184"/>
      <c r="G618" s="184"/>
      <c r="H618" s="184"/>
      <c r="I618" s="184"/>
      <c r="J618" s="184"/>
      <c r="K618" s="184"/>
      <c r="L618" s="184"/>
      <c r="M618" s="184"/>
      <c r="N618" s="184"/>
      <c r="O618" s="184"/>
      <c r="P618" s="184"/>
      <c r="Q618" s="184"/>
      <c r="R618" s="184"/>
      <c r="S618" s="184"/>
      <c r="T618" s="184"/>
      <c r="U618" s="184"/>
      <c r="V618" s="184"/>
      <c r="W618" s="184"/>
      <c r="X618" s="184"/>
      <c r="Y618" s="184"/>
      <c r="Z618" s="184"/>
      <c r="AA618" s="184"/>
      <c r="AB618" s="184"/>
      <c r="AC618" s="184"/>
    </row>
    <row r="619" spans="1:29" x14ac:dyDescent="0.35">
      <c r="A619" s="246"/>
      <c r="B619" s="184"/>
      <c r="C619" s="184"/>
      <c r="D619" s="184"/>
      <c r="E619" s="184"/>
      <c r="F619" s="184"/>
      <c r="G619" s="184"/>
      <c r="H619" s="184"/>
      <c r="I619" s="184"/>
      <c r="J619" s="184"/>
      <c r="K619" s="184"/>
      <c r="L619" s="184"/>
      <c r="M619" s="184"/>
      <c r="N619" s="184"/>
      <c r="O619" s="184"/>
      <c r="P619" s="184"/>
      <c r="Q619" s="184"/>
      <c r="R619" s="184"/>
      <c r="S619" s="184"/>
      <c r="T619" s="184"/>
      <c r="U619" s="184"/>
      <c r="V619" s="184"/>
      <c r="W619" s="184"/>
      <c r="X619" s="184"/>
      <c r="Y619" s="184"/>
      <c r="Z619" s="184"/>
      <c r="AA619" s="184"/>
      <c r="AB619" s="184"/>
      <c r="AC619" s="184"/>
    </row>
    <row r="620" spans="1:29" x14ac:dyDescent="0.35">
      <c r="A620" s="246"/>
      <c r="B620" s="184"/>
      <c r="C620" s="184"/>
      <c r="D620" s="184"/>
      <c r="E620" s="184"/>
      <c r="F620" s="184"/>
      <c r="G620" s="184"/>
      <c r="H620" s="184"/>
      <c r="I620" s="184"/>
      <c r="J620" s="184"/>
      <c r="K620" s="184"/>
      <c r="L620" s="184"/>
      <c r="M620" s="184"/>
      <c r="N620" s="184"/>
      <c r="O620" s="184"/>
      <c r="P620" s="184"/>
      <c r="Q620" s="184"/>
      <c r="R620" s="184"/>
      <c r="S620" s="184"/>
      <c r="T620" s="184"/>
      <c r="U620" s="184"/>
      <c r="V620" s="184"/>
      <c r="W620" s="184"/>
      <c r="X620" s="184"/>
      <c r="Y620" s="184"/>
      <c r="Z620" s="184"/>
      <c r="AA620" s="184"/>
      <c r="AB620" s="184"/>
      <c r="AC620" s="184"/>
    </row>
    <row r="621" spans="1:29" x14ac:dyDescent="0.35">
      <c r="A621" s="246"/>
      <c r="B621" s="184"/>
      <c r="C621" s="184"/>
      <c r="D621" s="184"/>
      <c r="E621" s="184"/>
      <c r="F621" s="184"/>
      <c r="G621" s="184"/>
      <c r="H621" s="184"/>
      <c r="I621" s="184"/>
      <c r="J621" s="184"/>
      <c r="K621" s="184"/>
      <c r="L621" s="184"/>
      <c r="M621" s="184"/>
      <c r="N621" s="184"/>
      <c r="O621" s="184"/>
      <c r="P621" s="184"/>
      <c r="Q621" s="184"/>
      <c r="R621" s="184"/>
      <c r="S621" s="184"/>
      <c r="T621" s="184"/>
      <c r="U621" s="184"/>
      <c r="V621" s="184"/>
      <c r="W621" s="184"/>
      <c r="X621" s="184"/>
      <c r="Y621" s="184"/>
      <c r="Z621" s="184"/>
      <c r="AA621" s="184"/>
      <c r="AB621" s="184"/>
      <c r="AC621" s="184"/>
    </row>
    <row r="622" spans="1:29" x14ac:dyDescent="0.35">
      <c r="A622" s="246"/>
      <c r="B622" s="184"/>
      <c r="C622" s="184"/>
      <c r="D622" s="184"/>
      <c r="E622" s="184"/>
      <c r="F622" s="184"/>
      <c r="G622" s="184"/>
      <c r="H622" s="184"/>
      <c r="I622" s="184"/>
      <c r="J622" s="184"/>
      <c r="K622" s="184"/>
      <c r="L622" s="184"/>
      <c r="M622" s="184"/>
      <c r="N622" s="184"/>
      <c r="O622" s="184"/>
      <c r="P622" s="184"/>
      <c r="Q622" s="184"/>
      <c r="R622" s="184"/>
      <c r="S622" s="184"/>
      <c r="T622" s="184"/>
      <c r="U622" s="184"/>
      <c r="V622" s="184"/>
      <c r="W622" s="184"/>
      <c r="X622" s="184"/>
      <c r="Y622" s="184"/>
      <c r="Z622" s="184"/>
      <c r="AA622" s="184"/>
      <c r="AB622" s="184"/>
      <c r="AC622" s="184"/>
    </row>
    <row r="623" spans="1:29" x14ac:dyDescent="0.35">
      <c r="A623" s="246"/>
      <c r="B623" s="184"/>
      <c r="C623" s="184"/>
      <c r="D623" s="184"/>
      <c r="E623" s="184"/>
      <c r="F623" s="184"/>
      <c r="G623" s="184"/>
      <c r="H623" s="184"/>
      <c r="I623" s="184"/>
      <c r="J623" s="184"/>
      <c r="K623" s="184"/>
      <c r="L623" s="184"/>
      <c r="M623" s="184"/>
      <c r="N623" s="184"/>
      <c r="O623" s="184"/>
      <c r="P623" s="184"/>
      <c r="Q623" s="184"/>
      <c r="R623" s="184"/>
      <c r="S623" s="184"/>
      <c r="T623" s="184"/>
      <c r="U623" s="184"/>
      <c r="V623" s="184"/>
      <c r="W623" s="184"/>
      <c r="X623" s="184"/>
      <c r="Y623" s="184"/>
      <c r="Z623" s="184"/>
      <c r="AA623" s="184"/>
      <c r="AB623" s="184"/>
      <c r="AC623" s="184"/>
    </row>
    <row r="624" spans="1:29" x14ac:dyDescent="0.35">
      <c r="A624" s="246"/>
      <c r="B624" s="184"/>
      <c r="C624" s="184"/>
      <c r="D624" s="184"/>
      <c r="E624" s="184"/>
      <c r="F624" s="184"/>
      <c r="G624" s="184"/>
      <c r="H624" s="184"/>
      <c r="I624" s="184"/>
      <c r="J624" s="184"/>
      <c r="K624" s="184"/>
      <c r="L624" s="184"/>
      <c r="M624" s="184"/>
      <c r="N624" s="184"/>
      <c r="O624" s="184"/>
      <c r="P624" s="184"/>
      <c r="Q624" s="184"/>
      <c r="R624" s="184"/>
      <c r="S624" s="184"/>
      <c r="T624" s="184"/>
      <c r="U624" s="184"/>
      <c r="V624" s="184"/>
      <c r="W624" s="184"/>
      <c r="X624" s="184"/>
      <c r="Y624" s="184"/>
      <c r="Z624" s="184"/>
      <c r="AA624" s="184"/>
      <c r="AB624" s="184"/>
      <c r="AC624" s="184"/>
    </row>
    <row r="625" spans="1:29" x14ac:dyDescent="0.35">
      <c r="A625" s="246"/>
      <c r="B625" s="184"/>
      <c r="C625" s="184"/>
      <c r="D625" s="184"/>
      <c r="E625" s="184"/>
      <c r="F625" s="184"/>
      <c r="G625" s="184"/>
      <c r="H625" s="184"/>
      <c r="I625" s="184"/>
      <c r="J625" s="184"/>
      <c r="K625" s="184"/>
      <c r="L625" s="184"/>
      <c r="M625" s="184"/>
      <c r="N625" s="184"/>
      <c r="O625" s="184"/>
      <c r="P625" s="184"/>
      <c r="Q625" s="184"/>
      <c r="R625" s="184"/>
      <c r="S625" s="184"/>
      <c r="T625" s="184"/>
      <c r="U625" s="184"/>
      <c r="V625" s="184"/>
      <c r="W625" s="184"/>
      <c r="X625" s="184"/>
      <c r="Y625" s="184"/>
      <c r="Z625" s="184"/>
      <c r="AA625" s="184"/>
      <c r="AB625" s="184"/>
      <c r="AC625" s="184"/>
    </row>
    <row r="626" spans="1:29" x14ac:dyDescent="0.35">
      <c r="A626" s="246"/>
      <c r="B626" s="184"/>
      <c r="C626" s="184"/>
      <c r="D626" s="184"/>
      <c r="E626" s="184"/>
      <c r="F626" s="184"/>
      <c r="G626" s="184"/>
      <c r="H626" s="184"/>
      <c r="I626" s="184"/>
      <c r="J626" s="184"/>
      <c r="K626" s="184"/>
      <c r="L626" s="184"/>
      <c r="M626" s="184"/>
      <c r="N626" s="184"/>
      <c r="O626" s="184"/>
      <c r="P626" s="184"/>
      <c r="Q626" s="184"/>
      <c r="R626" s="184"/>
      <c r="S626" s="184"/>
      <c r="T626" s="184"/>
      <c r="U626" s="184"/>
      <c r="V626" s="184"/>
      <c r="W626" s="184"/>
      <c r="X626" s="184"/>
      <c r="Y626" s="184"/>
      <c r="Z626" s="184"/>
      <c r="AA626" s="184"/>
      <c r="AB626" s="184"/>
      <c r="AC626" s="184"/>
    </row>
    <row r="627" spans="1:29" x14ac:dyDescent="0.35">
      <c r="A627" s="246"/>
      <c r="B627" s="184"/>
      <c r="C627" s="184"/>
      <c r="D627" s="184"/>
      <c r="E627" s="184"/>
      <c r="F627" s="184"/>
      <c r="G627" s="184"/>
      <c r="H627" s="184"/>
      <c r="I627" s="184"/>
      <c r="J627" s="184"/>
      <c r="K627" s="184"/>
      <c r="L627" s="184"/>
      <c r="M627" s="184"/>
      <c r="N627" s="184"/>
      <c r="O627" s="184"/>
      <c r="P627" s="184"/>
      <c r="Q627" s="184"/>
      <c r="R627" s="184"/>
      <c r="S627" s="184"/>
      <c r="T627" s="184"/>
      <c r="U627" s="184"/>
      <c r="V627" s="184"/>
      <c r="W627" s="184"/>
      <c r="X627" s="184"/>
      <c r="Y627" s="184"/>
      <c r="Z627" s="184"/>
      <c r="AA627" s="184"/>
      <c r="AB627" s="184"/>
      <c r="AC627" s="184"/>
    </row>
    <row r="628" spans="1:29" x14ac:dyDescent="0.35">
      <c r="A628" s="246"/>
      <c r="B628" s="184"/>
      <c r="C628" s="184"/>
      <c r="D628" s="184"/>
      <c r="E628" s="184"/>
      <c r="F628" s="184"/>
      <c r="G628" s="184"/>
      <c r="H628" s="184"/>
      <c r="I628" s="184"/>
      <c r="J628" s="184"/>
      <c r="K628" s="184"/>
      <c r="L628" s="184"/>
      <c r="M628" s="184"/>
      <c r="N628" s="184"/>
      <c r="O628" s="184"/>
      <c r="P628" s="184"/>
      <c r="Q628" s="184"/>
      <c r="R628" s="184"/>
      <c r="S628" s="184"/>
      <c r="T628" s="184"/>
      <c r="U628" s="184"/>
      <c r="V628" s="184"/>
      <c r="W628" s="184"/>
      <c r="X628" s="184"/>
      <c r="Y628" s="184"/>
      <c r="Z628" s="184"/>
      <c r="AA628" s="184"/>
      <c r="AB628" s="184"/>
      <c r="AC628" s="184"/>
    </row>
    <row r="629" spans="1:29" x14ac:dyDescent="0.35">
      <c r="A629" s="246"/>
      <c r="B629" s="184"/>
      <c r="C629" s="184"/>
      <c r="D629" s="184"/>
      <c r="E629" s="184"/>
      <c r="F629" s="184"/>
      <c r="G629" s="184"/>
      <c r="H629" s="184"/>
      <c r="I629" s="184"/>
      <c r="J629" s="184"/>
      <c r="K629" s="184"/>
      <c r="L629" s="184"/>
      <c r="M629" s="184"/>
      <c r="N629" s="184"/>
      <c r="O629" s="184"/>
      <c r="P629" s="184"/>
      <c r="Q629" s="184"/>
      <c r="R629" s="184"/>
      <c r="S629" s="184"/>
      <c r="T629" s="184"/>
      <c r="U629" s="184"/>
      <c r="V629" s="184"/>
      <c r="W629" s="184"/>
      <c r="X629" s="184"/>
      <c r="Y629" s="184"/>
      <c r="Z629" s="184"/>
      <c r="AA629" s="184"/>
      <c r="AB629" s="184"/>
      <c r="AC629" s="184"/>
    </row>
    <row r="630" spans="1:29" x14ac:dyDescent="0.35">
      <c r="A630" s="246"/>
      <c r="B630" s="184"/>
      <c r="C630" s="184"/>
      <c r="D630" s="184"/>
      <c r="E630" s="184"/>
      <c r="F630" s="184"/>
      <c r="G630" s="184"/>
      <c r="H630" s="184"/>
      <c r="I630" s="184"/>
      <c r="J630" s="184"/>
      <c r="K630" s="184"/>
      <c r="L630" s="184"/>
      <c r="M630" s="184"/>
      <c r="N630" s="184"/>
      <c r="O630" s="184"/>
      <c r="P630" s="184"/>
      <c r="Q630" s="184"/>
      <c r="R630" s="184"/>
      <c r="S630" s="184"/>
      <c r="T630" s="184"/>
      <c r="U630" s="184"/>
      <c r="V630" s="184"/>
      <c r="W630" s="184"/>
      <c r="X630" s="184"/>
      <c r="Y630" s="184"/>
      <c r="Z630" s="184"/>
      <c r="AA630" s="184"/>
      <c r="AB630" s="184"/>
      <c r="AC630" s="184"/>
    </row>
    <row r="631" spans="1:29" x14ac:dyDescent="0.35">
      <c r="A631" s="246"/>
      <c r="B631" s="184"/>
      <c r="C631" s="184"/>
      <c r="D631" s="184"/>
      <c r="E631" s="184"/>
      <c r="F631" s="184"/>
      <c r="G631" s="184"/>
      <c r="H631" s="184"/>
      <c r="I631" s="184"/>
      <c r="J631" s="184"/>
      <c r="K631" s="184"/>
      <c r="L631" s="184"/>
      <c r="M631" s="184"/>
      <c r="N631" s="184"/>
      <c r="O631" s="184"/>
      <c r="P631" s="184"/>
      <c r="Q631" s="184"/>
      <c r="R631" s="184"/>
      <c r="S631" s="184"/>
      <c r="T631" s="184"/>
      <c r="U631" s="184"/>
      <c r="V631" s="184"/>
      <c r="W631" s="184"/>
      <c r="X631" s="184"/>
      <c r="Y631" s="184"/>
      <c r="Z631" s="184"/>
      <c r="AA631" s="184"/>
      <c r="AB631" s="184"/>
      <c r="AC631" s="184"/>
    </row>
    <row r="632" spans="1:29" x14ac:dyDescent="0.35">
      <c r="A632" s="246"/>
      <c r="B632" s="184"/>
      <c r="C632" s="184"/>
      <c r="D632" s="184"/>
      <c r="E632" s="184"/>
      <c r="F632" s="184"/>
      <c r="G632" s="184"/>
      <c r="H632" s="184"/>
      <c r="I632" s="184"/>
      <c r="J632" s="184"/>
      <c r="K632" s="184"/>
      <c r="L632" s="184"/>
      <c r="M632" s="184"/>
      <c r="N632" s="184"/>
      <c r="O632" s="184"/>
      <c r="P632" s="184"/>
      <c r="Q632" s="184"/>
      <c r="R632" s="184"/>
      <c r="S632" s="184"/>
      <c r="T632" s="184"/>
      <c r="U632" s="184"/>
      <c r="V632" s="184"/>
      <c r="W632" s="184"/>
      <c r="X632" s="184"/>
      <c r="Y632" s="184"/>
      <c r="Z632" s="184"/>
      <c r="AA632" s="184"/>
      <c r="AB632" s="184"/>
      <c r="AC632" s="184"/>
    </row>
    <row r="633" spans="1:29" x14ac:dyDescent="0.35">
      <c r="A633" s="246"/>
      <c r="B633" s="184"/>
      <c r="C633" s="184"/>
      <c r="D633" s="184"/>
      <c r="E633" s="184"/>
      <c r="F633" s="184"/>
      <c r="G633" s="184"/>
      <c r="H633" s="184"/>
      <c r="I633" s="184"/>
      <c r="J633" s="184"/>
      <c r="K633" s="184"/>
      <c r="L633" s="184"/>
      <c r="M633" s="184"/>
      <c r="N633" s="184"/>
      <c r="O633" s="184"/>
      <c r="P633" s="184"/>
      <c r="Q633" s="184"/>
      <c r="R633" s="184"/>
      <c r="S633" s="184"/>
      <c r="T633" s="184"/>
      <c r="U633" s="184"/>
      <c r="V633" s="184"/>
      <c r="W633" s="184"/>
      <c r="X633" s="184"/>
      <c r="Y633" s="184"/>
      <c r="Z633" s="184"/>
      <c r="AA633" s="184"/>
      <c r="AB633" s="184"/>
      <c r="AC633" s="184"/>
    </row>
    <row r="634" spans="1:29" x14ac:dyDescent="0.35">
      <c r="A634" s="246"/>
      <c r="B634" s="184"/>
      <c r="C634" s="184"/>
      <c r="D634" s="184"/>
      <c r="E634" s="184"/>
      <c r="F634" s="184"/>
      <c r="G634" s="184"/>
      <c r="H634" s="184"/>
      <c r="I634" s="184"/>
      <c r="J634" s="184"/>
      <c r="K634" s="184"/>
      <c r="L634" s="184"/>
      <c r="M634" s="184"/>
      <c r="N634" s="184"/>
      <c r="O634" s="184"/>
      <c r="P634" s="184"/>
      <c r="Q634" s="184"/>
      <c r="R634" s="184"/>
      <c r="S634" s="184"/>
      <c r="T634" s="184"/>
      <c r="U634" s="184"/>
      <c r="V634" s="184"/>
      <c r="W634" s="184"/>
      <c r="X634" s="184"/>
      <c r="Y634" s="184"/>
      <c r="Z634" s="184"/>
      <c r="AA634" s="184"/>
      <c r="AB634" s="184"/>
      <c r="AC634" s="184"/>
    </row>
    <row r="635" spans="1:29" x14ac:dyDescent="0.35">
      <c r="A635" s="246"/>
      <c r="B635" s="184"/>
      <c r="C635" s="184"/>
      <c r="D635" s="184"/>
      <c r="E635" s="184"/>
      <c r="F635" s="184"/>
      <c r="G635" s="184"/>
      <c r="H635" s="184"/>
      <c r="I635" s="184"/>
      <c r="J635" s="184"/>
      <c r="K635" s="184"/>
      <c r="L635" s="184"/>
      <c r="M635" s="184"/>
      <c r="N635" s="184"/>
      <c r="O635" s="184"/>
      <c r="P635" s="184"/>
      <c r="Q635" s="184"/>
      <c r="R635" s="184"/>
      <c r="S635" s="184"/>
      <c r="T635" s="184"/>
      <c r="U635" s="184"/>
      <c r="V635" s="184"/>
      <c r="W635" s="184"/>
      <c r="X635" s="184"/>
      <c r="Y635" s="184"/>
      <c r="Z635" s="184"/>
      <c r="AA635" s="184"/>
      <c r="AB635" s="184"/>
      <c r="AC635" s="184"/>
    </row>
    <row r="636" spans="1:29" x14ac:dyDescent="0.35">
      <c r="A636" s="246"/>
      <c r="B636" s="184"/>
      <c r="C636" s="184"/>
      <c r="D636" s="184"/>
      <c r="E636" s="184"/>
      <c r="F636" s="184"/>
      <c r="G636" s="184"/>
      <c r="H636" s="184"/>
      <c r="I636" s="184"/>
      <c r="J636" s="184"/>
      <c r="K636" s="184"/>
      <c r="L636" s="184"/>
      <c r="M636" s="184"/>
      <c r="N636" s="184"/>
      <c r="O636" s="184"/>
      <c r="P636" s="184"/>
      <c r="Q636" s="184"/>
      <c r="R636" s="184"/>
      <c r="S636" s="184"/>
      <c r="T636" s="184"/>
      <c r="U636" s="184"/>
      <c r="V636" s="184"/>
      <c r="W636" s="184"/>
      <c r="X636" s="184"/>
      <c r="Y636" s="184"/>
      <c r="Z636" s="184"/>
      <c r="AA636" s="184"/>
      <c r="AB636" s="184"/>
      <c r="AC636" s="184"/>
    </row>
    <row r="637" spans="1:29" x14ac:dyDescent="0.35">
      <c r="A637" s="246"/>
      <c r="B637" s="184"/>
      <c r="C637" s="184"/>
      <c r="D637" s="184"/>
      <c r="E637" s="184"/>
      <c r="F637" s="184"/>
      <c r="G637" s="184"/>
      <c r="H637" s="184"/>
      <c r="I637" s="184"/>
      <c r="J637" s="184"/>
      <c r="K637" s="184"/>
      <c r="L637" s="184"/>
      <c r="M637" s="184"/>
      <c r="N637" s="184"/>
      <c r="O637" s="184"/>
      <c r="P637" s="184"/>
      <c r="Q637" s="184"/>
      <c r="R637" s="184"/>
      <c r="S637" s="184"/>
      <c r="T637" s="184"/>
      <c r="U637" s="184"/>
      <c r="V637" s="184"/>
      <c r="W637" s="184"/>
      <c r="X637" s="184"/>
      <c r="Y637" s="184"/>
      <c r="Z637" s="184"/>
      <c r="AA637" s="184"/>
      <c r="AB637" s="184"/>
      <c r="AC637" s="184"/>
    </row>
    <row r="638" spans="1:29" x14ac:dyDescent="0.35">
      <c r="A638" s="246"/>
      <c r="B638" s="184"/>
      <c r="C638" s="184"/>
      <c r="D638" s="184"/>
      <c r="E638" s="184"/>
      <c r="F638" s="184"/>
      <c r="G638" s="184"/>
      <c r="H638" s="184"/>
      <c r="I638" s="184"/>
      <c r="J638" s="184"/>
      <c r="K638" s="184"/>
      <c r="L638" s="184"/>
      <c r="M638" s="184"/>
      <c r="N638" s="184"/>
      <c r="O638" s="184"/>
      <c r="P638" s="184"/>
      <c r="Q638" s="184"/>
      <c r="R638" s="184"/>
      <c r="S638" s="184"/>
      <c r="T638" s="184"/>
      <c r="U638" s="184"/>
      <c r="V638" s="184"/>
      <c r="W638" s="184"/>
      <c r="X638" s="184"/>
      <c r="Y638" s="184"/>
      <c r="Z638" s="184"/>
      <c r="AA638" s="184"/>
      <c r="AB638" s="184"/>
      <c r="AC638" s="184"/>
    </row>
    <row r="639" spans="1:29" x14ac:dyDescent="0.35">
      <c r="A639" s="246"/>
      <c r="B639" s="184"/>
      <c r="C639" s="184"/>
      <c r="D639" s="184"/>
      <c r="E639" s="184"/>
      <c r="F639" s="184"/>
      <c r="G639" s="184"/>
      <c r="H639" s="184"/>
      <c r="I639" s="184"/>
      <c r="J639" s="184"/>
      <c r="K639" s="184"/>
      <c r="L639" s="184"/>
      <c r="M639" s="184"/>
      <c r="N639" s="184"/>
      <c r="O639" s="184"/>
      <c r="P639" s="184"/>
      <c r="Q639" s="184"/>
      <c r="R639" s="184"/>
      <c r="S639" s="184"/>
      <c r="T639" s="184"/>
      <c r="U639" s="184"/>
      <c r="V639" s="184"/>
      <c r="W639" s="184"/>
      <c r="X639" s="184"/>
      <c r="Y639" s="184"/>
      <c r="Z639" s="184"/>
      <c r="AA639" s="184"/>
      <c r="AB639" s="184"/>
      <c r="AC639" s="184"/>
    </row>
    <row r="640" spans="1:29" x14ac:dyDescent="0.35">
      <c r="A640" s="246"/>
      <c r="B640" s="184"/>
      <c r="C640" s="184"/>
      <c r="D640" s="184"/>
      <c r="E640" s="184"/>
      <c r="F640" s="184"/>
      <c r="G640" s="184"/>
      <c r="H640" s="184"/>
      <c r="I640" s="184"/>
      <c r="J640" s="184"/>
      <c r="K640" s="184"/>
      <c r="L640" s="184"/>
      <c r="M640" s="184"/>
      <c r="N640" s="184"/>
      <c r="O640" s="184"/>
      <c r="P640" s="184"/>
      <c r="Q640" s="184"/>
      <c r="R640" s="184"/>
      <c r="S640" s="184"/>
      <c r="T640" s="184"/>
      <c r="U640" s="184"/>
      <c r="V640" s="184"/>
      <c r="W640" s="184"/>
      <c r="X640" s="184"/>
      <c r="Y640" s="184"/>
      <c r="Z640" s="184"/>
      <c r="AA640" s="184"/>
      <c r="AB640" s="184"/>
      <c r="AC640" s="184"/>
    </row>
    <row r="641" spans="1:29" x14ac:dyDescent="0.35">
      <c r="A641" s="246"/>
      <c r="B641" s="184"/>
      <c r="C641" s="184"/>
      <c r="D641" s="184"/>
      <c r="E641" s="184"/>
      <c r="F641" s="184"/>
      <c r="G641" s="184"/>
      <c r="H641" s="184"/>
      <c r="I641" s="184"/>
      <c r="J641" s="184"/>
      <c r="K641" s="184"/>
      <c r="L641" s="184"/>
      <c r="M641" s="184"/>
      <c r="N641" s="184"/>
      <c r="O641" s="184"/>
      <c r="P641" s="184"/>
      <c r="Q641" s="184"/>
      <c r="R641" s="184"/>
      <c r="S641" s="184"/>
      <c r="T641" s="184"/>
      <c r="U641" s="184"/>
      <c r="V641" s="184"/>
      <c r="W641" s="184"/>
      <c r="X641" s="184"/>
      <c r="Y641" s="184"/>
      <c r="Z641" s="184"/>
      <c r="AA641" s="184"/>
      <c r="AB641" s="184"/>
      <c r="AC641" s="184"/>
    </row>
    <row r="642" spans="1:29" x14ac:dyDescent="0.35">
      <c r="A642" s="246"/>
      <c r="B642" s="184"/>
      <c r="C642" s="184"/>
      <c r="D642" s="184"/>
      <c r="E642" s="184"/>
      <c r="F642" s="184"/>
      <c r="G642" s="184"/>
      <c r="H642" s="184"/>
      <c r="I642" s="184"/>
      <c r="J642" s="184"/>
      <c r="K642" s="184"/>
      <c r="L642" s="184"/>
      <c r="M642" s="184"/>
      <c r="N642" s="184"/>
      <c r="O642" s="184"/>
      <c r="P642" s="184"/>
      <c r="Q642" s="184"/>
      <c r="R642" s="184"/>
      <c r="S642" s="184"/>
      <c r="T642" s="184"/>
      <c r="U642" s="184"/>
      <c r="V642" s="184"/>
      <c r="W642" s="184"/>
      <c r="X642" s="184"/>
      <c r="Y642" s="184"/>
      <c r="Z642" s="184"/>
      <c r="AA642" s="184"/>
      <c r="AB642" s="184"/>
      <c r="AC642" s="184"/>
    </row>
    <row r="643" spans="1:29" x14ac:dyDescent="0.35">
      <c r="A643" s="246"/>
      <c r="B643" s="184"/>
      <c r="C643" s="184"/>
      <c r="D643" s="184"/>
      <c r="E643" s="184"/>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row>
    <row r="644" spans="1:29" x14ac:dyDescent="0.35">
      <c r="A644" s="246"/>
      <c r="B644" s="184"/>
      <c r="C644" s="184"/>
      <c r="D644" s="184"/>
      <c r="E644" s="184"/>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row>
    <row r="645" spans="1:29" x14ac:dyDescent="0.35">
      <c r="A645" s="246"/>
      <c r="B645" s="184"/>
      <c r="C645" s="184"/>
      <c r="D645" s="184"/>
      <c r="E645" s="184"/>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row>
    <row r="646" spans="1:29" x14ac:dyDescent="0.35">
      <c r="A646" s="246"/>
      <c r="B646" s="184"/>
      <c r="C646" s="184"/>
      <c r="D646" s="184"/>
      <c r="E646" s="184"/>
      <c r="F646" s="184"/>
      <c r="G646" s="184"/>
      <c r="H646" s="184"/>
      <c r="I646" s="184"/>
      <c r="J646" s="184"/>
      <c r="K646" s="184"/>
      <c r="L646" s="184"/>
      <c r="M646" s="184"/>
      <c r="N646" s="184"/>
      <c r="O646" s="184"/>
      <c r="P646" s="184"/>
      <c r="Q646" s="184"/>
      <c r="R646" s="184"/>
      <c r="S646" s="184"/>
      <c r="T646" s="184"/>
      <c r="U646" s="184"/>
      <c r="V646" s="184"/>
      <c r="W646" s="184"/>
      <c r="X646" s="184"/>
      <c r="Y646" s="184"/>
      <c r="Z646" s="184"/>
      <c r="AA646" s="184"/>
      <c r="AB646" s="184"/>
      <c r="AC646" s="184"/>
    </row>
    <row r="647" spans="1:29" x14ac:dyDescent="0.35">
      <c r="A647" s="246"/>
      <c r="B647" s="184"/>
      <c r="C647" s="184"/>
      <c r="D647" s="184"/>
      <c r="E647" s="184"/>
      <c r="F647" s="184"/>
      <c r="G647" s="184"/>
      <c r="H647" s="184"/>
      <c r="I647" s="184"/>
      <c r="J647" s="184"/>
      <c r="K647" s="184"/>
      <c r="L647" s="184"/>
      <c r="M647" s="184"/>
      <c r="N647" s="184"/>
      <c r="O647" s="184"/>
      <c r="P647" s="184"/>
      <c r="Q647" s="184"/>
      <c r="R647" s="184"/>
      <c r="S647" s="184"/>
      <c r="T647" s="184"/>
      <c r="U647" s="184"/>
      <c r="V647" s="184"/>
      <c r="W647" s="184"/>
      <c r="X647" s="184"/>
      <c r="Y647" s="184"/>
      <c r="Z647" s="184"/>
      <c r="AA647" s="184"/>
      <c r="AB647" s="184"/>
      <c r="AC647" s="184"/>
    </row>
    <row r="648" spans="1:29" x14ac:dyDescent="0.35">
      <c r="A648" s="246"/>
      <c r="B648" s="184"/>
      <c r="C648" s="184"/>
      <c r="D648" s="184"/>
      <c r="E648" s="184"/>
      <c r="F648" s="184"/>
      <c r="G648" s="184"/>
      <c r="H648" s="184"/>
      <c r="I648" s="184"/>
      <c r="J648" s="184"/>
      <c r="K648" s="184"/>
      <c r="L648" s="184"/>
      <c r="M648" s="184"/>
      <c r="N648" s="184"/>
      <c r="O648" s="184"/>
      <c r="P648" s="184"/>
      <c r="Q648" s="184"/>
      <c r="R648" s="184"/>
      <c r="S648" s="184"/>
      <c r="T648" s="184"/>
      <c r="U648" s="184"/>
      <c r="V648" s="184"/>
      <c r="W648" s="184"/>
      <c r="X648" s="184"/>
      <c r="Y648" s="184"/>
      <c r="Z648" s="184"/>
      <c r="AA648" s="184"/>
      <c r="AB648" s="184"/>
      <c r="AC648" s="184"/>
    </row>
    <row r="649" spans="1:29" x14ac:dyDescent="0.35">
      <c r="A649" s="246"/>
      <c r="B649" s="184"/>
      <c r="C649" s="184"/>
      <c r="D649" s="184"/>
      <c r="E649" s="184"/>
      <c r="F649" s="184"/>
      <c r="G649" s="184"/>
      <c r="H649" s="184"/>
      <c r="I649" s="184"/>
      <c r="J649" s="184"/>
      <c r="K649" s="184"/>
      <c r="L649" s="184"/>
      <c r="M649" s="184"/>
      <c r="N649" s="184"/>
      <c r="O649" s="184"/>
      <c r="P649" s="184"/>
      <c r="Q649" s="184"/>
      <c r="R649" s="184"/>
      <c r="S649" s="184"/>
      <c r="T649" s="184"/>
      <c r="U649" s="184"/>
      <c r="V649" s="184"/>
      <c r="W649" s="184"/>
      <c r="X649" s="184"/>
      <c r="Y649" s="184"/>
      <c r="Z649" s="184"/>
      <c r="AA649" s="184"/>
      <c r="AB649" s="184"/>
      <c r="AC649" s="184"/>
    </row>
    <row r="650" spans="1:29" x14ac:dyDescent="0.35">
      <c r="A650" s="246"/>
      <c r="B650" s="184"/>
      <c r="C650" s="184"/>
      <c r="D650" s="184"/>
      <c r="E650" s="184"/>
      <c r="F650" s="184"/>
      <c r="G650" s="184"/>
      <c r="H650" s="184"/>
      <c r="I650" s="184"/>
      <c r="J650" s="184"/>
      <c r="K650" s="184"/>
      <c r="L650" s="184"/>
      <c r="M650" s="184"/>
      <c r="N650" s="184"/>
      <c r="O650" s="184"/>
      <c r="P650" s="184"/>
      <c r="Q650" s="184"/>
      <c r="R650" s="184"/>
      <c r="S650" s="184"/>
      <c r="T650" s="184"/>
      <c r="U650" s="184"/>
      <c r="V650" s="184"/>
      <c r="W650" s="184"/>
      <c r="X650" s="184"/>
      <c r="Y650" s="184"/>
      <c r="Z650" s="184"/>
      <c r="AA650" s="184"/>
      <c r="AB650" s="184"/>
      <c r="AC650" s="184"/>
    </row>
    <row r="651" spans="1:29" x14ac:dyDescent="0.35">
      <c r="A651" s="246"/>
      <c r="B651" s="184"/>
      <c r="C651" s="184"/>
      <c r="D651" s="184"/>
      <c r="E651" s="184"/>
      <c r="F651" s="184"/>
      <c r="G651" s="184"/>
      <c r="H651" s="184"/>
      <c r="I651" s="184"/>
      <c r="J651" s="184"/>
      <c r="K651" s="184"/>
      <c r="L651" s="184"/>
      <c r="M651" s="184"/>
      <c r="N651" s="184"/>
      <c r="O651" s="184"/>
      <c r="P651" s="184"/>
      <c r="Q651" s="184"/>
      <c r="R651" s="184"/>
      <c r="S651" s="184"/>
      <c r="T651" s="184"/>
      <c r="U651" s="184"/>
      <c r="V651" s="184"/>
      <c r="W651" s="184"/>
      <c r="X651" s="184"/>
      <c r="Y651" s="184"/>
      <c r="Z651" s="184"/>
      <c r="AA651" s="184"/>
      <c r="AB651" s="184"/>
      <c r="AC651" s="184"/>
    </row>
    <row r="652" spans="1:29" x14ac:dyDescent="0.35">
      <c r="A652" s="246"/>
      <c r="B652" s="184"/>
      <c r="C652" s="184"/>
      <c r="D652" s="184"/>
      <c r="E652" s="184"/>
      <c r="F652" s="184"/>
      <c r="G652" s="184"/>
      <c r="H652" s="184"/>
      <c r="I652" s="184"/>
      <c r="J652" s="184"/>
      <c r="K652" s="184"/>
      <c r="L652" s="184"/>
      <c r="M652" s="184"/>
      <c r="N652" s="184"/>
      <c r="O652" s="184"/>
      <c r="P652" s="184"/>
      <c r="Q652" s="184"/>
      <c r="R652" s="184"/>
      <c r="S652" s="184"/>
      <c r="T652" s="184"/>
      <c r="U652" s="184"/>
      <c r="V652" s="184"/>
      <c r="W652" s="184"/>
      <c r="X652" s="184"/>
      <c r="Y652" s="184"/>
      <c r="Z652" s="184"/>
      <c r="AA652" s="184"/>
      <c r="AB652" s="184"/>
      <c r="AC652" s="184"/>
    </row>
    <row r="653" spans="1:29" x14ac:dyDescent="0.35">
      <c r="A653" s="246"/>
      <c r="B653" s="184"/>
      <c r="C653" s="184"/>
      <c r="D653" s="184"/>
      <c r="E653" s="184"/>
      <c r="F653" s="184"/>
      <c r="G653" s="184"/>
      <c r="H653" s="184"/>
      <c r="I653" s="184"/>
      <c r="J653" s="184"/>
      <c r="K653" s="184"/>
      <c r="L653" s="184"/>
      <c r="M653" s="184"/>
      <c r="N653" s="184"/>
      <c r="O653" s="184"/>
      <c r="P653" s="184"/>
      <c r="Q653" s="184"/>
      <c r="R653" s="184"/>
      <c r="S653" s="184"/>
      <c r="T653" s="184"/>
      <c r="U653" s="184"/>
      <c r="V653" s="184"/>
      <c r="W653" s="184"/>
      <c r="X653" s="184"/>
      <c r="Y653" s="184"/>
      <c r="Z653" s="184"/>
      <c r="AA653" s="184"/>
      <c r="AB653" s="184"/>
      <c r="AC653" s="184"/>
    </row>
    <row r="654" spans="1:29" x14ac:dyDescent="0.35">
      <c r="A654" s="246"/>
      <c r="B654" s="184"/>
      <c r="C654" s="184"/>
      <c r="D654" s="184"/>
      <c r="E654" s="184"/>
      <c r="F654" s="184"/>
      <c r="G654" s="184"/>
      <c r="H654" s="184"/>
      <c r="I654" s="184"/>
      <c r="J654" s="184"/>
      <c r="K654" s="184"/>
      <c r="L654" s="184"/>
      <c r="M654" s="184"/>
      <c r="N654" s="184"/>
      <c r="O654" s="184"/>
      <c r="P654" s="184"/>
      <c r="Q654" s="184"/>
      <c r="R654" s="184"/>
      <c r="S654" s="184"/>
      <c r="T654" s="184"/>
      <c r="U654" s="184"/>
      <c r="V654" s="184"/>
      <c r="W654" s="184"/>
      <c r="X654" s="184"/>
      <c r="Y654" s="184"/>
      <c r="Z654" s="184"/>
      <c r="AA654" s="184"/>
      <c r="AB654" s="184"/>
      <c r="AC654" s="184"/>
    </row>
    <row r="655" spans="1:29" x14ac:dyDescent="0.35">
      <c r="A655" s="246"/>
      <c r="B655" s="184"/>
      <c r="C655" s="184"/>
      <c r="D655" s="184"/>
      <c r="E655" s="184"/>
      <c r="F655" s="184"/>
      <c r="G655" s="184"/>
      <c r="H655" s="184"/>
      <c r="I655" s="184"/>
      <c r="J655" s="184"/>
      <c r="K655" s="184"/>
      <c r="L655" s="184"/>
      <c r="M655" s="184"/>
      <c r="N655" s="184"/>
      <c r="O655" s="184"/>
      <c r="P655" s="184"/>
      <c r="Q655" s="184"/>
      <c r="R655" s="184"/>
      <c r="S655" s="184"/>
      <c r="T655" s="184"/>
      <c r="U655" s="184"/>
      <c r="V655" s="184"/>
      <c r="W655" s="184"/>
      <c r="X655" s="184"/>
      <c r="Y655" s="184"/>
      <c r="Z655" s="184"/>
      <c r="AA655" s="184"/>
      <c r="AB655" s="184"/>
      <c r="AC655" s="184"/>
    </row>
    <row r="656" spans="1:29" x14ac:dyDescent="0.35">
      <c r="A656" s="246"/>
      <c r="B656" s="184"/>
      <c r="C656" s="184"/>
      <c r="D656" s="184"/>
      <c r="E656" s="184"/>
      <c r="F656" s="184"/>
      <c r="G656" s="184"/>
      <c r="H656" s="184"/>
      <c r="I656" s="184"/>
      <c r="J656" s="184"/>
      <c r="K656" s="184"/>
      <c r="L656" s="184"/>
      <c r="M656" s="184"/>
      <c r="N656" s="184"/>
      <c r="O656" s="184"/>
      <c r="P656" s="184"/>
      <c r="Q656" s="184"/>
      <c r="R656" s="184"/>
      <c r="S656" s="184"/>
      <c r="T656" s="184"/>
      <c r="U656" s="184"/>
      <c r="V656" s="184"/>
      <c r="W656" s="184"/>
      <c r="X656" s="184"/>
      <c r="Y656" s="184"/>
      <c r="Z656" s="184"/>
      <c r="AA656" s="184"/>
      <c r="AB656" s="184"/>
      <c r="AC656" s="184"/>
    </row>
    <row r="657" spans="1:29" x14ac:dyDescent="0.35">
      <c r="A657" s="246"/>
      <c r="B657" s="184"/>
      <c r="C657" s="184"/>
      <c r="D657" s="184"/>
      <c r="E657" s="184"/>
      <c r="F657" s="184"/>
      <c r="G657" s="184"/>
      <c r="H657" s="184"/>
      <c r="I657" s="184"/>
      <c r="J657" s="184"/>
      <c r="K657" s="184"/>
      <c r="L657" s="184"/>
      <c r="M657" s="184"/>
      <c r="N657" s="184"/>
      <c r="O657" s="184"/>
      <c r="P657" s="184"/>
      <c r="Q657" s="184"/>
      <c r="R657" s="184"/>
      <c r="S657" s="184"/>
      <c r="T657" s="184"/>
      <c r="U657" s="184"/>
      <c r="V657" s="184"/>
      <c r="W657" s="184"/>
      <c r="X657" s="184"/>
      <c r="Y657" s="184"/>
      <c r="Z657" s="184"/>
      <c r="AA657" s="184"/>
      <c r="AB657" s="184"/>
      <c r="AC657" s="184"/>
    </row>
    <row r="658" spans="1:29" x14ac:dyDescent="0.35">
      <c r="A658" s="246"/>
      <c r="B658" s="184"/>
      <c r="C658" s="184"/>
      <c r="D658" s="184"/>
      <c r="E658" s="184"/>
      <c r="F658" s="184"/>
      <c r="G658" s="184"/>
      <c r="H658" s="184"/>
      <c r="I658" s="184"/>
      <c r="J658" s="184"/>
      <c r="K658" s="184"/>
      <c r="L658" s="184"/>
      <c r="M658" s="184"/>
      <c r="N658" s="184"/>
      <c r="O658" s="184"/>
      <c r="P658" s="184"/>
      <c r="Q658" s="184"/>
      <c r="R658" s="184"/>
      <c r="S658" s="184"/>
      <c r="T658" s="184"/>
      <c r="U658" s="184"/>
      <c r="V658" s="184"/>
      <c r="W658" s="184"/>
      <c r="X658" s="184"/>
      <c r="Y658" s="184"/>
      <c r="Z658" s="184"/>
      <c r="AA658" s="184"/>
      <c r="AB658" s="184"/>
      <c r="AC658" s="184"/>
    </row>
    <row r="659" spans="1:29" x14ac:dyDescent="0.35">
      <c r="A659" s="246"/>
      <c r="B659" s="184"/>
      <c r="C659" s="184"/>
      <c r="D659" s="184"/>
      <c r="E659" s="184"/>
      <c r="F659" s="184"/>
      <c r="G659" s="184"/>
      <c r="H659" s="184"/>
      <c r="I659" s="184"/>
      <c r="J659" s="184"/>
      <c r="K659" s="184"/>
      <c r="L659" s="184"/>
      <c r="M659" s="184"/>
      <c r="N659" s="184"/>
      <c r="O659" s="184"/>
      <c r="P659" s="184"/>
      <c r="Q659" s="184"/>
      <c r="R659" s="184"/>
      <c r="S659" s="184"/>
      <c r="T659" s="184"/>
      <c r="U659" s="184"/>
      <c r="V659" s="184"/>
      <c r="W659" s="184"/>
      <c r="X659" s="184"/>
      <c r="Y659" s="184"/>
      <c r="Z659" s="184"/>
      <c r="AA659" s="184"/>
      <c r="AB659" s="184"/>
      <c r="AC659" s="184"/>
    </row>
    <row r="660" spans="1:29" x14ac:dyDescent="0.35">
      <c r="A660" s="246"/>
      <c r="B660" s="184"/>
      <c r="C660" s="184"/>
      <c r="D660" s="184"/>
      <c r="E660" s="184"/>
      <c r="F660" s="184"/>
      <c r="G660" s="184"/>
      <c r="H660" s="184"/>
      <c r="I660" s="184"/>
      <c r="J660" s="184"/>
      <c r="K660" s="184"/>
      <c r="L660" s="184"/>
      <c r="M660" s="184"/>
      <c r="N660" s="184"/>
      <c r="O660" s="184"/>
      <c r="P660" s="184"/>
      <c r="Q660" s="184"/>
      <c r="R660" s="184"/>
      <c r="S660" s="184"/>
      <c r="T660" s="184"/>
      <c r="U660" s="184"/>
      <c r="V660" s="184"/>
      <c r="W660" s="184"/>
      <c r="X660" s="184"/>
      <c r="Y660" s="184"/>
      <c r="Z660" s="184"/>
      <c r="AA660" s="184"/>
      <c r="AB660" s="184"/>
      <c r="AC660" s="184"/>
    </row>
    <row r="661" spans="1:29" x14ac:dyDescent="0.35">
      <c r="A661" s="246"/>
      <c r="B661" s="184"/>
      <c r="C661" s="184"/>
      <c r="D661" s="184"/>
      <c r="E661" s="184"/>
      <c r="F661" s="184"/>
      <c r="G661" s="184"/>
      <c r="H661" s="184"/>
      <c r="I661" s="184"/>
      <c r="J661" s="184"/>
      <c r="K661" s="184"/>
      <c r="L661" s="184"/>
      <c r="M661" s="184"/>
      <c r="N661" s="184"/>
      <c r="O661" s="184"/>
      <c r="P661" s="184"/>
      <c r="Q661" s="184"/>
      <c r="R661" s="184"/>
      <c r="S661" s="184"/>
      <c r="T661" s="184"/>
      <c r="U661" s="184"/>
      <c r="V661" s="184"/>
      <c r="W661" s="184"/>
      <c r="X661" s="184"/>
      <c r="Y661" s="184"/>
      <c r="Z661" s="184"/>
      <c r="AA661" s="184"/>
      <c r="AB661" s="184"/>
      <c r="AC661" s="184"/>
    </row>
    <row r="662" spans="1:29" x14ac:dyDescent="0.35">
      <c r="A662" s="246"/>
      <c r="B662" s="184"/>
      <c r="C662" s="184"/>
      <c r="D662" s="184"/>
      <c r="E662" s="184"/>
      <c r="F662" s="184"/>
      <c r="G662" s="184"/>
      <c r="H662" s="184"/>
      <c r="I662" s="184"/>
      <c r="J662" s="184"/>
      <c r="K662" s="184"/>
      <c r="L662" s="184"/>
      <c r="M662" s="184"/>
      <c r="N662" s="184"/>
      <c r="O662" s="184"/>
      <c r="P662" s="184"/>
      <c r="Q662" s="184"/>
      <c r="R662" s="184"/>
      <c r="S662" s="184"/>
      <c r="T662" s="184"/>
      <c r="U662" s="184"/>
      <c r="V662" s="184"/>
      <c r="W662" s="184"/>
      <c r="X662" s="184"/>
      <c r="Y662" s="184"/>
      <c r="Z662" s="184"/>
      <c r="AA662" s="184"/>
      <c r="AB662" s="184"/>
      <c r="AC662" s="184"/>
    </row>
    <row r="663" spans="1:29" x14ac:dyDescent="0.35">
      <c r="A663" s="246"/>
      <c r="B663" s="184"/>
      <c r="C663" s="184"/>
      <c r="D663" s="184"/>
      <c r="E663" s="184"/>
      <c r="F663" s="184"/>
      <c r="G663" s="184"/>
      <c r="H663" s="184"/>
      <c r="I663" s="184"/>
      <c r="J663" s="184"/>
      <c r="K663" s="184"/>
      <c r="L663" s="184"/>
      <c r="M663" s="184"/>
      <c r="N663" s="184"/>
      <c r="O663" s="184"/>
      <c r="P663" s="184"/>
      <c r="Q663" s="184"/>
      <c r="R663" s="184"/>
      <c r="S663" s="184"/>
      <c r="T663" s="184"/>
      <c r="U663" s="184"/>
      <c r="V663" s="184"/>
      <c r="W663" s="184"/>
      <c r="X663" s="184"/>
      <c r="Y663" s="184"/>
      <c r="Z663" s="184"/>
      <c r="AA663" s="184"/>
      <c r="AB663" s="184"/>
      <c r="AC663" s="184"/>
    </row>
    <row r="664" spans="1:29" x14ac:dyDescent="0.35">
      <c r="A664" s="246"/>
      <c r="B664" s="184"/>
      <c r="C664" s="184"/>
      <c r="D664" s="184"/>
      <c r="E664" s="184"/>
      <c r="F664" s="184"/>
      <c r="G664" s="184"/>
      <c r="H664" s="184"/>
      <c r="I664" s="184"/>
      <c r="J664" s="184"/>
      <c r="K664" s="184"/>
      <c r="L664" s="184"/>
      <c r="M664" s="184"/>
      <c r="N664" s="184"/>
      <c r="O664" s="184"/>
      <c r="P664" s="184"/>
      <c r="Q664" s="184"/>
      <c r="R664" s="184"/>
      <c r="S664" s="184"/>
      <c r="T664" s="184"/>
      <c r="U664" s="184"/>
      <c r="V664" s="184"/>
      <c r="W664" s="184"/>
      <c r="X664" s="184"/>
      <c r="Y664" s="184"/>
      <c r="Z664" s="184"/>
      <c r="AA664" s="184"/>
      <c r="AB664" s="184"/>
      <c r="AC664" s="184"/>
    </row>
    <row r="665" spans="1:29" x14ac:dyDescent="0.35">
      <c r="A665" s="246"/>
      <c r="B665" s="184"/>
      <c r="C665" s="184"/>
      <c r="D665" s="184"/>
      <c r="E665" s="184"/>
      <c r="F665" s="184"/>
      <c r="G665" s="184"/>
      <c r="H665" s="184"/>
      <c r="I665" s="184"/>
      <c r="J665" s="184"/>
      <c r="K665" s="184"/>
      <c r="L665" s="184"/>
      <c r="M665" s="184"/>
      <c r="N665" s="184"/>
      <c r="O665" s="184"/>
      <c r="P665" s="184"/>
      <c r="Q665" s="184"/>
      <c r="R665" s="184"/>
      <c r="S665" s="184"/>
      <c r="T665" s="184"/>
      <c r="U665" s="184"/>
      <c r="V665" s="184"/>
      <c r="W665" s="184"/>
      <c r="X665" s="184"/>
      <c r="Y665" s="184"/>
      <c r="Z665" s="184"/>
      <c r="AA665" s="184"/>
      <c r="AB665" s="184"/>
      <c r="AC665" s="184"/>
    </row>
    <row r="666" spans="1:29" x14ac:dyDescent="0.35">
      <c r="A666" s="246"/>
      <c r="B666" s="184"/>
      <c r="C666" s="184"/>
      <c r="D666" s="184"/>
      <c r="E666" s="184"/>
      <c r="F666" s="184"/>
      <c r="G666" s="184"/>
      <c r="H666" s="184"/>
      <c r="I666" s="184"/>
      <c r="J666" s="184"/>
      <c r="K666" s="184"/>
      <c r="L666" s="184"/>
      <c r="M666" s="184"/>
      <c r="N666" s="184"/>
      <c r="O666" s="184"/>
      <c r="P666" s="184"/>
      <c r="Q666" s="184"/>
      <c r="R666" s="184"/>
      <c r="S666" s="184"/>
      <c r="T666" s="184"/>
      <c r="U666" s="184"/>
      <c r="V666" s="184"/>
      <c r="W666" s="184"/>
      <c r="X666" s="184"/>
      <c r="Y666" s="184"/>
      <c r="Z666" s="184"/>
      <c r="AA666" s="184"/>
      <c r="AB666" s="184"/>
      <c r="AC666" s="184"/>
    </row>
    <row r="667" spans="1:29" x14ac:dyDescent="0.35">
      <c r="A667" s="246"/>
      <c r="B667" s="184"/>
      <c r="C667" s="184"/>
      <c r="D667" s="184"/>
      <c r="E667" s="184"/>
      <c r="F667" s="184"/>
      <c r="G667" s="184"/>
      <c r="H667" s="184"/>
      <c r="I667" s="184"/>
      <c r="J667" s="184"/>
      <c r="K667" s="184"/>
      <c r="L667" s="184"/>
      <c r="M667" s="184"/>
      <c r="N667" s="184"/>
      <c r="O667" s="184"/>
      <c r="P667" s="184"/>
      <c r="Q667" s="184"/>
      <c r="R667" s="184"/>
      <c r="S667" s="184"/>
      <c r="T667" s="184"/>
      <c r="U667" s="184"/>
      <c r="V667" s="184"/>
      <c r="W667" s="184"/>
      <c r="X667" s="184"/>
      <c r="Y667" s="184"/>
      <c r="Z667" s="184"/>
      <c r="AA667" s="184"/>
      <c r="AB667" s="184"/>
      <c r="AC667" s="184"/>
    </row>
    <row r="668" spans="1:29" x14ac:dyDescent="0.35">
      <c r="A668" s="246"/>
      <c r="B668" s="184"/>
      <c r="C668" s="184"/>
      <c r="D668" s="184"/>
      <c r="E668" s="184"/>
      <c r="F668" s="184"/>
      <c r="G668" s="184"/>
      <c r="H668" s="184"/>
      <c r="I668" s="184"/>
      <c r="J668" s="184"/>
      <c r="K668" s="184"/>
      <c r="L668" s="184"/>
      <c r="M668" s="184"/>
      <c r="N668" s="184"/>
      <c r="O668" s="184"/>
      <c r="P668" s="184"/>
      <c r="Q668" s="184"/>
      <c r="R668" s="184"/>
      <c r="S668" s="184"/>
      <c r="T668" s="184"/>
      <c r="U668" s="184"/>
      <c r="V668" s="184"/>
      <c r="W668" s="184"/>
      <c r="X668" s="184"/>
      <c r="Y668" s="184"/>
      <c r="Z668" s="184"/>
      <c r="AA668" s="184"/>
      <c r="AB668" s="184"/>
      <c r="AC668" s="184"/>
    </row>
    <row r="669" spans="1:29" x14ac:dyDescent="0.35">
      <c r="A669" s="246"/>
      <c r="B669" s="184"/>
      <c r="C669" s="184"/>
      <c r="D669" s="184"/>
      <c r="E669" s="184"/>
      <c r="F669" s="184"/>
      <c r="G669" s="184"/>
      <c r="H669" s="184"/>
      <c r="I669" s="184"/>
      <c r="J669" s="184"/>
      <c r="K669" s="184"/>
      <c r="L669" s="184"/>
      <c r="M669" s="184"/>
      <c r="N669" s="184"/>
      <c r="O669" s="184"/>
      <c r="P669" s="184"/>
      <c r="Q669" s="184"/>
      <c r="R669" s="184"/>
      <c r="S669" s="184"/>
      <c r="T669" s="184"/>
      <c r="U669" s="184"/>
      <c r="V669" s="184"/>
      <c r="W669" s="184"/>
      <c r="X669" s="184"/>
      <c r="Y669" s="184"/>
      <c r="Z669" s="184"/>
      <c r="AA669" s="184"/>
      <c r="AB669" s="184"/>
      <c r="AC669" s="184"/>
    </row>
    <row r="670" spans="1:29" x14ac:dyDescent="0.35">
      <c r="A670" s="246"/>
      <c r="B670" s="184"/>
      <c r="C670" s="184"/>
      <c r="D670" s="184"/>
      <c r="E670" s="184"/>
      <c r="F670" s="184"/>
      <c r="G670" s="184"/>
      <c r="H670" s="184"/>
      <c r="I670" s="184"/>
      <c r="J670" s="184"/>
      <c r="K670" s="184"/>
      <c r="L670" s="184"/>
      <c r="M670" s="184"/>
      <c r="N670" s="184"/>
      <c r="O670" s="184"/>
      <c r="P670" s="184"/>
      <c r="Q670" s="184"/>
      <c r="R670" s="184"/>
      <c r="S670" s="184"/>
      <c r="T670" s="184"/>
      <c r="U670" s="184"/>
      <c r="V670" s="184"/>
      <c r="W670" s="184"/>
      <c r="X670" s="184"/>
      <c r="Y670" s="184"/>
      <c r="Z670" s="184"/>
      <c r="AA670" s="184"/>
      <c r="AB670" s="184"/>
      <c r="AC670" s="184"/>
    </row>
    <row r="671" spans="1:29" x14ac:dyDescent="0.35">
      <c r="A671" s="246"/>
      <c r="B671" s="184"/>
      <c r="C671" s="184"/>
      <c r="D671" s="184"/>
      <c r="E671" s="184"/>
      <c r="F671" s="184"/>
      <c r="G671" s="184"/>
      <c r="H671" s="184"/>
      <c r="I671" s="184"/>
      <c r="J671" s="184"/>
      <c r="K671" s="184"/>
      <c r="L671" s="184"/>
      <c r="M671" s="184"/>
      <c r="N671" s="184"/>
      <c r="O671" s="184"/>
      <c r="P671" s="184"/>
      <c r="Q671" s="184"/>
      <c r="R671" s="184"/>
      <c r="S671" s="184"/>
      <c r="T671" s="184"/>
      <c r="U671" s="184"/>
      <c r="V671" s="184"/>
      <c r="W671" s="184"/>
      <c r="X671" s="184"/>
      <c r="Y671" s="184"/>
      <c r="Z671" s="184"/>
      <c r="AA671" s="184"/>
      <c r="AB671" s="184"/>
      <c r="AC671" s="184"/>
    </row>
    <row r="672" spans="1:29" x14ac:dyDescent="0.35">
      <c r="A672" s="246"/>
      <c r="B672" s="184"/>
      <c r="C672" s="184"/>
      <c r="D672" s="184"/>
      <c r="E672" s="184"/>
      <c r="F672" s="184"/>
      <c r="G672" s="184"/>
      <c r="H672" s="184"/>
      <c r="I672" s="184"/>
      <c r="J672" s="184"/>
      <c r="K672" s="184"/>
      <c r="L672" s="184"/>
      <c r="M672" s="184"/>
      <c r="N672" s="184"/>
      <c r="O672" s="184"/>
      <c r="P672" s="184"/>
      <c r="Q672" s="184"/>
      <c r="R672" s="184"/>
      <c r="S672" s="184"/>
      <c r="T672" s="184"/>
      <c r="U672" s="184"/>
      <c r="V672" s="184"/>
      <c r="W672" s="184"/>
      <c r="X672" s="184"/>
      <c r="Y672" s="184"/>
      <c r="Z672" s="184"/>
      <c r="AA672" s="184"/>
      <c r="AB672" s="184"/>
      <c r="AC672" s="184"/>
    </row>
    <row r="673" spans="1:29" x14ac:dyDescent="0.35">
      <c r="A673" s="246"/>
      <c r="B673" s="184"/>
      <c r="C673" s="184"/>
      <c r="D673" s="184"/>
      <c r="E673" s="184"/>
      <c r="F673" s="184"/>
      <c r="G673" s="184"/>
      <c r="H673" s="184"/>
      <c r="I673" s="184"/>
      <c r="J673" s="184"/>
      <c r="K673" s="184"/>
      <c r="L673" s="184"/>
      <c r="M673" s="184"/>
      <c r="N673" s="184"/>
      <c r="O673" s="184"/>
      <c r="P673" s="184"/>
      <c r="Q673" s="184"/>
      <c r="R673" s="184"/>
      <c r="S673" s="184"/>
      <c r="T673" s="184"/>
      <c r="U673" s="184"/>
      <c r="V673" s="184"/>
      <c r="W673" s="184"/>
      <c r="X673" s="184"/>
      <c r="Y673" s="184"/>
      <c r="Z673" s="184"/>
      <c r="AA673" s="184"/>
      <c r="AB673" s="184"/>
      <c r="AC673" s="184"/>
    </row>
    <row r="674" spans="1:29" x14ac:dyDescent="0.35">
      <c r="A674" s="246"/>
      <c r="B674" s="184"/>
      <c r="C674" s="184"/>
      <c r="D674" s="184"/>
      <c r="E674" s="184"/>
      <c r="F674" s="184"/>
      <c r="G674" s="184"/>
      <c r="H674" s="184"/>
      <c r="I674" s="184"/>
      <c r="J674" s="184"/>
      <c r="K674" s="184"/>
      <c r="L674" s="184"/>
      <c r="M674" s="184"/>
      <c r="N674" s="184"/>
      <c r="O674" s="184"/>
      <c r="P674" s="184"/>
      <c r="Q674" s="184"/>
      <c r="R674" s="184"/>
      <c r="S674" s="184"/>
      <c r="T674" s="184"/>
      <c r="U674" s="184"/>
      <c r="V674" s="184"/>
      <c r="W674" s="184"/>
      <c r="X674" s="184"/>
      <c r="Y674" s="184"/>
      <c r="Z674" s="184"/>
      <c r="AA674" s="184"/>
      <c r="AB674" s="184"/>
      <c r="AC674" s="184"/>
    </row>
    <row r="675" spans="1:29" x14ac:dyDescent="0.35">
      <c r="A675" s="246"/>
      <c r="B675" s="184"/>
      <c r="C675" s="184"/>
      <c r="D675" s="184"/>
      <c r="E675" s="184"/>
      <c r="F675" s="184"/>
      <c r="G675" s="184"/>
      <c r="H675" s="184"/>
      <c r="I675" s="184"/>
      <c r="J675" s="184"/>
      <c r="K675" s="184"/>
      <c r="L675" s="184"/>
      <c r="M675" s="184"/>
      <c r="N675" s="184"/>
      <c r="O675" s="184"/>
      <c r="P675" s="184"/>
      <c r="Q675" s="184"/>
      <c r="R675" s="184"/>
      <c r="S675" s="184"/>
      <c r="T675" s="184"/>
      <c r="U675" s="184"/>
      <c r="V675" s="184"/>
      <c r="W675" s="184"/>
      <c r="X675" s="184"/>
      <c r="Y675" s="184"/>
      <c r="Z675" s="184"/>
      <c r="AA675" s="184"/>
      <c r="AB675" s="184"/>
      <c r="AC675" s="184"/>
    </row>
    <row r="676" spans="1:29" x14ac:dyDescent="0.35">
      <c r="A676" s="246"/>
      <c r="B676" s="184"/>
      <c r="C676" s="184"/>
      <c r="D676" s="184"/>
      <c r="E676" s="184"/>
      <c r="F676" s="184"/>
      <c r="G676" s="184"/>
      <c r="H676" s="184"/>
      <c r="I676" s="184"/>
      <c r="J676" s="184"/>
      <c r="K676" s="184"/>
      <c r="L676" s="184"/>
      <c r="M676" s="184"/>
      <c r="N676" s="184"/>
      <c r="O676" s="184"/>
      <c r="P676" s="184"/>
      <c r="Q676" s="184"/>
      <c r="R676" s="184"/>
      <c r="S676" s="184"/>
      <c r="T676" s="184"/>
      <c r="U676" s="184"/>
      <c r="V676" s="184"/>
      <c r="W676" s="184"/>
      <c r="X676" s="184"/>
      <c r="Y676" s="184"/>
      <c r="Z676" s="184"/>
      <c r="AA676" s="184"/>
      <c r="AB676" s="184"/>
      <c r="AC676" s="184"/>
    </row>
    <row r="677" spans="1:29" x14ac:dyDescent="0.35">
      <c r="A677" s="246"/>
      <c r="B677" s="184"/>
      <c r="C677" s="184"/>
      <c r="D677" s="184"/>
      <c r="E677" s="184"/>
      <c r="F677" s="184"/>
      <c r="G677" s="184"/>
      <c r="H677" s="184"/>
      <c r="I677" s="184"/>
      <c r="J677" s="184"/>
      <c r="K677" s="184"/>
      <c r="L677" s="184"/>
      <c r="M677" s="184"/>
      <c r="N677" s="184"/>
      <c r="O677" s="184"/>
      <c r="P677" s="184"/>
      <c r="Q677" s="184"/>
      <c r="R677" s="184"/>
      <c r="S677" s="184"/>
      <c r="T677" s="184"/>
      <c r="U677" s="184"/>
      <c r="V677" s="184"/>
      <c r="W677" s="184"/>
      <c r="X677" s="184"/>
      <c r="Y677" s="184"/>
      <c r="Z677" s="184"/>
      <c r="AA677" s="184"/>
      <c r="AB677" s="184"/>
      <c r="AC677" s="184"/>
    </row>
    <row r="678" spans="1:29" x14ac:dyDescent="0.35">
      <c r="A678" s="246"/>
      <c r="B678" s="184"/>
      <c r="C678" s="184"/>
      <c r="D678" s="184"/>
      <c r="E678" s="184"/>
      <c r="F678" s="184"/>
      <c r="G678" s="184"/>
      <c r="H678" s="184"/>
      <c r="I678" s="184"/>
      <c r="J678" s="184"/>
      <c r="K678" s="184"/>
      <c r="L678" s="184"/>
      <c r="M678" s="184"/>
      <c r="N678" s="184"/>
      <c r="O678" s="184"/>
      <c r="P678" s="184"/>
      <c r="Q678" s="184"/>
      <c r="R678" s="184"/>
      <c r="S678" s="184"/>
      <c r="T678" s="184"/>
      <c r="U678" s="184"/>
      <c r="V678" s="184"/>
      <c r="W678" s="184"/>
      <c r="X678" s="184"/>
      <c r="Y678" s="184"/>
      <c r="Z678" s="184"/>
      <c r="AA678" s="184"/>
      <c r="AB678" s="184"/>
      <c r="AC678" s="184"/>
    </row>
    <row r="679" spans="1:29" x14ac:dyDescent="0.35">
      <c r="A679" s="246"/>
      <c r="B679" s="184"/>
      <c r="C679" s="184"/>
      <c r="D679" s="184"/>
      <c r="E679" s="184"/>
      <c r="F679" s="184"/>
      <c r="G679" s="184"/>
      <c r="H679" s="184"/>
      <c r="I679" s="184"/>
      <c r="J679" s="184"/>
      <c r="K679" s="184"/>
      <c r="L679" s="184"/>
      <c r="M679" s="184"/>
      <c r="N679" s="184"/>
      <c r="O679" s="184"/>
      <c r="P679" s="184"/>
      <c r="Q679" s="184"/>
      <c r="R679" s="184"/>
      <c r="S679" s="184"/>
      <c r="T679" s="184"/>
      <c r="U679" s="184"/>
      <c r="V679" s="184"/>
      <c r="W679" s="184"/>
      <c r="X679" s="184"/>
      <c r="Y679" s="184"/>
      <c r="Z679" s="184"/>
      <c r="AA679" s="184"/>
      <c r="AB679" s="184"/>
      <c r="AC679" s="184"/>
    </row>
    <row r="680" spans="1:29" x14ac:dyDescent="0.35">
      <c r="A680" s="246"/>
      <c r="B680" s="184"/>
      <c r="C680" s="184"/>
      <c r="D680" s="184"/>
      <c r="E680" s="184"/>
      <c r="F680" s="184"/>
      <c r="G680" s="184"/>
      <c r="H680" s="184"/>
      <c r="I680" s="184"/>
      <c r="J680" s="184"/>
      <c r="K680" s="184"/>
      <c r="L680" s="184"/>
      <c r="M680" s="184"/>
      <c r="N680" s="184"/>
      <c r="O680" s="184"/>
      <c r="P680" s="184"/>
      <c r="Q680" s="184"/>
      <c r="R680" s="184"/>
      <c r="S680" s="184"/>
      <c r="T680" s="184"/>
      <c r="U680" s="184"/>
      <c r="V680" s="184"/>
      <c r="W680" s="184"/>
      <c r="X680" s="184"/>
      <c r="Y680" s="184"/>
      <c r="Z680" s="184"/>
      <c r="AA680" s="184"/>
      <c r="AB680" s="184"/>
      <c r="AC680" s="184"/>
    </row>
    <row r="681" spans="1:29" x14ac:dyDescent="0.35">
      <c r="A681" s="246"/>
      <c r="B681" s="184"/>
      <c r="C681" s="184"/>
      <c r="D681" s="184"/>
      <c r="E681" s="184"/>
      <c r="F681" s="184"/>
      <c r="G681" s="184"/>
      <c r="H681" s="184"/>
      <c r="I681" s="184"/>
      <c r="J681" s="184"/>
      <c r="K681" s="184"/>
      <c r="L681" s="184"/>
      <c r="M681" s="184"/>
      <c r="N681" s="184"/>
      <c r="O681" s="184"/>
      <c r="P681" s="184"/>
      <c r="Q681" s="184"/>
      <c r="R681" s="184"/>
      <c r="S681" s="184"/>
      <c r="T681" s="184"/>
      <c r="U681" s="184"/>
      <c r="V681" s="184"/>
      <c r="W681" s="184"/>
      <c r="X681" s="184"/>
      <c r="Y681" s="184"/>
      <c r="Z681" s="184"/>
      <c r="AA681" s="184"/>
      <c r="AB681" s="184"/>
      <c r="AC681" s="184"/>
    </row>
    <row r="682" spans="1:29" x14ac:dyDescent="0.35">
      <c r="A682" s="246"/>
      <c r="B682" s="184"/>
      <c r="C682" s="184"/>
      <c r="D682" s="184"/>
      <c r="E682" s="184"/>
      <c r="F682" s="184"/>
      <c r="G682" s="184"/>
      <c r="H682" s="184"/>
      <c r="I682" s="184"/>
      <c r="J682" s="184"/>
      <c r="K682" s="184"/>
      <c r="L682" s="184"/>
      <c r="M682" s="184"/>
      <c r="N682" s="184"/>
      <c r="O682" s="184"/>
      <c r="P682" s="184"/>
      <c r="Q682" s="184"/>
      <c r="R682" s="184"/>
      <c r="S682" s="184"/>
      <c r="T682" s="184"/>
      <c r="U682" s="184"/>
      <c r="V682" s="184"/>
      <c r="W682" s="184"/>
      <c r="X682" s="184"/>
      <c r="Y682" s="184"/>
      <c r="Z682" s="184"/>
      <c r="AA682" s="184"/>
      <c r="AB682" s="184"/>
      <c r="AC682" s="184"/>
    </row>
    <row r="683" spans="1:29" x14ac:dyDescent="0.35">
      <c r="A683" s="246"/>
      <c r="B683" s="184"/>
      <c r="C683" s="184"/>
      <c r="D683" s="184"/>
      <c r="E683" s="184"/>
      <c r="F683" s="184"/>
      <c r="G683" s="184"/>
      <c r="H683" s="184"/>
      <c r="I683" s="184"/>
      <c r="J683" s="184"/>
      <c r="K683" s="184"/>
      <c r="L683" s="184"/>
      <c r="M683" s="184"/>
      <c r="N683" s="184"/>
      <c r="O683" s="184"/>
      <c r="P683" s="184"/>
      <c r="Q683" s="184"/>
      <c r="R683" s="184"/>
      <c r="S683" s="184"/>
      <c r="T683" s="184"/>
      <c r="U683" s="184"/>
      <c r="V683" s="184"/>
      <c r="W683" s="184"/>
      <c r="X683" s="184"/>
      <c r="Y683" s="184"/>
      <c r="Z683" s="184"/>
      <c r="AA683" s="184"/>
      <c r="AB683" s="184"/>
      <c r="AC683" s="184"/>
    </row>
    <row r="684" spans="1:29" x14ac:dyDescent="0.35">
      <c r="A684" s="246"/>
      <c r="B684" s="184"/>
      <c r="C684" s="184"/>
      <c r="D684" s="184"/>
      <c r="E684" s="184"/>
      <c r="F684" s="184"/>
      <c r="G684" s="184"/>
      <c r="H684" s="184"/>
      <c r="I684" s="184"/>
      <c r="J684" s="184"/>
      <c r="K684" s="184"/>
      <c r="L684" s="184"/>
      <c r="M684" s="184"/>
      <c r="N684" s="184"/>
      <c r="O684" s="184"/>
      <c r="P684" s="184"/>
      <c r="Q684" s="184"/>
      <c r="R684" s="184"/>
      <c r="S684" s="184"/>
      <c r="T684" s="184"/>
      <c r="U684" s="184"/>
      <c r="V684" s="184"/>
      <c r="W684" s="184"/>
      <c r="X684" s="184"/>
      <c r="Y684" s="184"/>
      <c r="Z684" s="184"/>
      <c r="AA684" s="184"/>
      <c r="AB684" s="184"/>
      <c r="AC684" s="184"/>
    </row>
    <row r="685" spans="1:29" x14ac:dyDescent="0.35">
      <c r="A685" s="246"/>
      <c r="B685" s="184"/>
      <c r="C685" s="184"/>
      <c r="D685" s="184"/>
      <c r="E685" s="184"/>
      <c r="F685" s="184"/>
      <c r="G685" s="184"/>
      <c r="H685" s="184"/>
      <c r="I685" s="184"/>
      <c r="J685" s="184"/>
      <c r="K685" s="184"/>
      <c r="L685" s="184"/>
      <c r="M685" s="184"/>
      <c r="N685" s="184"/>
      <c r="O685" s="184"/>
      <c r="P685" s="184"/>
      <c r="Q685" s="184"/>
      <c r="R685" s="184"/>
      <c r="S685" s="184"/>
      <c r="T685" s="184"/>
      <c r="U685" s="184"/>
      <c r="V685" s="184"/>
      <c r="W685" s="184"/>
      <c r="X685" s="184"/>
      <c r="Y685" s="184"/>
      <c r="Z685" s="184"/>
      <c r="AA685" s="184"/>
      <c r="AB685" s="184"/>
      <c r="AC685" s="184"/>
    </row>
    <row r="686" spans="1:29" x14ac:dyDescent="0.35">
      <c r="A686" s="246"/>
      <c r="B686" s="184"/>
      <c r="C686" s="184"/>
      <c r="D686" s="184"/>
      <c r="E686" s="184"/>
      <c r="F686" s="184"/>
      <c r="G686" s="184"/>
      <c r="H686" s="184"/>
      <c r="I686" s="184"/>
      <c r="J686" s="184"/>
      <c r="K686" s="184"/>
      <c r="L686" s="184"/>
      <c r="M686" s="184"/>
      <c r="N686" s="184"/>
      <c r="O686" s="184"/>
      <c r="P686" s="184"/>
      <c r="Q686" s="184"/>
      <c r="R686" s="184"/>
      <c r="S686" s="184"/>
      <c r="T686" s="184"/>
      <c r="U686" s="184"/>
      <c r="V686" s="184"/>
      <c r="W686" s="184"/>
      <c r="X686" s="184"/>
      <c r="Y686" s="184"/>
      <c r="Z686" s="184"/>
      <c r="AA686" s="184"/>
      <c r="AB686" s="184"/>
      <c r="AC686" s="184"/>
    </row>
    <row r="687" spans="1:29" x14ac:dyDescent="0.35">
      <c r="A687" s="246"/>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c r="AA687" s="184"/>
      <c r="AB687" s="184"/>
      <c r="AC687" s="184"/>
    </row>
    <row r="688" spans="1:29" x14ac:dyDescent="0.35">
      <c r="A688" s="246"/>
      <c r="B688" s="184"/>
      <c r="C688" s="184"/>
      <c r="D688" s="184"/>
      <c r="E688" s="184"/>
      <c r="F688" s="184"/>
      <c r="G688" s="184"/>
      <c r="H688" s="184"/>
      <c r="I688" s="184"/>
      <c r="J688" s="184"/>
      <c r="K688" s="184"/>
      <c r="L688" s="184"/>
      <c r="M688" s="184"/>
      <c r="N688" s="184"/>
      <c r="O688" s="184"/>
      <c r="P688" s="184"/>
      <c r="Q688" s="184"/>
      <c r="R688" s="184"/>
      <c r="S688" s="184"/>
      <c r="T688" s="184"/>
      <c r="U688" s="184"/>
      <c r="V688" s="184"/>
      <c r="W688" s="184"/>
      <c r="X688" s="184"/>
      <c r="Y688" s="184"/>
      <c r="Z688" s="184"/>
      <c r="AA688" s="184"/>
      <c r="AB688" s="184"/>
      <c r="AC688" s="184"/>
    </row>
    <row r="689" spans="1:29" x14ac:dyDescent="0.35">
      <c r="A689" s="246"/>
      <c r="B689" s="184"/>
      <c r="C689" s="184"/>
      <c r="D689" s="184"/>
      <c r="E689" s="184"/>
      <c r="F689" s="184"/>
      <c r="G689" s="184"/>
      <c r="H689" s="184"/>
      <c r="I689" s="184"/>
      <c r="J689" s="184"/>
      <c r="K689" s="184"/>
      <c r="L689" s="184"/>
      <c r="M689" s="184"/>
      <c r="N689" s="184"/>
      <c r="O689" s="184"/>
      <c r="P689" s="184"/>
      <c r="Q689" s="184"/>
      <c r="R689" s="184"/>
      <c r="S689" s="184"/>
      <c r="T689" s="184"/>
      <c r="U689" s="184"/>
      <c r="V689" s="184"/>
      <c r="W689" s="184"/>
      <c r="X689" s="184"/>
      <c r="Y689" s="184"/>
      <c r="Z689" s="184"/>
      <c r="AA689" s="184"/>
      <c r="AB689" s="184"/>
      <c r="AC689" s="184"/>
    </row>
    <row r="690" spans="1:29" x14ac:dyDescent="0.35">
      <c r="A690" s="246"/>
      <c r="B690" s="184"/>
      <c r="C690" s="184"/>
      <c r="D690" s="184"/>
      <c r="E690" s="184"/>
      <c r="F690" s="184"/>
      <c r="G690" s="184"/>
      <c r="H690" s="184"/>
      <c r="I690" s="184"/>
      <c r="J690" s="184"/>
      <c r="K690" s="184"/>
      <c r="L690" s="184"/>
      <c r="M690" s="184"/>
      <c r="N690" s="184"/>
      <c r="O690" s="184"/>
      <c r="P690" s="184"/>
      <c r="Q690" s="184"/>
      <c r="R690" s="184"/>
      <c r="S690" s="184"/>
      <c r="T690" s="184"/>
      <c r="U690" s="184"/>
      <c r="V690" s="184"/>
      <c r="W690" s="184"/>
      <c r="X690" s="184"/>
      <c r="Y690" s="184"/>
      <c r="Z690" s="184"/>
      <c r="AA690" s="184"/>
      <c r="AB690" s="184"/>
      <c r="AC690" s="184"/>
    </row>
    <row r="691" spans="1:29" x14ac:dyDescent="0.35">
      <c r="A691" s="246"/>
      <c r="B691" s="184"/>
      <c r="C691" s="184"/>
      <c r="D691" s="184"/>
      <c r="E691" s="184"/>
      <c r="F691" s="184"/>
      <c r="G691" s="184"/>
      <c r="H691" s="184"/>
      <c r="I691" s="184"/>
      <c r="J691" s="184"/>
      <c r="K691" s="184"/>
      <c r="L691" s="184"/>
      <c r="M691" s="184"/>
      <c r="N691" s="184"/>
      <c r="O691" s="184"/>
      <c r="P691" s="184"/>
      <c r="Q691" s="184"/>
      <c r="R691" s="184"/>
      <c r="S691" s="184"/>
      <c r="T691" s="184"/>
      <c r="U691" s="184"/>
      <c r="V691" s="184"/>
      <c r="W691" s="184"/>
      <c r="X691" s="184"/>
      <c r="Y691" s="184"/>
      <c r="Z691" s="184"/>
      <c r="AA691" s="184"/>
      <c r="AB691" s="184"/>
      <c r="AC691" s="184"/>
    </row>
    <row r="692" spans="1:29" x14ac:dyDescent="0.35">
      <c r="A692" s="246"/>
      <c r="B692" s="184"/>
      <c r="C692" s="184"/>
      <c r="D692" s="184"/>
      <c r="E692" s="184"/>
      <c r="F692" s="184"/>
      <c r="G692" s="184"/>
      <c r="H692" s="184"/>
      <c r="I692" s="184"/>
      <c r="J692" s="184"/>
      <c r="K692" s="184"/>
      <c r="L692" s="184"/>
      <c r="M692" s="184"/>
      <c r="N692" s="184"/>
      <c r="O692" s="184"/>
      <c r="P692" s="184"/>
      <c r="Q692" s="184"/>
      <c r="R692" s="184"/>
      <c r="S692" s="184"/>
      <c r="T692" s="184"/>
      <c r="U692" s="184"/>
      <c r="V692" s="184"/>
      <c r="W692" s="184"/>
      <c r="X692" s="184"/>
      <c r="Y692" s="184"/>
      <c r="Z692" s="184"/>
      <c r="AA692" s="184"/>
      <c r="AB692" s="184"/>
      <c r="AC692" s="184"/>
    </row>
    <row r="693" spans="1:29" x14ac:dyDescent="0.35">
      <c r="A693" s="246"/>
      <c r="B693" s="184"/>
      <c r="C693" s="184"/>
      <c r="D693" s="184"/>
      <c r="E693" s="184"/>
      <c r="F693" s="184"/>
      <c r="G693" s="184"/>
      <c r="H693" s="184"/>
      <c r="I693" s="184"/>
      <c r="J693" s="184"/>
      <c r="K693" s="184"/>
      <c r="L693" s="184"/>
      <c r="M693" s="184"/>
      <c r="N693" s="184"/>
      <c r="O693" s="184"/>
      <c r="P693" s="184"/>
      <c r="Q693" s="184"/>
      <c r="R693" s="184"/>
      <c r="S693" s="184"/>
      <c r="T693" s="184"/>
      <c r="U693" s="184"/>
      <c r="V693" s="184"/>
      <c r="W693" s="184"/>
      <c r="X693" s="184"/>
      <c r="Y693" s="184"/>
      <c r="Z693" s="184"/>
      <c r="AA693" s="184"/>
      <c r="AB693" s="184"/>
      <c r="AC693" s="184"/>
    </row>
    <row r="694" spans="1:29" x14ac:dyDescent="0.35">
      <c r="A694" s="246"/>
      <c r="B694" s="184"/>
      <c r="C694" s="184"/>
      <c r="D694" s="184"/>
      <c r="E694" s="184"/>
      <c r="F694" s="184"/>
      <c r="G694" s="184"/>
      <c r="H694" s="184"/>
      <c r="I694" s="184"/>
      <c r="J694" s="184"/>
      <c r="K694" s="184"/>
      <c r="L694" s="184"/>
      <c r="M694" s="184"/>
      <c r="N694" s="184"/>
      <c r="O694" s="184"/>
      <c r="P694" s="184"/>
      <c r="Q694" s="184"/>
      <c r="R694" s="184"/>
      <c r="S694" s="184"/>
      <c r="T694" s="184"/>
      <c r="U694" s="184"/>
      <c r="V694" s="184"/>
      <c r="W694" s="184"/>
      <c r="X694" s="184"/>
      <c r="Y694" s="184"/>
      <c r="Z694" s="184"/>
      <c r="AA694" s="184"/>
      <c r="AB694" s="184"/>
      <c r="AC694" s="184"/>
    </row>
    <row r="695" spans="1:29" x14ac:dyDescent="0.35">
      <c r="A695" s="246"/>
      <c r="B695" s="184"/>
      <c r="C695" s="184"/>
      <c r="D695" s="184"/>
      <c r="E695" s="184"/>
      <c r="F695" s="184"/>
      <c r="G695" s="184"/>
      <c r="H695" s="184"/>
      <c r="I695" s="184"/>
      <c r="J695" s="184"/>
      <c r="K695" s="184"/>
      <c r="L695" s="184"/>
      <c r="M695" s="184"/>
      <c r="N695" s="184"/>
      <c r="O695" s="184"/>
      <c r="P695" s="184"/>
      <c r="Q695" s="184"/>
      <c r="R695" s="184"/>
      <c r="S695" s="184"/>
      <c r="T695" s="184"/>
      <c r="U695" s="184"/>
      <c r="V695" s="184"/>
      <c r="W695" s="184"/>
      <c r="X695" s="184"/>
      <c r="Y695" s="184"/>
      <c r="Z695" s="184"/>
      <c r="AA695" s="184"/>
      <c r="AB695" s="184"/>
      <c r="AC695" s="184"/>
    </row>
    <row r="696" spans="1:29" x14ac:dyDescent="0.35">
      <c r="A696" s="246"/>
      <c r="B696" s="184"/>
      <c r="C696" s="184"/>
      <c r="D696" s="184"/>
      <c r="E696" s="184"/>
      <c r="F696" s="184"/>
      <c r="G696" s="184"/>
      <c r="H696" s="184"/>
      <c r="I696" s="184"/>
      <c r="J696" s="184"/>
      <c r="K696" s="184"/>
      <c r="L696" s="184"/>
      <c r="M696" s="184"/>
      <c r="N696" s="184"/>
      <c r="O696" s="184"/>
      <c r="P696" s="184"/>
      <c r="Q696" s="184"/>
      <c r="R696" s="184"/>
      <c r="S696" s="184"/>
      <c r="T696" s="184"/>
      <c r="U696" s="184"/>
      <c r="V696" s="184"/>
      <c r="W696" s="184"/>
      <c r="X696" s="184"/>
      <c r="Y696" s="184"/>
      <c r="Z696" s="184"/>
      <c r="AA696" s="184"/>
      <c r="AB696" s="184"/>
      <c r="AC696" s="184"/>
    </row>
    <row r="697" spans="1:29" x14ac:dyDescent="0.35">
      <c r="A697" s="246"/>
      <c r="B697" s="184"/>
      <c r="C697" s="184"/>
      <c r="D697" s="184"/>
      <c r="E697" s="184"/>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row>
    <row r="698" spans="1:29" x14ac:dyDescent="0.35">
      <c r="A698" s="246"/>
      <c r="B698" s="184"/>
      <c r="C698" s="184"/>
      <c r="D698" s="184"/>
      <c r="E698" s="184"/>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row>
    <row r="699" spans="1:29" x14ac:dyDescent="0.35">
      <c r="A699" s="246"/>
      <c r="B699" s="184"/>
      <c r="C699" s="184"/>
      <c r="D699" s="184"/>
      <c r="E699" s="184"/>
      <c r="F699" s="184"/>
      <c r="G699" s="184"/>
      <c r="H699" s="184"/>
      <c r="I699" s="184"/>
      <c r="J699" s="184"/>
      <c r="K699" s="184"/>
      <c r="L699" s="184"/>
      <c r="M699" s="184"/>
      <c r="N699" s="184"/>
      <c r="O699" s="184"/>
      <c r="P699" s="184"/>
      <c r="Q699" s="184"/>
      <c r="R699" s="184"/>
      <c r="S699" s="184"/>
      <c r="T699" s="184"/>
      <c r="U699" s="184"/>
      <c r="V699" s="184"/>
      <c r="W699" s="184"/>
      <c r="X699" s="184"/>
      <c r="Y699" s="184"/>
      <c r="Z699" s="184"/>
      <c r="AA699" s="184"/>
      <c r="AB699" s="184"/>
      <c r="AC699" s="184"/>
    </row>
    <row r="700" spans="1:29" x14ac:dyDescent="0.35">
      <c r="A700" s="246"/>
      <c r="B700" s="184"/>
      <c r="C700" s="184"/>
      <c r="D700" s="184"/>
      <c r="E700" s="184"/>
      <c r="F700" s="184"/>
      <c r="G700" s="184"/>
      <c r="H700" s="184"/>
      <c r="I700" s="184"/>
      <c r="J700" s="184"/>
      <c r="K700" s="184"/>
      <c r="L700" s="184"/>
      <c r="M700" s="184"/>
      <c r="N700" s="184"/>
      <c r="O700" s="184"/>
      <c r="P700" s="184"/>
      <c r="Q700" s="184"/>
      <c r="R700" s="184"/>
      <c r="S700" s="184"/>
      <c r="T700" s="184"/>
      <c r="U700" s="184"/>
      <c r="V700" s="184"/>
      <c r="W700" s="184"/>
      <c r="X700" s="184"/>
      <c r="Y700" s="184"/>
      <c r="Z700" s="184"/>
      <c r="AA700" s="184"/>
      <c r="AB700" s="184"/>
      <c r="AC700" s="184"/>
    </row>
    <row r="701" spans="1:29" x14ac:dyDescent="0.35">
      <c r="A701" s="246"/>
      <c r="B701" s="184"/>
      <c r="C701" s="184"/>
      <c r="D701" s="184"/>
      <c r="E701" s="184"/>
      <c r="F701" s="184"/>
      <c r="G701" s="184"/>
      <c r="H701" s="184"/>
      <c r="I701" s="184"/>
      <c r="J701" s="184"/>
      <c r="K701" s="184"/>
      <c r="L701" s="184"/>
      <c r="M701" s="184"/>
      <c r="N701" s="184"/>
      <c r="O701" s="184"/>
      <c r="P701" s="184"/>
      <c r="Q701" s="184"/>
      <c r="R701" s="184"/>
      <c r="S701" s="184"/>
      <c r="T701" s="184"/>
      <c r="U701" s="184"/>
      <c r="V701" s="184"/>
      <c r="W701" s="184"/>
      <c r="X701" s="184"/>
      <c r="Y701" s="184"/>
      <c r="Z701" s="184"/>
      <c r="AA701" s="184"/>
      <c r="AB701" s="184"/>
      <c r="AC701" s="184"/>
    </row>
    <row r="702" spans="1:29" x14ac:dyDescent="0.35">
      <c r="A702" s="246"/>
      <c r="B702" s="184"/>
      <c r="C702" s="184"/>
      <c r="D702" s="184"/>
      <c r="E702" s="184"/>
      <c r="F702" s="184"/>
      <c r="G702" s="184"/>
      <c r="H702" s="184"/>
      <c r="I702" s="184"/>
      <c r="J702" s="184"/>
      <c r="K702" s="184"/>
      <c r="L702" s="184"/>
      <c r="M702" s="184"/>
      <c r="N702" s="184"/>
      <c r="O702" s="184"/>
      <c r="P702" s="184"/>
      <c r="Q702" s="184"/>
      <c r="R702" s="184"/>
      <c r="S702" s="184"/>
      <c r="T702" s="184"/>
      <c r="U702" s="184"/>
      <c r="V702" s="184"/>
      <c r="W702" s="184"/>
      <c r="X702" s="184"/>
      <c r="Y702" s="184"/>
      <c r="Z702" s="184"/>
      <c r="AA702" s="184"/>
      <c r="AB702" s="184"/>
      <c r="AC702" s="184"/>
    </row>
    <row r="703" spans="1:29" x14ac:dyDescent="0.35">
      <c r="A703" s="246"/>
      <c r="B703" s="184"/>
      <c r="C703" s="184"/>
      <c r="D703" s="184"/>
      <c r="E703" s="184"/>
      <c r="F703" s="184"/>
      <c r="G703" s="184"/>
      <c r="H703" s="184"/>
      <c r="I703" s="184"/>
      <c r="J703" s="184"/>
      <c r="K703" s="184"/>
      <c r="L703" s="184"/>
      <c r="M703" s="184"/>
      <c r="N703" s="184"/>
      <c r="O703" s="184"/>
      <c r="P703" s="184"/>
      <c r="Q703" s="184"/>
      <c r="R703" s="184"/>
      <c r="S703" s="184"/>
      <c r="T703" s="184"/>
      <c r="U703" s="184"/>
      <c r="V703" s="184"/>
      <c r="W703" s="184"/>
      <c r="X703" s="184"/>
      <c r="Y703" s="184"/>
      <c r="Z703" s="184"/>
      <c r="AA703" s="184"/>
      <c r="AB703" s="184"/>
      <c r="AC703" s="184"/>
    </row>
    <row r="704" spans="1:29" x14ac:dyDescent="0.35">
      <c r="A704" s="246"/>
      <c r="B704" s="184"/>
      <c r="C704" s="184"/>
      <c r="D704" s="184"/>
      <c r="E704" s="184"/>
      <c r="F704" s="184"/>
      <c r="G704" s="184"/>
      <c r="H704" s="184"/>
      <c r="I704" s="184"/>
      <c r="J704" s="184"/>
      <c r="K704" s="184"/>
      <c r="L704" s="184"/>
      <c r="M704" s="184"/>
      <c r="N704" s="184"/>
      <c r="O704" s="184"/>
      <c r="P704" s="184"/>
      <c r="Q704" s="184"/>
      <c r="R704" s="184"/>
      <c r="S704" s="184"/>
      <c r="T704" s="184"/>
      <c r="U704" s="184"/>
      <c r="V704" s="184"/>
      <c r="W704" s="184"/>
      <c r="X704" s="184"/>
      <c r="Y704" s="184"/>
      <c r="Z704" s="184"/>
      <c r="AA704" s="184"/>
      <c r="AB704" s="184"/>
      <c r="AC704" s="184"/>
    </row>
    <row r="705" spans="1:29" x14ac:dyDescent="0.35">
      <c r="A705" s="246"/>
      <c r="B705" s="184"/>
      <c r="C705" s="184"/>
      <c r="D705" s="184"/>
      <c r="E705" s="184"/>
      <c r="F705" s="184"/>
      <c r="G705" s="184"/>
      <c r="H705" s="184"/>
      <c r="I705" s="184"/>
      <c r="J705" s="184"/>
      <c r="K705" s="184"/>
      <c r="L705" s="184"/>
      <c r="M705" s="184"/>
      <c r="N705" s="184"/>
      <c r="O705" s="184"/>
      <c r="P705" s="184"/>
      <c r="Q705" s="184"/>
      <c r="R705" s="184"/>
      <c r="S705" s="184"/>
      <c r="T705" s="184"/>
      <c r="U705" s="184"/>
      <c r="V705" s="184"/>
      <c r="W705" s="184"/>
      <c r="X705" s="184"/>
      <c r="Y705" s="184"/>
      <c r="Z705" s="184"/>
      <c r="AA705" s="184"/>
      <c r="AB705" s="184"/>
      <c r="AC705" s="184"/>
    </row>
    <row r="706" spans="1:29" x14ac:dyDescent="0.35">
      <c r="A706" s="246"/>
      <c r="B706" s="184"/>
      <c r="C706" s="184"/>
      <c r="D706" s="184"/>
      <c r="E706" s="184"/>
      <c r="F706" s="184"/>
      <c r="G706" s="184"/>
      <c r="H706" s="184"/>
      <c r="I706" s="184"/>
      <c r="J706" s="184"/>
      <c r="K706" s="184"/>
      <c r="L706" s="184"/>
      <c r="M706" s="184"/>
      <c r="N706" s="184"/>
      <c r="O706" s="184"/>
      <c r="P706" s="184"/>
      <c r="Q706" s="184"/>
      <c r="R706" s="184"/>
      <c r="S706" s="184"/>
      <c r="T706" s="184"/>
      <c r="U706" s="184"/>
      <c r="V706" s="184"/>
      <c r="W706" s="184"/>
      <c r="X706" s="184"/>
      <c r="Y706" s="184"/>
      <c r="Z706" s="184"/>
      <c r="AA706" s="184"/>
      <c r="AB706" s="184"/>
      <c r="AC706" s="184"/>
    </row>
    <row r="707" spans="1:29" x14ac:dyDescent="0.35">
      <c r="A707" s="246"/>
      <c r="B707" s="184"/>
      <c r="C707" s="184"/>
      <c r="D707" s="184"/>
      <c r="E707" s="184"/>
      <c r="F707" s="184"/>
      <c r="G707" s="184"/>
      <c r="H707" s="184"/>
      <c r="I707" s="184"/>
      <c r="J707" s="184"/>
      <c r="K707" s="184"/>
      <c r="L707" s="184"/>
      <c r="M707" s="184"/>
      <c r="N707" s="184"/>
      <c r="O707" s="184"/>
      <c r="P707" s="184"/>
      <c r="Q707" s="184"/>
      <c r="R707" s="184"/>
      <c r="S707" s="184"/>
      <c r="T707" s="184"/>
      <c r="U707" s="184"/>
      <c r="V707" s="184"/>
      <c r="W707" s="184"/>
      <c r="X707" s="184"/>
      <c r="Y707" s="184"/>
      <c r="Z707" s="184"/>
      <c r="AA707" s="184"/>
      <c r="AB707" s="184"/>
      <c r="AC707" s="184"/>
    </row>
    <row r="708" spans="1:29" x14ac:dyDescent="0.35">
      <c r="A708" s="246"/>
      <c r="B708" s="184"/>
      <c r="C708" s="184"/>
      <c r="D708" s="184"/>
      <c r="E708" s="184"/>
      <c r="F708" s="184"/>
      <c r="G708" s="184"/>
      <c r="H708" s="184"/>
      <c r="I708" s="184"/>
      <c r="J708" s="184"/>
      <c r="K708" s="184"/>
      <c r="L708" s="184"/>
      <c r="M708" s="184"/>
      <c r="N708" s="184"/>
      <c r="O708" s="184"/>
      <c r="P708" s="184"/>
      <c r="Q708" s="184"/>
      <c r="R708" s="184"/>
      <c r="S708" s="184"/>
      <c r="T708" s="184"/>
      <c r="U708" s="184"/>
      <c r="V708" s="184"/>
      <c r="W708" s="184"/>
      <c r="X708" s="184"/>
      <c r="Y708" s="184"/>
      <c r="Z708" s="184"/>
      <c r="AA708" s="184"/>
      <c r="AB708" s="184"/>
      <c r="AC708" s="184"/>
    </row>
    <row r="709" spans="1:29" x14ac:dyDescent="0.35">
      <c r="A709" s="246"/>
      <c r="B709" s="184"/>
      <c r="C709" s="184"/>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c r="AA709" s="184"/>
      <c r="AB709" s="184"/>
      <c r="AC709" s="184"/>
    </row>
    <row r="710" spans="1:29" x14ac:dyDescent="0.35">
      <c r="A710" s="246"/>
      <c r="B710" s="184"/>
      <c r="C710" s="184"/>
      <c r="D710" s="184"/>
      <c r="E710" s="184"/>
      <c r="F710" s="184"/>
      <c r="G710" s="184"/>
      <c r="H710" s="184"/>
      <c r="I710" s="184"/>
      <c r="J710" s="184"/>
      <c r="K710" s="184"/>
      <c r="L710" s="184"/>
      <c r="M710" s="184"/>
      <c r="N710" s="184"/>
      <c r="O710" s="184"/>
      <c r="P710" s="184"/>
      <c r="Q710" s="184"/>
      <c r="R710" s="184"/>
      <c r="S710" s="184"/>
      <c r="T710" s="184"/>
      <c r="U710" s="184"/>
      <c r="V710" s="184"/>
      <c r="W710" s="184"/>
      <c r="X710" s="184"/>
      <c r="Y710" s="184"/>
      <c r="Z710" s="184"/>
      <c r="AA710" s="184"/>
      <c r="AB710" s="184"/>
      <c r="AC710" s="184"/>
    </row>
    <row r="711" spans="1:29" x14ac:dyDescent="0.35">
      <c r="A711" s="246"/>
      <c r="B711" s="184"/>
      <c r="C711" s="184"/>
      <c r="D711" s="184"/>
      <c r="E711" s="184"/>
      <c r="F711" s="184"/>
      <c r="G711" s="184"/>
      <c r="H711" s="184"/>
      <c r="I711" s="184"/>
      <c r="J711" s="184"/>
      <c r="K711" s="184"/>
      <c r="L711" s="184"/>
      <c r="M711" s="184"/>
      <c r="N711" s="184"/>
      <c r="O711" s="184"/>
      <c r="P711" s="184"/>
      <c r="Q711" s="184"/>
      <c r="R711" s="184"/>
      <c r="S711" s="184"/>
      <c r="T711" s="184"/>
      <c r="U711" s="184"/>
      <c r="V711" s="184"/>
      <c r="W711" s="184"/>
      <c r="X711" s="184"/>
      <c r="Y711" s="184"/>
      <c r="Z711" s="184"/>
      <c r="AA711" s="184"/>
      <c r="AB711" s="184"/>
      <c r="AC711" s="184"/>
    </row>
    <row r="712" spans="1:29" x14ac:dyDescent="0.35">
      <c r="A712" s="246"/>
      <c r="B712" s="184"/>
      <c r="C712" s="184"/>
      <c r="D712" s="184"/>
      <c r="E712" s="184"/>
      <c r="F712" s="184"/>
      <c r="G712" s="184"/>
      <c r="H712" s="184"/>
      <c r="I712" s="184"/>
      <c r="J712" s="184"/>
      <c r="K712" s="184"/>
      <c r="L712" s="184"/>
      <c r="M712" s="184"/>
      <c r="N712" s="184"/>
      <c r="O712" s="184"/>
      <c r="P712" s="184"/>
      <c r="Q712" s="184"/>
      <c r="R712" s="184"/>
      <c r="S712" s="184"/>
      <c r="T712" s="184"/>
      <c r="U712" s="184"/>
      <c r="V712" s="184"/>
      <c r="W712" s="184"/>
      <c r="X712" s="184"/>
      <c r="Y712" s="184"/>
      <c r="Z712" s="184"/>
      <c r="AA712" s="184"/>
      <c r="AB712" s="184"/>
      <c r="AC712" s="184"/>
    </row>
    <row r="713" spans="1:29" x14ac:dyDescent="0.35">
      <c r="A713" s="246"/>
      <c r="B713" s="184"/>
      <c r="C713" s="184"/>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4"/>
    </row>
    <row r="714" spans="1:29" x14ac:dyDescent="0.35">
      <c r="A714" s="246"/>
      <c r="B714" s="184"/>
      <c r="C714" s="184"/>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184"/>
    </row>
    <row r="715" spans="1:29" x14ac:dyDescent="0.35">
      <c r="A715" s="246"/>
      <c r="B715" s="184"/>
      <c r="C715" s="184"/>
      <c r="D715" s="184"/>
      <c r="E715" s="184"/>
      <c r="F715" s="184"/>
      <c r="G715" s="184"/>
      <c r="H715" s="184"/>
      <c r="I715" s="184"/>
      <c r="J715" s="184"/>
      <c r="K715" s="184"/>
      <c r="L715" s="184"/>
      <c r="M715" s="184"/>
      <c r="N715" s="184"/>
      <c r="O715" s="184"/>
      <c r="P715" s="184"/>
      <c r="Q715" s="184"/>
      <c r="R715" s="184"/>
      <c r="S715" s="184"/>
      <c r="T715" s="184"/>
      <c r="U715" s="184"/>
      <c r="V715" s="184"/>
      <c r="W715" s="184"/>
      <c r="X715" s="184"/>
      <c r="Y715" s="184"/>
      <c r="Z715" s="184"/>
      <c r="AA715" s="184"/>
      <c r="AB715" s="184"/>
      <c r="AC715" s="184"/>
    </row>
    <row r="716" spans="1:29" x14ac:dyDescent="0.35">
      <c r="A716" s="246"/>
      <c r="B716" s="184"/>
      <c r="C716" s="184"/>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c r="AA716" s="184"/>
      <c r="AB716" s="184"/>
      <c r="AC716" s="184"/>
    </row>
    <row r="717" spans="1:29" x14ac:dyDescent="0.35">
      <c r="A717" s="246"/>
      <c r="B717" s="184"/>
      <c r="C717" s="184"/>
      <c r="D717" s="184"/>
      <c r="E717" s="184"/>
      <c r="F717" s="184"/>
      <c r="G717" s="184"/>
      <c r="H717" s="184"/>
      <c r="I717" s="184"/>
      <c r="J717" s="184"/>
      <c r="K717" s="184"/>
      <c r="L717" s="184"/>
      <c r="M717" s="184"/>
      <c r="N717" s="184"/>
      <c r="O717" s="184"/>
      <c r="P717" s="184"/>
      <c r="Q717" s="184"/>
      <c r="R717" s="184"/>
      <c r="S717" s="184"/>
      <c r="T717" s="184"/>
      <c r="U717" s="184"/>
      <c r="V717" s="184"/>
      <c r="W717" s="184"/>
      <c r="X717" s="184"/>
      <c r="Y717" s="184"/>
      <c r="Z717" s="184"/>
      <c r="AA717" s="184"/>
      <c r="AB717" s="184"/>
      <c r="AC717" s="184"/>
    </row>
    <row r="718" spans="1:29" x14ac:dyDescent="0.35">
      <c r="A718" s="246"/>
      <c r="B718" s="184"/>
      <c r="C718" s="184"/>
      <c r="D718" s="184"/>
      <c r="E718" s="184"/>
      <c r="F718" s="184"/>
      <c r="G718" s="184"/>
      <c r="H718" s="184"/>
      <c r="I718" s="184"/>
      <c r="J718" s="184"/>
      <c r="K718" s="184"/>
      <c r="L718" s="184"/>
      <c r="M718" s="184"/>
      <c r="N718" s="184"/>
      <c r="O718" s="184"/>
      <c r="P718" s="184"/>
      <c r="Q718" s="184"/>
      <c r="R718" s="184"/>
      <c r="S718" s="184"/>
      <c r="T718" s="184"/>
      <c r="U718" s="184"/>
      <c r="V718" s="184"/>
      <c r="W718" s="184"/>
      <c r="X718" s="184"/>
      <c r="Y718" s="184"/>
      <c r="Z718" s="184"/>
      <c r="AA718" s="184"/>
      <c r="AB718" s="184"/>
      <c r="AC718" s="184"/>
    </row>
    <row r="719" spans="1:29" x14ac:dyDescent="0.35">
      <c r="A719" s="246"/>
      <c r="B719" s="184"/>
      <c r="C719" s="184"/>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84"/>
    </row>
    <row r="720" spans="1:29" x14ac:dyDescent="0.35">
      <c r="A720" s="246"/>
      <c r="B720" s="184"/>
      <c r="C720" s="184"/>
      <c r="D720" s="184"/>
      <c r="E720" s="184"/>
      <c r="F720" s="184"/>
      <c r="G720" s="184"/>
      <c r="H720" s="184"/>
      <c r="I720" s="184"/>
      <c r="J720" s="184"/>
      <c r="K720" s="184"/>
      <c r="L720" s="184"/>
      <c r="M720" s="184"/>
      <c r="N720" s="184"/>
      <c r="O720" s="184"/>
      <c r="P720" s="184"/>
      <c r="Q720" s="184"/>
      <c r="R720" s="184"/>
      <c r="S720" s="184"/>
      <c r="T720" s="184"/>
      <c r="U720" s="184"/>
      <c r="V720" s="184"/>
      <c r="W720" s="184"/>
      <c r="X720" s="184"/>
      <c r="Y720" s="184"/>
      <c r="Z720" s="184"/>
      <c r="AA720" s="184"/>
      <c r="AB720" s="184"/>
      <c r="AC720" s="184"/>
    </row>
    <row r="721" spans="1:29" x14ac:dyDescent="0.35">
      <c r="A721" s="246"/>
      <c r="B721" s="184"/>
      <c r="C721" s="184"/>
      <c r="D721" s="184"/>
      <c r="E721" s="184"/>
      <c r="F721" s="184"/>
      <c r="G721" s="184"/>
      <c r="H721" s="184"/>
      <c r="I721" s="184"/>
      <c r="J721" s="184"/>
      <c r="K721" s="184"/>
      <c r="L721" s="184"/>
      <c r="M721" s="184"/>
      <c r="N721" s="184"/>
      <c r="O721" s="184"/>
      <c r="P721" s="184"/>
      <c r="Q721" s="184"/>
      <c r="R721" s="184"/>
      <c r="S721" s="184"/>
      <c r="T721" s="184"/>
      <c r="U721" s="184"/>
      <c r="V721" s="184"/>
      <c r="W721" s="184"/>
      <c r="X721" s="184"/>
      <c r="Y721" s="184"/>
      <c r="Z721" s="184"/>
      <c r="AA721" s="184"/>
      <c r="AB721" s="184"/>
      <c r="AC721" s="184"/>
    </row>
    <row r="722" spans="1:29" x14ac:dyDescent="0.35">
      <c r="A722" s="246"/>
      <c r="B722" s="184"/>
      <c r="C722" s="184"/>
      <c r="D722" s="184"/>
      <c r="E722" s="184"/>
      <c r="F722" s="184"/>
      <c r="G722" s="184"/>
      <c r="H722" s="184"/>
      <c r="I722" s="184"/>
      <c r="J722" s="184"/>
      <c r="K722" s="184"/>
      <c r="L722" s="184"/>
      <c r="M722" s="184"/>
      <c r="N722" s="184"/>
      <c r="O722" s="184"/>
      <c r="P722" s="184"/>
      <c r="Q722" s="184"/>
      <c r="R722" s="184"/>
      <c r="S722" s="184"/>
      <c r="T722" s="184"/>
      <c r="U722" s="184"/>
      <c r="V722" s="184"/>
      <c r="W722" s="184"/>
      <c r="X722" s="184"/>
      <c r="Y722" s="184"/>
      <c r="Z722" s="184"/>
      <c r="AA722" s="184"/>
      <c r="AB722" s="184"/>
      <c r="AC722" s="184"/>
    </row>
    <row r="723" spans="1:29" x14ac:dyDescent="0.35">
      <c r="A723" s="246"/>
      <c r="B723" s="184"/>
      <c r="C723" s="184"/>
      <c r="D723" s="184"/>
      <c r="E723" s="184"/>
      <c r="F723" s="184"/>
      <c r="G723" s="184"/>
      <c r="H723" s="184"/>
      <c r="I723" s="184"/>
      <c r="J723" s="184"/>
      <c r="K723" s="184"/>
      <c r="L723" s="184"/>
      <c r="M723" s="184"/>
      <c r="N723" s="184"/>
      <c r="O723" s="184"/>
      <c r="P723" s="184"/>
      <c r="Q723" s="184"/>
      <c r="R723" s="184"/>
      <c r="S723" s="184"/>
      <c r="T723" s="184"/>
      <c r="U723" s="184"/>
      <c r="V723" s="184"/>
      <c r="W723" s="184"/>
      <c r="X723" s="184"/>
      <c r="Y723" s="184"/>
      <c r="Z723" s="184"/>
      <c r="AA723" s="184"/>
      <c r="AB723" s="184"/>
      <c r="AC723" s="184"/>
    </row>
    <row r="724" spans="1:29" x14ac:dyDescent="0.35">
      <c r="A724" s="246"/>
      <c r="B724" s="184"/>
      <c r="C724" s="184"/>
      <c r="D724" s="184"/>
      <c r="E724" s="184"/>
      <c r="F724" s="184"/>
      <c r="G724" s="184"/>
      <c r="H724" s="184"/>
      <c r="I724" s="184"/>
      <c r="J724" s="184"/>
      <c r="K724" s="184"/>
      <c r="L724" s="184"/>
      <c r="M724" s="184"/>
      <c r="N724" s="184"/>
      <c r="O724" s="184"/>
      <c r="P724" s="184"/>
      <c r="Q724" s="184"/>
      <c r="R724" s="184"/>
      <c r="S724" s="184"/>
      <c r="T724" s="184"/>
      <c r="U724" s="184"/>
      <c r="V724" s="184"/>
      <c r="W724" s="184"/>
      <c r="X724" s="184"/>
      <c r="Y724" s="184"/>
      <c r="Z724" s="184"/>
      <c r="AA724" s="184"/>
      <c r="AB724" s="184"/>
      <c r="AC724" s="184"/>
    </row>
    <row r="725" spans="1:29" x14ac:dyDescent="0.35">
      <c r="A725" s="246"/>
      <c r="B725" s="184"/>
      <c r="C725" s="184"/>
      <c r="D725" s="184"/>
      <c r="E725" s="184"/>
      <c r="F725" s="184"/>
      <c r="G725" s="184"/>
      <c r="H725" s="184"/>
      <c r="I725" s="184"/>
      <c r="J725" s="184"/>
      <c r="K725" s="184"/>
      <c r="L725" s="184"/>
      <c r="M725" s="184"/>
      <c r="N725" s="184"/>
      <c r="O725" s="184"/>
      <c r="P725" s="184"/>
      <c r="Q725" s="184"/>
      <c r="R725" s="184"/>
      <c r="S725" s="184"/>
      <c r="T725" s="184"/>
      <c r="U725" s="184"/>
      <c r="V725" s="184"/>
      <c r="W725" s="184"/>
      <c r="X725" s="184"/>
      <c r="Y725" s="184"/>
      <c r="Z725" s="184"/>
      <c r="AA725" s="184"/>
      <c r="AB725" s="184"/>
      <c r="AC725" s="184"/>
    </row>
    <row r="726" spans="1:29" x14ac:dyDescent="0.35">
      <c r="A726" s="246"/>
      <c r="B726" s="184"/>
      <c r="C726" s="184"/>
      <c r="D726" s="184"/>
      <c r="E726" s="184"/>
      <c r="F726" s="184"/>
      <c r="G726" s="184"/>
      <c r="H726" s="184"/>
      <c r="I726" s="184"/>
      <c r="J726" s="184"/>
      <c r="K726" s="184"/>
      <c r="L726" s="184"/>
      <c r="M726" s="184"/>
      <c r="N726" s="184"/>
      <c r="O726" s="184"/>
      <c r="P726" s="184"/>
      <c r="Q726" s="184"/>
      <c r="R726" s="184"/>
      <c r="S726" s="184"/>
      <c r="T726" s="184"/>
      <c r="U726" s="184"/>
      <c r="V726" s="184"/>
      <c r="W726" s="184"/>
      <c r="X726" s="184"/>
      <c r="Y726" s="184"/>
      <c r="Z726" s="184"/>
      <c r="AA726" s="184"/>
      <c r="AB726" s="184"/>
      <c r="AC726" s="184"/>
    </row>
    <row r="727" spans="1:29" x14ac:dyDescent="0.35">
      <c r="A727" s="246"/>
      <c r="B727" s="184"/>
      <c r="C727" s="184"/>
      <c r="D727" s="184"/>
      <c r="E727" s="184"/>
      <c r="F727" s="184"/>
      <c r="G727" s="184"/>
      <c r="H727" s="184"/>
      <c r="I727" s="184"/>
      <c r="J727" s="184"/>
      <c r="K727" s="184"/>
      <c r="L727" s="184"/>
      <c r="M727" s="184"/>
      <c r="N727" s="184"/>
      <c r="O727" s="184"/>
      <c r="P727" s="184"/>
      <c r="Q727" s="184"/>
      <c r="R727" s="184"/>
      <c r="S727" s="184"/>
      <c r="T727" s="184"/>
      <c r="U727" s="184"/>
      <c r="V727" s="184"/>
      <c r="W727" s="184"/>
      <c r="X727" s="184"/>
      <c r="Y727" s="184"/>
      <c r="Z727" s="184"/>
      <c r="AA727" s="184"/>
      <c r="AB727" s="184"/>
      <c r="AC727" s="184"/>
    </row>
    <row r="728" spans="1:29" x14ac:dyDescent="0.35">
      <c r="A728" s="246"/>
      <c r="B728" s="184"/>
      <c r="C728" s="184"/>
      <c r="D728" s="184"/>
      <c r="E728" s="184"/>
      <c r="F728" s="184"/>
      <c r="G728" s="184"/>
      <c r="H728" s="184"/>
      <c r="I728" s="184"/>
      <c r="J728" s="184"/>
      <c r="K728" s="184"/>
      <c r="L728" s="184"/>
      <c r="M728" s="184"/>
      <c r="N728" s="184"/>
      <c r="O728" s="184"/>
      <c r="P728" s="184"/>
      <c r="Q728" s="184"/>
      <c r="R728" s="184"/>
      <c r="S728" s="184"/>
      <c r="T728" s="184"/>
      <c r="U728" s="184"/>
      <c r="V728" s="184"/>
      <c r="W728" s="184"/>
      <c r="X728" s="184"/>
      <c r="Y728" s="184"/>
      <c r="Z728" s="184"/>
      <c r="AA728" s="184"/>
      <c r="AB728" s="184"/>
      <c r="AC728" s="184"/>
    </row>
    <row r="729" spans="1:29" x14ac:dyDescent="0.35">
      <c r="A729" s="246"/>
      <c r="B729" s="184"/>
      <c r="C729" s="184"/>
      <c r="D729" s="184"/>
      <c r="E729" s="184"/>
      <c r="F729" s="184"/>
      <c r="G729" s="184"/>
      <c r="H729" s="184"/>
      <c r="I729" s="184"/>
      <c r="J729" s="184"/>
      <c r="K729" s="184"/>
      <c r="L729" s="184"/>
      <c r="M729" s="184"/>
      <c r="N729" s="184"/>
      <c r="O729" s="184"/>
      <c r="P729" s="184"/>
      <c r="Q729" s="184"/>
      <c r="R729" s="184"/>
      <c r="S729" s="184"/>
      <c r="T729" s="184"/>
      <c r="U729" s="184"/>
      <c r="V729" s="184"/>
      <c r="W729" s="184"/>
      <c r="X729" s="184"/>
      <c r="Y729" s="184"/>
      <c r="Z729" s="184"/>
      <c r="AA729" s="184"/>
      <c r="AB729" s="184"/>
      <c r="AC729" s="184"/>
    </row>
    <row r="730" spans="1:29" x14ac:dyDescent="0.35">
      <c r="A730" s="246"/>
      <c r="B730" s="184"/>
      <c r="C730" s="184"/>
      <c r="D730" s="184"/>
      <c r="E730" s="184"/>
      <c r="F730" s="184"/>
      <c r="G730" s="184"/>
      <c r="H730" s="184"/>
      <c r="I730" s="184"/>
      <c r="J730" s="184"/>
      <c r="K730" s="184"/>
      <c r="L730" s="184"/>
      <c r="M730" s="184"/>
      <c r="N730" s="184"/>
      <c r="O730" s="184"/>
      <c r="P730" s="184"/>
      <c r="Q730" s="184"/>
      <c r="R730" s="184"/>
      <c r="S730" s="184"/>
      <c r="T730" s="184"/>
      <c r="U730" s="184"/>
      <c r="V730" s="184"/>
      <c r="W730" s="184"/>
      <c r="X730" s="184"/>
      <c r="Y730" s="184"/>
      <c r="Z730" s="184"/>
      <c r="AA730" s="184"/>
      <c r="AB730" s="184"/>
      <c r="AC730" s="184"/>
    </row>
    <row r="731" spans="1:29" x14ac:dyDescent="0.35">
      <c r="A731" s="246"/>
      <c r="B731" s="184"/>
      <c r="C731" s="184"/>
      <c r="D731" s="184"/>
      <c r="E731" s="184"/>
      <c r="F731" s="184"/>
      <c r="G731" s="184"/>
      <c r="H731" s="184"/>
      <c r="I731" s="184"/>
      <c r="J731" s="184"/>
      <c r="K731" s="184"/>
      <c r="L731" s="184"/>
      <c r="M731" s="184"/>
      <c r="N731" s="184"/>
      <c r="O731" s="184"/>
      <c r="P731" s="184"/>
      <c r="Q731" s="184"/>
      <c r="R731" s="184"/>
      <c r="S731" s="184"/>
      <c r="T731" s="184"/>
      <c r="U731" s="184"/>
      <c r="V731" s="184"/>
      <c r="W731" s="184"/>
      <c r="X731" s="184"/>
      <c r="Y731" s="184"/>
      <c r="Z731" s="184"/>
      <c r="AA731" s="184"/>
      <c r="AB731" s="184"/>
      <c r="AC731" s="184"/>
    </row>
    <row r="732" spans="1:29" x14ac:dyDescent="0.35">
      <c r="A732" s="246"/>
      <c r="B732" s="184"/>
      <c r="C732" s="184"/>
      <c r="D732" s="184"/>
      <c r="E732" s="184"/>
      <c r="F732" s="184"/>
      <c r="G732" s="184"/>
      <c r="H732" s="184"/>
      <c r="I732" s="184"/>
      <c r="J732" s="184"/>
      <c r="K732" s="184"/>
      <c r="L732" s="184"/>
      <c r="M732" s="184"/>
      <c r="N732" s="184"/>
      <c r="O732" s="184"/>
      <c r="P732" s="184"/>
      <c r="Q732" s="184"/>
      <c r="R732" s="184"/>
      <c r="S732" s="184"/>
      <c r="T732" s="184"/>
      <c r="U732" s="184"/>
      <c r="V732" s="184"/>
      <c r="W732" s="184"/>
      <c r="X732" s="184"/>
      <c r="Y732" s="184"/>
      <c r="Z732" s="184"/>
      <c r="AA732" s="184"/>
      <c r="AB732" s="184"/>
      <c r="AC732" s="184"/>
    </row>
    <row r="733" spans="1:29" x14ac:dyDescent="0.35">
      <c r="A733" s="246"/>
      <c r="B733" s="184"/>
      <c r="C733" s="184"/>
      <c r="D733" s="184"/>
      <c r="E733" s="184"/>
      <c r="F733" s="184"/>
      <c r="G733" s="184"/>
      <c r="H733" s="184"/>
      <c r="I733" s="184"/>
      <c r="J733" s="184"/>
      <c r="K733" s="184"/>
      <c r="L733" s="184"/>
      <c r="M733" s="184"/>
      <c r="N733" s="184"/>
      <c r="O733" s="184"/>
      <c r="P733" s="184"/>
      <c r="Q733" s="184"/>
      <c r="R733" s="184"/>
      <c r="S733" s="184"/>
      <c r="T733" s="184"/>
      <c r="U733" s="184"/>
      <c r="V733" s="184"/>
      <c r="W733" s="184"/>
      <c r="X733" s="184"/>
      <c r="Y733" s="184"/>
      <c r="Z733" s="184"/>
      <c r="AA733" s="184"/>
      <c r="AB733" s="184"/>
      <c r="AC733" s="184"/>
    </row>
    <row r="734" spans="1:29" x14ac:dyDescent="0.35">
      <c r="A734" s="246"/>
      <c r="B734" s="184"/>
      <c r="C734" s="184"/>
      <c r="D734" s="184"/>
      <c r="E734" s="184"/>
      <c r="F734" s="184"/>
      <c r="G734" s="184"/>
      <c r="H734" s="184"/>
      <c r="I734" s="184"/>
      <c r="J734" s="184"/>
      <c r="K734" s="184"/>
      <c r="L734" s="184"/>
      <c r="M734" s="184"/>
      <c r="N734" s="184"/>
      <c r="O734" s="184"/>
      <c r="P734" s="184"/>
      <c r="Q734" s="184"/>
      <c r="R734" s="184"/>
      <c r="S734" s="184"/>
      <c r="T734" s="184"/>
      <c r="U734" s="184"/>
      <c r="V734" s="184"/>
      <c r="W734" s="184"/>
      <c r="X734" s="184"/>
      <c r="Y734" s="184"/>
      <c r="Z734" s="184"/>
      <c r="AA734" s="184"/>
      <c r="AB734" s="184"/>
      <c r="AC734" s="184"/>
    </row>
    <row r="735" spans="1:29" x14ac:dyDescent="0.35">
      <c r="A735" s="246"/>
      <c r="B735" s="184"/>
      <c r="C735" s="184"/>
      <c r="D735" s="184"/>
      <c r="E735" s="184"/>
      <c r="F735" s="184"/>
      <c r="G735" s="184"/>
      <c r="H735" s="184"/>
      <c r="I735" s="184"/>
      <c r="J735" s="184"/>
      <c r="K735" s="184"/>
      <c r="L735" s="184"/>
      <c r="M735" s="184"/>
      <c r="N735" s="184"/>
      <c r="O735" s="184"/>
      <c r="P735" s="184"/>
      <c r="Q735" s="184"/>
      <c r="R735" s="184"/>
      <c r="S735" s="184"/>
      <c r="T735" s="184"/>
      <c r="U735" s="184"/>
      <c r="V735" s="184"/>
      <c r="W735" s="184"/>
      <c r="X735" s="184"/>
      <c r="Y735" s="184"/>
      <c r="Z735" s="184"/>
      <c r="AA735" s="184"/>
      <c r="AB735" s="184"/>
      <c r="AC735" s="184"/>
    </row>
    <row r="736" spans="1:29" x14ac:dyDescent="0.35">
      <c r="A736" s="246"/>
      <c r="B736" s="184"/>
      <c r="C736" s="184"/>
      <c r="D736" s="184"/>
      <c r="E736" s="184"/>
      <c r="F736" s="184"/>
      <c r="G736" s="184"/>
      <c r="H736" s="184"/>
      <c r="I736" s="184"/>
      <c r="J736" s="184"/>
      <c r="K736" s="184"/>
      <c r="L736" s="184"/>
      <c r="M736" s="184"/>
      <c r="N736" s="184"/>
      <c r="O736" s="184"/>
      <c r="P736" s="184"/>
      <c r="Q736" s="184"/>
      <c r="R736" s="184"/>
      <c r="S736" s="184"/>
      <c r="T736" s="184"/>
      <c r="U736" s="184"/>
      <c r="V736" s="184"/>
      <c r="W736" s="184"/>
      <c r="X736" s="184"/>
      <c r="Y736" s="184"/>
      <c r="Z736" s="184"/>
      <c r="AA736" s="184"/>
      <c r="AB736" s="184"/>
      <c r="AC736" s="184"/>
    </row>
    <row r="737" spans="1:29" x14ac:dyDescent="0.35">
      <c r="A737" s="246"/>
      <c r="B737" s="184"/>
      <c r="C737" s="184"/>
      <c r="D737" s="184"/>
      <c r="E737" s="184"/>
      <c r="F737" s="184"/>
      <c r="G737" s="184"/>
      <c r="H737" s="184"/>
      <c r="I737" s="184"/>
      <c r="J737" s="184"/>
      <c r="K737" s="184"/>
      <c r="L737" s="184"/>
      <c r="M737" s="184"/>
      <c r="N737" s="184"/>
      <c r="O737" s="184"/>
      <c r="P737" s="184"/>
      <c r="Q737" s="184"/>
      <c r="R737" s="184"/>
      <c r="S737" s="184"/>
      <c r="T737" s="184"/>
      <c r="U737" s="184"/>
      <c r="V737" s="184"/>
      <c r="W737" s="184"/>
      <c r="X737" s="184"/>
      <c r="Y737" s="184"/>
      <c r="Z737" s="184"/>
      <c r="AA737" s="184"/>
      <c r="AB737" s="184"/>
      <c r="AC737" s="184"/>
    </row>
    <row r="738" spans="1:29" x14ac:dyDescent="0.35">
      <c r="A738" s="246"/>
      <c r="B738" s="184"/>
      <c r="C738" s="184"/>
      <c r="D738" s="184"/>
      <c r="E738" s="184"/>
      <c r="F738" s="184"/>
      <c r="G738" s="184"/>
      <c r="H738" s="184"/>
      <c r="I738" s="184"/>
      <c r="J738" s="184"/>
      <c r="K738" s="184"/>
      <c r="L738" s="184"/>
      <c r="M738" s="184"/>
      <c r="N738" s="184"/>
      <c r="O738" s="184"/>
      <c r="P738" s="184"/>
      <c r="Q738" s="184"/>
      <c r="R738" s="184"/>
      <c r="S738" s="184"/>
      <c r="T738" s="184"/>
      <c r="U738" s="184"/>
      <c r="V738" s="184"/>
      <c r="W738" s="184"/>
      <c r="X738" s="184"/>
      <c r="Y738" s="184"/>
      <c r="Z738" s="184"/>
      <c r="AA738" s="184"/>
      <c r="AB738" s="184"/>
      <c r="AC738" s="184"/>
    </row>
    <row r="739" spans="1:29" x14ac:dyDescent="0.35">
      <c r="A739" s="246"/>
      <c r="B739" s="184"/>
      <c r="C739" s="184"/>
      <c r="D739" s="184"/>
      <c r="E739" s="184"/>
      <c r="F739" s="184"/>
      <c r="G739" s="184"/>
      <c r="H739" s="184"/>
      <c r="I739" s="184"/>
      <c r="J739" s="184"/>
      <c r="K739" s="184"/>
      <c r="L739" s="184"/>
      <c r="M739" s="184"/>
      <c r="N739" s="184"/>
      <c r="O739" s="184"/>
      <c r="P739" s="184"/>
      <c r="Q739" s="184"/>
      <c r="R739" s="184"/>
      <c r="S739" s="184"/>
      <c r="T739" s="184"/>
      <c r="U739" s="184"/>
      <c r="V739" s="184"/>
      <c r="W739" s="184"/>
      <c r="X739" s="184"/>
      <c r="Y739" s="184"/>
      <c r="Z739" s="184"/>
      <c r="AA739" s="184"/>
      <c r="AB739" s="184"/>
      <c r="AC739" s="184"/>
    </row>
    <row r="740" spans="1:29" x14ac:dyDescent="0.35">
      <c r="A740" s="246"/>
      <c r="B740" s="184"/>
      <c r="C740" s="184"/>
      <c r="D740" s="184"/>
      <c r="E740" s="184"/>
      <c r="F740" s="184"/>
      <c r="G740" s="184"/>
      <c r="H740" s="184"/>
      <c r="I740" s="184"/>
      <c r="J740" s="184"/>
      <c r="K740" s="184"/>
      <c r="L740" s="184"/>
      <c r="M740" s="184"/>
      <c r="N740" s="184"/>
      <c r="O740" s="184"/>
      <c r="P740" s="184"/>
      <c r="Q740" s="184"/>
      <c r="R740" s="184"/>
      <c r="S740" s="184"/>
      <c r="T740" s="184"/>
      <c r="U740" s="184"/>
      <c r="V740" s="184"/>
      <c r="W740" s="184"/>
      <c r="X740" s="184"/>
      <c r="Y740" s="184"/>
      <c r="Z740" s="184"/>
      <c r="AA740" s="184"/>
      <c r="AB740" s="184"/>
      <c r="AC740" s="184"/>
    </row>
    <row r="741" spans="1:29" x14ac:dyDescent="0.35">
      <c r="A741" s="246"/>
      <c r="B741" s="184"/>
      <c r="C741" s="184"/>
      <c r="D741" s="184"/>
      <c r="E741" s="184"/>
      <c r="F741" s="184"/>
      <c r="G741" s="184"/>
      <c r="H741" s="184"/>
      <c r="I741" s="184"/>
      <c r="J741" s="184"/>
      <c r="K741" s="184"/>
      <c r="L741" s="184"/>
      <c r="M741" s="184"/>
      <c r="N741" s="184"/>
      <c r="O741" s="184"/>
      <c r="P741" s="184"/>
      <c r="Q741" s="184"/>
      <c r="R741" s="184"/>
      <c r="S741" s="184"/>
      <c r="T741" s="184"/>
      <c r="U741" s="184"/>
      <c r="V741" s="184"/>
      <c r="W741" s="184"/>
      <c r="X741" s="184"/>
      <c r="Y741" s="184"/>
      <c r="Z741" s="184"/>
      <c r="AA741" s="184"/>
      <c r="AB741" s="184"/>
      <c r="AC741" s="184"/>
    </row>
    <row r="742" spans="1:29" x14ac:dyDescent="0.35">
      <c r="A742" s="246"/>
      <c r="B742" s="184"/>
      <c r="C742" s="184"/>
      <c r="D742" s="184"/>
      <c r="E742" s="184"/>
      <c r="F742" s="184"/>
      <c r="G742" s="184"/>
      <c r="H742" s="184"/>
      <c r="I742" s="184"/>
      <c r="J742" s="184"/>
      <c r="K742" s="184"/>
      <c r="L742" s="184"/>
      <c r="M742" s="184"/>
      <c r="N742" s="184"/>
      <c r="O742" s="184"/>
      <c r="P742" s="184"/>
      <c r="Q742" s="184"/>
      <c r="R742" s="184"/>
      <c r="S742" s="184"/>
      <c r="T742" s="184"/>
      <c r="U742" s="184"/>
      <c r="V742" s="184"/>
      <c r="W742" s="184"/>
      <c r="X742" s="184"/>
      <c r="Y742" s="184"/>
      <c r="Z742" s="184"/>
      <c r="AA742" s="184"/>
      <c r="AB742" s="184"/>
      <c r="AC742" s="184"/>
    </row>
    <row r="743" spans="1:29" x14ac:dyDescent="0.35">
      <c r="A743" s="246"/>
      <c r="B743" s="184"/>
      <c r="C743" s="184"/>
      <c r="D743" s="184"/>
      <c r="E743" s="184"/>
      <c r="F743" s="184"/>
      <c r="G743" s="184"/>
      <c r="H743" s="184"/>
      <c r="I743" s="184"/>
      <c r="J743" s="184"/>
      <c r="K743" s="184"/>
      <c r="L743" s="184"/>
      <c r="M743" s="184"/>
      <c r="N743" s="184"/>
      <c r="O743" s="184"/>
      <c r="P743" s="184"/>
      <c r="Q743" s="184"/>
      <c r="R743" s="184"/>
      <c r="S743" s="184"/>
      <c r="T743" s="184"/>
      <c r="U743" s="184"/>
      <c r="V743" s="184"/>
      <c r="W743" s="184"/>
      <c r="X743" s="184"/>
      <c r="Y743" s="184"/>
      <c r="Z743" s="184"/>
      <c r="AA743" s="184"/>
      <c r="AB743" s="184"/>
      <c r="AC743" s="184"/>
    </row>
    <row r="744" spans="1:29" x14ac:dyDescent="0.35">
      <c r="A744" s="246"/>
      <c r="B744" s="184"/>
      <c r="C744" s="184"/>
      <c r="D744" s="184"/>
      <c r="E744" s="184"/>
      <c r="F744" s="184"/>
      <c r="G744" s="184"/>
      <c r="H744" s="184"/>
      <c r="I744" s="184"/>
      <c r="J744" s="184"/>
      <c r="K744" s="184"/>
      <c r="L744" s="184"/>
      <c r="M744" s="184"/>
      <c r="N744" s="184"/>
      <c r="O744" s="184"/>
      <c r="P744" s="184"/>
      <c r="Q744" s="184"/>
      <c r="R744" s="184"/>
      <c r="S744" s="184"/>
      <c r="T744" s="184"/>
      <c r="U744" s="184"/>
      <c r="V744" s="184"/>
      <c r="W744" s="184"/>
      <c r="X744" s="184"/>
      <c r="Y744" s="184"/>
      <c r="Z744" s="184"/>
      <c r="AA744" s="184"/>
      <c r="AB744" s="184"/>
      <c r="AC744" s="184"/>
    </row>
    <row r="745" spans="1:29" x14ac:dyDescent="0.35">
      <c r="A745" s="246"/>
      <c r="B745" s="184"/>
      <c r="C745" s="184"/>
      <c r="D745" s="184"/>
      <c r="E745" s="184"/>
      <c r="F745" s="184"/>
      <c r="G745" s="184"/>
      <c r="H745" s="184"/>
      <c r="I745" s="184"/>
      <c r="J745" s="184"/>
      <c r="K745" s="184"/>
      <c r="L745" s="184"/>
      <c r="M745" s="184"/>
      <c r="N745" s="184"/>
      <c r="O745" s="184"/>
      <c r="P745" s="184"/>
      <c r="Q745" s="184"/>
      <c r="R745" s="184"/>
      <c r="S745" s="184"/>
      <c r="T745" s="184"/>
      <c r="U745" s="184"/>
      <c r="V745" s="184"/>
      <c r="W745" s="184"/>
      <c r="X745" s="184"/>
      <c r="Y745" s="184"/>
      <c r="Z745" s="184"/>
      <c r="AA745" s="184"/>
      <c r="AB745" s="184"/>
      <c r="AC745" s="184"/>
    </row>
    <row r="746" spans="1:29" x14ac:dyDescent="0.35">
      <c r="A746" s="246"/>
      <c r="B746" s="184"/>
      <c r="C746" s="184"/>
      <c r="D746" s="184"/>
      <c r="E746" s="184"/>
      <c r="F746" s="184"/>
      <c r="G746" s="184"/>
      <c r="H746" s="184"/>
      <c r="I746" s="184"/>
      <c r="J746" s="184"/>
      <c r="K746" s="184"/>
      <c r="L746" s="184"/>
      <c r="M746" s="184"/>
      <c r="N746" s="184"/>
      <c r="O746" s="184"/>
      <c r="P746" s="184"/>
      <c r="Q746" s="184"/>
      <c r="R746" s="184"/>
      <c r="S746" s="184"/>
      <c r="T746" s="184"/>
      <c r="U746" s="184"/>
      <c r="V746" s="184"/>
      <c r="W746" s="184"/>
      <c r="X746" s="184"/>
      <c r="Y746" s="184"/>
      <c r="Z746" s="184"/>
      <c r="AA746" s="184"/>
      <c r="AB746" s="184"/>
      <c r="AC746" s="184"/>
    </row>
    <row r="747" spans="1:29" x14ac:dyDescent="0.35">
      <c r="A747" s="246"/>
      <c r="B747" s="184"/>
      <c r="C747" s="184"/>
      <c r="D747" s="184"/>
      <c r="E747" s="184"/>
      <c r="F747" s="184"/>
      <c r="G747" s="184"/>
      <c r="H747" s="184"/>
      <c r="I747" s="184"/>
      <c r="J747" s="184"/>
      <c r="K747" s="184"/>
      <c r="L747" s="184"/>
      <c r="M747" s="184"/>
      <c r="N747" s="184"/>
      <c r="O747" s="184"/>
      <c r="P747" s="184"/>
      <c r="Q747" s="184"/>
      <c r="R747" s="184"/>
      <c r="S747" s="184"/>
      <c r="T747" s="184"/>
      <c r="U747" s="184"/>
      <c r="V747" s="184"/>
      <c r="W747" s="184"/>
      <c r="X747" s="184"/>
      <c r="Y747" s="184"/>
      <c r="Z747" s="184"/>
      <c r="AA747" s="184"/>
      <c r="AB747" s="184"/>
      <c r="AC747" s="184"/>
    </row>
    <row r="748" spans="1:29" x14ac:dyDescent="0.35">
      <c r="A748" s="246"/>
      <c r="B748" s="184"/>
      <c r="C748" s="184"/>
      <c r="D748" s="184"/>
      <c r="E748" s="184"/>
      <c r="F748" s="184"/>
      <c r="G748" s="184"/>
      <c r="H748" s="184"/>
      <c r="I748" s="184"/>
      <c r="J748" s="184"/>
      <c r="K748" s="184"/>
      <c r="L748" s="184"/>
      <c r="M748" s="184"/>
      <c r="N748" s="184"/>
      <c r="O748" s="184"/>
      <c r="P748" s="184"/>
      <c r="Q748" s="184"/>
      <c r="R748" s="184"/>
      <c r="S748" s="184"/>
      <c r="T748" s="184"/>
      <c r="U748" s="184"/>
      <c r="V748" s="184"/>
      <c r="W748" s="184"/>
      <c r="X748" s="184"/>
      <c r="Y748" s="184"/>
      <c r="Z748" s="184"/>
      <c r="AA748" s="184"/>
      <c r="AB748" s="184"/>
      <c r="AC748" s="184"/>
    </row>
    <row r="749" spans="1:29" x14ac:dyDescent="0.35">
      <c r="A749" s="246"/>
      <c r="B749" s="184"/>
      <c r="C749" s="184"/>
      <c r="D749" s="184"/>
      <c r="E749" s="184"/>
      <c r="F749" s="184"/>
      <c r="G749" s="184"/>
      <c r="H749" s="184"/>
      <c r="I749" s="184"/>
      <c r="J749" s="184"/>
      <c r="K749" s="184"/>
      <c r="L749" s="184"/>
      <c r="M749" s="184"/>
      <c r="N749" s="184"/>
      <c r="O749" s="184"/>
      <c r="P749" s="184"/>
      <c r="Q749" s="184"/>
      <c r="R749" s="184"/>
      <c r="S749" s="184"/>
      <c r="T749" s="184"/>
      <c r="U749" s="184"/>
      <c r="V749" s="184"/>
      <c r="W749" s="184"/>
      <c r="X749" s="184"/>
      <c r="Y749" s="184"/>
      <c r="Z749" s="184"/>
      <c r="AA749" s="184"/>
      <c r="AB749" s="184"/>
      <c r="AC749" s="184"/>
    </row>
    <row r="750" spans="1:29" x14ac:dyDescent="0.35">
      <c r="A750" s="246"/>
      <c r="B750" s="184"/>
      <c r="C750" s="184"/>
      <c r="D750" s="184"/>
      <c r="E750" s="184"/>
      <c r="F750" s="184"/>
      <c r="G750" s="184"/>
      <c r="H750" s="184"/>
      <c r="I750" s="184"/>
      <c r="J750" s="184"/>
      <c r="K750" s="184"/>
      <c r="L750" s="184"/>
      <c r="M750" s="184"/>
      <c r="N750" s="184"/>
      <c r="O750" s="184"/>
      <c r="P750" s="184"/>
      <c r="Q750" s="184"/>
      <c r="R750" s="184"/>
      <c r="S750" s="184"/>
      <c r="T750" s="184"/>
      <c r="U750" s="184"/>
      <c r="V750" s="184"/>
      <c r="W750" s="184"/>
      <c r="X750" s="184"/>
      <c r="Y750" s="184"/>
      <c r="Z750" s="184"/>
      <c r="AA750" s="184"/>
      <c r="AB750" s="184"/>
      <c r="AC750" s="184"/>
    </row>
    <row r="751" spans="1:29" x14ac:dyDescent="0.35">
      <c r="A751" s="246"/>
      <c r="B751" s="184"/>
      <c r="C751" s="184"/>
      <c r="D751" s="184"/>
      <c r="E751" s="184"/>
      <c r="F751" s="184"/>
      <c r="G751" s="184"/>
      <c r="H751" s="184"/>
      <c r="I751" s="184"/>
      <c r="J751" s="184"/>
      <c r="K751" s="184"/>
      <c r="L751" s="184"/>
      <c r="M751" s="184"/>
      <c r="N751" s="184"/>
      <c r="O751" s="184"/>
      <c r="P751" s="184"/>
      <c r="Q751" s="184"/>
      <c r="R751" s="184"/>
      <c r="S751" s="184"/>
      <c r="T751" s="184"/>
      <c r="U751" s="184"/>
      <c r="V751" s="184"/>
      <c r="W751" s="184"/>
      <c r="X751" s="184"/>
      <c r="Y751" s="184"/>
      <c r="Z751" s="184"/>
      <c r="AA751" s="184"/>
      <c r="AB751" s="184"/>
      <c r="AC751" s="184"/>
    </row>
    <row r="752" spans="1:29" x14ac:dyDescent="0.35">
      <c r="A752" s="246"/>
      <c r="B752" s="184"/>
      <c r="C752" s="184"/>
      <c r="D752" s="184"/>
      <c r="E752" s="184"/>
      <c r="F752" s="184"/>
      <c r="G752" s="184"/>
      <c r="H752" s="184"/>
      <c r="I752" s="184"/>
      <c r="J752" s="184"/>
      <c r="K752" s="184"/>
      <c r="L752" s="184"/>
      <c r="M752" s="184"/>
      <c r="N752" s="184"/>
      <c r="O752" s="184"/>
      <c r="P752" s="184"/>
      <c r="Q752" s="184"/>
      <c r="R752" s="184"/>
      <c r="S752" s="184"/>
      <c r="T752" s="184"/>
      <c r="U752" s="184"/>
      <c r="V752" s="184"/>
      <c r="W752" s="184"/>
      <c r="X752" s="184"/>
      <c r="Y752" s="184"/>
      <c r="Z752" s="184"/>
      <c r="AA752" s="184"/>
      <c r="AB752" s="184"/>
      <c r="AC752" s="184"/>
    </row>
    <row r="753" spans="1:29" x14ac:dyDescent="0.35">
      <c r="A753" s="246"/>
      <c r="B753" s="184"/>
      <c r="C753" s="184"/>
      <c r="D753" s="184"/>
      <c r="E753" s="184"/>
      <c r="F753" s="184"/>
      <c r="G753" s="184"/>
      <c r="H753" s="184"/>
      <c r="I753" s="184"/>
      <c r="J753" s="184"/>
      <c r="K753" s="184"/>
      <c r="L753" s="184"/>
      <c r="M753" s="184"/>
      <c r="N753" s="184"/>
      <c r="O753" s="184"/>
      <c r="P753" s="184"/>
      <c r="Q753" s="184"/>
      <c r="R753" s="184"/>
      <c r="S753" s="184"/>
      <c r="T753" s="184"/>
      <c r="U753" s="184"/>
      <c r="V753" s="184"/>
      <c r="W753" s="184"/>
      <c r="X753" s="184"/>
      <c r="Y753" s="184"/>
      <c r="Z753" s="184"/>
      <c r="AA753" s="184"/>
      <c r="AB753" s="184"/>
      <c r="AC753" s="184"/>
    </row>
    <row r="754" spans="1:29" x14ac:dyDescent="0.35">
      <c r="A754" s="246"/>
      <c r="B754" s="184"/>
      <c r="C754" s="184"/>
      <c r="D754" s="184"/>
      <c r="E754" s="184"/>
      <c r="F754" s="184"/>
      <c r="G754" s="184"/>
      <c r="H754" s="184"/>
      <c r="I754" s="184"/>
      <c r="J754" s="184"/>
      <c r="K754" s="184"/>
      <c r="L754" s="184"/>
      <c r="M754" s="184"/>
      <c r="N754" s="184"/>
      <c r="O754" s="184"/>
      <c r="P754" s="184"/>
      <c r="Q754" s="184"/>
      <c r="R754" s="184"/>
      <c r="S754" s="184"/>
      <c r="T754" s="184"/>
      <c r="U754" s="184"/>
      <c r="V754" s="184"/>
      <c r="W754" s="184"/>
      <c r="X754" s="184"/>
      <c r="Y754" s="184"/>
      <c r="Z754" s="184"/>
      <c r="AA754" s="184"/>
      <c r="AB754" s="184"/>
      <c r="AC754" s="184"/>
    </row>
    <row r="755" spans="1:29" x14ac:dyDescent="0.35">
      <c r="A755" s="246"/>
      <c r="B755" s="184"/>
      <c r="C755" s="184"/>
      <c r="D755" s="184"/>
      <c r="E755" s="184"/>
      <c r="F755" s="184"/>
      <c r="G755" s="184"/>
      <c r="H755" s="184"/>
      <c r="I755" s="184"/>
      <c r="J755" s="184"/>
      <c r="K755" s="184"/>
      <c r="L755" s="184"/>
      <c r="M755" s="184"/>
      <c r="N755" s="184"/>
      <c r="O755" s="184"/>
      <c r="P755" s="184"/>
      <c r="Q755" s="184"/>
      <c r="R755" s="184"/>
      <c r="S755" s="184"/>
      <c r="T755" s="184"/>
      <c r="U755" s="184"/>
      <c r="V755" s="184"/>
      <c r="W755" s="184"/>
      <c r="X755" s="184"/>
      <c r="Y755" s="184"/>
      <c r="Z755" s="184"/>
      <c r="AA755" s="184"/>
      <c r="AB755" s="184"/>
      <c r="AC755" s="184"/>
    </row>
    <row r="756" spans="1:29" x14ac:dyDescent="0.35">
      <c r="A756" s="246"/>
      <c r="B756" s="184"/>
      <c r="C756" s="184"/>
      <c r="D756" s="184"/>
      <c r="E756" s="184"/>
      <c r="F756" s="184"/>
      <c r="G756" s="184"/>
      <c r="H756" s="184"/>
      <c r="I756" s="184"/>
      <c r="J756" s="184"/>
      <c r="K756" s="184"/>
      <c r="L756" s="184"/>
      <c r="M756" s="184"/>
      <c r="N756" s="184"/>
      <c r="O756" s="184"/>
      <c r="P756" s="184"/>
      <c r="Q756" s="184"/>
      <c r="R756" s="184"/>
      <c r="S756" s="184"/>
      <c r="T756" s="184"/>
      <c r="U756" s="184"/>
      <c r="V756" s="184"/>
      <c r="W756" s="184"/>
      <c r="X756" s="184"/>
      <c r="Y756" s="184"/>
      <c r="Z756" s="184"/>
      <c r="AA756" s="184"/>
      <c r="AB756" s="184"/>
      <c r="AC756" s="184"/>
    </row>
    <row r="757" spans="1:29" x14ac:dyDescent="0.35">
      <c r="A757" s="246"/>
      <c r="B757" s="184"/>
      <c r="C757" s="184"/>
      <c r="D757" s="184"/>
      <c r="E757" s="184"/>
      <c r="F757" s="184"/>
      <c r="G757" s="184"/>
      <c r="H757" s="184"/>
      <c r="I757" s="184"/>
      <c r="J757" s="184"/>
      <c r="K757" s="184"/>
      <c r="L757" s="184"/>
      <c r="M757" s="184"/>
      <c r="N757" s="184"/>
      <c r="O757" s="184"/>
      <c r="P757" s="184"/>
      <c r="Q757" s="184"/>
      <c r="R757" s="184"/>
      <c r="S757" s="184"/>
      <c r="T757" s="184"/>
      <c r="U757" s="184"/>
      <c r="V757" s="184"/>
      <c r="W757" s="184"/>
      <c r="X757" s="184"/>
      <c r="Y757" s="184"/>
      <c r="Z757" s="184"/>
      <c r="AA757" s="184"/>
      <c r="AB757" s="184"/>
      <c r="AC757" s="184"/>
    </row>
    <row r="758" spans="1:29" x14ac:dyDescent="0.35">
      <c r="A758" s="246"/>
      <c r="B758" s="184"/>
      <c r="C758" s="184"/>
      <c r="D758" s="184"/>
      <c r="E758" s="184"/>
      <c r="F758" s="184"/>
      <c r="G758" s="184"/>
      <c r="H758" s="184"/>
      <c r="I758" s="184"/>
      <c r="J758" s="184"/>
      <c r="K758" s="184"/>
      <c r="L758" s="184"/>
      <c r="M758" s="184"/>
      <c r="N758" s="184"/>
      <c r="O758" s="184"/>
      <c r="P758" s="184"/>
      <c r="Q758" s="184"/>
      <c r="R758" s="184"/>
      <c r="S758" s="184"/>
      <c r="T758" s="184"/>
      <c r="U758" s="184"/>
      <c r="V758" s="184"/>
      <c r="W758" s="184"/>
      <c r="X758" s="184"/>
      <c r="Y758" s="184"/>
      <c r="Z758" s="184"/>
      <c r="AA758" s="184"/>
      <c r="AB758" s="184"/>
      <c r="AC758" s="184"/>
    </row>
    <row r="759" spans="1:29" x14ac:dyDescent="0.35">
      <c r="A759" s="246"/>
      <c r="B759" s="184"/>
      <c r="C759" s="184"/>
      <c r="D759" s="184"/>
      <c r="E759" s="184"/>
      <c r="F759" s="184"/>
      <c r="G759" s="184"/>
      <c r="H759" s="184"/>
      <c r="I759" s="184"/>
      <c r="J759" s="184"/>
      <c r="K759" s="184"/>
      <c r="L759" s="184"/>
      <c r="M759" s="184"/>
      <c r="N759" s="184"/>
      <c r="O759" s="184"/>
      <c r="P759" s="184"/>
      <c r="Q759" s="184"/>
      <c r="R759" s="184"/>
      <c r="S759" s="184"/>
      <c r="T759" s="184"/>
      <c r="U759" s="184"/>
      <c r="V759" s="184"/>
      <c r="W759" s="184"/>
      <c r="X759" s="184"/>
      <c r="Y759" s="184"/>
      <c r="Z759" s="184"/>
      <c r="AA759" s="184"/>
      <c r="AB759" s="184"/>
      <c r="AC759" s="184"/>
    </row>
    <row r="760" spans="1:29" x14ac:dyDescent="0.35">
      <c r="A760" s="246"/>
      <c r="B760" s="184"/>
      <c r="C760" s="184"/>
      <c r="D760" s="184"/>
      <c r="E760" s="184"/>
      <c r="F760" s="184"/>
      <c r="G760" s="184"/>
      <c r="H760" s="184"/>
      <c r="I760" s="184"/>
      <c r="J760" s="184"/>
      <c r="K760" s="184"/>
      <c r="L760" s="184"/>
      <c r="M760" s="184"/>
      <c r="N760" s="184"/>
      <c r="O760" s="184"/>
      <c r="P760" s="184"/>
      <c r="Q760" s="184"/>
      <c r="R760" s="184"/>
      <c r="S760" s="184"/>
      <c r="T760" s="184"/>
      <c r="U760" s="184"/>
      <c r="V760" s="184"/>
      <c r="W760" s="184"/>
      <c r="X760" s="184"/>
      <c r="Y760" s="184"/>
      <c r="Z760" s="184"/>
      <c r="AA760" s="184"/>
      <c r="AB760" s="184"/>
      <c r="AC760" s="184"/>
    </row>
    <row r="761" spans="1:29" x14ac:dyDescent="0.35">
      <c r="A761" s="246"/>
      <c r="B761" s="184"/>
      <c r="C761" s="184"/>
      <c r="D761" s="184"/>
      <c r="E761" s="184"/>
      <c r="F761" s="184"/>
      <c r="G761" s="184"/>
      <c r="H761" s="184"/>
      <c r="I761" s="184"/>
      <c r="J761" s="184"/>
      <c r="K761" s="184"/>
      <c r="L761" s="184"/>
      <c r="M761" s="184"/>
      <c r="N761" s="184"/>
      <c r="O761" s="184"/>
      <c r="P761" s="184"/>
      <c r="Q761" s="184"/>
      <c r="R761" s="184"/>
      <c r="S761" s="184"/>
      <c r="T761" s="184"/>
      <c r="U761" s="184"/>
      <c r="V761" s="184"/>
      <c r="W761" s="184"/>
      <c r="X761" s="184"/>
      <c r="Y761" s="184"/>
      <c r="Z761" s="184"/>
      <c r="AA761" s="184"/>
      <c r="AB761" s="184"/>
      <c r="AC761" s="184"/>
    </row>
    <row r="762" spans="1:29" x14ac:dyDescent="0.35">
      <c r="A762" s="246"/>
      <c r="B762" s="184"/>
      <c r="C762" s="184"/>
      <c r="D762" s="184"/>
      <c r="E762" s="184"/>
      <c r="F762" s="184"/>
      <c r="G762" s="184"/>
      <c r="H762" s="184"/>
      <c r="I762" s="184"/>
      <c r="J762" s="184"/>
      <c r="K762" s="184"/>
      <c r="L762" s="184"/>
      <c r="M762" s="184"/>
      <c r="N762" s="184"/>
      <c r="O762" s="184"/>
      <c r="P762" s="184"/>
      <c r="Q762" s="184"/>
      <c r="R762" s="184"/>
      <c r="S762" s="184"/>
      <c r="T762" s="184"/>
      <c r="U762" s="184"/>
      <c r="V762" s="184"/>
      <c r="W762" s="184"/>
      <c r="X762" s="184"/>
      <c r="Y762" s="184"/>
      <c r="Z762" s="184"/>
      <c r="AA762" s="184"/>
      <c r="AB762" s="184"/>
      <c r="AC762" s="184"/>
    </row>
    <row r="763" spans="1:29" x14ac:dyDescent="0.35">
      <c r="A763" s="246"/>
      <c r="B763" s="184"/>
      <c r="C763" s="184"/>
      <c r="D763" s="184"/>
      <c r="E763" s="184"/>
      <c r="F763" s="184"/>
      <c r="G763" s="184"/>
      <c r="H763" s="184"/>
      <c r="I763" s="184"/>
      <c r="J763" s="184"/>
      <c r="K763" s="184"/>
      <c r="L763" s="184"/>
      <c r="M763" s="184"/>
      <c r="N763" s="184"/>
      <c r="O763" s="184"/>
      <c r="P763" s="184"/>
      <c r="Q763" s="184"/>
      <c r="R763" s="184"/>
      <c r="S763" s="184"/>
      <c r="T763" s="184"/>
      <c r="U763" s="184"/>
      <c r="V763" s="184"/>
      <c r="W763" s="184"/>
      <c r="X763" s="184"/>
      <c r="Y763" s="184"/>
      <c r="Z763" s="184"/>
      <c r="AA763" s="184"/>
      <c r="AB763" s="184"/>
      <c r="AC763" s="184"/>
    </row>
    <row r="764" spans="1:29" x14ac:dyDescent="0.35">
      <c r="A764" s="246"/>
      <c r="B764" s="184"/>
      <c r="C764" s="184"/>
      <c r="D764" s="184"/>
      <c r="E764" s="184"/>
      <c r="F764" s="184"/>
      <c r="G764" s="184"/>
      <c r="H764" s="184"/>
      <c r="I764" s="184"/>
      <c r="J764" s="184"/>
      <c r="K764" s="184"/>
      <c r="L764" s="184"/>
      <c r="M764" s="184"/>
      <c r="N764" s="184"/>
      <c r="O764" s="184"/>
      <c r="P764" s="184"/>
      <c r="Q764" s="184"/>
      <c r="R764" s="184"/>
      <c r="S764" s="184"/>
      <c r="T764" s="184"/>
      <c r="U764" s="184"/>
      <c r="V764" s="184"/>
      <c r="W764" s="184"/>
      <c r="X764" s="184"/>
      <c r="Y764" s="184"/>
      <c r="Z764" s="184"/>
      <c r="AA764" s="184"/>
      <c r="AB764" s="184"/>
      <c r="AC764" s="184"/>
    </row>
    <row r="765" spans="1:29" x14ac:dyDescent="0.35">
      <c r="A765" s="246"/>
      <c r="B765" s="184"/>
      <c r="C765" s="184"/>
      <c r="D765" s="184"/>
      <c r="E765" s="184"/>
      <c r="F765" s="184"/>
      <c r="G765" s="184"/>
      <c r="H765" s="184"/>
      <c r="I765" s="184"/>
      <c r="J765" s="184"/>
      <c r="K765" s="184"/>
      <c r="L765" s="184"/>
      <c r="M765" s="184"/>
      <c r="N765" s="184"/>
      <c r="O765" s="184"/>
      <c r="P765" s="184"/>
      <c r="Q765" s="184"/>
      <c r="R765" s="184"/>
      <c r="S765" s="184"/>
      <c r="T765" s="184"/>
      <c r="U765" s="184"/>
      <c r="V765" s="184"/>
      <c r="W765" s="184"/>
      <c r="X765" s="184"/>
      <c r="Y765" s="184"/>
      <c r="Z765" s="184"/>
      <c r="AA765" s="184"/>
      <c r="AB765" s="184"/>
      <c r="AC765" s="184"/>
    </row>
    <row r="766" spans="1:29" x14ac:dyDescent="0.35">
      <c r="A766" s="246"/>
      <c r="B766" s="184"/>
      <c r="C766" s="184"/>
      <c r="D766" s="184"/>
      <c r="E766" s="184"/>
      <c r="F766" s="184"/>
      <c r="G766" s="184"/>
      <c r="H766" s="184"/>
      <c r="I766" s="184"/>
      <c r="J766" s="184"/>
      <c r="K766" s="184"/>
      <c r="L766" s="184"/>
      <c r="M766" s="184"/>
      <c r="N766" s="184"/>
      <c r="O766" s="184"/>
      <c r="P766" s="184"/>
      <c r="Q766" s="184"/>
      <c r="R766" s="184"/>
      <c r="S766" s="184"/>
      <c r="T766" s="184"/>
      <c r="U766" s="184"/>
      <c r="V766" s="184"/>
      <c r="W766" s="184"/>
      <c r="X766" s="184"/>
      <c r="Y766" s="184"/>
      <c r="Z766" s="184"/>
      <c r="AA766" s="184"/>
      <c r="AB766" s="184"/>
      <c r="AC766" s="184"/>
    </row>
    <row r="767" spans="1:29" x14ac:dyDescent="0.35">
      <c r="A767" s="246"/>
      <c r="B767" s="184"/>
      <c r="C767" s="184"/>
      <c r="D767" s="184"/>
      <c r="E767" s="184"/>
      <c r="F767" s="184"/>
      <c r="G767" s="184"/>
      <c r="H767" s="184"/>
      <c r="I767" s="184"/>
      <c r="J767" s="184"/>
      <c r="K767" s="184"/>
      <c r="L767" s="184"/>
      <c r="M767" s="184"/>
      <c r="N767" s="184"/>
      <c r="O767" s="184"/>
      <c r="P767" s="184"/>
      <c r="Q767" s="184"/>
      <c r="R767" s="184"/>
      <c r="S767" s="184"/>
      <c r="T767" s="184"/>
      <c r="U767" s="184"/>
      <c r="V767" s="184"/>
      <c r="W767" s="184"/>
      <c r="X767" s="184"/>
      <c r="Y767" s="184"/>
      <c r="Z767" s="184"/>
      <c r="AA767" s="184"/>
      <c r="AB767" s="184"/>
      <c r="AC767" s="184"/>
    </row>
    <row r="768" spans="1:29" x14ac:dyDescent="0.35">
      <c r="A768" s="246"/>
      <c r="B768" s="184"/>
      <c r="C768" s="184"/>
      <c r="D768" s="184"/>
      <c r="E768" s="184"/>
      <c r="F768" s="184"/>
      <c r="G768" s="184"/>
      <c r="H768" s="184"/>
      <c r="I768" s="184"/>
      <c r="J768" s="184"/>
      <c r="K768" s="184"/>
      <c r="L768" s="184"/>
      <c r="M768" s="184"/>
      <c r="N768" s="184"/>
      <c r="O768" s="184"/>
      <c r="P768" s="184"/>
      <c r="Q768" s="184"/>
      <c r="R768" s="184"/>
      <c r="S768" s="184"/>
      <c r="T768" s="184"/>
      <c r="U768" s="184"/>
      <c r="V768" s="184"/>
      <c r="W768" s="184"/>
      <c r="X768" s="184"/>
      <c r="Y768" s="184"/>
      <c r="Z768" s="184"/>
      <c r="AA768" s="184"/>
      <c r="AB768" s="184"/>
      <c r="AC768" s="184"/>
    </row>
    <row r="769" spans="1:29" x14ac:dyDescent="0.35">
      <c r="A769" s="246"/>
      <c r="B769" s="184"/>
      <c r="C769" s="184"/>
      <c r="D769" s="184"/>
      <c r="E769" s="184"/>
      <c r="F769" s="184"/>
      <c r="G769" s="184"/>
      <c r="H769" s="184"/>
      <c r="I769" s="184"/>
      <c r="J769" s="184"/>
      <c r="K769" s="184"/>
      <c r="L769" s="184"/>
      <c r="M769" s="184"/>
      <c r="N769" s="184"/>
      <c r="O769" s="184"/>
      <c r="P769" s="184"/>
      <c r="Q769" s="184"/>
      <c r="R769" s="184"/>
      <c r="S769" s="184"/>
      <c r="T769" s="184"/>
      <c r="U769" s="184"/>
      <c r="V769" s="184"/>
      <c r="W769" s="184"/>
      <c r="X769" s="184"/>
      <c r="Y769" s="184"/>
      <c r="Z769" s="184"/>
      <c r="AA769" s="184"/>
      <c r="AB769" s="184"/>
      <c r="AC769" s="184"/>
    </row>
    <row r="770" spans="1:29" x14ac:dyDescent="0.35">
      <c r="A770" s="246"/>
      <c r="B770" s="184"/>
      <c r="C770" s="184"/>
      <c r="D770" s="184"/>
      <c r="E770" s="184"/>
      <c r="F770" s="184"/>
      <c r="G770" s="184"/>
      <c r="H770" s="184"/>
      <c r="I770" s="184"/>
      <c r="J770" s="184"/>
      <c r="K770" s="184"/>
      <c r="L770" s="184"/>
      <c r="M770" s="184"/>
      <c r="N770" s="184"/>
      <c r="O770" s="184"/>
      <c r="P770" s="184"/>
      <c r="Q770" s="184"/>
      <c r="R770" s="184"/>
      <c r="S770" s="184"/>
      <c r="T770" s="184"/>
      <c r="U770" s="184"/>
      <c r="V770" s="184"/>
      <c r="W770" s="184"/>
      <c r="X770" s="184"/>
      <c r="Y770" s="184"/>
      <c r="Z770" s="184"/>
      <c r="AA770" s="184"/>
      <c r="AB770" s="184"/>
      <c r="AC770" s="184"/>
    </row>
    <row r="771" spans="1:29" x14ac:dyDescent="0.35">
      <c r="A771" s="246"/>
      <c r="B771" s="184"/>
      <c r="C771" s="184"/>
      <c r="D771" s="184"/>
      <c r="E771" s="184"/>
      <c r="F771" s="184"/>
      <c r="G771" s="184"/>
      <c r="H771" s="184"/>
      <c r="I771" s="184"/>
      <c r="J771" s="184"/>
      <c r="K771" s="184"/>
      <c r="L771" s="184"/>
      <c r="M771" s="184"/>
      <c r="N771" s="184"/>
      <c r="O771" s="184"/>
      <c r="P771" s="184"/>
      <c r="Q771" s="184"/>
      <c r="R771" s="184"/>
      <c r="S771" s="184"/>
      <c r="T771" s="184"/>
      <c r="U771" s="184"/>
      <c r="V771" s="184"/>
      <c r="W771" s="184"/>
      <c r="X771" s="184"/>
      <c r="Y771" s="184"/>
      <c r="Z771" s="184"/>
      <c r="AA771" s="184"/>
      <c r="AB771" s="184"/>
      <c r="AC771" s="184"/>
    </row>
    <row r="772" spans="1:29" x14ac:dyDescent="0.35">
      <c r="A772" s="246"/>
      <c r="B772" s="184"/>
      <c r="C772" s="184"/>
      <c r="D772" s="184"/>
      <c r="E772" s="184"/>
      <c r="F772" s="184"/>
      <c r="G772" s="184"/>
      <c r="H772" s="184"/>
      <c r="I772" s="184"/>
      <c r="J772" s="184"/>
      <c r="K772" s="184"/>
      <c r="L772" s="184"/>
      <c r="M772" s="184"/>
      <c r="N772" s="184"/>
      <c r="O772" s="184"/>
      <c r="P772" s="184"/>
      <c r="Q772" s="184"/>
      <c r="R772" s="184"/>
      <c r="S772" s="184"/>
      <c r="T772" s="184"/>
      <c r="U772" s="184"/>
      <c r="V772" s="184"/>
      <c r="W772" s="184"/>
      <c r="X772" s="184"/>
      <c r="Y772" s="184"/>
      <c r="Z772" s="184"/>
      <c r="AA772" s="184"/>
      <c r="AB772" s="184"/>
      <c r="AC772" s="184"/>
    </row>
    <row r="773" spans="1:29" x14ac:dyDescent="0.35">
      <c r="A773" s="246"/>
      <c r="B773" s="184"/>
      <c r="C773" s="184"/>
      <c r="D773" s="184"/>
      <c r="E773" s="184"/>
      <c r="F773" s="184"/>
      <c r="G773" s="184"/>
      <c r="H773" s="184"/>
      <c r="I773" s="184"/>
      <c r="J773" s="184"/>
      <c r="K773" s="184"/>
      <c r="L773" s="184"/>
      <c r="M773" s="184"/>
      <c r="N773" s="184"/>
      <c r="O773" s="184"/>
      <c r="P773" s="184"/>
      <c r="Q773" s="184"/>
      <c r="R773" s="184"/>
      <c r="S773" s="184"/>
      <c r="T773" s="184"/>
      <c r="U773" s="184"/>
      <c r="V773" s="184"/>
      <c r="W773" s="184"/>
      <c r="X773" s="184"/>
      <c r="Y773" s="184"/>
      <c r="Z773" s="184"/>
      <c r="AA773" s="184"/>
      <c r="AB773" s="184"/>
      <c r="AC773" s="184"/>
    </row>
    <row r="774" spans="1:29" x14ac:dyDescent="0.35">
      <c r="A774" s="246"/>
      <c r="B774" s="184"/>
      <c r="C774" s="184"/>
      <c r="D774" s="184"/>
      <c r="E774" s="184"/>
      <c r="F774" s="184"/>
      <c r="G774" s="184"/>
      <c r="H774" s="184"/>
      <c r="I774" s="184"/>
      <c r="J774" s="184"/>
      <c r="K774" s="184"/>
      <c r="L774" s="184"/>
      <c r="M774" s="184"/>
      <c r="N774" s="184"/>
      <c r="O774" s="184"/>
      <c r="P774" s="184"/>
      <c r="Q774" s="184"/>
      <c r="R774" s="184"/>
      <c r="S774" s="184"/>
      <c r="T774" s="184"/>
      <c r="U774" s="184"/>
      <c r="V774" s="184"/>
      <c r="W774" s="184"/>
      <c r="X774" s="184"/>
      <c r="Y774" s="184"/>
      <c r="Z774" s="184"/>
      <c r="AA774" s="184"/>
      <c r="AB774" s="184"/>
      <c r="AC774" s="184"/>
    </row>
    <row r="775" spans="1:29" x14ac:dyDescent="0.35">
      <c r="A775" s="246"/>
      <c r="B775" s="184"/>
      <c r="C775" s="184"/>
      <c r="D775" s="184"/>
      <c r="E775" s="184"/>
      <c r="F775" s="184"/>
      <c r="G775" s="184"/>
      <c r="H775" s="184"/>
      <c r="I775" s="184"/>
      <c r="J775" s="184"/>
      <c r="K775" s="184"/>
      <c r="L775" s="184"/>
      <c r="M775" s="184"/>
      <c r="N775" s="184"/>
      <c r="O775" s="184"/>
      <c r="P775" s="184"/>
      <c r="Q775" s="184"/>
      <c r="R775" s="184"/>
      <c r="S775" s="184"/>
      <c r="T775" s="184"/>
      <c r="U775" s="184"/>
      <c r="V775" s="184"/>
      <c r="W775" s="184"/>
      <c r="X775" s="184"/>
      <c r="Y775" s="184"/>
      <c r="Z775" s="184"/>
      <c r="AA775" s="184"/>
      <c r="AB775" s="184"/>
      <c r="AC775" s="184"/>
    </row>
    <row r="776" spans="1:29" x14ac:dyDescent="0.35">
      <c r="A776" s="246"/>
      <c r="B776" s="184"/>
      <c r="C776" s="184"/>
      <c r="D776" s="184"/>
      <c r="E776" s="184"/>
      <c r="F776" s="184"/>
      <c r="G776" s="184"/>
      <c r="H776" s="184"/>
      <c r="I776" s="184"/>
      <c r="J776" s="184"/>
      <c r="K776" s="184"/>
      <c r="L776" s="184"/>
      <c r="M776" s="184"/>
      <c r="N776" s="184"/>
      <c r="O776" s="184"/>
      <c r="P776" s="184"/>
      <c r="Q776" s="184"/>
      <c r="R776" s="184"/>
      <c r="S776" s="184"/>
      <c r="T776" s="184"/>
      <c r="U776" s="184"/>
      <c r="V776" s="184"/>
      <c r="W776" s="184"/>
      <c r="X776" s="184"/>
      <c r="Y776" s="184"/>
      <c r="Z776" s="184"/>
      <c r="AA776" s="184"/>
      <c r="AB776" s="184"/>
      <c r="AC776" s="184"/>
    </row>
    <row r="777" spans="1:29" x14ac:dyDescent="0.35">
      <c r="A777" s="246"/>
      <c r="B777" s="184"/>
      <c r="C777" s="184"/>
      <c r="D777" s="184"/>
      <c r="E777" s="184"/>
      <c r="F777" s="184"/>
      <c r="G777" s="184"/>
      <c r="H777" s="184"/>
      <c r="I777" s="184"/>
      <c r="J777" s="184"/>
      <c r="K777" s="184"/>
      <c r="L777" s="184"/>
      <c r="M777" s="184"/>
      <c r="N777" s="184"/>
      <c r="O777" s="184"/>
      <c r="P777" s="184"/>
      <c r="Q777" s="184"/>
      <c r="R777" s="184"/>
      <c r="S777" s="184"/>
      <c r="T777" s="184"/>
      <c r="U777" s="184"/>
      <c r="V777" s="184"/>
      <c r="W777" s="184"/>
      <c r="X777" s="184"/>
      <c r="Y777" s="184"/>
      <c r="Z777" s="184"/>
      <c r="AA777" s="184"/>
      <c r="AB777" s="184"/>
      <c r="AC777" s="184"/>
    </row>
    <row r="778" spans="1:29" x14ac:dyDescent="0.35">
      <c r="A778" s="246"/>
      <c r="B778" s="184"/>
      <c r="C778" s="184"/>
      <c r="D778" s="184"/>
      <c r="E778" s="184"/>
      <c r="F778" s="184"/>
      <c r="G778" s="184"/>
      <c r="H778" s="184"/>
      <c r="I778" s="184"/>
      <c r="J778" s="184"/>
      <c r="K778" s="184"/>
      <c r="L778" s="184"/>
      <c r="M778" s="184"/>
      <c r="N778" s="184"/>
      <c r="O778" s="184"/>
      <c r="P778" s="184"/>
      <c r="Q778" s="184"/>
      <c r="R778" s="184"/>
      <c r="S778" s="184"/>
      <c r="T778" s="184"/>
      <c r="U778" s="184"/>
      <c r="V778" s="184"/>
      <c r="W778" s="184"/>
      <c r="X778" s="184"/>
      <c r="Y778" s="184"/>
      <c r="Z778" s="184"/>
      <c r="AA778" s="184"/>
      <c r="AB778" s="184"/>
      <c r="AC778" s="184"/>
    </row>
    <row r="779" spans="1:29" x14ac:dyDescent="0.35">
      <c r="A779" s="246"/>
      <c r="B779" s="184"/>
      <c r="C779" s="184"/>
      <c r="D779" s="184"/>
      <c r="E779" s="184"/>
      <c r="F779" s="184"/>
      <c r="G779" s="184"/>
      <c r="H779" s="184"/>
      <c r="I779" s="184"/>
      <c r="J779" s="184"/>
      <c r="K779" s="184"/>
      <c r="L779" s="184"/>
      <c r="M779" s="184"/>
      <c r="N779" s="184"/>
      <c r="O779" s="184"/>
      <c r="P779" s="184"/>
      <c r="Q779" s="184"/>
      <c r="R779" s="184"/>
      <c r="S779" s="184"/>
      <c r="T779" s="184"/>
      <c r="U779" s="184"/>
      <c r="V779" s="184"/>
      <c r="W779" s="184"/>
      <c r="X779" s="184"/>
      <c r="Y779" s="184"/>
      <c r="Z779" s="184"/>
      <c r="AA779" s="184"/>
      <c r="AB779" s="184"/>
      <c r="AC779" s="184"/>
    </row>
    <row r="780" spans="1:29" x14ac:dyDescent="0.35">
      <c r="A780" s="246"/>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row>
    <row r="781" spans="1:29" x14ac:dyDescent="0.35">
      <c r="A781" s="246"/>
      <c r="B781" s="184"/>
      <c r="C781" s="184"/>
      <c r="D781" s="184"/>
      <c r="E781" s="184"/>
      <c r="F781" s="184"/>
      <c r="G781" s="184"/>
      <c r="H781" s="184"/>
      <c r="I781" s="184"/>
      <c r="J781" s="184"/>
      <c r="K781" s="184"/>
      <c r="L781" s="184"/>
      <c r="M781" s="184"/>
      <c r="N781" s="184"/>
      <c r="O781" s="184"/>
      <c r="P781" s="184"/>
      <c r="Q781" s="184"/>
      <c r="R781" s="184"/>
      <c r="S781" s="184"/>
      <c r="T781" s="184"/>
      <c r="U781" s="184"/>
      <c r="V781" s="184"/>
      <c r="W781" s="184"/>
      <c r="X781" s="184"/>
      <c r="Y781" s="184"/>
      <c r="Z781" s="184"/>
      <c r="AA781" s="184"/>
      <c r="AB781" s="184"/>
      <c r="AC781" s="184"/>
    </row>
    <row r="782" spans="1:29" x14ac:dyDescent="0.35">
      <c r="A782" s="246"/>
      <c r="B782" s="184"/>
      <c r="C782" s="184"/>
      <c r="D782" s="184"/>
      <c r="E782" s="184"/>
      <c r="F782" s="184"/>
      <c r="G782" s="184"/>
      <c r="H782" s="184"/>
      <c r="I782" s="184"/>
      <c r="J782" s="184"/>
      <c r="K782" s="184"/>
      <c r="L782" s="184"/>
      <c r="M782" s="184"/>
      <c r="N782" s="184"/>
      <c r="O782" s="184"/>
      <c r="P782" s="184"/>
      <c r="Q782" s="184"/>
      <c r="R782" s="184"/>
      <c r="S782" s="184"/>
      <c r="T782" s="184"/>
      <c r="U782" s="184"/>
      <c r="V782" s="184"/>
      <c r="W782" s="184"/>
      <c r="X782" s="184"/>
      <c r="Y782" s="184"/>
      <c r="Z782" s="184"/>
      <c r="AA782" s="184"/>
      <c r="AB782" s="184"/>
      <c r="AC782" s="184"/>
    </row>
    <row r="783" spans="1:29" x14ac:dyDescent="0.35">
      <c r="A783" s="246"/>
      <c r="B783" s="184"/>
      <c r="C783" s="184"/>
      <c r="D783" s="184"/>
      <c r="E783" s="184"/>
      <c r="F783" s="184"/>
      <c r="G783" s="184"/>
      <c r="H783" s="184"/>
      <c r="I783" s="184"/>
      <c r="J783" s="184"/>
      <c r="K783" s="184"/>
      <c r="L783" s="184"/>
      <c r="M783" s="184"/>
      <c r="N783" s="184"/>
      <c r="O783" s="184"/>
      <c r="P783" s="184"/>
      <c r="Q783" s="184"/>
      <c r="R783" s="184"/>
      <c r="S783" s="184"/>
      <c r="T783" s="184"/>
      <c r="U783" s="184"/>
      <c r="V783" s="184"/>
      <c r="W783" s="184"/>
      <c r="X783" s="184"/>
      <c r="Y783" s="184"/>
      <c r="Z783" s="184"/>
      <c r="AA783" s="184"/>
      <c r="AB783" s="184"/>
      <c r="AC783" s="184"/>
    </row>
    <row r="784" spans="1:29" x14ac:dyDescent="0.35">
      <c r="A784" s="246"/>
      <c r="B784" s="184"/>
      <c r="C784" s="184"/>
      <c r="D784" s="184"/>
      <c r="E784" s="184"/>
      <c r="F784" s="184"/>
      <c r="G784" s="184"/>
      <c r="H784" s="184"/>
      <c r="I784" s="184"/>
      <c r="J784" s="184"/>
      <c r="K784" s="184"/>
      <c r="L784" s="184"/>
      <c r="M784" s="184"/>
      <c r="N784" s="184"/>
      <c r="O784" s="184"/>
      <c r="P784" s="184"/>
      <c r="Q784" s="184"/>
      <c r="R784" s="184"/>
      <c r="S784" s="184"/>
      <c r="T784" s="184"/>
      <c r="U784" s="184"/>
      <c r="V784" s="184"/>
      <c r="W784" s="184"/>
      <c r="X784" s="184"/>
      <c r="Y784" s="184"/>
      <c r="Z784" s="184"/>
      <c r="AA784" s="184"/>
      <c r="AB784" s="184"/>
      <c r="AC784" s="184"/>
    </row>
    <row r="785" spans="1:29" x14ac:dyDescent="0.35">
      <c r="A785" s="246"/>
      <c r="B785" s="184"/>
      <c r="C785" s="184"/>
      <c r="D785" s="184"/>
      <c r="E785" s="184"/>
      <c r="F785" s="184"/>
      <c r="G785" s="184"/>
      <c r="H785" s="184"/>
      <c r="I785" s="184"/>
      <c r="J785" s="184"/>
      <c r="K785" s="184"/>
      <c r="L785" s="184"/>
      <c r="M785" s="184"/>
      <c r="N785" s="184"/>
      <c r="O785" s="184"/>
      <c r="P785" s="184"/>
      <c r="Q785" s="184"/>
      <c r="R785" s="184"/>
      <c r="S785" s="184"/>
      <c r="T785" s="184"/>
      <c r="U785" s="184"/>
      <c r="V785" s="184"/>
      <c r="W785" s="184"/>
      <c r="X785" s="184"/>
      <c r="Y785" s="184"/>
      <c r="Z785" s="184"/>
      <c r="AA785" s="184"/>
      <c r="AB785" s="184"/>
      <c r="AC785" s="184"/>
    </row>
    <row r="786" spans="1:29" x14ac:dyDescent="0.35">
      <c r="A786" s="246"/>
      <c r="B786" s="184"/>
      <c r="C786" s="184"/>
      <c r="D786" s="184"/>
      <c r="E786" s="184"/>
      <c r="F786" s="184"/>
      <c r="G786" s="184"/>
      <c r="H786" s="184"/>
      <c r="I786" s="184"/>
      <c r="J786" s="184"/>
      <c r="K786" s="184"/>
      <c r="L786" s="184"/>
      <c r="M786" s="184"/>
      <c r="N786" s="184"/>
      <c r="O786" s="184"/>
      <c r="P786" s="184"/>
      <c r="Q786" s="184"/>
      <c r="R786" s="184"/>
      <c r="S786" s="184"/>
      <c r="T786" s="184"/>
      <c r="U786" s="184"/>
      <c r="V786" s="184"/>
      <c r="W786" s="184"/>
      <c r="X786" s="184"/>
      <c r="Y786" s="184"/>
      <c r="Z786" s="184"/>
      <c r="AA786" s="184"/>
      <c r="AB786" s="184"/>
      <c r="AC786" s="184"/>
    </row>
    <row r="787" spans="1:29" x14ac:dyDescent="0.35">
      <c r="A787" s="246"/>
      <c r="B787" s="184"/>
      <c r="C787" s="184"/>
      <c r="D787" s="184"/>
      <c r="E787" s="184"/>
      <c r="F787" s="184"/>
      <c r="G787" s="184"/>
      <c r="H787" s="184"/>
      <c r="I787" s="184"/>
      <c r="J787" s="184"/>
      <c r="K787" s="184"/>
      <c r="L787" s="184"/>
      <c r="M787" s="184"/>
      <c r="N787" s="184"/>
      <c r="O787" s="184"/>
      <c r="P787" s="184"/>
      <c r="Q787" s="184"/>
      <c r="R787" s="184"/>
      <c r="S787" s="184"/>
      <c r="T787" s="184"/>
      <c r="U787" s="184"/>
      <c r="V787" s="184"/>
      <c r="W787" s="184"/>
      <c r="X787" s="184"/>
      <c r="Y787" s="184"/>
      <c r="Z787" s="184"/>
      <c r="AA787" s="184"/>
      <c r="AB787" s="184"/>
      <c r="AC787" s="184"/>
    </row>
    <row r="788" spans="1:29" x14ac:dyDescent="0.35">
      <c r="A788" s="246"/>
      <c r="B788" s="184"/>
      <c r="C788" s="184"/>
      <c r="D788" s="184"/>
      <c r="E788" s="184"/>
      <c r="F788" s="184"/>
      <c r="G788" s="184"/>
      <c r="H788" s="184"/>
      <c r="I788" s="184"/>
      <c r="J788" s="184"/>
      <c r="K788" s="184"/>
      <c r="L788" s="184"/>
      <c r="M788" s="184"/>
      <c r="N788" s="184"/>
      <c r="O788" s="184"/>
      <c r="P788" s="184"/>
      <c r="Q788" s="184"/>
      <c r="R788" s="184"/>
      <c r="S788" s="184"/>
      <c r="T788" s="184"/>
      <c r="U788" s="184"/>
      <c r="V788" s="184"/>
      <c r="W788" s="184"/>
      <c r="X788" s="184"/>
      <c r="Y788" s="184"/>
      <c r="Z788" s="184"/>
      <c r="AA788" s="184"/>
      <c r="AB788" s="184"/>
      <c r="AC788" s="184"/>
    </row>
    <row r="789" spans="1:29" x14ac:dyDescent="0.35">
      <c r="A789" s="246"/>
      <c r="B789" s="184"/>
      <c r="C789" s="184"/>
      <c r="D789" s="184"/>
      <c r="E789" s="184"/>
      <c r="F789" s="184"/>
      <c r="G789" s="184"/>
      <c r="H789" s="184"/>
      <c r="I789" s="184"/>
      <c r="J789" s="184"/>
      <c r="K789" s="184"/>
      <c r="L789" s="184"/>
      <c r="M789" s="184"/>
      <c r="N789" s="184"/>
      <c r="O789" s="184"/>
      <c r="P789" s="184"/>
      <c r="Q789" s="184"/>
      <c r="R789" s="184"/>
      <c r="S789" s="184"/>
      <c r="T789" s="184"/>
      <c r="U789" s="184"/>
      <c r="V789" s="184"/>
      <c r="W789" s="184"/>
      <c r="X789" s="184"/>
      <c r="Y789" s="184"/>
      <c r="Z789" s="184"/>
      <c r="AA789" s="184"/>
      <c r="AB789" s="184"/>
      <c r="AC789" s="184"/>
    </row>
    <row r="790" spans="1:29" x14ac:dyDescent="0.35">
      <c r="A790" s="246"/>
      <c r="B790" s="184"/>
      <c r="C790" s="184"/>
      <c r="D790" s="184"/>
      <c r="E790" s="184"/>
      <c r="F790" s="184"/>
      <c r="G790" s="184"/>
      <c r="H790" s="184"/>
      <c r="I790" s="184"/>
      <c r="J790" s="184"/>
      <c r="K790" s="184"/>
      <c r="L790" s="184"/>
      <c r="M790" s="184"/>
      <c r="N790" s="184"/>
      <c r="O790" s="184"/>
      <c r="P790" s="184"/>
      <c r="Q790" s="184"/>
      <c r="R790" s="184"/>
      <c r="S790" s="184"/>
      <c r="T790" s="184"/>
      <c r="U790" s="184"/>
      <c r="V790" s="184"/>
      <c r="W790" s="184"/>
      <c r="X790" s="184"/>
      <c r="Y790" s="184"/>
      <c r="Z790" s="184"/>
      <c r="AA790" s="184"/>
      <c r="AB790" s="184"/>
      <c r="AC790" s="184"/>
    </row>
    <row r="791" spans="1:29" x14ac:dyDescent="0.35">
      <c r="A791" s="246"/>
      <c r="B791" s="184"/>
      <c r="C791" s="184"/>
      <c r="D791" s="184"/>
      <c r="E791" s="184"/>
      <c r="F791" s="184"/>
      <c r="G791" s="184"/>
      <c r="H791" s="184"/>
      <c r="I791" s="184"/>
      <c r="J791" s="184"/>
      <c r="K791" s="184"/>
      <c r="L791" s="184"/>
      <c r="M791" s="184"/>
      <c r="N791" s="184"/>
      <c r="O791" s="184"/>
      <c r="P791" s="184"/>
      <c r="Q791" s="184"/>
      <c r="R791" s="184"/>
      <c r="S791" s="184"/>
      <c r="T791" s="184"/>
      <c r="U791" s="184"/>
      <c r="V791" s="184"/>
      <c r="W791" s="184"/>
      <c r="X791" s="184"/>
      <c r="Y791" s="184"/>
      <c r="Z791" s="184"/>
      <c r="AA791" s="184"/>
      <c r="AB791" s="184"/>
      <c r="AC791" s="184"/>
    </row>
    <row r="792" spans="1:29" x14ac:dyDescent="0.35">
      <c r="A792" s="246"/>
      <c r="B792" s="184"/>
      <c r="C792" s="184"/>
      <c r="D792" s="184"/>
      <c r="E792" s="184"/>
      <c r="F792" s="184"/>
      <c r="G792" s="184"/>
      <c r="H792" s="184"/>
      <c r="I792" s="184"/>
      <c r="J792" s="184"/>
      <c r="K792" s="184"/>
      <c r="L792" s="184"/>
      <c r="M792" s="184"/>
      <c r="N792" s="184"/>
      <c r="O792" s="184"/>
      <c r="P792" s="184"/>
      <c r="Q792" s="184"/>
      <c r="R792" s="184"/>
      <c r="S792" s="184"/>
      <c r="T792" s="184"/>
      <c r="U792" s="184"/>
      <c r="V792" s="184"/>
      <c r="W792" s="184"/>
      <c r="X792" s="184"/>
      <c r="Y792" s="184"/>
      <c r="Z792" s="184"/>
      <c r="AA792" s="184"/>
      <c r="AB792" s="184"/>
      <c r="AC792" s="184"/>
    </row>
    <row r="793" spans="1:29" x14ac:dyDescent="0.35">
      <c r="A793" s="246"/>
      <c r="B793" s="184"/>
      <c r="C793" s="184"/>
      <c r="D793" s="184"/>
      <c r="E793" s="184"/>
      <c r="F793" s="184"/>
      <c r="G793" s="184"/>
      <c r="H793" s="184"/>
      <c r="I793" s="184"/>
      <c r="J793" s="184"/>
      <c r="K793" s="184"/>
      <c r="L793" s="184"/>
      <c r="M793" s="184"/>
      <c r="N793" s="184"/>
      <c r="O793" s="184"/>
      <c r="P793" s="184"/>
      <c r="Q793" s="184"/>
      <c r="R793" s="184"/>
      <c r="S793" s="184"/>
      <c r="T793" s="184"/>
      <c r="U793" s="184"/>
      <c r="V793" s="184"/>
      <c r="W793" s="184"/>
      <c r="X793" s="184"/>
      <c r="Y793" s="184"/>
      <c r="Z793" s="184"/>
      <c r="AA793" s="184"/>
      <c r="AB793" s="184"/>
      <c r="AC793" s="184"/>
    </row>
    <row r="794" spans="1:29" x14ac:dyDescent="0.35">
      <c r="A794" s="246"/>
      <c r="B794" s="184"/>
      <c r="C794" s="184"/>
      <c r="D794" s="184"/>
      <c r="E794" s="184"/>
      <c r="F794" s="184"/>
      <c r="G794" s="184"/>
      <c r="H794" s="184"/>
      <c r="I794" s="184"/>
      <c r="J794" s="184"/>
      <c r="K794" s="184"/>
      <c r="L794" s="184"/>
      <c r="M794" s="184"/>
      <c r="N794" s="184"/>
      <c r="O794" s="184"/>
      <c r="P794" s="184"/>
      <c r="Q794" s="184"/>
      <c r="R794" s="184"/>
      <c r="S794" s="184"/>
      <c r="T794" s="184"/>
      <c r="U794" s="184"/>
      <c r="V794" s="184"/>
      <c r="W794" s="184"/>
      <c r="X794" s="184"/>
      <c r="Y794" s="184"/>
      <c r="Z794" s="184"/>
      <c r="AA794" s="184"/>
      <c r="AB794" s="184"/>
      <c r="AC794" s="184"/>
    </row>
    <row r="795" spans="1:29" x14ac:dyDescent="0.35">
      <c r="A795" s="246"/>
      <c r="B795" s="184"/>
      <c r="C795" s="184"/>
      <c r="D795" s="184"/>
      <c r="E795" s="184"/>
      <c r="F795" s="184"/>
      <c r="G795" s="184"/>
      <c r="H795" s="184"/>
      <c r="I795" s="184"/>
      <c r="J795" s="184"/>
      <c r="K795" s="184"/>
      <c r="L795" s="184"/>
      <c r="M795" s="184"/>
      <c r="N795" s="184"/>
      <c r="O795" s="184"/>
      <c r="P795" s="184"/>
      <c r="Q795" s="184"/>
      <c r="R795" s="184"/>
      <c r="S795" s="184"/>
      <c r="T795" s="184"/>
      <c r="U795" s="184"/>
      <c r="V795" s="184"/>
      <c r="W795" s="184"/>
      <c r="X795" s="184"/>
      <c r="Y795" s="184"/>
      <c r="Z795" s="184"/>
      <c r="AA795" s="184"/>
      <c r="AB795" s="184"/>
      <c r="AC795" s="184"/>
    </row>
    <row r="796" spans="1:29" x14ac:dyDescent="0.35">
      <c r="A796" s="246"/>
      <c r="B796" s="184"/>
      <c r="C796" s="184"/>
      <c r="D796" s="184"/>
      <c r="E796" s="184"/>
      <c r="F796" s="184"/>
      <c r="G796" s="184"/>
      <c r="H796" s="184"/>
      <c r="I796" s="184"/>
      <c r="J796" s="184"/>
      <c r="K796" s="184"/>
      <c r="L796" s="184"/>
      <c r="M796" s="184"/>
      <c r="N796" s="184"/>
      <c r="O796" s="184"/>
      <c r="P796" s="184"/>
      <c r="Q796" s="184"/>
      <c r="R796" s="184"/>
      <c r="S796" s="184"/>
      <c r="T796" s="184"/>
      <c r="U796" s="184"/>
      <c r="V796" s="184"/>
      <c r="W796" s="184"/>
      <c r="X796" s="184"/>
      <c r="Y796" s="184"/>
      <c r="Z796" s="184"/>
      <c r="AA796" s="184"/>
      <c r="AB796" s="184"/>
      <c r="AC796" s="184"/>
    </row>
    <row r="797" spans="1:29" x14ac:dyDescent="0.35">
      <c r="A797" s="246"/>
      <c r="B797" s="184"/>
      <c r="C797" s="184"/>
      <c r="D797" s="184"/>
      <c r="E797" s="184"/>
      <c r="F797" s="184"/>
      <c r="G797" s="184"/>
      <c r="H797" s="184"/>
      <c r="I797" s="184"/>
      <c r="J797" s="184"/>
      <c r="K797" s="184"/>
      <c r="L797" s="184"/>
      <c r="M797" s="184"/>
      <c r="N797" s="184"/>
      <c r="O797" s="184"/>
      <c r="P797" s="184"/>
      <c r="Q797" s="184"/>
      <c r="R797" s="184"/>
      <c r="S797" s="184"/>
      <c r="T797" s="184"/>
      <c r="U797" s="184"/>
      <c r="V797" s="184"/>
      <c r="W797" s="184"/>
      <c r="X797" s="184"/>
      <c r="Y797" s="184"/>
      <c r="Z797" s="184"/>
      <c r="AA797" s="184"/>
      <c r="AB797" s="184"/>
      <c r="AC797" s="184"/>
    </row>
    <row r="798" spans="1:29" x14ac:dyDescent="0.35">
      <c r="A798" s="246"/>
      <c r="B798" s="184"/>
      <c r="C798" s="184"/>
      <c r="D798" s="184"/>
      <c r="E798" s="184"/>
      <c r="F798" s="184"/>
      <c r="G798" s="184"/>
      <c r="H798" s="184"/>
      <c r="I798" s="184"/>
      <c r="J798" s="184"/>
      <c r="K798" s="184"/>
      <c r="L798" s="184"/>
      <c r="M798" s="184"/>
      <c r="N798" s="184"/>
      <c r="O798" s="184"/>
      <c r="P798" s="184"/>
      <c r="Q798" s="184"/>
      <c r="R798" s="184"/>
      <c r="S798" s="184"/>
      <c r="T798" s="184"/>
      <c r="U798" s="184"/>
      <c r="V798" s="184"/>
      <c r="W798" s="184"/>
      <c r="X798" s="184"/>
      <c r="Y798" s="184"/>
      <c r="Z798" s="184"/>
      <c r="AA798" s="184"/>
      <c r="AB798" s="184"/>
      <c r="AC798" s="184"/>
    </row>
    <row r="799" spans="1:29" x14ac:dyDescent="0.35">
      <c r="A799" s="246"/>
      <c r="B799" s="184"/>
      <c r="C799" s="184"/>
      <c r="D799" s="184"/>
      <c r="E799" s="184"/>
      <c r="F799" s="184"/>
      <c r="G799" s="184"/>
      <c r="H799" s="184"/>
      <c r="I799" s="184"/>
      <c r="J799" s="184"/>
      <c r="K799" s="184"/>
      <c r="L799" s="184"/>
      <c r="M799" s="184"/>
      <c r="N799" s="184"/>
      <c r="O799" s="184"/>
      <c r="P799" s="184"/>
      <c r="Q799" s="184"/>
      <c r="R799" s="184"/>
      <c r="S799" s="184"/>
      <c r="T799" s="184"/>
      <c r="U799" s="184"/>
      <c r="V799" s="184"/>
      <c r="W799" s="184"/>
      <c r="X799" s="184"/>
      <c r="Y799" s="184"/>
      <c r="Z799" s="184"/>
      <c r="AA799" s="184"/>
      <c r="AB799" s="184"/>
      <c r="AC799" s="184"/>
    </row>
    <row r="800" spans="1:29" x14ac:dyDescent="0.35">
      <c r="A800" s="246"/>
      <c r="B800" s="184"/>
      <c r="C800" s="184"/>
      <c r="D800" s="184"/>
      <c r="E800" s="184"/>
      <c r="F800" s="184"/>
      <c r="G800" s="184"/>
      <c r="H800" s="184"/>
      <c r="I800" s="184"/>
      <c r="J800" s="184"/>
      <c r="K800" s="184"/>
      <c r="L800" s="184"/>
      <c r="M800" s="184"/>
      <c r="N800" s="184"/>
      <c r="O800" s="184"/>
      <c r="P800" s="184"/>
      <c r="Q800" s="184"/>
      <c r="R800" s="184"/>
      <c r="S800" s="184"/>
      <c r="T800" s="184"/>
      <c r="U800" s="184"/>
      <c r="V800" s="184"/>
      <c r="W800" s="184"/>
      <c r="X800" s="184"/>
      <c r="Y800" s="184"/>
      <c r="Z800" s="184"/>
      <c r="AA800" s="184"/>
      <c r="AB800" s="184"/>
      <c r="AC800" s="184"/>
    </row>
    <row r="801" spans="1:29" x14ac:dyDescent="0.35">
      <c r="A801" s="246"/>
      <c r="B801" s="184"/>
      <c r="C801" s="184"/>
      <c r="D801" s="184"/>
      <c r="E801" s="184"/>
      <c r="F801" s="184"/>
      <c r="G801" s="184"/>
      <c r="H801" s="184"/>
      <c r="I801" s="184"/>
      <c r="J801" s="184"/>
      <c r="K801" s="184"/>
      <c r="L801" s="184"/>
      <c r="M801" s="184"/>
      <c r="N801" s="184"/>
      <c r="O801" s="184"/>
      <c r="P801" s="184"/>
      <c r="Q801" s="184"/>
      <c r="R801" s="184"/>
      <c r="S801" s="184"/>
      <c r="T801" s="184"/>
      <c r="U801" s="184"/>
      <c r="V801" s="184"/>
      <c r="W801" s="184"/>
      <c r="X801" s="184"/>
      <c r="Y801" s="184"/>
      <c r="Z801" s="184"/>
      <c r="AA801" s="184"/>
      <c r="AB801" s="184"/>
      <c r="AC801" s="184"/>
    </row>
    <row r="802" spans="1:29" x14ac:dyDescent="0.35">
      <c r="A802" s="246"/>
      <c r="B802" s="184"/>
      <c r="C802" s="184"/>
      <c r="D802" s="184"/>
      <c r="E802" s="184"/>
      <c r="F802" s="184"/>
      <c r="G802" s="184"/>
      <c r="H802" s="184"/>
      <c r="I802" s="184"/>
      <c r="J802" s="184"/>
      <c r="K802" s="184"/>
      <c r="L802" s="184"/>
      <c r="M802" s="184"/>
      <c r="N802" s="184"/>
      <c r="O802" s="184"/>
      <c r="P802" s="184"/>
      <c r="Q802" s="184"/>
      <c r="R802" s="184"/>
      <c r="S802" s="184"/>
      <c r="T802" s="184"/>
      <c r="U802" s="184"/>
      <c r="V802" s="184"/>
      <c r="W802" s="184"/>
      <c r="X802" s="184"/>
      <c r="Y802" s="184"/>
      <c r="Z802" s="184"/>
      <c r="AA802" s="184"/>
      <c r="AB802" s="184"/>
      <c r="AC802" s="184"/>
    </row>
    <row r="803" spans="1:29" x14ac:dyDescent="0.35">
      <c r="A803" s="246"/>
      <c r="B803" s="184"/>
      <c r="C803" s="184"/>
      <c r="D803" s="184"/>
      <c r="E803" s="184"/>
      <c r="F803" s="184"/>
      <c r="G803" s="184"/>
      <c r="H803" s="184"/>
      <c r="I803" s="184"/>
      <c r="J803" s="184"/>
      <c r="K803" s="184"/>
      <c r="L803" s="184"/>
      <c r="M803" s="184"/>
      <c r="N803" s="184"/>
      <c r="O803" s="184"/>
      <c r="P803" s="184"/>
      <c r="Q803" s="184"/>
      <c r="R803" s="184"/>
      <c r="S803" s="184"/>
      <c r="T803" s="184"/>
      <c r="U803" s="184"/>
      <c r="V803" s="184"/>
      <c r="W803" s="184"/>
      <c r="X803" s="184"/>
      <c r="Y803" s="184"/>
      <c r="Z803" s="184"/>
      <c r="AA803" s="184"/>
      <c r="AB803" s="184"/>
      <c r="AC803" s="184"/>
    </row>
    <row r="804" spans="1:29" x14ac:dyDescent="0.35">
      <c r="A804" s="246"/>
      <c r="B804" s="184"/>
      <c r="C804" s="184"/>
      <c r="D804" s="184"/>
      <c r="E804" s="184"/>
      <c r="F804" s="184"/>
      <c r="G804" s="184"/>
      <c r="H804" s="184"/>
      <c r="I804" s="184"/>
      <c r="J804" s="184"/>
      <c r="K804" s="184"/>
      <c r="L804" s="184"/>
      <c r="M804" s="184"/>
      <c r="N804" s="184"/>
      <c r="O804" s="184"/>
      <c r="P804" s="184"/>
      <c r="Q804" s="184"/>
      <c r="R804" s="184"/>
      <c r="S804" s="184"/>
      <c r="T804" s="184"/>
      <c r="U804" s="184"/>
      <c r="V804" s="184"/>
      <c r="W804" s="184"/>
      <c r="X804" s="184"/>
      <c r="Y804" s="184"/>
      <c r="Z804" s="184"/>
      <c r="AA804" s="184"/>
      <c r="AB804" s="184"/>
      <c r="AC804" s="184"/>
    </row>
    <row r="805" spans="1:29" x14ac:dyDescent="0.35">
      <c r="A805" s="246"/>
      <c r="B805" s="184"/>
      <c r="C805" s="184"/>
      <c r="D805" s="184"/>
      <c r="E805" s="184"/>
      <c r="F805" s="184"/>
      <c r="G805" s="184"/>
      <c r="H805" s="184"/>
      <c r="I805" s="184"/>
      <c r="J805" s="184"/>
      <c r="K805" s="184"/>
      <c r="L805" s="184"/>
      <c r="M805" s="184"/>
      <c r="N805" s="184"/>
      <c r="O805" s="184"/>
      <c r="P805" s="184"/>
      <c r="Q805" s="184"/>
      <c r="R805" s="184"/>
      <c r="S805" s="184"/>
      <c r="T805" s="184"/>
      <c r="U805" s="184"/>
      <c r="V805" s="184"/>
      <c r="W805" s="184"/>
      <c r="X805" s="184"/>
      <c r="Y805" s="184"/>
      <c r="Z805" s="184"/>
      <c r="AA805" s="184"/>
      <c r="AB805" s="184"/>
      <c r="AC805" s="184"/>
    </row>
    <row r="806" spans="1:29" x14ac:dyDescent="0.35">
      <c r="A806" s="246"/>
      <c r="B806" s="184"/>
      <c r="C806" s="184"/>
      <c r="D806" s="184"/>
      <c r="E806" s="184"/>
      <c r="F806" s="184"/>
      <c r="G806" s="184"/>
      <c r="H806" s="184"/>
      <c r="I806" s="184"/>
      <c r="J806" s="184"/>
      <c r="K806" s="184"/>
      <c r="L806" s="184"/>
      <c r="M806" s="184"/>
      <c r="N806" s="184"/>
      <c r="O806" s="184"/>
      <c r="P806" s="184"/>
      <c r="Q806" s="184"/>
      <c r="R806" s="184"/>
      <c r="S806" s="184"/>
      <c r="T806" s="184"/>
      <c r="U806" s="184"/>
      <c r="V806" s="184"/>
      <c r="W806" s="184"/>
      <c r="X806" s="184"/>
      <c r="Y806" s="184"/>
      <c r="Z806" s="184"/>
      <c r="AA806" s="184"/>
      <c r="AB806" s="184"/>
      <c r="AC806" s="184"/>
    </row>
    <row r="807" spans="1:29" x14ac:dyDescent="0.35">
      <c r="A807" s="246"/>
      <c r="B807" s="184"/>
      <c r="C807" s="184"/>
      <c r="D807" s="184"/>
      <c r="E807" s="184"/>
      <c r="F807" s="184"/>
      <c r="G807" s="184"/>
      <c r="H807" s="184"/>
      <c r="I807" s="184"/>
      <c r="J807" s="184"/>
      <c r="K807" s="184"/>
      <c r="L807" s="184"/>
      <c r="M807" s="184"/>
      <c r="N807" s="184"/>
      <c r="O807" s="184"/>
      <c r="P807" s="184"/>
      <c r="Q807" s="184"/>
      <c r="R807" s="184"/>
      <c r="S807" s="184"/>
      <c r="T807" s="184"/>
      <c r="U807" s="184"/>
      <c r="V807" s="184"/>
      <c r="W807" s="184"/>
      <c r="X807" s="184"/>
      <c r="Y807" s="184"/>
      <c r="Z807" s="184"/>
      <c r="AA807" s="184"/>
      <c r="AB807" s="184"/>
      <c r="AC807" s="184"/>
    </row>
    <row r="808" spans="1:29" x14ac:dyDescent="0.35">
      <c r="A808" s="246"/>
      <c r="B808" s="184"/>
      <c r="C808" s="184"/>
      <c r="D808" s="184"/>
      <c r="E808" s="184"/>
      <c r="F808" s="184"/>
      <c r="G808" s="184"/>
      <c r="H808" s="184"/>
      <c r="I808" s="184"/>
      <c r="J808" s="184"/>
      <c r="K808" s="184"/>
      <c r="L808" s="184"/>
      <c r="M808" s="184"/>
      <c r="N808" s="184"/>
      <c r="O808" s="184"/>
      <c r="P808" s="184"/>
      <c r="Q808" s="184"/>
      <c r="R808" s="184"/>
      <c r="S808" s="184"/>
      <c r="T808" s="184"/>
      <c r="U808" s="184"/>
      <c r="V808" s="184"/>
      <c r="W808" s="184"/>
      <c r="X808" s="184"/>
      <c r="Y808" s="184"/>
      <c r="Z808" s="184"/>
      <c r="AA808" s="184"/>
      <c r="AB808" s="184"/>
      <c r="AC808" s="184"/>
    </row>
    <row r="809" spans="1:29" x14ac:dyDescent="0.35">
      <c r="A809" s="246"/>
      <c r="B809" s="184"/>
      <c r="C809" s="184"/>
      <c r="D809" s="184"/>
      <c r="E809" s="184"/>
      <c r="F809" s="184"/>
      <c r="G809" s="184"/>
      <c r="H809" s="184"/>
      <c r="I809" s="184"/>
      <c r="J809" s="184"/>
      <c r="K809" s="184"/>
      <c r="L809" s="184"/>
      <c r="M809" s="184"/>
      <c r="N809" s="184"/>
      <c r="O809" s="184"/>
      <c r="P809" s="184"/>
      <c r="Q809" s="184"/>
      <c r="R809" s="184"/>
      <c r="S809" s="184"/>
      <c r="T809" s="184"/>
      <c r="U809" s="184"/>
      <c r="V809" s="184"/>
      <c r="W809" s="184"/>
      <c r="X809" s="184"/>
      <c r="Y809" s="184"/>
      <c r="Z809" s="184"/>
      <c r="AA809" s="184"/>
      <c r="AB809" s="184"/>
      <c r="AC809" s="184"/>
    </row>
    <row r="810" spans="1:29" x14ac:dyDescent="0.35">
      <c r="A810" s="246"/>
      <c r="B810" s="184"/>
      <c r="C810" s="184"/>
      <c r="D810" s="184"/>
      <c r="E810" s="184"/>
      <c r="F810" s="184"/>
      <c r="G810" s="184"/>
      <c r="H810" s="184"/>
      <c r="I810" s="184"/>
      <c r="J810" s="184"/>
      <c r="K810" s="184"/>
      <c r="L810" s="184"/>
      <c r="M810" s="184"/>
      <c r="N810" s="184"/>
      <c r="O810" s="184"/>
      <c r="P810" s="184"/>
      <c r="Q810" s="184"/>
      <c r="R810" s="184"/>
      <c r="S810" s="184"/>
      <c r="T810" s="184"/>
      <c r="U810" s="184"/>
      <c r="V810" s="184"/>
      <c r="W810" s="184"/>
      <c r="X810" s="184"/>
      <c r="Y810" s="184"/>
      <c r="Z810" s="184"/>
      <c r="AA810" s="184"/>
      <c r="AB810" s="184"/>
      <c r="AC810" s="184"/>
    </row>
    <row r="811" spans="1:29" x14ac:dyDescent="0.35">
      <c r="A811" s="246"/>
      <c r="B811" s="184"/>
      <c r="C811" s="184"/>
      <c r="D811" s="184"/>
      <c r="E811" s="184"/>
      <c r="F811" s="184"/>
      <c r="G811" s="184"/>
      <c r="H811" s="184"/>
      <c r="I811" s="184"/>
      <c r="J811" s="184"/>
      <c r="K811" s="184"/>
      <c r="L811" s="184"/>
      <c r="M811" s="184"/>
      <c r="N811" s="184"/>
      <c r="O811" s="184"/>
      <c r="P811" s="184"/>
      <c r="Q811" s="184"/>
      <c r="R811" s="184"/>
      <c r="S811" s="184"/>
      <c r="T811" s="184"/>
      <c r="U811" s="184"/>
      <c r="V811" s="184"/>
      <c r="W811" s="184"/>
      <c r="X811" s="184"/>
      <c r="Y811" s="184"/>
      <c r="Z811" s="184"/>
      <c r="AA811" s="184"/>
      <c r="AB811" s="184"/>
      <c r="AC811" s="184"/>
    </row>
    <row r="812" spans="1:29" x14ac:dyDescent="0.35">
      <c r="A812" s="246"/>
      <c r="B812" s="184"/>
      <c r="C812" s="184"/>
      <c r="D812" s="184"/>
      <c r="E812" s="184"/>
      <c r="F812" s="184"/>
      <c r="G812" s="184"/>
      <c r="H812" s="184"/>
      <c r="I812" s="184"/>
      <c r="J812" s="184"/>
      <c r="K812" s="184"/>
      <c r="L812" s="184"/>
      <c r="M812" s="184"/>
      <c r="N812" s="184"/>
      <c r="O812" s="184"/>
      <c r="P812" s="184"/>
      <c r="Q812" s="184"/>
      <c r="R812" s="184"/>
      <c r="S812" s="184"/>
      <c r="T812" s="184"/>
      <c r="U812" s="184"/>
      <c r="V812" s="184"/>
      <c r="W812" s="184"/>
      <c r="X812" s="184"/>
      <c r="Y812" s="184"/>
      <c r="Z812" s="184"/>
      <c r="AA812" s="184"/>
      <c r="AB812" s="184"/>
      <c r="AC812" s="184"/>
    </row>
    <row r="813" spans="1:29" x14ac:dyDescent="0.35">
      <c r="A813" s="246"/>
      <c r="B813" s="184"/>
      <c r="C813" s="184"/>
      <c r="D813" s="184"/>
      <c r="E813" s="184"/>
      <c r="F813" s="184"/>
      <c r="G813" s="184"/>
      <c r="H813" s="184"/>
      <c r="I813" s="184"/>
      <c r="J813" s="184"/>
      <c r="K813" s="184"/>
      <c r="L813" s="184"/>
      <c r="M813" s="184"/>
      <c r="N813" s="184"/>
      <c r="O813" s="184"/>
      <c r="P813" s="184"/>
      <c r="Q813" s="184"/>
      <c r="R813" s="184"/>
      <c r="S813" s="184"/>
      <c r="T813" s="184"/>
      <c r="U813" s="184"/>
      <c r="V813" s="184"/>
      <c r="W813" s="184"/>
      <c r="X813" s="184"/>
      <c r="Y813" s="184"/>
      <c r="Z813" s="184"/>
      <c r="AA813" s="184"/>
      <c r="AB813" s="184"/>
      <c r="AC813" s="184"/>
    </row>
    <row r="814" spans="1:29" x14ac:dyDescent="0.35">
      <c r="A814" s="246"/>
      <c r="B814" s="184"/>
      <c r="C814" s="184"/>
      <c r="D814" s="184"/>
      <c r="E814" s="184"/>
      <c r="F814" s="184"/>
      <c r="G814" s="184"/>
      <c r="H814" s="184"/>
      <c r="I814" s="184"/>
      <c r="J814" s="184"/>
      <c r="K814" s="184"/>
      <c r="L814" s="184"/>
      <c r="M814" s="184"/>
      <c r="N814" s="184"/>
      <c r="O814" s="184"/>
      <c r="P814" s="184"/>
      <c r="Q814" s="184"/>
      <c r="R814" s="184"/>
      <c r="S814" s="184"/>
      <c r="T814" s="184"/>
      <c r="U814" s="184"/>
      <c r="V814" s="184"/>
      <c r="W814" s="184"/>
      <c r="X814" s="184"/>
      <c r="Y814" s="184"/>
      <c r="Z814" s="184"/>
      <c r="AA814" s="184"/>
      <c r="AB814" s="184"/>
      <c r="AC814" s="184"/>
    </row>
    <row r="815" spans="1:29" x14ac:dyDescent="0.35">
      <c r="A815" s="246"/>
      <c r="B815" s="184"/>
      <c r="C815" s="184"/>
      <c r="D815" s="184"/>
      <c r="E815" s="184"/>
      <c r="F815" s="184"/>
      <c r="G815" s="184"/>
      <c r="H815" s="184"/>
      <c r="I815" s="184"/>
      <c r="J815" s="184"/>
      <c r="K815" s="184"/>
      <c r="L815" s="184"/>
      <c r="M815" s="184"/>
      <c r="N815" s="184"/>
      <c r="O815" s="184"/>
      <c r="P815" s="184"/>
      <c r="Q815" s="184"/>
      <c r="R815" s="184"/>
      <c r="S815" s="184"/>
      <c r="T815" s="184"/>
      <c r="U815" s="184"/>
      <c r="V815" s="184"/>
      <c r="W815" s="184"/>
      <c r="X815" s="184"/>
      <c r="Y815" s="184"/>
      <c r="Z815" s="184"/>
      <c r="AA815" s="184"/>
      <c r="AB815" s="184"/>
      <c r="AC815" s="184"/>
    </row>
    <row r="816" spans="1:29" x14ac:dyDescent="0.35">
      <c r="A816" s="246"/>
      <c r="B816" s="184"/>
      <c r="C816" s="184"/>
      <c r="D816" s="184"/>
      <c r="E816" s="184"/>
      <c r="F816" s="184"/>
      <c r="G816" s="184"/>
      <c r="H816" s="184"/>
      <c r="I816" s="184"/>
      <c r="J816" s="184"/>
      <c r="K816" s="184"/>
      <c r="L816" s="184"/>
      <c r="M816" s="184"/>
      <c r="N816" s="184"/>
      <c r="O816" s="184"/>
      <c r="P816" s="184"/>
      <c r="Q816" s="184"/>
      <c r="R816" s="184"/>
      <c r="S816" s="184"/>
      <c r="T816" s="184"/>
      <c r="U816" s="184"/>
      <c r="V816" s="184"/>
      <c r="W816" s="184"/>
      <c r="X816" s="184"/>
      <c r="Y816" s="184"/>
      <c r="Z816" s="184"/>
      <c r="AA816" s="184"/>
      <c r="AB816" s="184"/>
      <c r="AC816" s="184"/>
    </row>
    <row r="817" spans="1:29" x14ac:dyDescent="0.35">
      <c r="A817" s="246"/>
      <c r="B817" s="184"/>
      <c r="C817" s="184"/>
      <c r="D817" s="184"/>
      <c r="E817" s="184"/>
      <c r="F817" s="184"/>
      <c r="G817" s="184"/>
      <c r="H817" s="184"/>
      <c r="I817" s="184"/>
      <c r="J817" s="184"/>
      <c r="K817" s="184"/>
      <c r="L817" s="184"/>
      <c r="M817" s="184"/>
      <c r="N817" s="184"/>
      <c r="O817" s="184"/>
      <c r="P817" s="184"/>
      <c r="Q817" s="184"/>
      <c r="R817" s="184"/>
      <c r="S817" s="184"/>
      <c r="T817" s="184"/>
      <c r="U817" s="184"/>
      <c r="V817" s="184"/>
      <c r="W817" s="184"/>
      <c r="X817" s="184"/>
      <c r="Y817" s="184"/>
      <c r="Z817" s="184"/>
      <c r="AA817" s="184"/>
      <c r="AB817" s="184"/>
      <c r="AC817" s="184"/>
    </row>
    <row r="818" spans="1:29" x14ac:dyDescent="0.35">
      <c r="A818" s="246"/>
      <c r="B818" s="184"/>
      <c r="C818" s="184"/>
      <c r="D818" s="184"/>
      <c r="E818" s="184"/>
      <c r="F818" s="184"/>
      <c r="G818" s="184"/>
      <c r="H818" s="184"/>
      <c r="I818" s="184"/>
      <c r="J818" s="184"/>
      <c r="K818" s="184"/>
      <c r="L818" s="184"/>
      <c r="M818" s="184"/>
      <c r="N818" s="184"/>
      <c r="O818" s="184"/>
      <c r="P818" s="184"/>
      <c r="Q818" s="184"/>
      <c r="R818" s="184"/>
      <c r="S818" s="184"/>
      <c r="T818" s="184"/>
      <c r="U818" s="184"/>
      <c r="V818" s="184"/>
      <c r="W818" s="184"/>
      <c r="X818" s="184"/>
      <c r="Y818" s="184"/>
      <c r="Z818" s="184"/>
      <c r="AA818" s="184"/>
      <c r="AB818" s="184"/>
      <c r="AC818" s="184"/>
    </row>
    <row r="819" spans="1:29" x14ac:dyDescent="0.35">
      <c r="A819" s="246"/>
      <c r="B819" s="184"/>
      <c r="C819" s="184"/>
      <c r="D819" s="184"/>
      <c r="E819" s="184"/>
      <c r="F819" s="184"/>
      <c r="G819" s="184"/>
      <c r="H819" s="184"/>
      <c r="I819" s="184"/>
      <c r="J819" s="184"/>
      <c r="K819" s="184"/>
      <c r="L819" s="184"/>
      <c r="M819" s="184"/>
      <c r="N819" s="184"/>
      <c r="O819" s="184"/>
      <c r="P819" s="184"/>
      <c r="Q819" s="184"/>
      <c r="R819" s="184"/>
      <c r="S819" s="184"/>
      <c r="T819" s="184"/>
      <c r="U819" s="184"/>
      <c r="V819" s="184"/>
      <c r="W819" s="184"/>
      <c r="X819" s="184"/>
      <c r="Y819" s="184"/>
      <c r="Z819" s="184"/>
      <c r="AA819" s="184"/>
      <c r="AB819" s="184"/>
      <c r="AC819" s="184"/>
    </row>
    <row r="820" spans="1:29" x14ac:dyDescent="0.35">
      <c r="A820" s="246"/>
      <c r="B820" s="184"/>
      <c r="C820" s="184"/>
      <c r="D820" s="184"/>
      <c r="E820" s="184"/>
      <c r="F820" s="184"/>
      <c r="G820" s="184"/>
      <c r="H820" s="184"/>
      <c r="I820" s="184"/>
      <c r="J820" s="184"/>
      <c r="K820" s="184"/>
      <c r="L820" s="184"/>
      <c r="M820" s="184"/>
      <c r="N820" s="184"/>
      <c r="O820" s="184"/>
      <c r="P820" s="184"/>
      <c r="Q820" s="184"/>
      <c r="R820" s="184"/>
      <c r="S820" s="184"/>
      <c r="T820" s="184"/>
      <c r="U820" s="184"/>
      <c r="V820" s="184"/>
      <c r="W820" s="184"/>
      <c r="X820" s="184"/>
      <c r="Y820" s="184"/>
      <c r="Z820" s="184"/>
      <c r="AA820" s="184"/>
      <c r="AB820" s="184"/>
      <c r="AC820" s="184"/>
    </row>
    <row r="821" spans="1:29" x14ac:dyDescent="0.35">
      <c r="A821" s="246"/>
      <c r="B821" s="184"/>
      <c r="C821" s="184"/>
      <c r="D821" s="184"/>
      <c r="E821" s="184"/>
      <c r="F821" s="184"/>
      <c r="G821" s="184"/>
      <c r="H821" s="184"/>
      <c r="I821" s="184"/>
      <c r="J821" s="184"/>
      <c r="K821" s="184"/>
      <c r="L821" s="184"/>
      <c r="M821" s="184"/>
      <c r="N821" s="184"/>
      <c r="O821" s="184"/>
      <c r="P821" s="184"/>
      <c r="Q821" s="184"/>
      <c r="R821" s="184"/>
      <c r="S821" s="184"/>
      <c r="T821" s="184"/>
      <c r="U821" s="184"/>
      <c r="V821" s="184"/>
      <c r="W821" s="184"/>
      <c r="X821" s="184"/>
      <c r="Y821" s="184"/>
      <c r="Z821" s="184"/>
      <c r="AA821" s="184"/>
      <c r="AB821" s="184"/>
      <c r="AC821" s="184"/>
    </row>
    <row r="822" spans="1:29" x14ac:dyDescent="0.35">
      <c r="A822" s="246"/>
      <c r="B822" s="184"/>
      <c r="C822" s="184"/>
      <c r="D822" s="184"/>
      <c r="E822" s="184"/>
      <c r="F822" s="184"/>
      <c r="G822" s="184"/>
      <c r="H822" s="184"/>
      <c r="I822" s="184"/>
      <c r="J822" s="184"/>
      <c r="K822" s="184"/>
      <c r="L822" s="184"/>
      <c r="M822" s="184"/>
      <c r="N822" s="184"/>
      <c r="O822" s="184"/>
      <c r="P822" s="184"/>
      <c r="Q822" s="184"/>
      <c r="R822" s="184"/>
      <c r="S822" s="184"/>
      <c r="T822" s="184"/>
      <c r="U822" s="184"/>
      <c r="V822" s="184"/>
      <c r="W822" s="184"/>
      <c r="X822" s="184"/>
      <c r="Y822" s="184"/>
      <c r="Z822" s="184"/>
      <c r="AA822" s="184"/>
      <c r="AB822" s="184"/>
      <c r="AC822" s="184"/>
    </row>
    <row r="823" spans="1:29" x14ac:dyDescent="0.35">
      <c r="A823" s="246"/>
      <c r="B823" s="184"/>
      <c r="C823" s="184"/>
      <c r="D823" s="184"/>
      <c r="E823" s="184"/>
      <c r="F823" s="184"/>
      <c r="G823" s="184"/>
      <c r="H823" s="184"/>
      <c r="I823" s="184"/>
      <c r="J823" s="184"/>
      <c r="K823" s="184"/>
      <c r="L823" s="184"/>
      <c r="M823" s="184"/>
      <c r="N823" s="184"/>
      <c r="O823" s="184"/>
      <c r="P823" s="184"/>
      <c r="Q823" s="184"/>
      <c r="R823" s="184"/>
      <c r="S823" s="184"/>
      <c r="T823" s="184"/>
      <c r="U823" s="184"/>
      <c r="V823" s="184"/>
      <c r="W823" s="184"/>
      <c r="X823" s="184"/>
      <c r="Y823" s="184"/>
      <c r="Z823" s="184"/>
      <c r="AA823" s="184"/>
      <c r="AB823" s="184"/>
      <c r="AC823" s="184"/>
    </row>
    <row r="824" spans="1:29" x14ac:dyDescent="0.35">
      <c r="A824" s="246"/>
      <c r="B824" s="184"/>
      <c r="C824" s="184"/>
      <c r="D824" s="184"/>
      <c r="E824" s="184"/>
      <c r="F824" s="184"/>
      <c r="G824" s="184"/>
      <c r="H824" s="184"/>
      <c r="I824" s="184"/>
      <c r="J824" s="184"/>
      <c r="K824" s="184"/>
      <c r="L824" s="184"/>
      <c r="M824" s="184"/>
      <c r="N824" s="184"/>
      <c r="O824" s="184"/>
      <c r="P824" s="184"/>
      <c r="Q824" s="184"/>
      <c r="R824" s="184"/>
      <c r="S824" s="184"/>
      <c r="T824" s="184"/>
      <c r="U824" s="184"/>
      <c r="V824" s="184"/>
      <c r="W824" s="184"/>
      <c r="X824" s="184"/>
      <c r="Y824" s="184"/>
      <c r="Z824" s="184"/>
      <c r="AA824" s="184"/>
      <c r="AB824" s="184"/>
      <c r="AC824" s="184"/>
    </row>
    <row r="825" spans="1:29" x14ac:dyDescent="0.35">
      <c r="A825" s="246"/>
      <c r="B825" s="184"/>
      <c r="C825" s="184"/>
      <c r="D825" s="184"/>
      <c r="E825" s="184"/>
      <c r="F825" s="184"/>
      <c r="G825" s="184"/>
      <c r="H825" s="184"/>
      <c r="I825" s="184"/>
      <c r="J825" s="184"/>
      <c r="K825" s="184"/>
      <c r="L825" s="184"/>
      <c r="M825" s="184"/>
      <c r="N825" s="184"/>
      <c r="O825" s="184"/>
      <c r="P825" s="184"/>
      <c r="Q825" s="184"/>
      <c r="R825" s="184"/>
      <c r="S825" s="184"/>
      <c r="T825" s="184"/>
      <c r="U825" s="184"/>
      <c r="V825" s="184"/>
      <c r="W825" s="184"/>
      <c r="X825" s="184"/>
      <c r="Y825" s="184"/>
      <c r="Z825" s="184"/>
      <c r="AA825" s="184"/>
      <c r="AB825" s="184"/>
      <c r="AC825" s="184"/>
    </row>
    <row r="826" spans="1:29" x14ac:dyDescent="0.35">
      <c r="A826" s="246"/>
      <c r="B826" s="184"/>
      <c r="C826" s="184"/>
      <c r="D826" s="184"/>
      <c r="E826" s="184"/>
      <c r="F826" s="184"/>
      <c r="G826" s="184"/>
      <c r="H826" s="184"/>
      <c r="I826" s="184"/>
      <c r="J826" s="184"/>
      <c r="K826" s="184"/>
      <c r="L826" s="184"/>
      <c r="M826" s="184"/>
      <c r="N826" s="184"/>
      <c r="O826" s="184"/>
      <c r="P826" s="184"/>
      <c r="Q826" s="184"/>
      <c r="R826" s="184"/>
      <c r="S826" s="184"/>
      <c r="T826" s="184"/>
      <c r="U826" s="184"/>
      <c r="V826" s="184"/>
      <c r="W826" s="184"/>
      <c r="X826" s="184"/>
      <c r="Y826" s="184"/>
      <c r="Z826" s="184"/>
      <c r="AA826" s="184"/>
      <c r="AB826" s="184"/>
      <c r="AC826" s="184"/>
    </row>
    <row r="827" spans="1:29" x14ac:dyDescent="0.35">
      <c r="A827" s="246"/>
      <c r="B827" s="184"/>
      <c r="C827" s="184"/>
      <c r="D827" s="184"/>
      <c r="E827" s="184"/>
      <c r="F827" s="184"/>
      <c r="G827" s="184"/>
      <c r="H827" s="184"/>
      <c r="I827" s="184"/>
      <c r="J827" s="184"/>
      <c r="K827" s="184"/>
      <c r="L827" s="184"/>
      <c r="M827" s="184"/>
      <c r="N827" s="184"/>
      <c r="O827" s="184"/>
      <c r="P827" s="184"/>
      <c r="Q827" s="184"/>
      <c r="R827" s="184"/>
      <c r="S827" s="184"/>
      <c r="T827" s="184"/>
      <c r="U827" s="184"/>
      <c r="V827" s="184"/>
      <c r="W827" s="184"/>
      <c r="X827" s="184"/>
      <c r="Y827" s="184"/>
      <c r="Z827" s="184"/>
      <c r="AA827" s="184"/>
      <c r="AB827" s="184"/>
      <c r="AC827" s="184"/>
    </row>
    <row r="828" spans="1:29" x14ac:dyDescent="0.35">
      <c r="A828" s="246"/>
      <c r="B828" s="184"/>
      <c r="C828" s="184"/>
      <c r="D828" s="184"/>
      <c r="E828" s="184"/>
      <c r="F828" s="184"/>
      <c r="G828" s="184"/>
      <c r="H828" s="184"/>
      <c r="I828" s="184"/>
      <c r="J828" s="184"/>
      <c r="K828" s="184"/>
      <c r="L828" s="184"/>
      <c r="M828" s="184"/>
      <c r="N828" s="184"/>
      <c r="O828" s="184"/>
      <c r="P828" s="184"/>
      <c r="Q828" s="184"/>
      <c r="R828" s="184"/>
      <c r="S828" s="184"/>
      <c r="T828" s="184"/>
      <c r="U828" s="184"/>
      <c r="V828" s="184"/>
      <c r="W828" s="184"/>
      <c r="X828" s="184"/>
      <c r="Y828" s="184"/>
      <c r="Z828" s="184"/>
      <c r="AA828" s="184"/>
      <c r="AB828" s="184"/>
      <c r="AC828" s="184"/>
    </row>
    <row r="829" spans="1:29" x14ac:dyDescent="0.35">
      <c r="A829" s="246"/>
      <c r="B829" s="184"/>
      <c r="C829" s="184"/>
      <c r="D829" s="184"/>
      <c r="E829" s="184"/>
      <c r="F829" s="184"/>
      <c r="G829" s="184"/>
      <c r="H829" s="184"/>
      <c r="I829" s="184"/>
      <c r="J829" s="184"/>
      <c r="K829" s="184"/>
      <c r="L829" s="184"/>
      <c r="M829" s="184"/>
      <c r="N829" s="184"/>
      <c r="O829" s="184"/>
      <c r="P829" s="184"/>
      <c r="Q829" s="184"/>
      <c r="R829" s="184"/>
      <c r="S829" s="184"/>
      <c r="T829" s="184"/>
      <c r="U829" s="184"/>
      <c r="V829" s="184"/>
      <c r="W829" s="184"/>
      <c r="X829" s="184"/>
      <c r="Y829" s="184"/>
      <c r="Z829" s="184"/>
      <c r="AA829" s="184"/>
      <c r="AB829" s="184"/>
      <c r="AC829" s="184"/>
    </row>
    <row r="830" spans="1:29" x14ac:dyDescent="0.35">
      <c r="A830" s="246"/>
      <c r="B830" s="184"/>
      <c r="C830" s="184"/>
      <c r="D830" s="184"/>
      <c r="E830" s="184"/>
      <c r="F830" s="184"/>
      <c r="G830" s="184"/>
      <c r="H830" s="184"/>
      <c r="I830" s="184"/>
      <c r="J830" s="184"/>
      <c r="K830" s="184"/>
      <c r="L830" s="184"/>
      <c r="M830" s="184"/>
      <c r="N830" s="184"/>
      <c r="O830" s="184"/>
      <c r="P830" s="184"/>
      <c r="Q830" s="184"/>
      <c r="R830" s="184"/>
      <c r="S830" s="184"/>
      <c r="T830" s="184"/>
      <c r="U830" s="184"/>
      <c r="V830" s="184"/>
      <c r="W830" s="184"/>
      <c r="X830" s="184"/>
      <c r="Y830" s="184"/>
      <c r="Z830" s="184"/>
      <c r="AA830" s="184"/>
      <c r="AB830" s="184"/>
      <c r="AC830" s="184"/>
    </row>
    <row r="831" spans="1:29" x14ac:dyDescent="0.35">
      <c r="A831" s="246"/>
      <c r="B831" s="184"/>
      <c r="C831" s="184"/>
      <c r="D831" s="184"/>
      <c r="E831" s="184"/>
      <c r="F831" s="184"/>
      <c r="G831" s="184"/>
      <c r="H831" s="184"/>
      <c r="I831" s="184"/>
      <c r="J831" s="184"/>
      <c r="K831" s="184"/>
      <c r="L831" s="184"/>
      <c r="M831" s="184"/>
      <c r="N831" s="184"/>
      <c r="O831" s="184"/>
      <c r="P831" s="184"/>
      <c r="Q831" s="184"/>
      <c r="R831" s="184"/>
      <c r="S831" s="184"/>
      <c r="T831" s="184"/>
      <c r="U831" s="184"/>
      <c r="V831" s="184"/>
      <c r="W831" s="184"/>
      <c r="X831" s="184"/>
      <c r="Y831" s="184"/>
      <c r="Z831" s="184"/>
      <c r="AA831" s="184"/>
      <c r="AB831" s="184"/>
      <c r="AC831" s="184"/>
    </row>
    <row r="832" spans="1:29" x14ac:dyDescent="0.35">
      <c r="A832" s="246"/>
      <c r="B832" s="184"/>
      <c r="C832" s="184"/>
      <c r="D832" s="184"/>
      <c r="E832" s="184"/>
      <c r="F832" s="184"/>
      <c r="G832" s="184"/>
      <c r="H832" s="184"/>
      <c r="I832" s="184"/>
      <c r="J832" s="184"/>
      <c r="K832" s="184"/>
      <c r="L832" s="184"/>
      <c r="M832" s="184"/>
      <c r="N832" s="184"/>
      <c r="O832" s="184"/>
      <c r="P832" s="184"/>
      <c r="Q832" s="184"/>
      <c r="R832" s="184"/>
      <c r="S832" s="184"/>
      <c r="T832" s="184"/>
      <c r="U832" s="184"/>
      <c r="V832" s="184"/>
      <c r="W832" s="184"/>
      <c r="X832" s="184"/>
      <c r="Y832" s="184"/>
      <c r="Z832" s="184"/>
      <c r="AA832" s="184"/>
      <c r="AB832" s="184"/>
      <c r="AC832" s="184"/>
    </row>
    <row r="833" spans="1:29" x14ac:dyDescent="0.35">
      <c r="A833" s="246"/>
      <c r="B833" s="184"/>
      <c r="C833" s="184"/>
      <c r="D833" s="184"/>
      <c r="E833" s="184"/>
      <c r="F833" s="184"/>
      <c r="G833" s="184"/>
      <c r="H833" s="184"/>
      <c r="I833" s="184"/>
      <c r="J833" s="184"/>
      <c r="K833" s="184"/>
      <c r="L833" s="184"/>
      <c r="M833" s="184"/>
      <c r="N833" s="184"/>
      <c r="O833" s="184"/>
      <c r="P833" s="184"/>
      <c r="Q833" s="184"/>
      <c r="R833" s="184"/>
      <c r="S833" s="184"/>
      <c r="T833" s="184"/>
      <c r="U833" s="184"/>
      <c r="V833" s="184"/>
      <c r="W833" s="184"/>
      <c r="X833" s="184"/>
      <c r="Y833" s="184"/>
      <c r="Z833" s="184"/>
      <c r="AA833" s="184"/>
      <c r="AB833" s="184"/>
      <c r="AC833" s="184"/>
    </row>
    <row r="834" spans="1:29" x14ac:dyDescent="0.35">
      <c r="A834" s="246"/>
      <c r="B834" s="184"/>
      <c r="C834" s="184"/>
      <c r="D834" s="184"/>
      <c r="E834" s="184"/>
      <c r="F834" s="184"/>
      <c r="G834" s="184"/>
      <c r="H834" s="184"/>
      <c r="I834" s="184"/>
      <c r="J834" s="184"/>
      <c r="K834" s="184"/>
      <c r="L834" s="184"/>
      <c r="M834" s="184"/>
      <c r="N834" s="184"/>
      <c r="O834" s="184"/>
      <c r="P834" s="184"/>
      <c r="Q834" s="184"/>
      <c r="R834" s="184"/>
      <c r="S834" s="184"/>
      <c r="T834" s="184"/>
      <c r="U834" s="184"/>
      <c r="V834" s="184"/>
      <c r="W834" s="184"/>
      <c r="X834" s="184"/>
      <c r="Y834" s="184"/>
      <c r="Z834" s="184"/>
      <c r="AA834" s="184"/>
      <c r="AB834" s="184"/>
      <c r="AC834" s="184"/>
    </row>
    <row r="835" spans="1:29" x14ac:dyDescent="0.35">
      <c r="A835" s="246"/>
      <c r="B835" s="184"/>
      <c r="C835" s="184"/>
      <c r="D835" s="184"/>
      <c r="E835" s="184"/>
      <c r="F835" s="184"/>
      <c r="G835" s="184"/>
      <c r="H835" s="184"/>
      <c r="I835" s="184"/>
      <c r="J835" s="184"/>
      <c r="K835" s="184"/>
      <c r="L835" s="184"/>
      <c r="M835" s="184"/>
      <c r="N835" s="184"/>
      <c r="O835" s="184"/>
      <c r="P835" s="184"/>
      <c r="Q835" s="184"/>
      <c r="R835" s="184"/>
      <c r="S835" s="184"/>
      <c r="T835" s="184"/>
      <c r="U835" s="184"/>
      <c r="V835" s="184"/>
      <c r="W835" s="184"/>
      <c r="X835" s="184"/>
      <c r="Y835" s="184"/>
      <c r="Z835" s="184"/>
      <c r="AA835" s="184"/>
      <c r="AB835" s="184"/>
      <c r="AC835" s="184"/>
    </row>
    <row r="836" spans="1:29" x14ac:dyDescent="0.35">
      <c r="A836" s="246"/>
      <c r="B836" s="184"/>
      <c r="C836" s="184"/>
      <c r="D836" s="184"/>
      <c r="E836" s="184"/>
      <c r="F836" s="184"/>
      <c r="G836" s="184"/>
      <c r="H836" s="184"/>
      <c r="I836" s="184"/>
      <c r="J836" s="184"/>
      <c r="K836" s="184"/>
      <c r="L836" s="184"/>
      <c r="M836" s="184"/>
      <c r="N836" s="184"/>
      <c r="O836" s="184"/>
      <c r="P836" s="184"/>
      <c r="Q836" s="184"/>
      <c r="R836" s="184"/>
      <c r="S836" s="184"/>
      <c r="T836" s="184"/>
      <c r="U836" s="184"/>
      <c r="V836" s="184"/>
      <c r="W836" s="184"/>
      <c r="X836" s="184"/>
      <c r="Y836" s="184"/>
      <c r="Z836" s="184"/>
      <c r="AA836" s="184"/>
      <c r="AB836" s="184"/>
      <c r="AC836" s="184"/>
    </row>
    <row r="837" spans="1:29" x14ac:dyDescent="0.35">
      <c r="A837" s="246"/>
      <c r="B837" s="184"/>
      <c r="C837" s="184"/>
      <c r="D837" s="184"/>
      <c r="E837" s="184"/>
      <c r="F837" s="184"/>
      <c r="G837" s="184"/>
      <c r="H837" s="184"/>
      <c r="I837" s="184"/>
      <c r="J837" s="184"/>
      <c r="K837" s="184"/>
      <c r="L837" s="184"/>
      <c r="M837" s="184"/>
      <c r="N837" s="184"/>
      <c r="O837" s="184"/>
      <c r="P837" s="184"/>
      <c r="Q837" s="184"/>
      <c r="R837" s="184"/>
      <c r="S837" s="184"/>
      <c r="T837" s="184"/>
      <c r="U837" s="184"/>
      <c r="V837" s="184"/>
      <c r="W837" s="184"/>
      <c r="X837" s="184"/>
      <c r="Y837" s="184"/>
      <c r="Z837" s="184"/>
      <c r="AA837" s="184"/>
      <c r="AB837" s="184"/>
      <c r="AC837" s="184"/>
    </row>
    <row r="838" spans="1:29" x14ac:dyDescent="0.35">
      <c r="A838" s="246"/>
      <c r="B838" s="184"/>
      <c r="C838" s="184"/>
      <c r="D838" s="184"/>
      <c r="E838" s="184"/>
      <c r="F838" s="184"/>
      <c r="G838" s="184"/>
      <c r="H838" s="184"/>
      <c r="I838" s="184"/>
      <c r="J838" s="184"/>
      <c r="K838" s="184"/>
      <c r="L838" s="184"/>
      <c r="M838" s="184"/>
      <c r="N838" s="184"/>
      <c r="O838" s="184"/>
      <c r="P838" s="184"/>
      <c r="Q838" s="184"/>
      <c r="R838" s="184"/>
      <c r="S838" s="184"/>
      <c r="T838" s="184"/>
      <c r="U838" s="184"/>
      <c r="V838" s="184"/>
      <c r="W838" s="184"/>
      <c r="X838" s="184"/>
      <c r="Y838" s="184"/>
      <c r="Z838" s="184"/>
      <c r="AA838" s="184"/>
      <c r="AB838" s="184"/>
      <c r="AC838" s="184"/>
    </row>
    <row r="839" spans="1:29" x14ac:dyDescent="0.35">
      <c r="A839" s="246"/>
      <c r="B839" s="184"/>
      <c r="C839" s="184"/>
      <c r="D839" s="184"/>
      <c r="E839" s="184"/>
      <c r="F839" s="184"/>
      <c r="G839" s="184"/>
      <c r="H839" s="184"/>
      <c r="I839" s="184"/>
      <c r="J839" s="184"/>
      <c r="K839" s="184"/>
      <c r="L839" s="184"/>
      <c r="M839" s="184"/>
      <c r="N839" s="184"/>
      <c r="O839" s="184"/>
      <c r="P839" s="184"/>
      <c r="Q839" s="184"/>
      <c r="R839" s="184"/>
      <c r="S839" s="184"/>
      <c r="T839" s="184"/>
      <c r="U839" s="184"/>
      <c r="V839" s="184"/>
      <c r="W839" s="184"/>
      <c r="X839" s="184"/>
      <c r="Y839" s="184"/>
      <c r="Z839" s="184"/>
      <c r="AA839" s="184"/>
      <c r="AB839" s="184"/>
      <c r="AC839" s="184"/>
    </row>
    <row r="840" spans="1:29" x14ac:dyDescent="0.35">
      <c r="A840" s="246"/>
      <c r="B840" s="184"/>
      <c r="C840" s="184"/>
      <c r="D840" s="184"/>
      <c r="E840" s="184"/>
      <c r="F840" s="184"/>
      <c r="G840" s="184"/>
      <c r="H840" s="184"/>
      <c r="I840" s="184"/>
      <c r="J840" s="184"/>
      <c r="K840" s="184"/>
      <c r="L840" s="184"/>
      <c r="M840" s="184"/>
      <c r="N840" s="184"/>
      <c r="O840" s="184"/>
      <c r="P840" s="184"/>
      <c r="Q840" s="184"/>
      <c r="R840" s="184"/>
      <c r="S840" s="184"/>
      <c r="T840" s="184"/>
      <c r="U840" s="184"/>
      <c r="V840" s="184"/>
      <c r="W840" s="184"/>
      <c r="X840" s="184"/>
      <c r="Y840" s="184"/>
      <c r="Z840" s="184"/>
      <c r="AA840" s="184"/>
      <c r="AB840" s="184"/>
      <c r="AC840" s="184"/>
    </row>
    <row r="841" spans="1:29" x14ac:dyDescent="0.35">
      <c r="A841" s="246"/>
      <c r="B841" s="184"/>
      <c r="C841" s="184"/>
      <c r="D841" s="184"/>
      <c r="E841" s="184"/>
      <c r="F841" s="184"/>
      <c r="G841" s="184"/>
      <c r="H841" s="184"/>
      <c r="I841" s="184"/>
      <c r="J841" s="184"/>
      <c r="K841" s="184"/>
      <c r="L841" s="184"/>
      <c r="M841" s="184"/>
      <c r="N841" s="184"/>
      <c r="O841" s="184"/>
      <c r="P841" s="184"/>
      <c r="Q841" s="184"/>
      <c r="R841" s="184"/>
      <c r="S841" s="184"/>
      <c r="T841" s="184"/>
      <c r="U841" s="184"/>
      <c r="V841" s="184"/>
      <c r="W841" s="184"/>
      <c r="X841" s="184"/>
      <c r="Y841" s="184"/>
      <c r="Z841" s="184"/>
      <c r="AA841" s="184"/>
      <c r="AB841" s="184"/>
      <c r="AC841" s="184"/>
    </row>
    <row r="842" spans="1:29" x14ac:dyDescent="0.35">
      <c r="A842" s="246"/>
      <c r="B842" s="184"/>
      <c r="C842" s="184"/>
      <c r="D842" s="184"/>
      <c r="E842" s="184"/>
      <c r="F842" s="184"/>
      <c r="G842" s="184"/>
      <c r="H842" s="184"/>
      <c r="I842" s="184"/>
      <c r="J842" s="184"/>
      <c r="K842" s="184"/>
      <c r="L842" s="184"/>
      <c r="M842" s="184"/>
      <c r="N842" s="184"/>
      <c r="O842" s="184"/>
      <c r="P842" s="184"/>
      <c r="Q842" s="184"/>
      <c r="R842" s="184"/>
      <c r="S842" s="184"/>
      <c r="T842" s="184"/>
      <c r="U842" s="184"/>
      <c r="V842" s="184"/>
      <c r="W842" s="184"/>
      <c r="X842" s="184"/>
      <c r="Y842" s="184"/>
      <c r="Z842" s="184"/>
      <c r="AA842" s="184"/>
      <c r="AB842" s="184"/>
      <c r="AC842" s="184"/>
    </row>
    <row r="843" spans="1:29" x14ac:dyDescent="0.35">
      <c r="A843" s="246"/>
      <c r="B843" s="184"/>
      <c r="C843" s="184"/>
      <c r="D843" s="184"/>
      <c r="E843" s="184"/>
      <c r="F843" s="184"/>
      <c r="G843" s="184"/>
      <c r="H843" s="184"/>
      <c r="I843" s="184"/>
      <c r="J843" s="184"/>
      <c r="K843" s="184"/>
      <c r="L843" s="184"/>
      <c r="M843" s="184"/>
      <c r="N843" s="184"/>
      <c r="O843" s="184"/>
      <c r="P843" s="184"/>
      <c r="Q843" s="184"/>
      <c r="R843" s="184"/>
      <c r="S843" s="184"/>
      <c r="T843" s="184"/>
      <c r="U843" s="184"/>
      <c r="V843" s="184"/>
      <c r="W843" s="184"/>
      <c r="X843" s="184"/>
      <c r="Y843" s="184"/>
      <c r="Z843" s="184"/>
      <c r="AA843" s="184"/>
      <c r="AB843" s="184"/>
      <c r="AC843" s="184"/>
    </row>
    <row r="844" spans="1:29" x14ac:dyDescent="0.35">
      <c r="A844" s="246"/>
      <c r="B844" s="184"/>
      <c r="C844" s="184"/>
      <c r="D844" s="184"/>
      <c r="E844" s="184"/>
      <c r="F844" s="184"/>
      <c r="G844" s="184"/>
      <c r="H844" s="184"/>
      <c r="I844" s="184"/>
      <c r="J844" s="184"/>
      <c r="K844" s="184"/>
      <c r="L844" s="184"/>
      <c r="M844" s="184"/>
      <c r="N844" s="184"/>
      <c r="O844" s="184"/>
      <c r="P844" s="184"/>
      <c r="Q844" s="184"/>
      <c r="R844" s="184"/>
      <c r="S844" s="184"/>
      <c r="T844" s="184"/>
      <c r="U844" s="184"/>
      <c r="V844" s="184"/>
      <c r="W844" s="184"/>
      <c r="X844" s="184"/>
      <c r="Y844" s="184"/>
      <c r="Z844" s="184"/>
      <c r="AA844" s="184"/>
      <c r="AB844" s="184"/>
      <c r="AC844" s="184"/>
    </row>
    <row r="845" spans="1:29" x14ac:dyDescent="0.35">
      <c r="A845" s="246"/>
      <c r="B845" s="184"/>
      <c r="C845" s="184"/>
      <c r="D845" s="184"/>
      <c r="E845" s="184"/>
      <c r="F845" s="184"/>
      <c r="G845" s="184"/>
      <c r="H845" s="184"/>
      <c r="I845" s="184"/>
      <c r="J845" s="184"/>
      <c r="K845" s="184"/>
      <c r="L845" s="184"/>
      <c r="M845" s="184"/>
      <c r="N845" s="184"/>
      <c r="O845" s="184"/>
      <c r="P845" s="184"/>
      <c r="Q845" s="184"/>
      <c r="R845" s="184"/>
      <c r="S845" s="184"/>
      <c r="T845" s="184"/>
      <c r="U845" s="184"/>
      <c r="V845" s="184"/>
      <c r="W845" s="184"/>
      <c r="X845" s="184"/>
      <c r="Y845" s="184"/>
      <c r="Z845" s="184"/>
      <c r="AA845" s="184"/>
      <c r="AB845" s="184"/>
      <c r="AC845" s="184"/>
    </row>
    <row r="846" spans="1:29" x14ac:dyDescent="0.35">
      <c r="A846" s="246"/>
      <c r="B846" s="184"/>
      <c r="C846" s="184"/>
      <c r="D846" s="184"/>
      <c r="E846" s="184"/>
      <c r="F846" s="184"/>
      <c r="G846" s="184"/>
      <c r="H846" s="184"/>
      <c r="I846" s="184"/>
      <c r="J846" s="184"/>
      <c r="K846" s="184"/>
      <c r="L846" s="184"/>
      <c r="M846" s="184"/>
      <c r="N846" s="184"/>
      <c r="O846" s="184"/>
      <c r="P846" s="184"/>
      <c r="Q846" s="184"/>
      <c r="R846" s="184"/>
      <c r="S846" s="184"/>
      <c r="T846" s="184"/>
      <c r="U846" s="184"/>
      <c r="V846" s="184"/>
      <c r="W846" s="184"/>
      <c r="X846" s="184"/>
      <c r="Y846" s="184"/>
      <c r="Z846" s="184"/>
      <c r="AA846" s="184"/>
      <c r="AB846" s="184"/>
      <c r="AC846" s="184"/>
    </row>
    <row r="847" spans="1:29" x14ac:dyDescent="0.35">
      <c r="A847" s="246"/>
      <c r="B847" s="184"/>
      <c r="C847" s="184"/>
      <c r="D847" s="184"/>
      <c r="E847" s="184"/>
      <c r="F847" s="184"/>
      <c r="G847" s="184"/>
      <c r="H847" s="184"/>
      <c r="I847" s="184"/>
      <c r="J847" s="184"/>
      <c r="K847" s="184"/>
      <c r="L847" s="184"/>
      <c r="M847" s="184"/>
      <c r="N847" s="184"/>
      <c r="O847" s="184"/>
      <c r="P847" s="184"/>
      <c r="Q847" s="184"/>
      <c r="R847" s="184"/>
      <c r="S847" s="184"/>
      <c r="T847" s="184"/>
      <c r="U847" s="184"/>
      <c r="V847" s="184"/>
      <c r="W847" s="184"/>
      <c r="X847" s="184"/>
      <c r="Y847" s="184"/>
      <c r="Z847" s="184"/>
      <c r="AA847" s="184"/>
      <c r="AB847" s="184"/>
      <c r="AC847" s="184"/>
    </row>
    <row r="848" spans="1:29" x14ac:dyDescent="0.35">
      <c r="A848" s="246"/>
      <c r="B848" s="184"/>
      <c r="C848" s="184"/>
      <c r="D848" s="184"/>
      <c r="E848" s="184"/>
      <c r="F848" s="184"/>
      <c r="G848" s="184"/>
      <c r="H848" s="184"/>
      <c r="I848" s="184"/>
      <c r="J848" s="184"/>
      <c r="K848" s="184"/>
      <c r="L848" s="184"/>
      <c r="M848" s="184"/>
      <c r="N848" s="184"/>
      <c r="O848" s="184"/>
      <c r="P848" s="184"/>
      <c r="Q848" s="184"/>
      <c r="R848" s="184"/>
      <c r="S848" s="184"/>
      <c r="T848" s="184"/>
      <c r="U848" s="184"/>
      <c r="V848" s="184"/>
      <c r="W848" s="184"/>
      <c r="X848" s="184"/>
      <c r="Y848" s="184"/>
      <c r="Z848" s="184"/>
      <c r="AA848" s="184"/>
      <c r="AB848" s="184"/>
      <c r="AC848" s="184"/>
    </row>
    <row r="849" spans="1:29" x14ac:dyDescent="0.35">
      <c r="A849" s="246"/>
      <c r="B849" s="184"/>
      <c r="C849" s="184"/>
      <c r="D849" s="184"/>
      <c r="E849" s="184"/>
      <c r="F849" s="184"/>
      <c r="G849" s="184"/>
      <c r="H849" s="184"/>
      <c r="I849" s="184"/>
      <c r="J849" s="184"/>
      <c r="K849" s="184"/>
      <c r="L849" s="184"/>
      <c r="M849" s="184"/>
      <c r="N849" s="184"/>
      <c r="O849" s="184"/>
      <c r="P849" s="184"/>
      <c r="Q849" s="184"/>
      <c r="R849" s="184"/>
      <c r="S849" s="184"/>
      <c r="T849" s="184"/>
      <c r="U849" s="184"/>
      <c r="V849" s="184"/>
      <c r="W849" s="184"/>
      <c r="X849" s="184"/>
      <c r="Y849" s="184"/>
      <c r="Z849" s="184"/>
      <c r="AA849" s="184"/>
      <c r="AB849" s="184"/>
      <c r="AC849" s="184"/>
    </row>
    <row r="850" spans="1:29" x14ac:dyDescent="0.35">
      <c r="A850" s="246"/>
      <c r="B850" s="184"/>
      <c r="C850" s="184"/>
      <c r="D850" s="184"/>
      <c r="E850" s="184"/>
      <c r="F850" s="184"/>
      <c r="G850" s="184"/>
      <c r="H850" s="184"/>
      <c r="I850" s="184"/>
      <c r="J850" s="184"/>
      <c r="K850" s="184"/>
      <c r="L850" s="184"/>
      <c r="M850" s="184"/>
      <c r="N850" s="184"/>
      <c r="O850" s="184"/>
      <c r="P850" s="184"/>
      <c r="Q850" s="184"/>
      <c r="R850" s="184"/>
      <c r="S850" s="184"/>
      <c r="T850" s="184"/>
      <c r="U850" s="184"/>
      <c r="V850" s="184"/>
      <c r="W850" s="184"/>
      <c r="X850" s="184"/>
      <c r="Y850" s="184"/>
      <c r="Z850" s="184"/>
      <c r="AA850" s="184"/>
      <c r="AB850" s="184"/>
      <c r="AC850" s="184"/>
    </row>
    <row r="851" spans="1:29" x14ac:dyDescent="0.35">
      <c r="A851" s="246"/>
      <c r="B851" s="184"/>
      <c r="C851" s="184"/>
      <c r="D851" s="184"/>
      <c r="E851" s="184"/>
      <c r="F851" s="184"/>
      <c r="G851" s="184"/>
      <c r="H851" s="184"/>
      <c r="I851" s="184"/>
      <c r="J851" s="184"/>
      <c r="K851" s="184"/>
      <c r="L851" s="184"/>
      <c r="M851" s="184"/>
      <c r="N851" s="184"/>
      <c r="O851" s="184"/>
      <c r="P851" s="184"/>
      <c r="Q851" s="184"/>
      <c r="R851" s="184"/>
      <c r="S851" s="184"/>
      <c r="T851" s="184"/>
      <c r="U851" s="184"/>
      <c r="V851" s="184"/>
      <c r="W851" s="184"/>
      <c r="X851" s="184"/>
      <c r="Y851" s="184"/>
      <c r="Z851" s="184"/>
      <c r="AA851" s="184"/>
      <c r="AB851" s="184"/>
      <c r="AC851" s="184"/>
    </row>
    <row r="852" spans="1:29" x14ac:dyDescent="0.35">
      <c r="A852" s="246"/>
      <c r="B852" s="184"/>
      <c r="C852" s="184"/>
      <c r="D852" s="184"/>
      <c r="E852" s="184"/>
      <c r="F852" s="184"/>
      <c r="G852" s="184"/>
      <c r="H852" s="184"/>
      <c r="I852" s="184"/>
      <c r="J852" s="184"/>
      <c r="K852" s="184"/>
      <c r="L852" s="184"/>
      <c r="M852" s="184"/>
      <c r="N852" s="184"/>
      <c r="O852" s="184"/>
      <c r="P852" s="184"/>
      <c r="Q852" s="184"/>
      <c r="R852" s="184"/>
      <c r="S852" s="184"/>
      <c r="T852" s="184"/>
      <c r="U852" s="184"/>
      <c r="V852" s="184"/>
      <c r="W852" s="184"/>
      <c r="X852" s="184"/>
      <c r="Y852" s="184"/>
      <c r="Z852" s="184"/>
      <c r="AA852" s="184"/>
      <c r="AB852" s="184"/>
      <c r="AC852" s="184"/>
    </row>
    <row r="853" spans="1:29" x14ac:dyDescent="0.35">
      <c r="A853" s="246"/>
      <c r="B853" s="184"/>
      <c r="C853" s="184"/>
      <c r="D853" s="184"/>
      <c r="E853" s="184"/>
      <c r="F853" s="184"/>
      <c r="G853" s="184"/>
      <c r="H853" s="184"/>
      <c r="I853" s="184"/>
      <c r="J853" s="184"/>
      <c r="K853" s="184"/>
      <c r="L853" s="184"/>
      <c r="M853" s="184"/>
      <c r="N853" s="184"/>
      <c r="O853" s="184"/>
      <c r="P853" s="184"/>
      <c r="Q853" s="184"/>
      <c r="R853" s="184"/>
      <c r="S853" s="184"/>
      <c r="T853" s="184"/>
      <c r="U853" s="184"/>
      <c r="V853" s="184"/>
      <c r="W853" s="184"/>
      <c r="X853" s="184"/>
      <c r="Y853" s="184"/>
      <c r="Z853" s="184"/>
      <c r="AA853" s="184"/>
      <c r="AB853" s="184"/>
      <c r="AC853" s="184"/>
    </row>
    <row r="854" spans="1:29" x14ac:dyDescent="0.35">
      <c r="A854" s="246"/>
      <c r="B854" s="184"/>
      <c r="C854" s="184"/>
      <c r="D854" s="184"/>
      <c r="E854" s="184"/>
      <c r="F854" s="184"/>
      <c r="G854" s="184"/>
      <c r="H854" s="184"/>
      <c r="I854" s="184"/>
      <c r="J854" s="184"/>
      <c r="K854" s="184"/>
      <c r="L854" s="184"/>
      <c r="M854" s="184"/>
      <c r="N854" s="184"/>
      <c r="O854" s="184"/>
      <c r="P854" s="184"/>
      <c r="Q854" s="184"/>
      <c r="R854" s="184"/>
      <c r="S854" s="184"/>
      <c r="T854" s="184"/>
      <c r="U854" s="184"/>
      <c r="V854" s="184"/>
      <c r="W854" s="184"/>
      <c r="X854" s="184"/>
      <c r="Y854" s="184"/>
      <c r="Z854" s="184"/>
      <c r="AA854" s="184"/>
      <c r="AB854" s="184"/>
      <c r="AC854" s="184"/>
    </row>
    <row r="855" spans="1:29" x14ac:dyDescent="0.35">
      <c r="A855" s="246"/>
      <c r="B855" s="184"/>
      <c r="C855" s="184"/>
      <c r="D855" s="184"/>
      <c r="E855" s="184"/>
      <c r="F855" s="184"/>
      <c r="G855" s="184"/>
      <c r="H855" s="184"/>
      <c r="I855" s="184"/>
      <c r="J855" s="184"/>
      <c r="K855" s="184"/>
      <c r="L855" s="184"/>
      <c r="M855" s="184"/>
      <c r="N855" s="184"/>
      <c r="O855" s="184"/>
      <c r="P855" s="184"/>
      <c r="Q855" s="184"/>
      <c r="R855" s="184"/>
      <c r="S855" s="184"/>
      <c r="T855" s="184"/>
      <c r="U855" s="184"/>
      <c r="V855" s="184"/>
      <c r="W855" s="184"/>
      <c r="X855" s="184"/>
      <c r="Y855" s="184"/>
      <c r="Z855" s="184"/>
      <c r="AA855" s="184"/>
      <c r="AB855" s="184"/>
      <c r="AC855" s="184"/>
    </row>
    <row r="856" spans="1:29" x14ac:dyDescent="0.35">
      <c r="A856" s="246"/>
      <c r="B856" s="184"/>
      <c r="C856" s="184"/>
      <c r="D856" s="184"/>
      <c r="E856" s="184"/>
      <c r="F856" s="184"/>
      <c r="G856" s="184"/>
      <c r="H856" s="184"/>
      <c r="I856" s="184"/>
      <c r="J856" s="184"/>
      <c r="K856" s="184"/>
      <c r="L856" s="184"/>
      <c r="M856" s="184"/>
      <c r="N856" s="184"/>
      <c r="O856" s="184"/>
      <c r="P856" s="184"/>
      <c r="Q856" s="184"/>
      <c r="R856" s="184"/>
      <c r="S856" s="184"/>
      <c r="T856" s="184"/>
      <c r="U856" s="184"/>
      <c r="V856" s="184"/>
      <c r="W856" s="184"/>
      <c r="X856" s="184"/>
      <c r="Y856" s="184"/>
      <c r="Z856" s="184"/>
      <c r="AA856" s="184"/>
      <c r="AB856" s="184"/>
      <c r="AC856" s="184"/>
    </row>
    <row r="857" spans="1:29" x14ac:dyDescent="0.35">
      <c r="A857" s="246"/>
      <c r="B857" s="184"/>
      <c r="C857" s="184"/>
      <c r="D857" s="184"/>
      <c r="E857" s="184"/>
      <c r="F857" s="184"/>
      <c r="G857" s="184"/>
      <c r="H857" s="184"/>
      <c r="I857" s="184"/>
      <c r="J857" s="184"/>
      <c r="K857" s="184"/>
      <c r="L857" s="184"/>
      <c r="M857" s="184"/>
      <c r="N857" s="184"/>
      <c r="O857" s="184"/>
      <c r="P857" s="184"/>
      <c r="Q857" s="184"/>
      <c r="R857" s="184"/>
      <c r="S857" s="184"/>
      <c r="T857" s="184"/>
      <c r="U857" s="184"/>
      <c r="V857" s="184"/>
      <c r="W857" s="184"/>
      <c r="X857" s="184"/>
      <c r="Y857" s="184"/>
      <c r="Z857" s="184"/>
      <c r="AA857" s="184"/>
      <c r="AB857" s="184"/>
      <c r="AC857" s="184"/>
    </row>
    <row r="858" spans="1:29" x14ac:dyDescent="0.35">
      <c r="A858" s="246"/>
      <c r="B858" s="184"/>
      <c r="C858" s="184"/>
      <c r="D858" s="184"/>
      <c r="E858" s="184"/>
      <c r="F858" s="184"/>
      <c r="G858" s="184"/>
      <c r="H858" s="184"/>
      <c r="I858" s="184"/>
      <c r="J858" s="184"/>
      <c r="K858" s="184"/>
      <c r="L858" s="184"/>
      <c r="M858" s="184"/>
      <c r="N858" s="184"/>
      <c r="O858" s="184"/>
      <c r="P858" s="184"/>
      <c r="Q858" s="184"/>
      <c r="R858" s="184"/>
      <c r="S858" s="184"/>
      <c r="T858" s="184"/>
      <c r="U858" s="184"/>
      <c r="V858" s="184"/>
      <c r="W858" s="184"/>
      <c r="X858" s="184"/>
      <c r="Y858" s="184"/>
      <c r="Z858" s="184"/>
      <c r="AA858" s="184"/>
      <c r="AB858" s="184"/>
      <c r="AC858" s="184"/>
    </row>
    <row r="859" spans="1:29" x14ac:dyDescent="0.35">
      <c r="A859" s="246"/>
      <c r="B859" s="184"/>
      <c r="C859" s="184"/>
      <c r="D859" s="184"/>
      <c r="E859" s="184"/>
      <c r="F859" s="184"/>
      <c r="G859" s="184"/>
      <c r="H859" s="184"/>
      <c r="I859" s="184"/>
      <c r="J859" s="184"/>
      <c r="K859" s="184"/>
      <c r="L859" s="184"/>
      <c r="M859" s="184"/>
      <c r="N859" s="184"/>
      <c r="O859" s="184"/>
      <c r="P859" s="184"/>
      <c r="Q859" s="184"/>
      <c r="R859" s="184"/>
      <c r="S859" s="184"/>
      <c r="T859" s="184"/>
      <c r="U859" s="184"/>
      <c r="V859" s="184"/>
      <c r="W859" s="184"/>
      <c r="X859" s="184"/>
      <c r="Y859" s="184"/>
      <c r="Z859" s="184"/>
      <c r="AA859" s="184"/>
      <c r="AB859" s="184"/>
      <c r="AC859" s="184"/>
    </row>
    <row r="860" spans="1:29" x14ac:dyDescent="0.35">
      <c r="A860" s="246"/>
      <c r="B860" s="184"/>
      <c r="C860" s="184"/>
      <c r="D860" s="184"/>
      <c r="E860" s="184"/>
      <c r="F860" s="184"/>
      <c r="G860" s="184"/>
      <c r="H860" s="184"/>
      <c r="I860" s="184"/>
      <c r="J860" s="184"/>
      <c r="K860" s="184"/>
      <c r="L860" s="184"/>
      <c r="M860" s="184"/>
      <c r="N860" s="184"/>
      <c r="O860" s="184"/>
      <c r="P860" s="184"/>
      <c r="Q860" s="184"/>
      <c r="R860" s="184"/>
      <c r="S860" s="184"/>
      <c r="T860" s="184"/>
      <c r="U860" s="184"/>
      <c r="V860" s="184"/>
      <c r="W860" s="184"/>
      <c r="X860" s="184"/>
      <c r="Y860" s="184"/>
      <c r="Z860" s="184"/>
      <c r="AA860" s="184"/>
      <c r="AB860" s="184"/>
      <c r="AC860" s="184"/>
    </row>
    <row r="861" spans="1:29" x14ac:dyDescent="0.35">
      <c r="A861" s="246"/>
      <c r="B861" s="184"/>
      <c r="C861" s="184"/>
      <c r="D861" s="184"/>
      <c r="E861" s="184"/>
      <c r="F861" s="184"/>
      <c r="G861" s="184"/>
      <c r="H861" s="184"/>
      <c r="I861" s="184"/>
      <c r="J861" s="184"/>
      <c r="K861" s="184"/>
      <c r="L861" s="184"/>
      <c r="M861" s="184"/>
      <c r="N861" s="184"/>
      <c r="O861" s="184"/>
      <c r="P861" s="184"/>
      <c r="Q861" s="184"/>
      <c r="R861" s="184"/>
      <c r="S861" s="184"/>
      <c r="T861" s="184"/>
      <c r="U861" s="184"/>
      <c r="V861" s="184"/>
      <c r="W861" s="184"/>
      <c r="X861" s="184"/>
      <c r="Y861" s="184"/>
      <c r="Z861" s="184"/>
      <c r="AA861" s="184"/>
      <c r="AB861" s="184"/>
      <c r="AC861" s="184"/>
    </row>
    <row r="862" spans="1:29" x14ac:dyDescent="0.35">
      <c r="A862" s="246"/>
      <c r="B862" s="184"/>
      <c r="C862" s="184"/>
      <c r="D862" s="184"/>
      <c r="E862" s="184"/>
      <c r="F862" s="184"/>
      <c r="G862" s="184"/>
      <c r="H862" s="184"/>
      <c r="I862" s="184"/>
      <c r="J862" s="184"/>
      <c r="K862" s="184"/>
      <c r="L862" s="184"/>
      <c r="M862" s="184"/>
      <c r="N862" s="184"/>
      <c r="O862" s="184"/>
      <c r="P862" s="184"/>
      <c r="Q862" s="184"/>
      <c r="R862" s="184"/>
      <c r="S862" s="184"/>
      <c r="T862" s="184"/>
      <c r="U862" s="184"/>
      <c r="V862" s="184"/>
      <c r="W862" s="184"/>
      <c r="X862" s="184"/>
      <c r="Y862" s="184"/>
      <c r="Z862" s="184"/>
      <c r="AA862" s="184"/>
      <c r="AB862" s="184"/>
      <c r="AC862" s="184"/>
    </row>
    <row r="863" spans="1:29" x14ac:dyDescent="0.35">
      <c r="A863" s="246"/>
      <c r="B863" s="184"/>
      <c r="C863" s="184"/>
      <c r="D863" s="184"/>
      <c r="E863" s="184"/>
      <c r="F863" s="184"/>
      <c r="G863" s="184"/>
      <c r="H863" s="184"/>
      <c r="I863" s="184"/>
      <c r="J863" s="184"/>
      <c r="K863" s="184"/>
      <c r="L863" s="184"/>
      <c r="M863" s="184"/>
      <c r="N863" s="184"/>
      <c r="O863" s="184"/>
      <c r="P863" s="184"/>
      <c r="Q863" s="184"/>
      <c r="R863" s="184"/>
      <c r="S863" s="184"/>
      <c r="T863" s="184"/>
      <c r="U863" s="184"/>
      <c r="V863" s="184"/>
      <c r="W863" s="184"/>
      <c r="X863" s="184"/>
      <c r="Y863" s="184"/>
      <c r="Z863" s="184"/>
      <c r="AA863" s="184"/>
      <c r="AB863" s="184"/>
      <c r="AC863" s="184"/>
    </row>
    <row r="864" spans="1:29" x14ac:dyDescent="0.35">
      <c r="A864" s="246"/>
      <c r="B864" s="184"/>
      <c r="C864" s="184"/>
      <c r="D864" s="184"/>
      <c r="E864" s="184"/>
      <c r="F864" s="184"/>
      <c r="G864" s="184"/>
      <c r="H864" s="184"/>
      <c r="I864" s="184"/>
      <c r="J864" s="184"/>
      <c r="K864" s="184"/>
      <c r="L864" s="184"/>
      <c r="M864" s="184"/>
      <c r="N864" s="184"/>
      <c r="O864" s="184"/>
      <c r="P864" s="184"/>
      <c r="Q864" s="184"/>
      <c r="R864" s="184"/>
      <c r="S864" s="184"/>
      <c r="T864" s="184"/>
      <c r="U864" s="184"/>
      <c r="V864" s="184"/>
      <c r="W864" s="184"/>
      <c r="X864" s="184"/>
      <c r="Y864" s="184"/>
      <c r="Z864" s="184"/>
      <c r="AA864" s="184"/>
      <c r="AB864" s="184"/>
      <c r="AC864" s="184"/>
    </row>
    <row r="865" spans="1:29" x14ac:dyDescent="0.35">
      <c r="A865" s="246"/>
      <c r="B865" s="184"/>
      <c r="C865" s="184"/>
      <c r="D865" s="184"/>
      <c r="E865" s="184"/>
      <c r="F865" s="184"/>
      <c r="G865" s="184"/>
      <c r="H865" s="184"/>
      <c r="I865" s="184"/>
      <c r="J865" s="184"/>
      <c r="K865" s="184"/>
      <c r="L865" s="184"/>
      <c r="M865" s="184"/>
      <c r="N865" s="184"/>
      <c r="O865" s="184"/>
      <c r="P865" s="184"/>
      <c r="Q865" s="184"/>
      <c r="R865" s="184"/>
      <c r="S865" s="184"/>
      <c r="T865" s="184"/>
      <c r="U865" s="184"/>
      <c r="V865" s="184"/>
      <c r="W865" s="184"/>
      <c r="X865" s="184"/>
      <c r="Y865" s="184"/>
      <c r="Z865" s="184"/>
      <c r="AA865" s="184"/>
      <c r="AB865" s="184"/>
      <c r="AC865" s="184"/>
    </row>
    <row r="866" spans="1:29" x14ac:dyDescent="0.35">
      <c r="A866" s="246"/>
      <c r="B866" s="184"/>
      <c r="C866" s="184"/>
      <c r="D866" s="184"/>
      <c r="E866" s="184"/>
      <c r="F866" s="184"/>
      <c r="G866" s="184"/>
      <c r="H866" s="184"/>
      <c r="I866" s="184"/>
      <c r="J866" s="184"/>
      <c r="K866" s="184"/>
      <c r="L866" s="184"/>
      <c r="M866" s="184"/>
      <c r="N866" s="184"/>
      <c r="O866" s="184"/>
      <c r="P866" s="184"/>
      <c r="Q866" s="184"/>
      <c r="R866" s="184"/>
      <c r="S866" s="184"/>
      <c r="T866" s="184"/>
      <c r="U866" s="184"/>
      <c r="V866" s="184"/>
      <c r="W866" s="184"/>
      <c r="X866" s="184"/>
      <c r="Y866" s="184"/>
      <c r="Z866" s="184"/>
      <c r="AA866" s="184"/>
      <c r="AB866" s="184"/>
      <c r="AC866" s="184"/>
    </row>
    <row r="867" spans="1:29" x14ac:dyDescent="0.35">
      <c r="A867" s="246"/>
      <c r="B867" s="184"/>
      <c r="C867" s="184"/>
      <c r="D867" s="184"/>
      <c r="E867" s="184"/>
      <c r="F867" s="184"/>
      <c r="G867" s="184"/>
      <c r="H867" s="184"/>
      <c r="I867" s="184"/>
      <c r="J867" s="184"/>
      <c r="K867" s="184"/>
      <c r="L867" s="184"/>
      <c r="M867" s="184"/>
      <c r="N867" s="184"/>
      <c r="O867" s="184"/>
      <c r="P867" s="184"/>
      <c r="Q867" s="184"/>
      <c r="R867" s="184"/>
      <c r="S867" s="184"/>
      <c r="T867" s="184"/>
      <c r="U867" s="184"/>
      <c r="V867" s="184"/>
      <c r="W867" s="184"/>
      <c r="X867" s="184"/>
      <c r="Y867" s="184"/>
      <c r="Z867" s="184"/>
      <c r="AA867" s="184"/>
      <c r="AB867" s="184"/>
      <c r="AC867" s="184"/>
    </row>
    <row r="868" spans="1:29" x14ac:dyDescent="0.35">
      <c r="A868" s="246"/>
      <c r="B868" s="184"/>
      <c r="C868" s="184"/>
      <c r="D868" s="184"/>
      <c r="E868" s="184"/>
      <c r="F868" s="184"/>
      <c r="G868" s="184"/>
      <c r="H868" s="184"/>
      <c r="I868" s="184"/>
      <c r="J868" s="184"/>
      <c r="K868" s="184"/>
      <c r="L868" s="184"/>
      <c r="M868" s="184"/>
      <c r="N868" s="184"/>
      <c r="O868" s="184"/>
      <c r="P868" s="184"/>
      <c r="Q868" s="184"/>
      <c r="R868" s="184"/>
      <c r="S868" s="184"/>
      <c r="T868" s="184"/>
      <c r="U868" s="184"/>
      <c r="V868" s="184"/>
      <c r="W868" s="184"/>
      <c r="X868" s="184"/>
      <c r="Y868" s="184"/>
      <c r="Z868" s="184"/>
      <c r="AA868" s="184"/>
      <c r="AB868" s="184"/>
      <c r="AC868" s="184"/>
    </row>
    <row r="869" spans="1:29" x14ac:dyDescent="0.35">
      <c r="A869" s="246"/>
      <c r="B869" s="184"/>
      <c r="C869" s="184"/>
      <c r="D869" s="184"/>
      <c r="E869" s="184"/>
      <c r="F869" s="184"/>
      <c r="G869" s="184"/>
      <c r="H869" s="184"/>
      <c r="I869" s="184"/>
      <c r="J869" s="184"/>
      <c r="K869" s="184"/>
      <c r="L869" s="184"/>
      <c r="M869" s="184"/>
      <c r="N869" s="184"/>
      <c r="O869" s="184"/>
      <c r="P869" s="184"/>
      <c r="Q869" s="184"/>
      <c r="R869" s="184"/>
      <c r="S869" s="184"/>
      <c r="T869" s="184"/>
      <c r="U869" s="184"/>
      <c r="V869" s="184"/>
      <c r="W869" s="184"/>
      <c r="X869" s="184"/>
      <c r="Y869" s="184"/>
      <c r="Z869" s="184"/>
      <c r="AA869" s="184"/>
      <c r="AB869" s="184"/>
      <c r="AC869" s="184"/>
    </row>
    <row r="870" spans="1:29" x14ac:dyDescent="0.35">
      <c r="A870" s="246"/>
      <c r="B870" s="184"/>
      <c r="C870" s="184"/>
      <c r="D870" s="184"/>
      <c r="E870" s="184"/>
      <c r="F870" s="184"/>
      <c r="G870" s="184"/>
      <c r="H870" s="184"/>
      <c r="I870" s="184"/>
      <c r="J870" s="184"/>
      <c r="K870" s="184"/>
      <c r="L870" s="184"/>
      <c r="M870" s="184"/>
      <c r="N870" s="184"/>
      <c r="O870" s="184"/>
      <c r="P870" s="184"/>
      <c r="Q870" s="184"/>
      <c r="R870" s="184"/>
      <c r="S870" s="184"/>
      <c r="T870" s="184"/>
      <c r="U870" s="184"/>
      <c r="V870" s="184"/>
      <c r="W870" s="184"/>
      <c r="X870" s="184"/>
      <c r="Y870" s="184"/>
      <c r="Z870" s="184"/>
      <c r="AA870" s="184"/>
      <c r="AB870" s="184"/>
      <c r="AC870" s="184"/>
    </row>
    <row r="871" spans="1:29" x14ac:dyDescent="0.35">
      <c r="A871" s="246"/>
      <c r="B871" s="184"/>
      <c r="C871" s="184"/>
      <c r="D871" s="184"/>
      <c r="E871" s="184"/>
      <c r="F871" s="184"/>
      <c r="G871" s="184"/>
      <c r="H871" s="184"/>
      <c r="I871" s="184"/>
      <c r="J871" s="184"/>
      <c r="K871" s="184"/>
      <c r="L871" s="184"/>
      <c r="M871" s="184"/>
      <c r="N871" s="184"/>
      <c r="O871" s="184"/>
      <c r="P871" s="184"/>
      <c r="Q871" s="184"/>
      <c r="R871" s="184"/>
      <c r="S871" s="184"/>
      <c r="T871" s="184"/>
      <c r="U871" s="184"/>
      <c r="V871" s="184"/>
      <c r="W871" s="184"/>
      <c r="X871" s="184"/>
      <c r="Y871" s="184"/>
      <c r="Z871" s="184"/>
      <c r="AA871" s="184"/>
      <c r="AB871" s="184"/>
      <c r="AC871" s="184"/>
    </row>
    <row r="872" spans="1:29" x14ac:dyDescent="0.35">
      <c r="A872" s="246"/>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c r="AA872" s="184"/>
      <c r="AB872" s="184"/>
      <c r="AC872" s="184"/>
    </row>
    <row r="873" spans="1:29" x14ac:dyDescent="0.35">
      <c r="A873" s="246"/>
      <c r="B873" s="184"/>
      <c r="C873" s="184"/>
      <c r="D873" s="184"/>
      <c r="E873" s="184"/>
      <c r="F873" s="184"/>
      <c r="G873" s="184"/>
      <c r="H873" s="184"/>
      <c r="I873" s="184"/>
      <c r="J873" s="184"/>
      <c r="K873" s="184"/>
      <c r="L873" s="184"/>
      <c r="M873" s="184"/>
      <c r="N873" s="184"/>
      <c r="O873" s="184"/>
      <c r="P873" s="184"/>
      <c r="Q873" s="184"/>
      <c r="R873" s="184"/>
      <c r="S873" s="184"/>
      <c r="T873" s="184"/>
      <c r="U873" s="184"/>
      <c r="V873" s="184"/>
      <c r="W873" s="184"/>
      <c r="X873" s="184"/>
      <c r="Y873" s="184"/>
      <c r="Z873" s="184"/>
      <c r="AA873" s="184"/>
      <c r="AB873" s="184"/>
      <c r="AC873" s="184"/>
    </row>
    <row r="874" spans="1:29" x14ac:dyDescent="0.35">
      <c r="A874" s="246"/>
      <c r="B874" s="184"/>
      <c r="C874" s="184"/>
      <c r="D874" s="184"/>
      <c r="E874" s="184"/>
      <c r="F874" s="184"/>
      <c r="G874" s="184"/>
      <c r="H874" s="184"/>
      <c r="I874" s="184"/>
      <c r="J874" s="184"/>
      <c r="K874" s="184"/>
      <c r="L874" s="184"/>
      <c r="M874" s="184"/>
      <c r="N874" s="184"/>
      <c r="O874" s="184"/>
      <c r="P874" s="184"/>
      <c r="Q874" s="184"/>
      <c r="R874" s="184"/>
      <c r="S874" s="184"/>
      <c r="T874" s="184"/>
      <c r="U874" s="184"/>
      <c r="V874" s="184"/>
      <c r="W874" s="184"/>
      <c r="X874" s="184"/>
      <c r="Y874" s="184"/>
      <c r="Z874" s="184"/>
      <c r="AA874" s="184"/>
      <c r="AB874" s="184"/>
      <c r="AC874" s="184"/>
    </row>
    <row r="875" spans="1:29" x14ac:dyDescent="0.35">
      <c r="A875" s="246"/>
      <c r="B875" s="184"/>
      <c r="C875" s="184"/>
      <c r="D875" s="184"/>
      <c r="E875" s="184"/>
      <c r="F875" s="184"/>
      <c r="G875" s="184"/>
      <c r="H875" s="184"/>
      <c r="I875" s="184"/>
      <c r="J875" s="184"/>
      <c r="K875" s="184"/>
      <c r="L875" s="184"/>
      <c r="M875" s="184"/>
      <c r="N875" s="184"/>
      <c r="O875" s="184"/>
      <c r="P875" s="184"/>
      <c r="Q875" s="184"/>
      <c r="R875" s="184"/>
      <c r="S875" s="184"/>
      <c r="T875" s="184"/>
      <c r="U875" s="184"/>
      <c r="V875" s="184"/>
      <c r="W875" s="184"/>
      <c r="X875" s="184"/>
      <c r="Y875" s="184"/>
      <c r="Z875" s="184"/>
      <c r="AA875" s="184"/>
      <c r="AB875" s="184"/>
      <c r="AC875" s="184"/>
    </row>
    <row r="876" spans="1:29" x14ac:dyDescent="0.35">
      <c r="A876" s="246"/>
      <c r="B876" s="184"/>
      <c r="C876" s="184"/>
      <c r="D876" s="184"/>
      <c r="E876" s="184"/>
      <c r="F876" s="184"/>
      <c r="G876" s="184"/>
      <c r="H876" s="184"/>
      <c r="I876" s="184"/>
      <c r="J876" s="184"/>
      <c r="K876" s="184"/>
      <c r="L876" s="184"/>
      <c r="M876" s="184"/>
      <c r="N876" s="184"/>
      <c r="O876" s="184"/>
      <c r="P876" s="184"/>
      <c r="Q876" s="184"/>
      <c r="R876" s="184"/>
      <c r="S876" s="184"/>
      <c r="T876" s="184"/>
      <c r="U876" s="184"/>
      <c r="V876" s="184"/>
      <c r="W876" s="184"/>
      <c r="X876" s="184"/>
      <c r="Y876" s="184"/>
      <c r="Z876" s="184"/>
      <c r="AA876" s="184"/>
      <c r="AB876" s="184"/>
      <c r="AC876" s="184"/>
    </row>
    <row r="877" spans="1:29" x14ac:dyDescent="0.35">
      <c r="A877" s="246"/>
      <c r="B877" s="184"/>
      <c r="C877" s="184"/>
      <c r="D877" s="184"/>
      <c r="E877" s="184"/>
      <c r="F877" s="184"/>
      <c r="G877" s="184"/>
      <c r="H877" s="184"/>
      <c r="I877" s="184"/>
      <c r="J877" s="184"/>
      <c r="K877" s="184"/>
      <c r="L877" s="184"/>
      <c r="M877" s="184"/>
      <c r="N877" s="184"/>
      <c r="O877" s="184"/>
      <c r="P877" s="184"/>
      <c r="Q877" s="184"/>
      <c r="R877" s="184"/>
      <c r="S877" s="184"/>
      <c r="T877" s="184"/>
      <c r="U877" s="184"/>
      <c r="V877" s="184"/>
      <c r="W877" s="184"/>
      <c r="X877" s="184"/>
      <c r="Y877" s="184"/>
      <c r="Z877" s="184"/>
      <c r="AA877" s="184"/>
      <c r="AB877" s="184"/>
      <c r="AC877" s="184"/>
    </row>
    <row r="878" spans="1:29" x14ac:dyDescent="0.35">
      <c r="A878" s="246"/>
      <c r="B878" s="184"/>
      <c r="C878" s="184"/>
      <c r="D878" s="184"/>
      <c r="E878" s="184"/>
      <c r="F878" s="184"/>
      <c r="G878" s="184"/>
      <c r="H878" s="184"/>
      <c r="I878" s="184"/>
      <c r="J878" s="184"/>
      <c r="K878" s="184"/>
      <c r="L878" s="184"/>
      <c r="M878" s="184"/>
      <c r="N878" s="184"/>
      <c r="O878" s="184"/>
      <c r="P878" s="184"/>
      <c r="Q878" s="184"/>
      <c r="R878" s="184"/>
      <c r="S878" s="184"/>
      <c r="T878" s="184"/>
      <c r="U878" s="184"/>
      <c r="V878" s="184"/>
      <c r="W878" s="184"/>
      <c r="X878" s="184"/>
      <c r="Y878" s="184"/>
      <c r="Z878" s="184"/>
      <c r="AA878" s="184"/>
      <c r="AB878" s="184"/>
      <c r="AC878" s="184"/>
    </row>
    <row r="879" spans="1:29" x14ac:dyDescent="0.35">
      <c r="A879" s="246"/>
      <c r="B879" s="184"/>
      <c r="C879" s="184"/>
      <c r="D879" s="184"/>
      <c r="E879" s="184"/>
      <c r="F879" s="184"/>
      <c r="G879" s="184"/>
      <c r="H879" s="184"/>
      <c r="I879" s="184"/>
      <c r="J879" s="184"/>
      <c r="K879" s="184"/>
      <c r="L879" s="184"/>
      <c r="M879" s="184"/>
      <c r="N879" s="184"/>
      <c r="O879" s="184"/>
      <c r="P879" s="184"/>
      <c r="Q879" s="184"/>
      <c r="R879" s="184"/>
      <c r="S879" s="184"/>
      <c r="T879" s="184"/>
      <c r="U879" s="184"/>
      <c r="V879" s="184"/>
      <c r="W879" s="184"/>
      <c r="X879" s="184"/>
      <c r="Y879" s="184"/>
      <c r="Z879" s="184"/>
      <c r="AA879" s="184"/>
      <c r="AB879" s="184"/>
      <c r="AC879" s="184"/>
    </row>
    <row r="880" spans="1:29" x14ac:dyDescent="0.35">
      <c r="A880" s="246"/>
      <c r="B880" s="184"/>
      <c r="C880" s="184"/>
      <c r="D880" s="184"/>
      <c r="E880" s="184"/>
      <c r="F880" s="184"/>
      <c r="G880" s="184"/>
      <c r="H880" s="184"/>
      <c r="I880" s="184"/>
      <c r="J880" s="184"/>
      <c r="K880" s="184"/>
      <c r="L880" s="184"/>
      <c r="M880" s="184"/>
      <c r="N880" s="184"/>
      <c r="O880" s="184"/>
      <c r="P880" s="184"/>
      <c r="Q880" s="184"/>
      <c r="R880" s="184"/>
      <c r="S880" s="184"/>
      <c r="T880" s="184"/>
      <c r="U880" s="184"/>
      <c r="V880" s="184"/>
      <c r="W880" s="184"/>
      <c r="X880" s="184"/>
      <c r="Y880" s="184"/>
      <c r="Z880" s="184"/>
      <c r="AA880" s="184"/>
      <c r="AB880" s="184"/>
      <c r="AC880" s="184"/>
    </row>
    <row r="881" spans="1:29" x14ac:dyDescent="0.35">
      <c r="A881" s="246"/>
      <c r="B881" s="184"/>
      <c r="C881" s="184"/>
      <c r="D881" s="184"/>
      <c r="E881" s="184"/>
      <c r="F881" s="184"/>
      <c r="G881" s="184"/>
      <c r="H881" s="184"/>
      <c r="I881" s="184"/>
      <c r="J881" s="184"/>
      <c r="K881" s="184"/>
      <c r="L881" s="184"/>
      <c r="M881" s="184"/>
      <c r="N881" s="184"/>
      <c r="O881" s="184"/>
      <c r="P881" s="184"/>
      <c r="Q881" s="184"/>
      <c r="R881" s="184"/>
      <c r="S881" s="184"/>
      <c r="T881" s="184"/>
      <c r="U881" s="184"/>
      <c r="V881" s="184"/>
      <c r="W881" s="184"/>
      <c r="X881" s="184"/>
      <c r="Y881" s="184"/>
      <c r="Z881" s="184"/>
      <c r="AA881" s="184"/>
      <c r="AB881" s="184"/>
      <c r="AC881" s="184"/>
    </row>
    <row r="882" spans="1:29" x14ac:dyDescent="0.35">
      <c r="A882" s="246"/>
      <c r="B882" s="184"/>
      <c r="C882" s="184"/>
      <c r="D882" s="184"/>
      <c r="E882" s="184"/>
      <c r="F882" s="184"/>
      <c r="G882" s="184"/>
      <c r="H882" s="184"/>
      <c r="I882" s="184"/>
      <c r="J882" s="184"/>
      <c r="K882" s="184"/>
      <c r="L882" s="184"/>
      <c r="M882" s="184"/>
      <c r="N882" s="184"/>
      <c r="O882" s="184"/>
      <c r="P882" s="184"/>
      <c r="Q882" s="184"/>
      <c r="R882" s="184"/>
      <c r="S882" s="184"/>
      <c r="T882" s="184"/>
      <c r="U882" s="184"/>
      <c r="V882" s="184"/>
      <c r="W882" s="184"/>
      <c r="X882" s="184"/>
      <c r="Y882" s="184"/>
      <c r="Z882" s="184"/>
      <c r="AA882" s="184"/>
      <c r="AB882" s="184"/>
      <c r="AC882" s="184"/>
    </row>
    <row r="883" spans="1:29" x14ac:dyDescent="0.35">
      <c r="A883" s="246"/>
      <c r="B883" s="184"/>
      <c r="C883" s="184"/>
      <c r="D883" s="184"/>
      <c r="E883" s="184"/>
      <c r="F883" s="184"/>
      <c r="G883" s="184"/>
      <c r="H883" s="184"/>
      <c r="I883" s="184"/>
      <c r="J883" s="184"/>
      <c r="K883" s="184"/>
      <c r="L883" s="184"/>
      <c r="M883" s="184"/>
      <c r="N883" s="184"/>
      <c r="O883" s="184"/>
      <c r="P883" s="184"/>
      <c r="Q883" s="184"/>
      <c r="R883" s="184"/>
      <c r="S883" s="184"/>
      <c r="T883" s="184"/>
      <c r="U883" s="184"/>
      <c r="V883" s="184"/>
      <c r="W883" s="184"/>
      <c r="X883" s="184"/>
      <c r="Y883" s="184"/>
      <c r="Z883" s="184"/>
      <c r="AA883" s="184"/>
      <c r="AB883" s="184"/>
      <c r="AC883" s="184"/>
    </row>
    <row r="884" spans="1:29" x14ac:dyDescent="0.35">
      <c r="A884" s="246"/>
      <c r="B884" s="184"/>
      <c r="C884" s="184"/>
      <c r="D884" s="184"/>
      <c r="E884" s="184"/>
      <c r="F884" s="184"/>
      <c r="G884" s="184"/>
      <c r="H884" s="184"/>
      <c r="I884" s="184"/>
      <c r="J884" s="184"/>
      <c r="K884" s="184"/>
      <c r="L884" s="184"/>
      <c r="M884" s="184"/>
      <c r="N884" s="184"/>
      <c r="O884" s="184"/>
      <c r="P884" s="184"/>
      <c r="Q884" s="184"/>
      <c r="R884" s="184"/>
      <c r="S884" s="184"/>
      <c r="T884" s="184"/>
      <c r="U884" s="184"/>
      <c r="V884" s="184"/>
      <c r="W884" s="184"/>
      <c r="X884" s="184"/>
      <c r="Y884" s="184"/>
      <c r="Z884" s="184"/>
      <c r="AA884" s="184"/>
      <c r="AB884" s="184"/>
      <c r="AC884" s="184"/>
    </row>
    <row r="885" spans="1:29" x14ac:dyDescent="0.35">
      <c r="A885" s="246"/>
      <c r="B885" s="184"/>
      <c r="C885" s="184"/>
      <c r="D885" s="184"/>
      <c r="E885" s="184"/>
      <c r="F885" s="184"/>
      <c r="G885" s="184"/>
      <c r="H885" s="184"/>
      <c r="I885" s="184"/>
      <c r="J885" s="184"/>
      <c r="K885" s="184"/>
      <c r="L885" s="184"/>
      <c r="M885" s="184"/>
      <c r="N885" s="184"/>
      <c r="O885" s="184"/>
      <c r="P885" s="184"/>
      <c r="Q885" s="184"/>
      <c r="R885" s="184"/>
      <c r="S885" s="184"/>
      <c r="T885" s="184"/>
      <c r="U885" s="184"/>
      <c r="V885" s="184"/>
      <c r="W885" s="184"/>
      <c r="X885" s="184"/>
      <c r="Y885" s="184"/>
      <c r="Z885" s="184"/>
      <c r="AA885" s="184"/>
      <c r="AB885" s="184"/>
      <c r="AC885" s="184"/>
    </row>
    <row r="886" spans="1:29" x14ac:dyDescent="0.35">
      <c r="A886" s="246"/>
      <c r="B886" s="184"/>
      <c r="C886" s="184"/>
      <c r="D886" s="184"/>
      <c r="E886" s="184"/>
      <c r="F886" s="184"/>
      <c r="G886" s="184"/>
      <c r="H886" s="184"/>
      <c r="I886" s="184"/>
      <c r="J886" s="184"/>
      <c r="K886" s="184"/>
      <c r="L886" s="184"/>
      <c r="M886" s="184"/>
      <c r="N886" s="184"/>
      <c r="O886" s="184"/>
      <c r="P886" s="184"/>
      <c r="Q886" s="184"/>
      <c r="R886" s="184"/>
      <c r="S886" s="184"/>
      <c r="T886" s="184"/>
      <c r="U886" s="184"/>
      <c r="V886" s="184"/>
      <c r="W886" s="184"/>
      <c r="X886" s="184"/>
      <c r="Y886" s="184"/>
      <c r="Z886" s="184"/>
      <c r="AA886" s="184"/>
      <c r="AB886" s="184"/>
      <c r="AC886" s="184"/>
    </row>
    <row r="887" spans="1:29" x14ac:dyDescent="0.35">
      <c r="A887" s="246"/>
      <c r="B887" s="184"/>
      <c r="C887" s="184"/>
      <c r="D887" s="184"/>
      <c r="E887" s="184"/>
      <c r="F887" s="184"/>
      <c r="G887" s="184"/>
      <c r="H887" s="184"/>
      <c r="I887" s="184"/>
      <c r="J887" s="184"/>
      <c r="K887" s="184"/>
      <c r="L887" s="184"/>
      <c r="M887" s="184"/>
      <c r="N887" s="184"/>
      <c r="O887" s="184"/>
      <c r="P887" s="184"/>
      <c r="Q887" s="184"/>
      <c r="R887" s="184"/>
      <c r="S887" s="184"/>
      <c r="T887" s="184"/>
      <c r="U887" s="184"/>
      <c r="V887" s="184"/>
      <c r="W887" s="184"/>
      <c r="X887" s="184"/>
      <c r="Y887" s="184"/>
      <c r="Z887" s="184"/>
      <c r="AA887" s="184"/>
      <c r="AB887" s="184"/>
      <c r="AC887" s="184"/>
    </row>
    <row r="888" spans="1:29" x14ac:dyDescent="0.35">
      <c r="A888" s="246"/>
      <c r="B888" s="184"/>
      <c r="C888" s="184"/>
      <c r="D888" s="184"/>
      <c r="E888" s="184"/>
      <c r="F888" s="184"/>
      <c r="G888" s="184"/>
      <c r="H888" s="184"/>
      <c r="I888" s="184"/>
      <c r="J888" s="184"/>
      <c r="K888" s="184"/>
      <c r="L888" s="184"/>
      <c r="M888" s="184"/>
      <c r="N888" s="184"/>
      <c r="O888" s="184"/>
      <c r="P888" s="184"/>
      <c r="Q888" s="184"/>
      <c r="R888" s="184"/>
      <c r="S888" s="184"/>
      <c r="T888" s="184"/>
      <c r="U888" s="184"/>
      <c r="V888" s="184"/>
      <c r="W888" s="184"/>
      <c r="X888" s="184"/>
      <c r="Y888" s="184"/>
      <c r="Z888" s="184"/>
      <c r="AA888" s="184"/>
      <c r="AB888" s="184"/>
      <c r="AC888" s="184"/>
    </row>
    <row r="889" spans="1:29" x14ac:dyDescent="0.35">
      <c r="A889" s="246"/>
      <c r="B889" s="184"/>
      <c r="C889" s="184"/>
      <c r="D889" s="184"/>
      <c r="E889" s="184"/>
      <c r="F889" s="184"/>
      <c r="G889" s="184"/>
      <c r="H889" s="184"/>
      <c r="I889" s="184"/>
      <c r="J889" s="184"/>
      <c r="K889" s="184"/>
      <c r="L889" s="184"/>
      <c r="M889" s="184"/>
      <c r="N889" s="184"/>
      <c r="O889" s="184"/>
      <c r="P889" s="184"/>
      <c r="Q889" s="184"/>
      <c r="R889" s="184"/>
      <c r="S889" s="184"/>
      <c r="T889" s="184"/>
      <c r="U889" s="184"/>
      <c r="V889" s="184"/>
      <c r="W889" s="184"/>
      <c r="X889" s="184"/>
      <c r="Y889" s="184"/>
      <c r="Z889" s="184"/>
      <c r="AA889" s="184"/>
      <c r="AB889" s="184"/>
      <c r="AC889" s="184"/>
    </row>
    <row r="890" spans="1:29" x14ac:dyDescent="0.35">
      <c r="A890" s="246"/>
      <c r="B890" s="184"/>
      <c r="C890" s="184"/>
      <c r="D890" s="184"/>
      <c r="E890" s="184"/>
      <c r="F890" s="184"/>
      <c r="G890" s="184"/>
      <c r="H890" s="184"/>
      <c r="I890" s="184"/>
      <c r="J890" s="184"/>
      <c r="K890" s="184"/>
      <c r="L890" s="184"/>
      <c r="M890" s="184"/>
      <c r="N890" s="184"/>
      <c r="O890" s="184"/>
      <c r="P890" s="184"/>
      <c r="Q890" s="184"/>
      <c r="R890" s="184"/>
      <c r="S890" s="184"/>
      <c r="T890" s="184"/>
      <c r="U890" s="184"/>
      <c r="V890" s="184"/>
      <c r="W890" s="184"/>
      <c r="X890" s="184"/>
      <c r="Y890" s="184"/>
      <c r="Z890" s="184"/>
      <c r="AA890" s="184"/>
      <c r="AB890" s="184"/>
      <c r="AC890" s="184"/>
    </row>
    <row r="891" spans="1:29" x14ac:dyDescent="0.35">
      <c r="A891" s="246"/>
      <c r="B891" s="184"/>
      <c r="C891" s="184"/>
      <c r="D891" s="184"/>
      <c r="E891" s="184"/>
      <c r="F891" s="184"/>
      <c r="G891" s="184"/>
      <c r="H891" s="184"/>
      <c r="I891" s="184"/>
      <c r="J891" s="184"/>
      <c r="K891" s="184"/>
      <c r="L891" s="184"/>
      <c r="M891" s="184"/>
      <c r="N891" s="184"/>
      <c r="O891" s="184"/>
      <c r="P891" s="184"/>
      <c r="Q891" s="184"/>
      <c r="R891" s="184"/>
      <c r="S891" s="184"/>
      <c r="T891" s="184"/>
      <c r="U891" s="184"/>
      <c r="V891" s="184"/>
      <c r="W891" s="184"/>
      <c r="X891" s="184"/>
      <c r="Y891" s="184"/>
      <c r="Z891" s="184"/>
      <c r="AA891" s="184"/>
      <c r="AB891" s="184"/>
      <c r="AC891" s="184"/>
    </row>
    <row r="892" spans="1:29" x14ac:dyDescent="0.35">
      <c r="A892" s="246"/>
      <c r="B892" s="184"/>
      <c r="C892" s="184"/>
      <c r="D892" s="184"/>
      <c r="E892" s="184"/>
      <c r="F892" s="184"/>
      <c r="G892" s="184"/>
      <c r="H892" s="184"/>
      <c r="I892" s="184"/>
      <c r="J892" s="184"/>
      <c r="K892" s="184"/>
      <c r="L892" s="184"/>
      <c r="M892" s="184"/>
      <c r="N892" s="184"/>
      <c r="O892" s="184"/>
      <c r="P892" s="184"/>
      <c r="Q892" s="184"/>
      <c r="R892" s="184"/>
      <c r="S892" s="184"/>
      <c r="T892" s="184"/>
      <c r="U892" s="184"/>
      <c r="V892" s="184"/>
      <c r="W892" s="184"/>
      <c r="X892" s="184"/>
      <c r="Y892" s="184"/>
      <c r="Z892" s="184"/>
      <c r="AA892" s="184"/>
      <c r="AB892" s="184"/>
      <c r="AC892" s="184"/>
    </row>
    <row r="893" spans="1:29" x14ac:dyDescent="0.35">
      <c r="A893" s="246"/>
      <c r="B893" s="184"/>
      <c r="C893" s="184"/>
      <c r="D893" s="184"/>
      <c r="E893" s="184"/>
      <c r="F893" s="184"/>
      <c r="G893" s="184"/>
      <c r="H893" s="184"/>
      <c r="I893" s="184"/>
      <c r="J893" s="184"/>
      <c r="K893" s="184"/>
      <c r="L893" s="184"/>
      <c r="M893" s="184"/>
      <c r="N893" s="184"/>
      <c r="O893" s="184"/>
      <c r="P893" s="184"/>
      <c r="Q893" s="184"/>
      <c r="R893" s="184"/>
      <c r="S893" s="184"/>
      <c r="T893" s="184"/>
      <c r="U893" s="184"/>
      <c r="V893" s="184"/>
      <c r="W893" s="184"/>
      <c r="X893" s="184"/>
      <c r="Y893" s="184"/>
      <c r="Z893" s="184"/>
      <c r="AA893" s="184"/>
      <c r="AB893" s="184"/>
      <c r="AC893" s="184"/>
    </row>
    <row r="894" spans="1:29" x14ac:dyDescent="0.35">
      <c r="A894" s="246"/>
      <c r="B894" s="184"/>
      <c r="C894" s="184"/>
      <c r="D894" s="184"/>
      <c r="E894" s="184"/>
      <c r="F894" s="184"/>
      <c r="G894" s="184"/>
      <c r="H894" s="184"/>
      <c r="I894" s="184"/>
      <c r="J894" s="184"/>
      <c r="K894" s="184"/>
      <c r="L894" s="184"/>
      <c r="M894" s="184"/>
      <c r="N894" s="184"/>
      <c r="O894" s="184"/>
      <c r="P894" s="184"/>
      <c r="Q894" s="184"/>
      <c r="R894" s="184"/>
      <c r="S894" s="184"/>
      <c r="T894" s="184"/>
      <c r="U894" s="184"/>
      <c r="V894" s="184"/>
      <c r="W894" s="184"/>
      <c r="X894" s="184"/>
      <c r="Y894" s="184"/>
      <c r="Z894" s="184"/>
      <c r="AA894" s="184"/>
      <c r="AB894" s="184"/>
      <c r="AC894" s="184"/>
    </row>
    <row r="895" spans="1:29" x14ac:dyDescent="0.35">
      <c r="A895" s="246"/>
      <c r="B895" s="184"/>
      <c r="C895" s="184"/>
      <c r="D895" s="184"/>
      <c r="E895" s="184"/>
      <c r="F895" s="184"/>
      <c r="G895" s="184"/>
      <c r="H895" s="184"/>
      <c r="I895" s="184"/>
      <c r="J895" s="184"/>
      <c r="K895" s="184"/>
      <c r="L895" s="184"/>
      <c r="M895" s="184"/>
      <c r="N895" s="184"/>
      <c r="O895" s="184"/>
      <c r="P895" s="184"/>
      <c r="Q895" s="184"/>
      <c r="R895" s="184"/>
      <c r="S895" s="184"/>
      <c r="T895" s="184"/>
      <c r="U895" s="184"/>
      <c r="V895" s="184"/>
      <c r="W895" s="184"/>
      <c r="X895" s="184"/>
      <c r="Y895" s="184"/>
      <c r="Z895" s="184"/>
      <c r="AA895" s="184"/>
      <c r="AB895" s="184"/>
      <c r="AC895" s="184"/>
    </row>
    <row r="896" spans="1:29" x14ac:dyDescent="0.35">
      <c r="A896" s="246"/>
      <c r="B896" s="184"/>
      <c r="C896" s="184"/>
      <c r="D896" s="184"/>
      <c r="E896" s="184"/>
      <c r="F896" s="184"/>
      <c r="G896" s="184"/>
      <c r="H896" s="184"/>
      <c r="I896" s="184"/>
      <c r="J896" s="184"/>
      <c r="K896" s="184"/>
      <c r="L896" s="184"/>
      <c r="M896" s="184"/>
      <c r="N896" s="184"/>
      <c r="O896" s="184"/>
      <c r="P896" s="184"/>
      <c r="Q896" s="184"/>
      <c r="R896" s="184"/>
      <c r="S896" s="184"/>
      <c r="T896" s="184"/>
      <c r="U896" s="184"/>
      <c r="V896" s="184"/>
      <c r="W896" s="184"/>
      <c r="X896" s="184"/>
      <c r="Y896" s="184"/>
      <c r="Z896" s="184"/>
      <c r="AA896" s="184"/>
      <c r="AB896" s="184"/>
      <c r="AC896" s="184"/>
    </row>
    <row r="897" spans="1:29" x14ac:dyDescent="0.35">
      <c r="A897" s="246"/>
      <c r="B897" s="184"/>
      <c r="C897" s="184"/>
      <c r="D897" s="184"/>
      <c r="E897" s="184"/>
      <c r="F897" s="184"/>
      <c r="G897" s="184"/>
      <c r="H897" s="184"/>
      <c r="I897" s="184"/>
      <c r="J897" s="184"/>
      <c r="K897" s="184"/>
      <c r="L897" s="184"/>
      <c r="M897" s="184"/>
      <c r="N897" s="184"/>
      <c r="O897" s="184"/>
      <c r="P897" s="184"/>
      <c r="Q897" s="184"/>
      <c r="R897" s="184"/>
      <c r="S897" s="184"/>
      <c r="T897" s="184"/>
      <c r="U897" s="184"/>
      <c r="V897" s="184"/>
      <c r="W897" s="184"/>
      <c r="X897" s="184"/>
      <c r="Y897" s="184"/>
      <c r="Z897" s="184"/>
      <c r="AA897" s="184"/>
      <c r="AB897" s="184"/>
      <c r="AC897" s="184"/>
    </row>
    <row r="898" spans="1:29" x14ac:dyDescent="0.35">
      <c r="A898" s="246"/>
      <c r="B898" s="184"/>
      <c r="C898" s="184"/>
      <c r="D898" s="184"/>
      <c r="E898" s="184"/>
      <c r="F898" s="184"/>
      <c r="G898" s="184"/>
      <c r="H898" s="184"/>
      <c r="I898" s="184"/>
      <c r="J898" s="184"/>
      <c r="K898" s="184"/>
      <c r="L898" s="184"/>
      <c r="M898" s="184"/>
      <c r="N898" s="184"/>
      <c r="O898" s="184"/>
      <c r="P898" s="184"/>
      <c r="Q898" s="184"/>
      <c r="R898" s="184"/>
      <c r="S898" s="184"/>
      <c r="T898" s="184"/>
      <c r="U898" s="184"/>
      <c r="V898" s="184"/>
      <c r="W898" s="184"/>
      <c r="X898" s="184"/>
      <c r="Y898" s="184"/>
      <c r="Z898" s="184"/>
      <c r="AA898" s="184"/>
      <c r="AB898" s="184"/>
      <c r="AC898" s="184"/>
    </row>
    <row r="899" spans="1:29" x14ac:dyDescent="0.35">
      <c r="A899" s="246"/>
      <c r="B899" s="184"/>
      <c r="C899" s="184"/>
      <c r="D899" s="184"/>
      <c r="E899" s="184"/>
      <c r="F899" s="184"/>
      <c r="G899" s="184"/>
      <c r="H899" s="184"/>
      <c r="I899" s="184"/>
      <c r="J899" s="184"/>
      <c r="K899" s="184"/>
      <c r="L899" s="184"/>
      <c r="M899" s="184"/>
      <c r="N899" s="184"/>
      <c r="O899" s="184"/>
      <c r="P899" s="184"/>
      <c r="Q899" s="184"/>
      <c r="R899" s="184"/>
      <c r="S899" s="184"/>
      <c r="T899" s="184"/>
      <c r="U899" s="184"/>
      <c r="V899" s="184"/>
      <c r="W899" s="184"/>
      <c r="X899" s="184"/>
      <c r="Y899" s="184"/>
      <c r="Z899" s="184"/>
      <c r="AA899" s="184"/>
      <c r="AB899" s="184"/>
      <c r="AC899" s="184"/>
    </row>
    <row r="900" spans="1:29" x14ac:dyDescent="0.35">
      <c r="A900" s="246"/>
      <c r="B900" s="184"/>
      <c r="C900" s="184"/>
      <c r="D900" s="184"/>
      <c r="E900" s="184"/>
      <c r="F900" s="184"/>
      <c r="G900" s="184"/>
      <c r="H900" s="184"/>
      <c r="I900" s="184"/>
      <c r="J900" s="184"/>
      <c r="K900" s="184"/>
      <c r="L900" s="184"/>
      <c r="M900" s="184"/>
      <c r="N900" s="184"/>
      <c r="O900" s="184"/>
      <c r="P900" s="184"/>
      <c r="Q900" s="184"/>
      <c r="R900" s="184"/>
      <c r="S900" s="184"/>
      <c r="T900" s="184"/>
      <c r="U900" s="184"/>
      <c r="V900" s="184"/>
      <c r="W900" s="184"/>
      <c r="X900" s="184"/>
      <c r="Y900" s="184"/>
      <c r="Z900" s="184"/>
      <c r="AA900" s="184"/>
      <c r="AB900" s="184"/>
      <c r="AC900" s="184"/>
    </row>
    <row r="901" spans="1:29" x14ac:dyDescent="0.35">
      <c r="A901" s="246"/>
      <c r="B901" s="184"/>
      <c r="C901" s="184"/>
      <c r="D901" s="184"/>
      <c r="E901" s="184"/>
      <c r="F901" s="184"/>
      <c r="G901" s="184"/>
      <c r="H901" s="184"/>
      <c r="I901" s="184"/>
      <c r="J901" s="184"/>
      <c r="K901" s="184"/>
      <c r="L901" s="184"/>
      <c r="M901" s="184"/>
      <c r="N901" s="184"/>
      <c r="O901" s="184"/>
      <c r="P901" s="184"/>
      <c r="Q901" s="184"/>
      <c r="R901" s="184"/>
      <c r="S901" s="184"/>
      <c r="T901" s="184"/>
      <c r="U901" s="184"/>
      <c r="V901" s="184"/>
      <c r="W901" s="184"/>
      <c r="X901" s="184"/>
      <c r="Y901" s="184"/>
      <c r="Z901" s="184"/>
      <c r="AA901" s="184"/>
      <c r="AB901" s="184"/>
      <c r="AC901" s="184"/>
    </row>
    <row r="902" spans="1:29" x14ac:dyDescent="0.35">
      <c r="A902" s="246"/>
      <c r="B902" s="184"/>
      <c r="C902" s="184"/>
      <c r="D902" s="184"/>
      <c r="E902" s="184"/>
      <c r="F902" s="184"/>
      <c r="G902" s="184"/>
      <c r="H902" s="184"/>
      <c r="I902" s="184"/>
      <c r="J902" s="184"/>
      <c r="K902" s="184"/>
      <c r="L902" s="184"/>
      <c r="M902" s="184"/>
      <c r="N902" s="184"/>
      <c r="O902" s="184"/>
      <c r="P902" s="184"/>
      <c r="Q902" s="184"/>
      <c r="R902" s="184"/>
      <c r="S902" s="184"/>
      <c r="T902" s="184"/>
      <c r="U902" s="184"/>
      <c r="V902" s="184"/>
      <c r="W902" s="184"/>
      <c r="X902" s="184"/>
      <c r="Y902" s="184"/>
      <c r="Z902" s="184"/>
      <c r="AA902" s="184"/>
      <c r="AB902" s="184"/>
      <c r="AC902" s="184"/>
    </row>
    <row r="903" spans="1:29" x14ac:dyDescent="0.35">
      <c r="A903" s="246"/>
      <c r="B903" s="184"/>
      <c r="C903" s="184"/>
      <c r="D903" s="184"/>
      <c r="E903" s="184"/>
      <c r="F903" s="184"/>
      <c r="G903" s="184"/>
      <c r="H903" s="184"/>
      <c r="I903" s="184"/>
      <c r="J903" s="184"/>
      <c r="K903" s="184"/>
      <c r="L903" s="184"/>
      <c r="M903" s="184"/>
      <c r="N903" s="184"/>
      <c r="O903" s="184"/>
      <c r="P903" s="184"/>
      <c r="Q903" s="184"/>
      <c r="R903" s="184"/>
      <c r="S903" s="184"/>
      <c r="T903" s="184"/>
      <c r="U903" s="184"/>
      <c r="V903" s="184"/>
      <c r="W903" s="184"/>
      <c r="X903" s="184"/>
      <c r="Y903" s="184"/>
      <c r="Z903" s="184"/>
      <c r="AA903" s="184"/>
      <c r="AB903" s="184"/>
      <c r="AC903" s="184"/>
    </row>
    <row r="904" spans="1:29" x14ac:dyDescent="0.35">
      <c r="A904" s="246"/>
      <c r="B904" s="184"/>
      <c r="C904" s="184"/>
      <c r="D904" s="184"/>
      <c r="E904" s="184"/>
      <c r="F904" s="184"/>
      <c r="G904" s="184"/>
      <c r="H904" s="184"/>
      <c r="I904" s="184"/>
      <c r="J904" s="184"/>
      <c r="K904" s="184"/>
      <c r="L904" s="184"/>
      <c r="M904" s="184"/>
      <c r="N904" s="184"/>
      <c r="O904" s="184"/>
      <c r="P904" s="184"/>
      <c r="Q904" s="184"/>
      <c r="R904" s="184"/>
      <c r="S904" s="184"/>
      <c r="T904" s="184"/>
      <c r="U904" s="184"/>
      <c r="V904" s="184"/>
      <c r="W904" s="184"/>
      <c r="X904" s="184"/>
      <c r="Y904" s="184"/>
      <c r="Z904" s="184"/>
      <c r="AA904" s="184"/>
      <c r="AB904" s="184"/>
      <c r="AC904" s="184"/>
    </row>
    <row r="905" spans="1:29" x14ac:dyDescent="0.35">
      <c r="A905" s="246"/>
      <c r="B905" s="184"/>
      <c r="C905" s="184"/>
      <c r="D905" s="184"/>
      <c r="E905" s="184"/>
      <c r="F905" s="184"/>
      <c r="G905" s="184"/>
      <c r="H905" s="184"/>
      <c r="I905" s="184"/>
      <c r="J905" s="184"/>
      <c r="K905" s="184"/>
      <c r="L905" s="184"/>
      <c r="M905" s="184"/>
      <c r="N905" s="184"/>
      <c r="O905" s="184"/>
      <c r="P905" s="184"/>
      <c r="Q905" s="184"/>
      <c r="R905" s="184"/>
      <c r="S905" s="184"/>
      <c r="T905" s="184"/>
      <c r="U905" s="184"/>
      <c r="V905" s="184"/>
      <c r="W905" s="184"/>
      <c r="X905" s="184"/>
      <c r="Y905" s="184"/>
      <c r="Z905" s="184"/>
      <c r="AA905" s="184"/>
      <c r="AB905" s="184"/>
      <c r="AC905" s="184"/>
    </row>
    <row r="906" spans="1:29" x14ac:dyDescent="0.35">
      <c r="A906" s="246"/>
      <c r="B906" s="184"/>
      <c r="C906" s="184"/>
      <c r="D906" s="184"/>
      <c r="E906" s="184"/>
      <c r="F906" s="184"/>
      <c r="G906" s="184"/>
      <c r="H906" s="184"/>
      <c r="I906" s="184"/>
      <c r="J906" s="184"/>
      <c r="K906" s="184"/>
      <c r="L906" s="184"/>
      <c r="M906" s="184"/>
      <c r="N906" s="184"/>
      <c r="O906" s="184"/>
      <c r="P906" s="184"/>
      <c r="Q906" s="184"/>
      <c r="R906" s="184"/>
      <c r="S906" s="184"/>
      <c r="T906" s="184"/>
      <c r="U906" s="184"/>
      <c r="V906" s="184"/>
      <c r="W906" s="184"/>
      <c r="X906" s="184"/>
      <c r="Y906" s="184"/>
      <c r="Z906" s="184"/>
      <c r="AA906" s="184"/>
      <c r="AB906" s="184"/>
      <c r="AC906" s="184"/>
    </row>
    <row r="907" spans="1:29" x14ac:dyDescent="0.35">
      <c r="A907" s="246"/>
      <c r="B907" s="184"/>
      <c r="C907" s="184"/>
      <c r="D907" s="184"/>
      <c r="E907" s="184"/>
      <c r="F907" s="184"/>
      <c r="G907" s="184"/>
      <c r="H907" s="184"/>
      <c r="I907" s="184"/>
      <c r="J907" s="184"/>
      <c r="K907" s="184"/>
      <c r="L907" s="184"/>
      <c r="M907" s="184"/>
      <c r="N907" s="184"/>
      <c r="O907" s="184"/>
      <c r="P907" s="184"/>
      <c r="Q907" s="184"/>
      <c r="R907" s="184"/>
      <c r="S907" s="184"/>
      <c r="T907" s="184"/>
      <c r="U907" s="184"/>
      <c r="V907" s="184"/>
      <c r="W907" s="184"/>
      <c r="X907" s="184"/>
      <c r="Y907" s="184"/>
      <c r="Z907" s="184"/>
      <c r="AA907" s="184"/>
      <c r="AB907" s="184"/>
      <c r="AC907" s="184"/>
    </row>
    <row r="908" spans="1:29" x14ac:dyDescent="0.35">
      <c r="A908" s="246"/>
      <c r="B908" s="184"/>
      <c r="C908" s="184"/>
      <c r="D908" s="184"/>
      <c r="E908" s="184"/>
      <c r="F908" s="184"/>
      <c r="G908" s="184"/>
      <c r="H908" s="184"/>
      <c r="I908" s="184"/>
      <c r="J908" s="184"/>
      <c r="K908" s="184"/>
      <c r="L908" s="184"/>
      <c r="M908" s="184"/>
      <c r="N908" s="184"/>
      <c r="O908" s="184"/>
      <c r="P908" s="184"/>
      <c r="Q908" s="184"/>
      <c r="R908" s="184"/>
      <c r="S908" s="184"/>
      <c r="T908" s="184"/>
      <c r="U908" s="184"/>
      <c r="V908" s="184"/>
      <c r="W908" s="184"/>
      <c r="X908" s="184"/>
      <c r="Y908" s="184"/>
      <c r="Z908" s="184"/>
      <c r="AA908" s="184"/>
      <c r="AB908" s="184"/>
      <c r="AC908" s="184"/>
    </row>
    <row r="909" spans="1:29" x14ac:dyDescent="0.35">
      <c r="A909" s="246"/>
      <c r="B909" s="184"/>
      <c r="C909" s="184"/>
      <c r="D909" s="184"/>
      <c r="E909" s="184"/>
      <c r="F909" s="184"/>
      <c r="G909" s="184"/>
      <c r="H909" s="184"/>
      <c r="I909" s="184"/>
      <c r="J909" s="184"/>
      <c r="K909" s="184"/>
      <c r="L909" s="184"/>
      <c r="M909" s="184"/>
      <c r="N909" s="184"/>
      <c r="O909" s="184"/>
      <c r="P909" s="184"/>
      <c r="Q909" s="184"/>
      <c r="R909" s="184"/>
      <c r="S909" s="184"/>
      <c r="T909" s="184"/>
      <c r="U909" s="184"/>
      <c r="V909" s="184"/>
      <c r="W909" s="184"/>
      <c r="X909" s="184"/>
      <c r="Y909" s="184"/>
      <c r="Z909" s="184"/>
      <c r="AA909" s="184"/>
      <c r="AB909" s="184"/>
      <c r="AC909" s="184"/>
    </row>
    <row r="910" spans="1:29" x14ac:dyDescent="0.35">
      <c r="A910" s="246"/>
      <c r="B910" s="184"/>
      <c r="C910" s="184"/>
      <c r="D910" s="184"/>
      <c r="E910" s="184"/>
      <c r="F910" s="184"/>
      <c r="G910" s="184"/>
      <c r="H910" s="184"/>
      <c r="I910" s="184"/>
      <c r="J910" s="184"/>
      <c r="K910" s="184"/>
      <c r="L910" s="184"/>
      <c r="M910" s="184"/>
      <c r="N910" s="184"/>
      <c r="O910" s="184"/>
      <c r="P910" s="184"/>
      <c r="Q910" s="184"/>
      <c r="R910" s="184"/>
      <c r="S910" s="184"/>
      <c r="T910" s="184"/>
      <c r="U910" s="184"/>
      <c r="V910" s="184"/>
      <c r="W910" s="184"/>
      <c r="X910" s="184"/>
      <c r="Y910" s="184"/>
      <c r="Z910" s="184"/>
      <c r="AA910" s="184"/>
      <c r="AB910" s="184"/>
      <c r="AC910" s="184"/>
    </row>
    <row r="911" spans="1:29" x14ac:dyDescent="0.35">
      <c r="A911" s="246"/>
      <c r="B911" s="184"/>
      <c r="C911" s="184"/>
      <c r="D911" s="184"/>
      <c r="E911" s="184"/>
      <c r="F911" s="184"/>
      <c r="G911" s="184"/>
      <c r="H911" s="184"/>
      <c r="I911" s="184"/>
      <c r="J911" s="184"/>
      <c r="K911" s="184"/>
      <c r="L911" s="184"/>
      <c r="M911" s="184"/>
      <c r="N911" s="184"/>
      <c r="O911" s="184"/>
      <c r="P911" s="184"/>
      <c r="Q911" s="184"/>
      <c r="R911" s="184"/>
      <c r="S911" s="184"/>
      <c r="T911" s="184"/>
      <c r="U911" s="184"/>
      <c r="V911" s="184"/>
      <c r="W911" s="184"/>
      <c r="X911" s="184"/>
      <c r="Y911" s="184"/>
      <c r="Z911" s="184"/>
      <c r="AA911" s="184"/>
      <c r="AB911" s="184"/>
      <c r="AC911" s="184"/>
    </row>
    <row r="912" spans="1:29" x14ac:dyDescent="0.35">
      <c r="A912" s="246"/>
      <c r="B912" s="184"/>
      <c r="C912" s="184"/>
      <c r="D912" s="184"/>
      <c r="E912" s="184"/>
      <c r="F912" s="184"/>
      <c r="G912" s="184"/>
      <c r="H912" s="184"/>
      <c r="I912" s="184"/>
      <c r="J912" s="184"/>
      <c r="K912" s="184"/>
      <c r="L912" s="184"/>
      <c r="M912" s="184"/>
      <c r="N912" s="184"/>
      <c r="O912" s="184"/>
      <c r="P912" s="184"/>
      <c r="Q912" s="184"/>
      <c r="R912" s="184"/>
      <c r="S912" s="184"/>
      <c r="T912" s="184"/>
      <c r="U912" s="184"/>
      <c r="V912" s="184"/>
      <c r="W912" s="184"/>
      <c r="X912" s="184"/>
      <c r="Y912" s="184"/>
      <c r="Z912" s="184"/>
      <c r="AA912" s="184"/>
      <c r="AB912" s="184"/>
      <c r="AC912" s="184"/>
    </row>
    <row r="913" spans="1:29" x14ac:dyDescent="0.35">
      <c r="A913" s="246"/>
      <c r="B913" s="184"/>
      <c r="C913" s="184"/>
      <c r="D913" s="184"/>
      <c r="E913" s="184"/>
      <c r="F913" s="184"/>
      <c r="G913" s="184"/>
      <c r="H913" s="184"/>
      <c r="I913" s="184"/>
      <c r="J913" s="184"/>
      <c r="K913" s="184"/>
      <c r="L913" s="184"/>
      <c r="M913" s="184"/>
      <c r="N913" s="184"/>
      <c r="O913" s="184"/>
      <c r="P913" s="184"/>
      <c r="Q913" s="184"/>
      <c r="R913" s="184"/>
      <c r="S913" s="184"/>
      <c r="T913" s="184"/>
      <c r="U913" s="184"/>
      <c r="V913" s="184"/>
      <c r="W913" s="184"/>
      <c r="X913" s="184"/>
      <c r="Y913" s="184"/>
      <c r="Z913" s="184"/>
      <c r="AA913" s="184"/>
      <c r="AB913" s="184"/>
      <c r="AC913" s="184"/>
    </row>
    <row r="914" spans="1:29" x14ac:dyDescent="0.35">
      <c r="A914" s="246"/>
      <c r="B914" s="184"/>
      <c r="C914" s="184"/>
      <c r="D914" s="184"/>
      <c r="E914" s="184"/>
      <c r="F914" s="184"/>
      <c r="G914" s="184"/>
      <c r="H914" s="184"/>
      <c r="I914" s="184"/>
      <c r="J914" s="184"/>
      <c r="K914" s="184"/>
      <c r="L914" s="184"/>
      <c r="M914" s="184"/>
      <c r="N914" s="184"/>
      <c r="O914" s="184"/>
      <c r="P914" s="184"/>
      <c r="Q914" s="184"/>
      <c r="R914" s="184"/>
      <c r="S914" s="184"/>
      <c r="T914" s="184"/>
      <c r="U914" s="184"/>
      <c r="V914" s="184"/>
      <c r="W914" s="184"/>
      <c r="X914" s="184"/>
      <c r="Y914" s="184"/>
      <c r="Z914" s="184"/>
      <c r="AA914" s="184"/>
      <c r="AB914" s="184"/>
      <c r="AC914" s="184"/>
    </row>
    <row r="915" spans="1:29" x14ac:dyDescent="0.35">
      <c r="A915" s="246"/>
      <c r="B915" s="184"/>
      <c r="C915" s="184"/>
      <c r="D915" s="184"/>
      <c r="E915" s="184"/>
      <c r="F915" s="184"/>
      <c r="G915" s="184"/>
      <c r="H915" s="184"/>
      <c r="I915" s="184"/>
      <c r="J915" s="184"/>
      <c r="K915" s="184"/>
      <c r="L915" s="184"/>
      <c r="M915" s="184"/>
      <c r="N915" s="184"/>
      <c r="O915" s="184"/>
      <c r="P915" s="184"/>
      <c r="Q915" s="184"/>
      <c r="R915" s="184"/>
      <c r="S915" s="184"/>
      <c r="T915" s="184"/>
      <c r="U915" s="184"/>
      <c r="V915" s="184"/>
      <c r="W915" s="184"/>
      <c r="X915" s="184"/>
      <c r="Y915" s="184"/>
      <c r="Z915" s="184"/>
      <c r="AA915" s="184"/>
      <c r="AB915" s="184"/>
      <c r="AC915" s="184"/>
    </row>
    <row r="916" spans="1:29" x14ac:dyDescent="0.35">
      <c r="A916" s="246"/>
      <c r="B916" s="184"/>
      <c r="C916" s="184"/>
      <c r="D916" s="184"/>
      <c r="E916" s="184"/>
      <c r="F916" s="184"/>
      <c r="G916" s="184"/>
      <c r="H916" s="184"/>
      <c r="I916" s="184"/>
      <c r="J916" s="184"/>
      <c r="K916" s="184"/>
      <c r="L916" s="184"/>
      <c r="M916" s="184"/>
      <c r="N916" s="184"/>
      <c r="O916" s="184"/>
      <c r="P916" s="184"/>
      <c r="Q916" s="184"/>
      <c r="R916" s="184"/>
      <c r="S916" s="184"/>
      <c r="T916" s="184"/>
      <c r="U916" s="184"/>
      <c r="V916" s="184"/>
      <c r="W916" s="184"/>
      <c r="X916" s="184"/>
      <c r="Y916" s="184"/>
      <c r="Z916" s="184"/>
      <c r="AA916" s="184"/>
      <c r="AB916" s="184"/>
      <c r="AC916" s="184"/>
    </row>
    <row r="917" spans="1:29" x14ac:dyDescent="0.35">
      <c r="A917" s="246"/>
      <c r="B917" s="184"/>
      <c r="C917" s="184"/>
      <c r="D917" s="184"/>
      <c r="E917" s="184"/>
      <c r="F917" s="184"/>
      <c r="G917" s="184"/>
      <c r="H917" s="184"/>
      <c r="I917" s="184"/>
      <c r="J917" s="184"/>
      <c r="K917" s="184"/>
      <c r="L917" s="184"/>
      <c r="M917" s="184"/>
      <c r="N917" s="184"/>
      <c r="O917" s="184"/>
      <c r="P917" s="184"/>
      <c r="Q917" s="184"/>
      <c r="R917" s="184"/>
      <c r="S917" s="184"/>
      <c r="T917" s="184"/>
      <c r="U917" s="184"/>
      <c r="V917" s="184"/>
      <c r="W917" s="184"/>
      <c r="X917" s="184"/>
      <c r="Y917" s="184"/>
      <c r="Z917" s="184"/>
      <c r="AA917" s="184"/>
      <c r="AB917" s="184"/>
      <c r="AC917" s="184"/>
    </row>
    <row r="918" spans="1:29" x14ac:dyDescent="0.35">
      <c r="A918" s="246"/>
      <c r="B918" s="184"/>
      <c r="C918" s="184"/>
      <c r="D918" s="184"/>
      <c r="E918" s="184"/>
      <c r="F918" s="184"/>
      <c r="G918" s="184"/>
      <c r="H918" s="184"/>
      <c r="I918" s="184"/>
      <c r="J918" s="184"/>
      <c r="K918" s="184"/>
      <c r="L918" s="184"/>
      <c r="M918" s="184"/>
      <c r="N918" s="184"/>
      <c r="O918" s="184"/>
      <c r="P918" s="184"/>
      <c r="Q918" s="184"/>
      <c r="R918" s="184"/>
      <c r="S918" s="184"/>
      <c r="T918" s="184"/>
      <c r="U918" s="184"/>
      <c r="V918" s="184"/>
      <c r="W918" s="184"/>
      <c r="X918" s="184"/>
      <c r="Y918" s="184"/>
      <c r="Z918" s="184"/>
      <c r="AA918" s="184"/>
      <c r="AB918" s="184"/>
      <c r="AC918" s="184"/>
    </row>
    <row r="919" spans="1:29" x14ac:dyDescent="0.35">
      <c r="A919" s="246"/>
      <c r="B919" s="184"/>
      <c r="C919" s="184"/>
      <c r="D919" s="184"/>
      <c r="E919" s="184"/>
      <c r="F919" s="184"/>
      <c r="G919" s="184"/>
      <c r="H919" s="184"/>
      <c r="I919" s="184"/>
      <c r="J919" s="184"/>
      <c r="K919" s="184"/>
      <c r="L919" s="184"/>
      <c r="M919" s="184"/>
      <c r="N919" s="184"/>
      <c r="O919" s="184"/>
      <c r="P919" s="184"/>
      <c r="Q919" s="184"/>
      <c r="R919" s="184"/>
      <c r="S919" s="184"/>
      <c r="T919" s="184"/>
      <c r="U919" s="184"/>
      <c r="V919" s="184"/>
      <c r="W919" s="184"/>
      <c r="X919" s="184"/>
      <c r="Y919" s="184"/>
      <c r="Z919" s="184"/>
      <c r="AA919" s="184"/>
      <c r="AB919" s="184"/>
      <c r="AC919" s="184"/>
    </row>
    <row r="920" spans="1:29" x14ac:dyDescent="0.35">
      <c r="A920" s="246"/>
      <c r="B920" s="184"/>
      <c r="C920" s="184"/>
      <c r="D920" s="184"/>
      <c r="E920" s="184"/>
      <c r="F920" s="184"/>
      <c r="G920" s="184"/>
      <c r="H920" s="184"/>
      <c r="I920" s="184"/>
      <c r="J920" s="184"/>
      <c r="K920" s="184"/>
      <c r="L920" s="184"/>
      <c r="M920" s="184"/>
      <c r="N920" s="184"/>
      <c r="O920" s="184"/>
      <c r="P920" s="184"/>
      <c r="Q920" s="184"/>
      <c r="R920" s="184"/>
      <c r="S920" s="184"/>
      <c r="T920" s="184"/>
      <c r="U920" s="184"/>
      <c r="V920" s="184"/>
      <c r="W920" s="184"/>
      <c r="X920" s="184"/>
      <c r="Y920" s="184"/>
      <c r="Z920" s="184"/>
      <c r="AA920" s="184"/>
      <c r="AB920" s="184"/>
      <c r="AC920" s="184"/>
    </row>
    <row r="921" spans="1:29" x14ac:dyDescent="0.35">
      <c r="A921" s="246"/>
      <c r="B921" s="184"/>
      <c r="C921" s="184"/>
      <c r="D921" s="184"/>
      <c r="E921" s="184"/>
      <c r="F921" s="184"/>
      <c r="G921" s="184"/>
      <c r="H921" s="184"/>
      <c r="I921" s="184"/>
      <c r="J921" s="184"/>
      <c r="K921" s="184"/>
      <c r="L921" s="184"/>
      <c r="M921" s="184"/>
      <c r="N921" s="184"/>
      <c r="O921" s="184"/>
      <c r="P921" s="184"/>
      <c r="Q921" s="184"/>
      <c r="R921" s="184"/>
      <c r="S921" s="184"/>
      <c r="T921" s="184"/>
      <c r="U921" s="184"/>
      <c r="V921" s="184"/>
      <c r="W921" s="184"/>
      <c r="X921" s="184"/>
      <c r="Y921" s="184"/>
      <c r="Z921" s="184"/>
      <c r="AA921" s="184"/>
      <c r="AB921" s="184"/>
      <c r="AC921" s="184"/>
    </row>
    <row r="922" spans="1:29" x14ac:dyDescent="0.35">
      <c r="A922" s="246"/>
      <c r="B922" s="184"/>
      <c r="C922" s="184"/>
      <c r="D922" s="184"/>
      <c r="E922" s="184"/>
      <c r="F922" s="184"/>
      <c r="G922" s="184"/>
      <c r="H922" s="184"/>
      <c r="I922" s="184"/>
      <c r="J922" s="184"/>
      <c r="K922" s="184"/>
      <c r="L922" s="184"/>
      <c r="M922" s="184"/>
      <c r="N922" s="184"/>
      <c r="O922" s="184"/>
      <c r="P922" s="184"/>
      <c r="Q922" s="184"/>
      <c r="R922" s="184"/>
      <c r="S922" s="184"/>
      <c r="T922" s="184"/>
      <c r="U922" s="184"/>
      <c r="V922" s="184"/>
      <c r="W922" s="184"/>
      <c r="X922" s="184"/>
      <c r="Y922" s="184"/>
      <c r="Z922" s="184"/>
      <c r="AA922" s="184"/>
      <c r="AB922" s="184"/>
      <c r="AC922" s="184"/>
    </row>
    <row r="923" spans="1:29" x14ac:dyDescent="0.35">
      <c r="A923" s="246"/>
      <c r="B923" s="184"/>
      <c r="C923" s="184"/>
      <c r="D923" s="184"/>
      <c r="E923" s="184"/>
      <c r="F923" s="184"/>
      <c r="G923" s="184"/>
      <c r="H923" s="184"/>
      <c r="I923" s="184"/>
      <c r="J923" s="184"/>
      <c r="K923" s="184"/>
      <c r="L923" s="184"/>
      <c r="M923" s="184"/>
      <c r="N923" s="184"/>
      <c r="O923" s="184"/>
      <c r="P923" s="184"/>
      <c r="Q923" s="184"/>
      <c r="R923" s="184"/>
      <c r="S923" s="184"/>
      <c r="T923" s="184"/>
      <c r="U923" s="184"/>
      <c r="V923" s="184"/>
      <c r="W923" s="184"/>
      <c r="X923" s="184"/>
      <c r="Y923" s="184"/>
      <c r="Z923" s="184"/>
      <c r="AA923" s="184"/>
      <c r="AB923" s="184"/>
      <c r="AC923" s="184"/>
    </row>
    <row r="924" spans="1:29" x14ac:dyDescent="0.35">
      <c r="A924" s="246"/>
      <c r="B924" s="184"/>
      <c r="C924" s="184"/>
      <c r="D924" s="184"/>
      <c r="E924" s="184"/>
      <c r="F924" s="184"/>
      <c r="G924" s="184"/>
      <c r="H924" s="184"/>
      <c r="I924" s="184"/>
      <c r="J924" s="184"/>
      <c r="K924" s="184"/>
      <c r="L924" s="184"/>
      <c r="M924" s="184"/>
      <c r="N924" s="184"/>
      <c r="O924" s="184"/>
      <c r="P924" s="184"/>
      <c r="Q924" s="184"/>
      <c r="R924" s="184"/>
      <c r="S924" s="184"/>
      <c r="T924" s="184"/>
      <c r="U924" s="184"/>
      <c r="V924" s="184"/>
      <c r="W924" s="184"/>
      <c r="X924" s="184"/>
      <c r="Y924" s="184"/>
      <c r="Z924" s="184"/>
      <c r="AA924" s="184"/>
      <c r="AB924" s="184"/>
      <c r="AC924" s="184"/>
    </row>
    <row r="925" spans="1:29" x14ac:dyDescent="0.35">
      <c r="A925" s="246"/>
      <c r="B925" s="184"/>
      <c r="C925" s="184"/>
      <c r="D925" s="184"/>
      <c r="E925" s="184"/>
      <c r="F925" s="184"/>
      <c r="G925" s="184"/>
      <c r="H925" s="184"/>
      <c r="I925" s="184"/>
      <c r="J925" s="184"/>
      <c r="K925" s="184"/>
      <c r="L925" s="184"/>
      <c r="M925" s="184"/>
      <c r="N925" s="184"/>
      <c r="O925" s="184"/>
      <c r="P925" s="184"/>
      <c r="Q925" s="184"/>
      <c r="R925" s="184"/>
      <c r="S925" s="184"/>
      <c r="T925" s="184"/>
      <c r="U925" s="184"/>
      <c r="V925" s="184"/>
      <c r="W925" s="184"/>
      <c r="X925" s="184"/>
      <c r="Y925" s="184"/>
      <c r="Z925" s="184"/>
      <c r="AA925" s="184"/>
      <c r="AB925" s="184"/>
      <c r="AC925" s="184"/>
    </row>
    <row r="926" spans="1:29" x14ac:dyDescent="0.35">
      <c r="A926" s="246"/>
      <c r="B926" s="184"/>
      <c r="C926" s="184"/>
      <c r="D926" s="184"/>
      <c r="E926" s="184"/>
      <c r="F926" s="184"/>
      <c r="G926" s="184"/>
      <c r="H926" s="184"/>
      <c r="I926" s="184"/>
      <c r="J926" s="184"/>
      <c r="K926" s="184"/>
      <c r="L926" s="184"/>
      <c r="M926" s="184"/>
      <c r="N926" s="184"/>
      <c r="O926" s="184"/>
      <c r="P926" s="184"/>
      <c r="Q926" s="184"/>
      <c r="R926" s="184"/>
      <c r="S926" s="184"/>
      <c r="T926" s="184"/>
      <c r="U926" s="184"/>
      <c r="V926" s="184"/>
      <c r="W926" s="184"/>
      <c r="X926" s="184"/>
      <c r="Y926" s="184"/>
      <c r="Z926" s="184"/>
      <c r="AA926" s="184"/>
      <c r="AB926" s="184"/>
      <c r="AC926" s="184"/>
    </row>
    <row r="927" spans="1:29" x14ac:dyDescent="0.35">
      <c r="A927" s="246"/>
      <c r="B927" s="184"/>
      <c r="C927" s="184"/>
      <c r="D927" s="184"/>
      <c r="E927" s="184"/>
      <c r="F927" s="184"/>
      <c r="G927" s="184"/>
      <c r="H927" s="184"/>
      <c r="I927" s="184"/>
      <c r="J927" s="184"/>
      <c r="K927" s="184"/>
      <c r="L927" s="184"/>
      <c r="M927" s="184"/>
      <c r="N927" s="184"/>
      <c r="O927" s="184"/>
      <c r="P927" s="184"/>
      <c r="Q927" s="184"/>
      <c r="R927" s="184"/>
      <c r="S927" s="184"/>
      <c r="T927" s="184"/>
      <c r="U927" s="184"/>
      <c r="V927" s="184"/>
      <c r="W927" s="184"/>
      <c r="X927" s="184"/>
      <c r="Y927" s="184"/>
      <c r="Z927" s="184"/>
      <c r="AA927" s="184"/>
      <c r="AB927" s="184"/>
      <c r="AC927" s="184"/>
    </row>
    <row r="928" spans="1:29" x14ac:dyDescent="0.35">
      <c r="A928" s="246"/>
      <c r="B928" s="184"/>
      <c r="C928" s="184"/>
      <c r="D928" s="184"/>
      <c r="E928" s="184"/>
      <c r="F928" s="184"/>
      <c r="G928" s="184"/>
      <c r="H928" s="184"/>
      <c r="I928" s="184"/>
      <c r="J928" s="184"/>
      <c r="K928" s="184"/>
      <c r="L928" s="184"/>
      <c r="M928" s="184"/>
      <c r="N928" s="184"/>
      <c r="O928" s="184"/>
      <c r="P928" s="184"/>
      <c r="Q928" s="184"/>
      <c r="R928" s="184"/>
      <c r="S928" s="184"/>
      <c r="T928" s="184"/>
      <c r="U928" s="184"/>
      <c r="V928" s="184"/>
      <c r="W928" s="184"/>
      <c r="X928" s="184"/>
      <c r="Y928" s="184"/>
      <c r="Z928" s="184"/>
      <c r="AA928" s="184"/>
      <c r="AB928" s="184"/>
      <c r="AC928" s="184"/>
    </row>
    <row r="929" spans="1:29" x14ac:dyDescent="0.35">
      <c r="A929" s="246"/>
      <c r="B929" s="184"/>
      <c r="C929" s="184"/>
      <c r="D929" s="184"/>
      <c r="E929" s="184"/>
      <c r="F929" s="184"/>
      <c r="G929" s="184"/>
      <c r="H929" s="184"/>
      <c r="I929" s="184"/>
      <c r="J929" s="184"/>
      <c r="K929" s="184"/>
      <c r="L929" s="184"/>
      <c r="M929" s="184"/>
      <c r="N929" s="184"/>
      <c r="O929" s="184"/>
      <c r="P929" s="184"/>
      <c r="Q929" s="184"/>
      <c r="R929" s="184"/>
      <c r="S929" s="184"/>
      <c r="T929" s="184"/>
      <c r="U929" s="184"/>
      <c r="V929" s="184"/>
      <c r="W929" s="184"/>
      <c r="X929" s="184"/>
      <c r="Y929" s="184"/>
      <c r="Z929" s="184"/>
      <c r="AA929" s="184"/>
      <c r="AB929" s="184"/>
      <c r="AC929" s="184"/>
    </row>
    <row r="930" spans="1:29" x14ac:dyDescent="0.35">
      <c r="A930" s="246"/>
      <c r="B930" s="184"/>
      <c r="C930" s="184"/>
      <c r="D930" s="184"/>
      <c r="E930" s="184"/>
      <c r="F930" s="184"/>
      <c r="G930" s="184"/>
      <c r="H930" s="184"/>
      <c r="I930" s="184"/>
      <c r="J930" s="184"/>
      <c r="K930" s="184"/>
      <c r="L930" s="184"/>
      <c r="M930" s="184"/>
      <c r="N930" s="184"/>
      <c r="O930" s="184"/>
      <c r="P930" s="184"/>
      <c r="Q930" s="184"/>
      <c r="R930" s="184"/>
      <c r="S930" s="184"/>
      <c r="T930" s="184"/>
      <c r="U930" s="184"/>
      <c r="V930" s="184"/>
      <c r="W930" s="184"/>
      <c r="X930" s="184"/>
      <c r="Y930" s="184"/>
      <c r="Z930" s="184"/>
      <c r="AA930" s="184"/>
      <c r="AB930" s="184"/>
      <c r="AC930" s="184"/>
    </row>
    <row r="931" spans="1:29" x14ac:dyDescent="0.35">
      <c r="A931" s="246"/>
      <c r="B931" s="184"/>
      <c r="C931" s="184"/>
      <c r="D931" s="184"/>
      <c r="E931" s="184"/>
      <c r="F931" s="184"/>
      <c r="G931" s="184"/>
      <c r="H931" s="184"/>
      <c r="I931" s="184"/>
      <c r="J931" s="184"/>
      <c r="K931" s="184"/>
      <c r="L931" s="184"/>
      <c r="M931" s="184"/>
      <c r="N931" s="184"/>
      <c r="O931" s="184"/>
      <c r="P931" s="184"/>
      <c r="Q931" s="184"/>
      <c r="R931" s="184"/>
      <c r="S931" s="184"/>
      <c r="T931" s="184"/>
      <c r="U931" s="184"/>
      <c r="V931" s="184"/>
      <c r="W931" s="184"/>
      <c r="X931" s="184"/>
      <c r="Y931" s="184"/>
      <c r="Z931" s="184"/>
      <c r="AA931" s="184"/>
      <c r="AB931" s="184"/>
      <c r="AC931" s="184"/>
    </row>
    <row r="932" spans="1:29" x14ac:dyDescent="0.35">
      <c r="A932" s="246"/>
      <c r="B932" s="184"/>
      <c r="C932" s="184"/>
      <c r="D932" s="184"/>
      <c r="E932" s="184"/>
      <c r="F932" s="184"/>
      <c r="G932" s="184"/>
      <c r="H932" s="184"/>
      <c r="I932" s="184"/>
      <c r="J932" s="184"/>
      <c r="K932" s="184"/>
      <c r="L932" s="184"/>
      <c r="M932" s="184"/>
      <c r="N932" s="184"/>
      <c r="O932" s="184"/>
      <c r="P932" s="184"/>
      <c r="Q932" s="184"/>
      <c r="R932" s="184"/>
      <c r="S932" s="184"/>
      <c r="T932" s="184"/>
      <c r="U932" s="184"/>
      <c r="V932" s="184"/>
      <c r="W932" s="184"/>
      <c r="X932" s="184"/>
      <c r="Y932" s="184"/>
      <c r="Z932" s="184"/>
      <c r="AA932" s="184"/>
      <c r="AB932" s="184"/>
      <c r="AC932" s="184"/>
    </row>
    <row r="933" spans="1:29" x14ac:dyDescent="0.35">
      <c r="A933" s="246"/>
      <c r="B933" s="184"/>
      <c r="C933" s="184"/>
      <c r="D933" s="184"/>
      <c r="E933" s="184"/>
      <c r="F933" s="184"/>
      <c r="G933" s="184"/>
      <c r="H933" s="184"/>
      <c r="I933" s="184"/>
      <c r="J933" s="184"/>
      <c r="K933" s="184"/>
      <c r="L933" s="184"/>
      <c r="M933" s="184"/>
      <c r="N933" s="184"/>
      <c r="O933" s="184"/>
      <c r="P933" s="184"/>
      <c r="Q933" s="184"/>
      <c r="R933" s="184"/>
      <c r="S933" s="184"/>
      <c r="T933" s="184"/>
      <c r="U933" s="184"/>
      <c r="V933" s="184"/>
      <c r="W933" s="184"/>
      <c r="X933" s="184"/>
      <c r="Y933" s="184"/>
      <c r="Z933" s="184"/>
      <c r="AA933" s="184"/>
      <c r="AB933" s="184"/>
      <c r="AC933" s="184"/>
    </row>
    <row r="934" spans="1:29" x14ac:dyDescent="0.35">
      <c r="A934" s="246"/>
      <c r="B934" s="184"/>
      <c r="C934" s="184"/>
      <c r="D934" s="184"/>
      <c r="E934" s="184"/>
      <c r="F934" s="184"/>
      <c r="G934" s="184"/>
      <c r="H934" s="184"/>
      <c r="I934" s="184"/>
      <c r="J934" s="184"/>
      <c r="K934" s="184"/>
      <c r="L934" s="184"/>
      <c r="M934" s="184"/>
      <c r="N934" s="184"/>
      <c r="O934" s="184"/>
      <c r="P934" s="184"/>
      <c r="Q934" s="184"/>
      <c r="R934" s="184"/>
      <c r="S934" s="184"/>
      <c r="T934" s="184"/>
      <c r="U934" s="184"/>
      <c r="V934" s="184"/>
      <c r="W934" s="184"/>
      <c r="X934" s="184"/>
      <c r="Y934" s="184"/>
      <c r="Z934" s="184"/>
      <c r="AA934" s="184"/>
      <c r="AB934" s="184"/>
      <c r="AC934" s="184"/>
    </row>
    <row r="935" spans="1:29" x14ac:dyDescent="0.35">
      <c r="A935" s="246"/>
      <c r="B935" s="184"/>
      <c r="C935" s="184"/>
      <c r="D935" s="184"/>
      <c r="E935" s="184"/>
      <c r="F935" s="184"/>
      <c r="G935" s="184"/>
      <c r="H935" s="184"/>
      <c r="I935" s="184"/>
      <c r="J935" s="184"/>
      <c r="K935" s="184"/>
      <c r="L935" s="184"/>
      <c r="M935" s="184"/>
      <c r="N935" s="184"/>
      <c r="O935" s="184"/>
      <c r="P935" s="184"/>
      <c r="Q935" s="184"/>
      <c r="R935" s="184"/>
      <c r="S935" s="184"/>
      <c r="T935" s="184"/>
      <c r="U935" s="184"/>
      <c r="V935" s="184"/>
      <c r="W935" s="184"/>
      <c r="X935" s="184"/>
      <c r="Y935" s="184"/>
      <c r="Z935" s="184"/>
      <c r="AA935" s="184"/>
      <c r="AB935" s="184"/>
      <c r="AC935" s="184"/>
    </row>
    <row r="936" spans="1:29" x14ac:dyDescent="0.35">
      <c r="A936" s="246"/>
      <c r="B936" s="184"/>
      <c r="C936" s="184"/>
      <c r="D936" s="184"/>
      <c r="E936" s="184"/>
      <c r="F936" s="184"/>
      <c r="G936" s="184"/>
      <c r="H936" s="184"/>
      <c r="I936" s="184"/>
      <c r="J936" s="184"/>
      <c r="K936" s="184"/>
      <c r="L936" s="184"/>
      <c r="M936" s="184"/>
      <c r="N936" s="184"/>
      <c r="O936" s="184"/>
      <c r="P936" s="184"/>
      <c r="Q936" s="184"/>
      <c r="R936" s="184"/>
      <c r="S936" s="184"/>
      <c r="T936" s="184"/>
      <c r="U936" s="184"/>
      <c r="V936" s="184"/>
      <c r="W936" s="184"/>
      <c r="X936" s="184"/>
      <c r="Y936" s="184"/>
      <c r="Z936" s="184"/>
      <c r="AA936" s="184"/>
      <c r="AB936" s="184"/>
      <c r="AC936" s="184"/>
    </row>
    <row r="937" spans="1:29" x14ac:dyDescent="0.35">
      <c r="A937" s="246"/>
      <c r="B937" s="184"/>
      <c r="C937" s="184"/>
      <c r="D937" s="184"/>
      <c r="E937" s="184"/>
      <c r="F937" s="184"/>
      <c r="G937" s="184"/>
      <c r="H937" s="184"/>
      <c r="I937" s="184"/>
      <c r="J937" s="184"/>
      <c r="K937" s="184"/>
      <c r="L937" s="184"/>
      <c r="M937" s="184"/>
      <c r="N937" s="184"/>
      <c r="O937" s="184"/>
      <c r="P937" s="184"/>
      <c r="Q937" s="184"/>
      <c r="R937" s="184"/>
      <c r="S937" s="184"/>
      <c r="T937" s="184"/>
      <c r="U937" s="184"/>
      <c r="V937" s="184"/>
      <c r="W937" s="184"/>
      <c r="X937" s="184"/>
      <c r="Y937" s="184"/>
      <c r="Z937" s="184"/>
      <c r="AA937" s="184"/>
      <c r="AB937" s="184"/>
      <c r="AC937" s="184"/>
    </row>
    <row r="938" spans="1:29" x14ac:dyDescent="0.35">
      <c r="A938" s="246"/>
      <c r="B938" s="184"/>
      <c r="C938" s="184"/>
      <c r="D938" s="184"/>
      <c r="E938" s="184"/>
      <c r="F938" s="184"/>
      <c r="G938" s="184"/>
      <c r="H938" s="184"/>
      <c r="I938" s="184"/>
      <c r="J938" s="184"/>
      <c r="K938" s="184"/>
      <c r="L938" s="184"/>
      <c r="M938" s="184"/>
      <c r="N938" s="184"/>
      <c r="O938" s="184"/>
      <c r="P938" s="184"/>
      <c r="Q938" s="184"/>
      <c r="R938" s="184"/>
      <c r="S938" s="184"/>
      <c r="T938" s="184"/>
      <c r="U938" s="184"/>
      <c r="V938" s="184"/>
      <c r="W938" s="184"/>
      <c r="X938" s="184"/>
      <c r="Y938" s="184"/>
      <c r="Z938" s="184"/>
      <c r="AA938" s="184"/>
      <c r="AB938" s="184"/>
      <c r="AC938" s="184"/>
    </row>
    <row r="939" spans="1:29" x14ac:dyDescent="0.35">
      <c r="A939" s="246"/>
      <c r="B939" s="184"/>
      <c r="C939" s="184"/>
      <c r="D939" s="184"/>
      <c r="E939" s="184"/>
      <c r="F939" s="184"/>
      <c r="G939" s="184"/>
      <c r="H939" s="184"/>
      <c r="I939" s="184"/>
      <c r="J939" s="184"/>
      <c r="K939" s="184"/>
      <c r="L939" s="184"/>
      <c r="M939" s="184"/>
      <c r="N939" s="184"/>
      <c r="O939" s="184"/>
      <c r="P939" s="184"/>
      <c r="Q939" s="184"/>
      <c r="R939" s="184"/>
      <c r="S939" s="184"/>
      <c r="T939" s="184"/>
      <c r="U939" s="184"/>
      <c r="V939" s="184"/>
      <c r="W939" s="184"/>
      <c r="X939" s="184"/>
      <c r="Y939" s="184"/>
      <c r="Z939" s="184"/>
      <c r="AA939" s="184"/>
      <c r="AB939" s="184"/>
      <c r="AC939" s="184"/>
    </row>
    <row r="940" spans="1:29" x14ac:dyDescent="0.35">
      <c r="A940" s="246"/>
      <c r="B940" s="184"/>
      <c r="C940" s="184"/>
      <c r="D940" s="184"/>
      <c r="E940" s="184"/>
      <c r="F940" s="184"/>
      <c r="G940" s="184"/>
      <c r="H940" s="184"/>
      <c r="I940" s="184"/>
      <c r="J940" s="184"/>
      <c r="K940" s="184"/>
      <c r="L940" s="184"/>
      <c r="M940" s="184"/>
      <c r="N940" s="184"/>
      <c r="O940" s="184"/>
      <c r="P940" s="184"/>
      <c r="Q940" s="184"/>
      <c r="R940" s="184"/>
      <c r="S940" s="184"/>
      <c r="T940" s="184"/>
      <c r="U940" s="184"/>
      <c r="V940" s="184"/>
      <c r="W940" s="184"/>
      <c r="X940" s="184"/>
      <c r="Y940" s="184"/>
      <c r="Z940" s="184"/>
      <c r="AA940" s="184"/>
      <c r="AB940" s="184"/>
      <c r="AC940" s="184"/>
    </row>
    <row r="941" spans="1:29" x14ac:dyDescent="0.35">
      <c r="A941" s="246"/>
      <c r="B941" s="184"/>
      <c r="C941" s="184"/>
      <c r="D941" s="184"/>
      <c r="E941" s="184"/>
      <c r="F941" s="184"/>
      <c r="G941" s="184"/>
      <c r="H941" s="184"/>
      <c r="I941" s="184"/>
      <c r="J941" s="184"/>
      <c r="K941" s="184"/>
      <c r="L941" s="184"/>
      <c r="M941" s="184"/>
      <c r="N941" s="184"/>
      <c r="O941" s="184"/>
      <c r="P941" s="184"/>
      <c r="Q941" s="184"/>
      <c r="R941" s="184"/>
      <c r="S941" s="184"/>
      <c r="T941" s="184"/>
      <c r="U941" s="184"/>
      <c r="V941" s="184"/>
      <c r="W941" s="184"/>
      <c r="X941" s="184"/>
      <c r="Y941" s="184"/>
      <c r="Z941" s="184"/>
      <c r="AA941" s="184"/>
      <c r="AB941" s="184"/>
      <c r="AC941" s="184"/>
    </row>
    <row r="942" spans="1:29" x14ac:dyDescent="0.35">
      <c r="A942" s="246"/>
      <c r="B942" s="184"/>
      <c r="C942" s="184"/>
      <c r="D942" s="184"/>
      <c r="E942" s="184"/>
      <c r="F942" s="184"/>
      <c r="G942" s="184"/>
      <c r="H942" s="184"/>
      <c r="I942" s="184"/>
      <c r="J942" s="184"/>
      <c r="K942" s="184"/>
      <c r="L942" s="184"/>
      <c r="M942" s="184"/>
      <c r="N942" s="184"/>
      <c r="O942" s="184"/>
      <c r="P942" s="184"/>
      <c r="Q942" s="184"/>
      <c r="R942" s="184"/>
      <c r="S942" s="184"/>
      <c r="T942" s="184"/>
      <c r="U942" s="184"/>
      <c r="V942" s="184"/>
      <c r="W942" s="184"/>
      <c r="X942" s="184"/>
      <c r="Y942" s="184"/>
      <c r="Z942" s="184"/>
      <c r="AA942" s="184"/>
      <c r="AB942" s="184"/>
      <c r="AC942" s="184"/>
    </row>
    <row r="943" spans="1:29" x14ac:dyDescent="0.35">
      <c r="A943" s="246"/>
      <c r="B943" s="184"/>
      <c r="C943" s="184"/>
      <c r="D943" s="184"/>
      <c r="E943" s="184"/>
      <c r="F943" s="184"/>
      <c r="G943" s="184"/>
      <c r="H943" s="184"/>
      <c r="I943" s="184"/>
      <c r="J943" s="184"/>
      <c r="K943" s="184"/>
      <c r="L943" s="184"/>
      <c r="M943" s="184"/>
      <c r="N943" s="184"/>
      <c r="O943" s="184"/>
      <c r="P943" s="184"/>
      <c r="Q943" s="184"/>
      <c r="R943" s="184"/>
      <c r="S943" s="184"/>
      <c r="T943" s="184"/>
      <c r="U943" s="184"/>
      <c r="V943" s="184"/>
      <c r="W943" s="184"/>
      <c r="X943" s="184"/>
      <c r="Y943" s="184"/>
      <c r="Z943" s="184"/>
      <c r="AA943" s="184"/>
      <c r="AB943" s="184"/>
      <c r="AC943" s="184"/>
    </row>
    <row r="944" spans="1:29" x14ac:dyDescent="0.35">
      <c r="A944" s="246"/>
      <c r="B944" s="184"/>
      <c r="C944" s="184"/>
      <c r="D944" s="184"/>
      <c r="E944" s="184"/>
      <c r="F944" s="184"/>
      <c r="G944" s="184"/>
      <c r="H944" s="184"/>
      <c r="I944" s="184"/>
      <c r="J944" s="184"/>
      <c r="K944" s="184"/>
      <c r="L944" s="184"/>
      <c r="M944" s="184"/>
      <c r="N944" s="184"/>
      <c r="O944" s="184"/>
      <c r="P944" s="184"/>
      <c r="Q944" s="184"/>
      <c r="R944" s="184"/>
      <c r="S944" s="184"/>
      <c r="T944" s="184"/>
      <c r="U944" s="184"/>
      <c r="V944" s="184"/>
      <c r="W944" s="184"/>
      <c r="X944" s="184"/>
      <c r="Y944" s="184"/>
      <c r="Z944" s="184"/>
      <c r="AA944" s="184"/>
      <c r="AB944" s="184"/>
      <c r="AC944" s="184"/>
    </row>
    <row r="945" spans="1:29" x14ac:dyDescent="0.35">
      <c r="A945" s="246"/>
      <c r="B945" s="184"/>
      <c r="C945" s="184"/>
      <c r="D945" s="184"/>
      <c r="E945" s="184"/>
      <c r="F945" s="184"/>
      <c r="G945" s="184"/>
      <c r="H945" s="184"/>
      <c r="I945" s="184"/>
      <c r="J945" s="184"/>
      <c r="K945" s="184"/>
      <c r="L945" s="184"/>
      <c r="M945" s="184"/>
      <c r="N945" s="184"/>
      <c r="O945" s="184"/>
      <c r="P945" s="184"/>
      <c r="Q945" s="184"/>
      <c r="R945" s="184"/>
      <c r="S945" s="184"/>
      <c r="T945" s="184"/>
      <c r="U945" s="184"/>
      <c r="V945" s="184"/>
      <c r="W945" s="184"/>
      <c r="X945" s="184"/>
      <c r="Y945" s="184"/>
      <c r="Z945" s="184"/>
      <c r="AA945" s="184"/>
      <c r="AB945" s="184"/>
      <c r="AC945" s="184"/>
    </row>
    <row r="946" spans="1:29" x14ac:dyDescent="0.35">
      <c r="A946" s="246"/>
      <c r="B946" s="184"/>
      <c r="C946" s="184"/>
      <c r="D946" s="184"/>
      <c r="E946" s="184"/>
      <c r="F946" s="184"/>
      <c r="G946" s="184"/>
      <c r="H946" s="184"/>
      <c r="I946" s="184"/>
      <c r="J946" s="184"/>
      <c r="K946" s="184"/>
      <c r="L946" s="184"/>
      <c r="M946" s="184"/>
      <c r="N946" s="184"/>
      <c r="O946" s="184"/>
      <c r="P946" s="184"/>
      <c r="Q946" s="184"/>
      <c r="R946" s="184"/>
      <c r="S946" s="184"/>
      <c r="T946" s="184"/>
      <c r="U946" s="184"/>
      <c r="V946" s="184"/>
      <c r="W946" s="184"/>
      <c r="X946" s="184"/>
      <c r="Y946" s="184"/>
      <c r="Z946" s="184"/>
      <c r="AA946" s="184"/>
      <c r="AB946" s="184"/>
      <c r="AC946" s="184"/>
    </row>
    <row r="947" spans="1:29" x14ac:dyDescent="0.35">
      <c r="A947" s="246"/>
      <c r="B947" s="184"/>
      <c r="C947" s="184"/>
      <c r="D947" s="184"/>
      <c r="E947" s="184"/>
      <c r="F947" s="184"/>
      <c r="G947" s="184"/>
      <c r="H947" s="184"/>
      <c r="I947" s="184"/>
      <c r="J947" s="184"/>
      <c r="K947" s="184"/>
      <c r="L947" s="184"/>
      <c r="M947" s="184"/>
      <c r="N947" s="184"/>
      <c r="O947" s="184"/>
      <c r="P947" s="184"/>
      <c r="Q947" s="184"/>
      <c r="R947" s="184"/>
      <c r="S947" s="184"/>
      <c r="T947" s="184"/>
      <c r="U947" s="184"/>
      <c r="V947" s="184"/>
      <c r="W947" s="184"/>
      <c r="X947" s="184"/>
      <c r="Y947" s="184"/>
      <c r="Z947" s="184"/>
      <c r="AA947" s="184"/>
      <c r="AB947" s="184"/>
      <c r="AC947" s="184"/>
    </row>
    <row r="948" spans="1:29" x14ac:dyDescent="0.35">
      <c r="A948" s="246"/>
      <c r="B948" s="184"/>
      <c r="C948" s="184"/>
      <c r="D948" s="184"/>
      <c r="E948" s="184"/>
      <c r="F948" s="184"/>
      <c r="G948" s="184"/>
      <c r="H948" s="184"/>
      <c r="I948" s="184"/>
      <c r="J948" s="184"/>
      <c r="K948" s="184"/>
      <c r="L948" s="184"/>
      <c r="M948" s="184"/>
      <c r="N948" s="184"/>
      <c r="O948" s="184"/>
      <c r="P948" s="184"/>
      <c r="Q948" s="184"/>
      <c r="R948" s="184"/>
      <c r="S948" s="184"/>
      <c r="T948" s="184"/>
      <c r="U948" s="184"/>
      <c r="V948" s="184"/>
      <c r="W948" s="184"/>
      <c r="X948" s="184"/>
      <c r="Y948" s="184"/>
      <c r="Z948" s="184"/>
      <c r="AA948" s="184"/>
      <c r="AB948" s="184"/>
      <c r="AC948" s="184"/>
    </row>
    <row r="949" spans="1:29" x14ac:dyDescent="0.35">
      <c r="A949" s="246"/>
      <c r="B949" s="184"/>
      <c r="C949" s="184"/>
      <c r="D949" s="184"/>
      <c r="E949" s="184"/>
      <c r="F949" s="184"/>
      <c r="G949" s="184"/>
      <c r="H949" s="184"/>
      <c r="I949" s="184"/>
      <c r="J949" s="184"/>
      <c r="K949" s="184"/>
      <c r="L949" s="184"/>
      <c r="M949" s="184"/>
      <c r="N949" s="184"/>
      <c r="O949" s="184"/>
      <c r="P949" s="184"/>
      <c r="Q949" s="184"/>
      <c r="R949" s="184"/>
      <c r="S949" s="184"/>
      <c r="T949" s="184"/>
      <c r="U949" s="184"/>
      <c r="V949" s="184"/>
      <c r="W949" s="184"/>
      <c r="X949" s="184"/>
      <c r="Y949" s="184"/>
      <c r="Z949" s="184"/>
      <c r="AA949" s="184"/>
      <c r="AB949" s="184"/>
      <c r="AC949" s="184"/>
    </row>
    <row r="950" spans="1:29" x14ac:dyDescent="0.35">
      <c r="A950" s="246"/>
      <c r="B950" s="184"/>
      <c r="C950" s="184"/>
      <c r="D950" s="184"/>
      <c r="E950" s="184"/>
      <c r="F950" s="184"/>
      <c r="G950" s="184"/>
      <c r="H950" s="184"/>
      <c r="I950" s="184"/>
      <c r="J950" s="184"/>
      <c r="K950" s="184"/>
      <c r="L950" s="184"/>
      <c r="M950" s="184"/>
      <c r="N950" s="184"/>
      <c r="O950" s="184"/>
      <c r="P950" s="184"/>
      <c r="Q950" s="184"/>
      <c r="R950" s="184"/>
      <c r="S950" s="184"/>
      <c r="T950" s="184"/>
      <c r="U950" s="184"/>
      <c r="V950" s="184"/>
      <c r="W950" s="184"/>
      <c r="X950" s="184"/>
      <c r="Y950" s="184"/>
      <c r="Z950" s="184"/>
      <c r="AA950" s="184"/>
      <c r="AB950" s="184"/>
      <c r="AC950" s="184"/>
    </row>
    <row r="951" spans="1:29" x14ac:dyDescent="0.35">
      <c r="A951" s="246"/>
      <c r="B951" s="184"/>
      <c r="C951" s="184"/>
      <c r="D951" s="184"/>
      <c r="E951" s="184"/>
      <c r="F951" s="184"/>
      <c r="G951" s="184"/>
      <c r="H951" s="184"/>
      <c r="I951" s="184"/>
      <c r="J951" s="184"/>
      <c r="K951" s="184"/>
      <c r="L951" s="184"/>
      <c r="M951" s="184"/>
      <c r="N951" s="184"/>
      <c r="O951" s="184"/>
      <c r="P951" s="184"/>
      <c r="Q951" s="184"/>
      <c r="R951" s="184"/>
      <c r="S951" s="184"/>
      <c r="T951" s="184"/>
      <c r="U951" s="184"/>
      <c r="V951" s="184"/>
      <c r="W951" s="184"/>
      <c r="X951" s="184"/>
      <c r="Y951" s="184"/>
      <c r="Z951" s="184"/>
      <c r="AA951" s="184"/>
      <c r="AB951" s="184"/>
      <c r="AC951" s="184"/>
    </row>
    <row r="952" spans="1:29" x14ac:dyDescent="0.35">
      <c r="A952" s="246"/>
      <c r="B952" s="184"/>
      <c r="C952" s="184"/>
      <c r="D952" s="184"/>
      <c r="E952" s="184"/>
      <c r="F952" s="184"/>
      <c r="G952" s="184"/>
      <c r="H952" s="184"/>
      <c r="I952" s="184"/>
      <c r="J952" s="184"/>
      <c r="K952" s="184"/>
      <c r="L952" s="184"/>
      <c r="M952" s="184"/>
      <c r="N952" s="184"/>
      <c r="O952" s="184"/>
      <c r="P952" s="184"/>
      <c r="Q952" s="184"/>
      <c r="R952" s="184"/>
      <c r="S952" s="184"/>
      <c r="T952" s="184"/>
      <c r="U952" s="184"/>
      <c r="V952" s="184"/>
      <c r="W952" s="184"/>
      <c r="X952" s="184"/>
      <c r="Y952" s="184"/>
      <c r="Z952" s="184"/>
      <c r="AA952" s="184"/>
      <c r="AB952" s="184"/>
      <c r="AC952" s="184"/>
    </row>
    <row r="953" spans="1:29" x14ac:dyDescent="0.35">
      <c r="A953" s="246"/>
      <c r="B953" s="184"/>
      <c r="C953" s="184"/>
      <c r="D953" s="184"/>
      <c r="E953" s="184"/>
      <c r="F953" s="184"/>
      <c r="G953" s="184"/>
      <c r="H953" s="184"/>
      <c r="I953" s="184"/>
      <c r="J953" s="184"/>
      <c r="K953" s="184"/>
      <c r="L953" s="184"/>
      <c r="M953" s="184"/>
      <c r="N953" s="184"/>
      <c r="O953" s="184"/>
      <c r="P953" s="184"/>
      <c r="Q953" s="184"/>
      <c r="R953" s="184"/>
      <c r="S953" s="184"/>
      <c r="T953" s="184"/>
      <c r="U953" s="184"/>
      <c r="V953" s="184"/>
      <c r="W953" s="184"/>
      <c r="X953" s="184"/>
      <c r="Y953" s="184"/>
      <c r="Z953" s="184"/>
      <c r="AA953" s="184"/>
      <c r="AB953" s="184"/>
      <c r="AC953" s="184"/>
    </row>
    <row r="954" spans="1:29" x14ac:dyDescent="0.35">
      <c r="A954" s="246"/>
      <c r="B954" s="184"/>
      <c r="C954" s="184"/>
      <c r="D954" s="184"/>
      <c r="E954" s="184"/>
      <c r="F954" s="184"/>
      <c r="G954" s="184"/>
      <c r="H954" s="184"/>
      <c r="I954" s="184"/>
      <c r="J954" s="184"/>
      <c r="K954" s="184"/>
      <c r="L954" s="184"/>
      <c r="M954" s="184"/>
      <c r="N954" s="184"/>
      <c r="O954" s="184"/>
      <c r="P954" s="184"/>
      <c r="Q954" s="184"/>
      <c r="R954" s="184"/>
      <c r="S954" s="184"/>
      <c r="T954" s="184"/>
      <c r="U954" s="184"/>
      <c r="V954" s="184"/>
      <c r="W954" s="184"/>
      <c r="X954" s="184"/>
      <c r="Y954" s="184"/>
      <c r="Z954" s="184"/>
      <c r="AA954" s="184"/>
      <c r="AB954" s="184"/>
      <c r="AC954" s="184"/>
    </row>
    <row r="955" spans="1:29" x14ac:dyDescent="0.35">
      <c r="A955" s="246"/>
      <c r="B955" s="184"/>
      <c r="C955" s="184"/>
      <c r="D955" s="184"/>
      <c r="E955" s="184"/>
      <c r="F955" s="184"/>
      <c r="G955" s="184"/>
      <c r="H955" s="184"/>
      <c r="I955" s="184"/>
      <c r="J955" s="184"/>
      <c r="K955" s="184"/>
      <c r="L955" s="184"/>
      <c r="M955" s="184"/>
      <c r="N955" s="184"/>
      <c r="O955" s="184"/>
      <c r="P955" s="184"/>
      <c r="Q955" s="184"/>
      <c r="R955" s="184"/>
      <c r="S955" s="184"/>
      <c r="T955" s="184"/>
      <c r="U955" s="184"/>
      <c r="V955" s="184"/>
      <c r="W955" s="184"/>
      <c r="X955" s="184"/>
      <c r="Y955" s="184"/>
      <c r="Z955" s="184"/>
      <c r="AA955" s="184"/>
      <c r="AB955" s="184"/>
      <c r="AC955" s="184"/>
    </row>
    <row r="956" spans="1:29" x14ac:dyDescent="0.35">
      <c r="A956" s="246"/>
      <c r="B956" s="184"/>
      <c r="C956" s="184"/>
      <c r="D956" s="184"/>
      <c r="E956" s="184"/>
      <c r="F956" s="184"/>
      <c r="G956" s="184"/>
      <c r="H956" s="184"/>
      <c r="I956" s="184"/>
      <c r="J956" s="184"/>
      <c r="K956" s="184"/>
      <c r="L956" s="184"/>
      <c r="M956" s="184"/>
      <c r="N956" s="184"/>
      <c r="O956" s="184"/>
      <c r="P956" s="184"/>
      <c r="Q956" s="184"/>
      <c r="R956" s="184"/>
      <c r="S956" s="184"/>
      <c r="T956" s="184"/>
      <c r="U956" s="184"/>
      <c r="V956" s="184"/>
      <c r="W956" s="184"/>
      <c r="X956" s="184"/>
      <c r="Y956" s="184"/>
      <c r="Z956" s="184"/>
      <c r="AA956" s="184"/>
      <c r="AB956" s="184"/>
      <c r="AC956" s="184"/>
    </row>
    <row r="957" spans="1:29" x14ac:dyDescent="0.35">
      <c r="A957" s="246"/>
      <c r="B957" s="184"/>
      <c r="C957" s="184"/>
      <c r="D957" s="184"/>
      <c r="E957" s="184"/>
      <c r="F957" s="184"/>
      <c r="G957" s="184"/>
      <c r="H957" s="184"/>
      <c r="I957" s="184"/>
      <c r="J957" s="184"/>
      <c r="K957" s="184"/>
      <c r="L957" s="184"/>
      <c r="M957" s="184"/>
      <c r="N957" s="184"/>
      <c r="O957" s="184"/>
      <c r="P957" s="184"/>
      <c r="Q957" s="184"/>
      <c r="R957" s="184"/>
      <c r="S957" s="184"/>
      <c r="T957" s="184"/>
      <c r="U957" s="184"/>
      <c r="V957" s="184"/>
      <c r="W957" s="184"/>
      <c r="X957" s="184"/>
      <c r="Y957" s="184"/>
      <c r="Z957" s="184"/>
      <c r="AA957" s="184"/>
      <c r="AB957" s="184"/>
      <c r="AC957" s="184"/>
    </row>
    <row r="958" spans="1:29" x14ac:dyDescent="0.35">
      <c r="A958" s="246"/>
      <c r="B958" s="184"/>
      <c r="C958" s="184"/>
      <c r="D958" s="184"/>
      <c r="E958" s="184"/>
      <c r="F958" s="184"/>
      <c r="G958" s="184"/>
      <c r="H958" s="184"/>
      <c r="I958" s="184"/>
      <c r="J958" s="184"/>
      <c r="K958" s="184"/>
      <c r="L958" s="184"/>
      <c r="M958" s="184"/>
      <c r="N958" s="184"/>
      <c r="O958" s="184"/>
      <c r="P958" s="184"/>
      <c r="Q958" s="184"/>
      <c r="R958" s="184"/>
      <c r="S958" s="184"/>
      <c r="T958" s="184"/>
      <c r="U958" s="184"/>
      <c r="V958" s="184"/>
      <c r="W958" s="184"/>
      <c r="X958" s="184"/>
      <c r="Y958" s="184"/>
      <c r="Z958" s="184"/>
      <c r="AA958" s="184"/>
      <c r="AB958" s="184"/>
      <c r="AC958" s="184"/>
    </row>
    <row r="959" spans="1:29" x14ac:dyDescent="0.35">
      <c r="A959" s="246"/>
      <c r="B959" s="184"/>
      <c r="C959" s="184"/>
      <c r="D959" s="184"/>
      <c r="E959" s="184"/>
      <c r="F959" s="184"/>
      <c r="G959" s="184"/>
      <c r="H959" s="184"/>
      <c r="I959" s="184"/>
      <c r="J959" s="184"/>
      <c r="K959" s="184"/>
      <c r="L959" s="184"/>
      <c r="M959" s="184"/>
      <c r="N959" s="184"/>
      <c r="O959" s="184"/>
      <c r="P959" s="184"/>
      <c r="Q959" s="184"/>
      <c r="R959" s="184"/>
      <c r="S959" s="184"/>
      <c r="T959" s="184"/>
      <c r="U959" s="184"/>
      <c r="V959" s="184"/>
      <c r="W959" s="184"/>
      <c r="X959" s="184"/>
      <c r="Y959" s="184"/>
      <c r="Z959" s="184"/>
      <c r="AA959" s="184"/>
      <c r="AB959" s="184"/>
      <c r="AC959" s="184"/>
    </row>
    <row r="960" spans="1:29" x14ac:dyDescent="0.35">
      <c r="A960" s="246"/>
      <c r="B960" s="184"/>
      <c r="C960" s="184"/>
      <c r="D960" s="184"/>
      <c r="E960" s="184"/>
      <c r="F960" s="184"/>
      <c r="G960" s="184"/>
      <c r="H960" s="184"/>
      <c r="I960" s="184"/>
      <c r="J960" s="184"/>
      <c r="K960" s="184"/>
      <c r="L960" s="184"/>
      <c r="M960" s="184"/>
      <c r="N960" s="184"/>
      <c r="O960" s="184"/>
      <c r="P960" s="184"/>
      <c r="Q960" s="184"/>
      <c r="R960" s="184"/>
      <c r="S960" s="184"/>
      <c r="T960" s="184"/>
      <c r="U960" s="184"/>
      <c r="V960" s="184"/>
      <c r="W960" s="184"/>
      <c r="X960" s="184"/>
      <c r="Y960" s="184"/>
      <c r="Z960" s="184"/>
      <c r="AA960" s="184"/>
      <c r="AB960" s="184"/>
      <c r="AC960" s="184"/>
    </row>
    <row r="961" spans="1:29" x14ac:dyDescent="0.35">
      <c r="A961" s="246"/>
      <c r="B961" s="184"/>
      <c r="C961" s="184"/>
      <c r="D961" s="184"/>
      <c r="E961" s="184"/>
      <c r="F961" s="184"/>
      <c r="G961" s="184"/>
      <c r="H961" s="184"/>
      <c r="I961" s="184"/>
      <c r="J961" s="184"/>
      <c r="K961" s="184"/>
      <c r="L961" s="184"/>
      <c r="M961" s="184"/>
      <c r="N961" s="184"/>
      <c r="O961" s="184"/>
      <c r="P961" s="184"/>
      <c r="Q961" s="184"/>
      <c r="R961" s="184"/>
      <c r="S961" s="184"/>
      <c r="T961" s="184"/>
      <c r="U961" s="184"/>
      <c r="V961" s="184"/>
      <c r="W961" s="184"/>
      <c r="X961" s="184"/>
      <c r="Y961" s="184"/>
      <c r="Z961" s="184"/>
      <c r="AA961" s="184"/>
      <c r="AB961" s="184"/>
      <c r="AC961" s="184"/>
    </row>
    <row r="962" spans="1:29" x14ac:dyDescent="0.35">
      <c r="A962" s="246"/>
      <c r="B962" s="184"/>
      <c r="C962" s="184"/>
      <c r="D962" s="184"/>
      <c r="E962" s="184"/>
      <c r="F962" s="184"/>
      <c r="G962" s="184"/>
      <c r="H962" s="184"/>
      <c r="I962" s="184"/>
      <c r="J962" s="184"/>
      <c r="K962" s="184"/>
      <c r="L962" s="184"/>
      <c r="M962" s="184"/>
      <c r="N962" s="184"/>
      <c r="O962" s="184"/>
      <c r="P962" s="184"/>
      <c r="Q962" s="184"/>
      <c r="R962" s="184"/>
      <c r="S962" s="184"/>
      <c r="T962" s="184"/>
      <c r="U962" s="184"/>
      <c r="V962" s="184"/>
      <c r="W962" s="184"/>
      <c r="X962" s="184"/>
      <c r="Y962" s="184"/>
      <c r="Z962" s="184"/>
      <c r="AA962" s="184"/>
      <c r="AB962" s="184"/>
      <c r="AC962" s="184"/>
    </row>
    <row r="963" spans="1:29" x14ac:dyDescent="0.35">
      <c r="A963" s="246"/>
      <c r="B963" s="184"/>
      <c r="C963" s="184"/>
      <c r="D963" s="184"/>
      <c r="E963" s="184"/>
      <c r="F963" s="184"/>
      <c r="G963" s="184"/>
      <c r="H963" s="184"/>
      <c r="I963" s="184"/>
      <c r="J963" s="184"/>
      <c r="K963" s="184"/>
      <c r="L963" s="184"/>
      <c r="M963" s="184"/>
      <c r="N963" s="184"/>
      <c r="O963" s="184"/>
      <c r="P963" s="184"/>
      <c r="Q963" s="184"/>
      <c r="R963" s="184"/>
      <c r="S963" s="184"/>
      <c r="T963" s="184"/>
      <c r="U963" s="184"/>
      <c r="V963" s="184"/>
      <c r="W963" s="184"/>
      <c r="X963" s="184"/>
      <c r="Y963" s="184"/>
      <c r="Z963" s="184"/>
      <c r="AA963" s="184"/>
      <c r="AB963" s="184"/>
      <c r="AC963" s="184"/>
    </row>
    <row r="964" spans="1:29" x14ac:dyDescent="0.35">
      <c r="A964" s="246"/>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c r="AA964" s="184"/>
      <c r="AB964" s="184"/>
      <c r="AC964" s="184"/>
    </row>
    <row r="965" spans="1:29" x14ac:dyDescent="0.35">
      <c r="A965" s="246"/>
      <c r="B965" s="184"/>
      <c r="C965" s="184"/>
      <c r="D965" s="184"/>
      <c r="E965" s="184"/>
      <c r="F965" s="184"/>
      <c r="G965" s="184"/>
      <c r="H965" s="184"/>
      <c r="I965" s="184"/>
      <c r="J965" s="184"/>
      <c r="K965" s="184"/>
      <c r="L965" s="184"/>
      <c r="M965" s="184"/>
      <c r="N965" s="184"/>
      <c r="O965" s="184"/>
      <c r="P965" s="184"/>
      <c r="Q965" s="184"/>
      <c r="R965" s="184"/>
      <c r="S965" s="184"/>
      <c r="T965" s="184"/>
      <c r="U965" s="184"/>
      <c r="V965" s="184"/>
      <c r="W965" s="184"/>
      <c r="X965" s="184"/>
      <c r="Y965" s="184"/>
      <c r="Z965" s="184"/>
      <c r="AA965" s="184"/>
      <c r="AB965" s="184"/>
      <c r="AC965" s="184"/>
    </row>
    <row r="966" spans="1:29" x14ac:dyDescent="0.35">
      <c r="A966" s="246"/>
      <c r="B966" s="184"/>
      <c r="C966" s="184"/>
      <c r="D966" s="184"/>
      <c r="E966" s="184"/>
      <c r="F966" s="184"/>
      <c r="G966" s="184"/>
      <c r="H966" s="184"/>
      <c r="I966" s="184"/>
      <c r="J966" s="184"/>
      <c r="K966" s="184"/>
      <c r="L966" s="184"/>
      <c r="M966" s="184"/>
      <c r="N966" s="184"/>
      <c r="O966" s="184"/>
      <c r="P966" s="184"/>
      <c r="Q966" s="184"/>
      <c r="R966" s="184"/>
      <c r="S966" s="184"/>
      <c r="T966" s="184"/>
      <c r="U966" s="184"/>
      <c r="V966" s="184"/>
      <c r="W966" s="184"/>
      <c r="X966" s="184"/>
      <c r="Y966" s="184"/>
      <c r="Z966" s="184"/>
      <c r="AA966" s="184"/>
      <c r="AB966" s="184"/>
      <c r="AC966" s="184"/>
    </row>
    <row r="967" spans="1:29" x14ac:dyDescent="0.35">
      <c r="A967" s="246"/>
      <c r="B967" s="184"/>
      <c r="C967" s="184"/>
      <c r="D967" s="184"/>
      <c r="E967" s="184"/>
      <c r="F967" s="184"/>
      <c r="G967" s="184"/>
      <c r="H967" s="184"/>
      <c r="I967" s="184"/>
      <c r="J967" s="184"/>
      <c r="K967" s="184"/>
      <c r="L967" s="184"/>
      <c r="M967" s="184"/>
      <c r="N967" s="184"/>
      <c r="O967" s="184"/>
      <c r="P967" s="184"/>
      <c r="Q967" s="184"/>
      <c r="R967" s="184"/>
      <c r="S967" s="184"/>
      <c r="T967" s="184"/>
      <c r="U967" s="184"/>
      <c r="V967" s="184"/>
      <c r="W967" s="184"/>
      <c r="X967" s="184"/>
      <c r="Y967" s="184"/>
      <c r="Z967" s="184"/>
      <c r="AA967" s="184"/>
      <c r="AB967" s="184"/>
      <c r="AC967" s="184"/>
    </row>
    <row r="968" spans="1:29" x14ac:dyDescent="0.35">
      <c r="A968" s="246"/>
      <c r="B968" s="184"/>
      <c r="C968" s="184"/>
      <c r="D968" s="184"/>
      <c r="E968" s="184"/>
      <c r="F968" s="184"/>
      <c r="G968" s="184"/>
      <c r="H968" s="184"/>
      <c r="I968" s="184"/>
      <c r="J968" s="184"/>
      <c r="K968" s="184"/>
      <c r="L968" s="184"/>
      <c r="M968" s="184"/>
      <c r="N968" s="184"/>
      <c r="O968" s="184"/>
      <c r="P968" s="184"/>
      <c r="Q968" s="184"/>
      <c r="R968" s="184"/>
      <c r="S968" s="184"/>
      <c r="T968" s="184"/>
      <c r="U968" s="184"/>
      <c r="V968" s="184"/>
      <c r="W968" s="184"/>
      <c r="X968" s="184"/>
      <c r="Y968" s="184"/>
      <c r="Z968" s="184"/>
      <c r="AA968" s="184"/>
      <c r="AB968" s="184"/>
      <c r="AC968" s="184"/>
    </row>
    <row r="969" spans="1:29" x14ac:dyDescent="0.35">
      <c r="A969" s="246"/>
      <c r="B969" s="184"/>
      <c r="C969" s="184"/>
      <c r="D969" s="184"/>
      <c r="E969" s="184"/>
      <c r="F969" s="184"/>
      <c r="G969" s="184"/>
      <c r="H969" s="184"/>
      <c r="I969" s="184"/>
      <c r="J969" s="184"/>
      <c r="K969" s="184"/>
      <c r="L969" s="184"/>
      <c r="M969" s="184"/>
      <c r="N969" s="184"/>
      <c r="O969" s="184"/>
      <c r="P969" s="184"/>
      <c r="Q969" s="184"/>
      <c r="R969" s="184"/>
      <c r="S969" s="184"/>
      <c r="T969" s="184"/>
      <c r="U969" s="184"/>
      <c r="V969" s="184"/>
      <c r="W969" s="184"/>
      <c r="X969" s="184"/>
      <c r="Y969" s="184"/>
      <c r="Z969" s="184"/>
      <c r="AA969" s="184"/>
      <c r="AB969" s="184"/>
      <c r="AC969" s="184"/>
    </row>
    <row r="970" spans="1:29" x14ac:dyDescent="0.35">
      <c r="A970" s="246"/>
      <c r="B970" s="184"/>
      <c r="C970" s="184"/>
      <c r="D970" s="184"/>
      <c r="E970" s="184"/>
      <c r="F970" s="184"/>
      <c r="G970" s="184"/>
      <c r="H970" s="184"/>
      <c r="I970" s="184"/>
      <c r="J970" s="184"/>
      <c r="K970" s="184"/>
      <c r="L970" s="184"/>
      <c r="M970" s="184"/>
      <c r="N970" s="184"/>
      <c r="O970" s="184"/>
      <c r="P970" s="184"/>
      <c r="Q970" s="184"/>
      <c r="R970" s="184"/>
      <c r="S970" s="184"/>
      <c r="T970" s="184"/>
      <c r="U970" s="184"/>
      <c r="V970" s="184"/>
      <c r="W970" s="184"/>
      <c r="X970" s="184"/>
      <c r="Y970" s="184"/>
      <c r="Z970" s="184"/>
      <c r="AA970" s="184"/>
      <c r="AB970" s="184"/>
      <c r="AC970" s="184"/>
    </row>
    <row r="971" spans="1:29" x14ac:dyDescent="0.35">
      <c r="A971" s="246"/>
      <c r="B971" s="184"/>
      <c r="C971" s="184"/>
      <c r="D971" s="184"/>
      <c r="E971" s="184"/>
      <c r="F971" s="184"/>
      <c r="G971" s="184"/>
      <c r="H971" s="184"/>
      <c r="I971" s="184"/>
      <c r="J971" s="184"/>
      <c r="K971" s="184"/>
      <c r="L971" s="184"/>
      <c r="M971" s="184"/>
      <c r="N971" s="184"/>
      <c r="O971" s="184"/>
      <c r="P971" s="184"/>
      <c r="Q971" s="184"/>
      <c r="R971" s="184"/>
      <c r="S971" s="184"/>
      <c r="T971" s="184"/>
      <c r="U971" s="184"/>
      <c r="V971" s="184"/>
      <c r="W971" s="184"/>
      <c r="X971" s="184"/>
      <c r="Y971" s="184"/>
      <c r="Z971" s="184"/>
      <c r="AA971" s="184"/>
      <c r="AB971" s="184"/>
      <c r="AC971" s="184"/>
    </row>
    <row r="972" spans="1:29" x14ac:dyDescent="0.35">
      <c r="A972" s="246"/>
      <c r="B972" s="184"/>
      <c r="C972" s="184"/>
      <c r="D972" s="184"/>
      <c r="E972" s="184"/>
      <c r="F972" s="184"/>
      <c r="G972" s="184"/>
      <c r="H972" s="184"/>
      <c r="I972" s="184"/>
      <c r="J972" s="184"/>
      <c r="K972" s="184"/>
      <c r="L972" s="184"/>
      <c r="M972" s="184"/>
      <c r="N972" s="184"/>
      <c r="O972" s="184"/>
      <c r="P972" s="184"/>
      <c r="Q972" s="184"/>
      <c r="R972" s="184"/>
      <c r="S972" s="184"/>
      <c r="T972" s="184"/>
      <c r="U972" s="184"/>
      <c r="V972" s="184"/>
      <c r="W972" s="184"/>
      <c r="X972" s="184"/>
      <c r="Y972" s="184"/>
      <c r="Z972" s="184"/>
      <c r="AA972" s="184"/>
      <c r="AB972" s="184"/>
      <c r="AC972" s="184"/>
    </row>
    <row r="973" spans="1:29" x14ac:dyDescent="0.35">
      <c r="A973" s="246"/>
      <c r="B973" s="184"/>
      <c r="C973" s="184"/>
      <c r="D973" s="184"/>
      <c r="E973" s="184"/>
      <c r="F973" s="184"/>
      <c r="G973" s="184"/>
      <c r="H973" s="184"/>
      <c r="I973" s="184"/>
      <c r="J973" s="184"/>
      <c r="K973" s="184"/>
      <c r="L973" s="184"/>
      <c r="M973" s="184"/>
      <c r="N973" s="184"/>
      <c r="O973" s="184"/>
      <c r="P973" s="184"/>
      <c r="Q973" s="184"/>
      <c r="R973" s="184"/>
      <c r="S973" s="184"/>
      <c r="T973" s="184"/>
      <c r="U973" s="184"/>
      <c r="V973" s="184"/>
      <c r="W973" s="184"/>
      <c r="X973" s="184"/>
      <c r="Y973" s="184"/>
      <c r="Z973" s="184"/>
      <c r="AA973" s="184"/>
      <c r="AB973" s="184"/>
      <c r="AC973" s="184"/>
    </row>
    <row r="974" spans="1:29" x14ac:dyDescent="0.35">
      <c r="A974" s="246"/>
      <c r="B974" s="184"/>
      <c r="C974" s="184"/>
      <c r="D974" s="184"/>
      <c r="E974" s="184"/>
      <c r="F974" s="184"/>
      <c r="G974" s="184"/>
      <c r="H974" s="184"/>
      <c r="I974" s="184"/>
      <c r="J974" s="184"/>
      <c r="K974" s="184"/>
      <c r="L974" s="184"/>
      <c r="M974" s="184"/>
      <c r="N974" s="184"/>
      <c r="O974" s="184"/>
      <c r="P974" s="184"/>
      <c r="Q974" s="184"/>
      <c r="R974" s="184"/>
      <c r="S974" s="184"/>
      <c r="T974" s="184"/>
      <c r="U974" s="184"/>
      <c r="V974" s="184"/>
      <c r="W974" s="184"/>
      <c r="X974" s="184"/>
      <c r="Y974" s="184"/>
      <c r="Z974" s="184"/>
      <c r="AA974" s="184"/>
      <c r="AB974" s="184"/>
      <c r="AC974" s="184"/>
    </row>
    <row r="975" spans="1:29" x14ac:dyDescent="0.35">
      <c r="A975" s="246"/>
      <c r="B975" s="184"/>
      <c r="C975" s="184"/>
      <c r="D975" s="184"/>
      <c r="E975" s="184"/>
      <c r="F975" s="184"/>
      <c r="G975" s="184"/>
      <c r="H975" s="184"/>
      <c r="I975" s="184"/>
      <c r="J975" s="184"/>
      <c r="K975" s="184"/>
      <c r="L975" s="184"/>
      <c r="M975" s="184"/>
      <c r="N975" s="184"/>
      <c r="O975" s="184"/>
      <c r="P975" s="184"/>
      <c r="Q975" s="184"/>
      <c r="R975" s="184"/>
      <c r="S975" s="184"/>
      <c r="T975" s="184"/>
      <c r="U975" s="184"/>
      <c r="V975" s="184"/>
      <c r="W975" s="184"/>
      <c r="X975" s="184"/>
      <c r="Y975" s="184"/>
      <c r="Z975" s="184"/>
      <c r="AA975" s="184"/>
      <c r="AB975" s="184"/>
      <c r="AC975" s="184"/>
    </row>
    <row r="976" spans="1:29" x14ac:dyDescent="0.35">
      <c r="A976" s="246"/>
      <c r="B976" s="184"/>
      <c r="C976" s="184"/>
      <c r="D976" s="184"/>
      <c r="E976" s="184"/>
      <c r="F976" s="184"/>
      <c r="G976" s="184"/>
      <c r="H976" s="184"/>
      <c r="I976" s="184"/>
      <c r="J976" s="184"/>
      <c r="K976" s="184"/>
      <c r="L976" s="184"/>
      <c r="M976" s="184"/>
      <c r="N976" s="184"/>
      <c r="O976" s="184"/>
      <c r="P976" s="184"/>
      <c r="Q976" s="184"/>
      <c r="R976" s="184"/>
      <c r="S976" s="184"/>
      <c r="T976" s="184"/>
      <c r="U976" s="184"/>
      <c r="V976" s="184"/>
      <c r="W976" s="184"/>
      <c r="X976" s="184"/>
      <c r="Y976" s="184"/>
      <c r="Z976" s="184"/>
      <c r="AA976" s="184"/>
      <c r="AB976" s="184"/>
      <c r="AC976" s="184"/>
    </row>
    <row r="977" spans="1:29" x14ac:dyDescent="0.35">
      <c r="A977" s="246"/>
      <c r="B977" s="184"/>
      <c r="C977" s="184"/>
      <c r="D977" s="184"/>
      <c r="E977" s="184"/>
      <c r="F977" s="184"/>
      <c r="G977" s="184"/>
      <c r="H977" s="184"/>
      <c r="I977" s="184"/>
      <c r="J977" s="184"/>
      <c r="K977" s="184"/>
      <c r="L977" s="184"/>
      <c r="M977" s="184"/>
      <c r="N977" s="184"/>
      <c r="O977" s="184"/>
      <c r="P977" s="184"/>
      <c r="Q977" s="184"/>
      <c r="R977" s="184"/>
      <c r="S977" s="184"/>
      <c r="T977" s="184"/>
      <c r="U977" s="184"/>
      <c r="V977" s="184"/>
      <c r="W977" s="184"/>
      <c r="X977" s="184"/>
      <c r="Y977" s="184"/>
      <c r="Z977" s="184"/>
      <c r="AA977" s="184"/>
      <c r="AB977" s="184"/>
      <c r="AC977" s="184"/>
    </row>
    <row r="978" spans="1:29" x14ac:dyDescent="0.35">
      <c r="A978" s="246"/>
      <c r="B978" s="184"/>
      <c r="C978" s="184"/>
      <c r="D978" s="184"/>
      <c r="E978" s="184"/>
      <c r="F978" s="184"/>
      <c r="G978" s="184"/>
      <c r="H978" s="184"/>
      <c r="I978" s="184"/>
      <c r="J978" s="184"/>
      <c r="K978" s="184"/>
      <c r="L978" s="184"/>
      <c r="M978" s="184"/>
      <c r="N978" s="184"/>
      <c r="O978" s="184"/>
      <c r="P978" s="184"/>
      <c r="Q978" s="184"/>
      <c r="R978" s="184"/>
      <c r="S978" s="184"/>
      <c r="T978" s="184"/>
      <c r="U978" s="184"/>
      <c r="V978" s="184"/>
      <c r="W978" s="184"/>
      <c r="X978" s="184"/>
      <c r="Y978" s="184"/>
      <c r="Z978" s="184"/>
      <c r="AA978" s="184"/>
      <c r="AB978" s="184"/>
      <c r="AC978" s="184"/>
    </row>
    <row r="979" spans="1:29" x14ac:dyDescent="0.35">
      <c r="A979" s="246"/>
      <c r="B979" s="184"/>
      <c r="C979" s="184"/>
      <c r="D979" s="184"/>
      <c r="E979" s="184"/>
      <c r="F979" s="184"/>
      <c r="G979" s="184"/>
      <c r="H979" s="184"/>
      <c r="I979" s="184"/>
      <c r="J979" s="184"/>
      <c r="K979" s="184"/>
      <c r="L979" s="184"/>
      <c r="M979" s="184"/>
      <c r="N979" s="184"/>
      <c r="O979" s="184"/>
      <c r="P979" s="184"/>
      <c r="Q979" s="184"/>
      <c r="R979" s="184"/>
      <c r="S979" s="184"/>
      <c r="T979" s="184"/>
      <c r="U979" s="184"/>
      <c r="V979" s="184"/>
      <c r="W979" s="184"/>
      <c r="X979" s="184"/>
      <c r="Y979" s="184"/>
      <c r="Z979" s="184"/>
      <c r="AA979" s="184"/>
      <c r="AB979" s="184"/>
      <c r="AC979" s="184"/>
    </row>
    <row r="980" spans="1:29" x14ac:dyDescent="0.35">
      <c r="A980" s="246"/>
      <c r="B980" s="184"/>
      <c r="C980" s="184"/>
      <c r="D980" s="184"/>
      <c r="E980" s="184"/>
      <c r="F980" s="184"/>
      <c r="G980" s="184"/>
      <c r="H980" s="184"/>
      <c r="I980" s="184"/>
      <c r="J980" s="184"/>
      <c r="K980" s="184"/>
      <c r="L980" s="184"/>
      <c r="M980" s="184"/>
      <c r="N980" s="184"/>
      <c r="O980" s="184"/>
      <c r="P980" s="184"/>
      <c r="Q980" s="184"/>
      <c r="R980" s="184"/>
      <c r="S980" s="184"/>
      <c r="T980" s="184"/>
      <c r="U980" s="184"/>
      <c r="V980" s="184"/>
      <c r="W980" s="184"/>
      <c r="X980" s="184"/>
      <c r="Y980" s="184"/>
      <c r="Z980" s="184"/>
      <c r="AA980" s="184"/>
      <c r="AB980" s="184"/>
      <c r="AC980" s="184"/>
    </row>
    <row r="981" spans="1:29" x14ac:dyDescent="0.35">
      <c r="A981" s="246"/>
      <c r="B981" s="184"/>
      <c r="C981" s="184"/>
      <c r="D981" s="184"/>
      <c r="E981" s="184"/>
      <c r="F981" s="184"/>
      <c r="G981" s="184"/>
      <c r="H981" s="184"/>
      <c r="I981" s="184"/>
      <c r="J981" s="184"/>
      <c r="K981" s="184"/>
      <c r="L981" s="184"/>
      <c r="M981" s="184"/>
      <c r="N981" s="184"/>
      <c r="O981" s="184"/>
      <c r="P981" s="184"/>
      <c r="Q981" s="184"/>
      <c r="R981" s="184"/>
      <c r="S981" s="184"/>
      <c r="T981" s="184"/>
      <c r="U981" s="184"/>
      <c r="V981" s="184"/>
      <c r="W981" s="184"/>
      <c r="X981" s="184"/>
      <c r="Y981" s="184"/>
      <c r="Z981" s="184"/>
      <c r="AA981" s="184"/>
      <c r="AB981" s="184"/>
      <c r="AC981" s="184"/>
    </row>
    <row r="982" spans="1:29" x14ac:dyDescent="0.35">
      <c r="A982" s="246"/>
      <c r="B982" s="184"/>
      <c r="C982" s="184"/>
      <c r="D982" s="184"/>
      <c r="E982" s="184"/>
      <c r="F982" s="184"/>
      <c r="G982" s="184"/>
      <c r="H982" s="184"/>
      <c r="I982" s="184"/>
      <c r="J982" s="184"/>
      <c r="K982" s="184"/>
      <c r="L982" s="184"/>
      <c r="M982" s="184"/>
      <c r="N982" s="184"/>
      <c r="O982" s="184"/>
      <c r="P982" s="184"/>
      <c r="Q982" s="184"/>
      <c r="R982" s="184"/>
      <c r="S982" s="184"/>
      <c r="T982" s="184"/>
      <c r="U982" s="184"/>
      <c r="V982" s="184"/>
      <c r="W982" s="184"/>
      <c r="X982" s="184"/>
      <c r="Y982" s="184"/>
      <c r="Z982" s="184"/>
      <c r="AA982" s="184"/>
      <c r="AB982" s="184"/>
      <c r="AC982" s="184"/>
    </row>
    <row r="983" spans="1:29" x14ac:dyDescent="0.35">
      <c r="A983" s="246"/>
      <c r="B983" s="184"/>
      <c r="C983" s="184"/>
      <c r="D983" s="184"/>
      <c r="E983" s="184"/>
      <c r="F983" s="184"/>
      <c r="G983" s="184"/>
      <c r="H983" s="184"/>
      <c r="I983" s="184"/>
      <c r="J983" s="184"/>
      <c r="K983" s="184"/>
      <c r="L983" s="184"/>
      <c r="M983" s="184"/>
      <c r="N983" s="184"/>
      <c r="O983" s="184"/>
      <c r="P983" s="184"/>
      <c r="Q983" s="184"/>
      <c r="R983" s="184"/>
      <c r="S983" s="184"/>
      <c r="T983" s="184"/>
      <c r="U983" s="184"/>
      <c r="V983" s="184"/>
      <c r="W983" s="184"/>
      <c r="X983" s="184"/>
      <c r="Y983" s="184"/>
      <c r="Z983" s="184"/>
      <c r="AA983" s="184"/>
      <c r="AB983" s="184"/>
      <c r="AC983" s="184"/>
    </row>
    <row r="984" spans="1:29" x14ac:dyDescent="0.35">
      <c r="A984" s="246"/>
      <c r="B984" s="184"/>
      <c r="C984" s="184"/>
      <c r="D984" s="184"/>
      <c r="E984" s="184"/>
      <c r="F984" s="184"/>
      <c r="G984" s="184"/>
      <c r="H984" s="184"/>
      <c r="I984" s="184"/>
      <c r="J984" s="184"/>
      <c r="K984" s="184"/>
      <c r="L984" s="184"/>
      <c r="M984" s="184"/>
      <c r="N984" s="184"/>
      <c r="O984" s="184"/>
      <c r="P984" s="184"/>
      <c r="Q984" s="184"/>
      <c r="R984" s="184"/>
      <c r="S984" s="184"/>
      <c r="T984" s="184"/>
      <c r="U984" s="184"/>
      <c r="V984" s="184"/>
      <c r="W984" s="184"/>
      <c r="X984" s="184"/>
      <c r="Y984" s="184"/>
      <c r="Z984" s="184"/>
      <c r="AA984" s="184"/>
      <c r="AB984" s="184"/>
      <c r="AC984" s="184"/>
    </row>
    <row r="985" spans="1:29" x14ac:dyDescent="0.35">
      <c r="A985" s="246"/>
      <c r="B985" s="184"/>
      <c r="C985" s="184"/>
      <c r="D985" s="184"/>
      <c r="E985" s="184"/>
      <c r="F985" s="184"/>
      <c r="G985" s="184"/>
      <c r="H985" s="184"/>
      <c r="I985" s="184"/>
      <c r="J985" s="184"/>
      <c r="K985" s="184"/>
      <c r="L985" s="184"/>
      <c r="M985" s="184"/>
      <c r="N985" s="184"/>
      <c r="O985" s="184"/>
      <c r="P985" s="184"/>
      <c r="Q985" s="184"/>
      <c r="R985" s="184"/>
      <c r="S985" s="184"/>
      <c r="T985" s="184"/>
      <c r="U985" s="184"/>
      <c r="V985" s="184"/>
      <c r="W985" s="184"/>
      <c r="X985" s="184"/>
      <c r="Y985" s="184"/>
      <c r="Z985" s="184"/>
      <c r="AA985" s="184"/>
      <c r="AB985" s="184"/>
      <c r="AC985" s="184"/>
    </row>
    <row r="986" spans="1:29" x14ac:dyDescent="0.35">
      <c r="A986" s="246"/>
      <c r="B986" s="184"/>
      <c r="C986" s="184"/>
      <c r="D986" s="184"/>
      <c r="E986" s="184"/>
      <c r="F986" s="184"/>
      <c r="G986" s="184"/>
      <c r="H986" s="184"/>
      <c r="I986" s="184"/>
      <c r="J986" s="184"/>
      <c r="K986" s="184"/>
      <c r="L986" s="184"/>
      <c r="M986" s="184"/>
      <c r="N986" s="184"/>
      <c r="O986" s="184"/>
      <c r="P986" s="184"/>
      <c r="Q986" s="184"/>
      <c r="R986" s="184"/>
      <c r="S986" s="184"/>
      <c r="T986" s="184"/>
      <c r="U986" s="184"/>
      <c r="V986" s="184"/>
      <c r="W986" s="184"/>
      <c r="X986" s="184"/>
      <c r="Y986" s="184"/>
      <c r="Z986" s="184"/>
      <c r="AA986" s="184"/>
      <c r="AB986" s="184"/>
      <c r="AC986" s="184"/>
    </row>
    <row r="987" spans="1:29" x14ac:dyDescent="0.35">
      <c r="A987" s="246"/>
      <c r="B987" s="184"/>
      <c r="C987" s="184"/>
      <c r="D987" s="184"/>
      <c r="E987" s="184"/>
      <c r="F987" s="184"/>
      <c r="G987" s="184"/>
      <c r="H987" s="184"/>
      <c r="I987" s="184"/>
      <c r="J987" s="184"/>
      <c r="K987" s="184"/>
      <c r="L987" s="184"/>
      <c r="M987" s="184"/>
      <c r="N987" s="184"/>
      <c r="O987" s="184"/>
      <c r="P987" s="184"/>
      <c r="Q987" s="184"/>
      <c r="R987" s="184"/>
      <c r="S987" s="184"/>
      <c r="T987" s="184"/>
      <c r="U987" s="184"/>
      <c r="V987" s="184"/>
      <c r="W987" s="184"/>
      <c r="X987" s="184"/>
      <c r="Y987" s="184"/>
      <c r="Z987" s="184"/>
      <c r="AA987" s="184"/>
      <c r="AB987" s="184"/>
      <c r="AC987" s="184"/>
    </row>
    <row r="988" spans="1:29" x14ac:dyDescent="0.35">
      <c r="A988" s="246"/>
      <c r="B988" s="184"/>
      <c r="C988" s="184"/>
      <c r="D988" s="184"/>
      <c r="E988" s="184"/>
      <c r="F988" s="184"/>
      <c r="G988" s="184"/>
      <c r="H988" s="184"/>
      <c r="I988" s="184"/>
      <c r="J988" s="184"/>
      <c r="K988" s="184"/>
      <c r="L988" s="184"/>
      <c r="M988" s="184"/>
      <c r="N988" s="184"/>
      <c r="O988" s="184"/>
      <c r="P988" s="184"/>
      <c r="Q988" s="184"/>
      <c r="R988" s="184"/>
      <c r="S988" s="184"/>
      <c r="T988" s="184"/>
      <c r="U988" s="184"/>
      <c r="V988" s="184"/>
      <c r="W988" s="184"/>
      <c r="X988" s="184"/>
      <c r="Y988" s="184"/>
      <c r="Z988" s="184"/>
      <c r="AA988" s="184"/>
      <c r="AB988" s="184"/>
      <c r="AC988" s="184"/>
    </row>
    <row r="989" spans="1:29" x14ac:dyDescent="0.35">
      <c r="A989" s="246"/>
      <c r="B989" s="184"/>
      <c r="C989" s="184"/>
      <c r="D989" s="184"/>
      <c r="E989" s="184"/>
      <c r="F989" s="184"/>
      <c r="G989" s="184"/>
      <c r="H989" s="184"/>
      <c r="I989" s="184"/>
      <c r="J989" s="184"/>
      <c r="K989" s="184"/>
      <c r="L989" s="184"/>
      <c r="M989" s="184"/>
      <c r="N989" s="184"/>
      <c r="O989" s="184"/>
      <c r="P989" s="184"/>
      <c r="Q989" s="184"/>
      <c r="R989" s="184"/>
      <c r="S989" s="184"/>
      <c r="T989" s="184"/>
      <c r="U989" s="184"/>
      <c r="V989" s="184"/>
      <c r="W989" s="184"/>
      <c r="X989" s="184"/>
      <c r="Y989" s="184"/>
      <c r="Z989" s="184"/>
      <c r="AA989" s="184"/>
      <c r="AB989" s="184"/>
      <c r="AC989" s="184"/>
    </row>
    <row r="990" spans="1:29" x14ac:dyDescent="0.35">
      <c r="A990" s="246"/>
      <c r="B990" s="184"/>
      <c r="C990" s="184"/>
      <c r="D990" s="184"/>
      <c r="E990" s="184"/>
      <c r="F990" s="184"/>
      <c r="G990" s="184"/>
      <c r="H990" s="184"/>
      <c r="I990" s="184"/>
      <c r="J990" s="184"/>
      <c r="K990" s="184"/>
      <c r="L990" s="184"/>
      <c r="M990" s="184"/>
      <c r="N990" s="184"/>
      <c r="O990" s="184"/>
      <c r="P990" s="184"/>
      <c r="Q990" s="184"/>
      <c r="R990" s="184"/>
      <c r="S990" s="184"/>
      <c r="T990" s="184"/>
      <c r="U990" s="184"/>
      <c r="V990" s="184"/>
      <c r="W990" s="184"/>
      <c r="X990" s="184"/>
      <c r="Y990" s="184"/>
      <c r="Z990" s="184"/>
      <c r="AA990" s="184"/>
      <c r="AB990" s="184"/>
      <c r="AC990" s="184"/>
    </row>
    <row r="991" spans="1:29" x14ac:dyDescent="0.35">
      <c r="A991" s="246"/>
      <c r="B991" s="184"/>
      <c r="C991" s="184"/>
      <c r="D991" s="184"/>
      <c r="E991" s="184"/>
      <c r="F991" s="184"/>
      <c r="G991" s="184"/>
      <c r="H991" s="184"/>
      <c r="I991" s="184"/>
      <c r="J991" s="184"/>
      <c r="K991" s="184"/>
      <c r="L991" s="184"/>
      <c r="M991" s="184"/>
      <c r="N991" s="184"/>
      <c r="O991" s="184"/>
      <c r="P991" s="184"/>
      <c r="Q991" s="184"/>
      <c r="R991" s="184"/>
      <c r="S991" s="184"/>
      <c r="T991" s="184"/>
      <c r="U991" s="184"/>
      <c r="V991" s="184"/>
      <c r="W991" s="184"/>
      <c r="X991" s="184"/>
      <c r="Y991" s="184"/>
      <c r="Z991" s="184"/>
      <c r="AA991" s="184"/>
      <c r="AB991" s="184"/>
      <c r="AC991" s="184"/>
    </row>
    <row r="992" spans="1:29" x14ac:dyDescent="0.35">
      <c r="A992" s="246"/>
      <c r="B992" s="184"/>
      <c r="C992" s="184"/>
      <c r="D992" s="184"/>
      <c r="E992" s="184"/>
      <c r="F992" s="184"/>
      <c r="G992" s="184"/>
      <c r="H992" s="184"/>
      <c r="I992" s="184"/>
      <c r="J992" s="184"/>
      <c r="K992" s="184"/>
      <c r="L992" s="184"/>
      <c r="M992" s="184"/>
      <c r="N992" s="184"/>
      <c r="O992" s="184"/>
      <c r="P992" s="184"/>
      <c r="Q992" s="184"/>
      <c r="R992" s="184"/>
      <c r="S992" s="184"/>
      <c r="T992" s="184"/>
      <c r="U992" s="184"/>
      <c r="V992" s="184"/>
      <c r="W992" s="184"/>
      <c r="X992" s="184"/>
      <c r="Y992" s="184"/>
      <c r="Z992" s="184"/>
      <c r="AA992" s="184"/>
      <c r="AB992" s="184"/>
      <c r="AC992" s="184"/>
    </row>
    <row r="993" spans="1:29" x14ac:dyDescent="0.35">
      <c r="A993" s="246"/>
      <c r="B993" s="184"/>
      <c r="C993" s="184"/>
      <c r="D993" s="184"/>
      <c r="E993" s="184"/>
      <c r="F993" s="184"/>
      <c r="G993" s="184"/>
      <c r="H993" s="184"/>
      <c r="I993" s="184"/>
      <c r="J993" s="184"/>
      <c r="K993" s="184"/>
      <c r="L993" s="184"/>
      <c r="M993" s="184"/>
      <c r="N993" s="184"/>
      <c r="O993" s="184"/>
      <c r="P993" s="184"/>
      <c r="Q993" s="184"/>
      <c r="R993" s="184"/>
      <c r="S993" s="184"/>
      <c r="T993" s="184"/>
      <c r="U993" s="184"/>
      <c r="V993" s="184"/>
      <c r="W993" s="184"/>
      <c r="X993" s="184"/>
      <c r="Y993" s="184"/>
      <c r="Z993" s="184"/>
      <c r="AA993" s="184"/>
      <c r="AB993" s="184"/>
      <c r="AC993" s="184"/>
    </row>
    <row r="994" spans="1:29" x14ac:dyDescent="0.35">
      <c r="A994" s="246"/>
      <c r="B994" s="184"/>
      <c r="C994" s="184"/>
      <c r="D994" s="184"/>
      <c r="E994" s="184"/>
      <c r="F994" s="184"/>
      <c r="G994" s="184"/>
      <c r="H994" s="184"/>
      <c r="I994" s="184"/>
      <c r="J994" s="184"/>
      <c r="K994" s="184"/>
      <c r="L994" s="184"/>
      <c r="M994" s="184"/>
      <c r="N994" s="184"/>
      <c r="O994" s="184"/>
      <c r="P994" s="184"/>
      <c r="Q994" s="184"/>
      <c r="R994" s="184"/>
      <c r="S994" s="184"/>
      <c r="T994" s="184"/>
      <c r="U994" s="184"/>
      <c r="V994" s="184"/>
      <c r="W994" s="184"/>
      <c r="X994" s="184"/>
      <c r="Y994" s="184"/>
      <c r="Z994" s="184"/>
      <c r="AA994" s="184"/>
      <c r="AB994" s="184"/>
      <c r="AC994" s="184"/>
    </row>
    <row r="995" spans="1:29" x14ac:dyDescent="0.35">
      <c r="A995" s="246"/>
      <c r="B995" s="184"/>
      <c r="C995" s="184"/>
      <c r="D995" s="184"/>
      <c r="E995" s="184"/>
      <c r="F995" s="184"/>
      <c r="G995" s="184"/>
      <c r="H995" s="184"/>
      <c r="I995" s="184"/>
      <c r="J995" s="184"/>
      <c r="K995" s="184"/>
      <c r="L995" s="184"/>
      <c r="M995" s="184"/>
      <c r="N995" s="184"/>
      <c r="O995" s="184"/>
      <c r="P995" s="184"/>
      <c r="Q995" s="184"/>
      <c r="R995" s="184"/>
      <c r="S995" s="184"/>
      <c r="T995" s="184"/>
      <c r="U995" s="184"/>
      <c r="V995" s="184"/>
      <c r="W995" s="184"/>
      <c r="X995" s="184"/>
      <c r="Y995" s="184"/>
      <c r="Z995" s="184"/>
      <c r="AA995" s="184"/>
      <c r="AB995" s="184"/>
      <c r="AC995" s="184"/>
    </row>
    <row r="996" spans="1:29" x14ac:dyDescent="0.35">
      <c r="A996" s="246"/>
      <c r="B996" s="184"/>
      <c r="C996" s="184"/>
      <c r="D996" s="184"/>
      <c r="E996" s="184"/>
      <c r="F996" s="184"/>
      <c r="G996" s="184"/>
      <c r="H996" s="184"/>
      <c r="I996" s="184"/>
      <c r="J996" s="184"/>
      <c r="K996" s="184"/>
      <c r="L996" s="184"/>
      <c r="M996" s="184"/>
      <c r="N996" s="184"/>
      <c r="O996" s="184"/>
      <c r="P996" s="184"/>
      <c r="Q996" s="184"/>
      <c r="R996" s="184"/>
      <c r="S996" s="184"/>
      <c r="T996" s="184"/>
      <c r="U996" s="184"/>
      <c r="V996" s="184"/>
      <c r="W996" s="184"/>
      <c r="X996" s="184"/>
      <c r="Y996" s="184"/>
      <c r="Z996" s="184"/>
      <c r="AA996" s="184"/>
      <c r="AB996" s="184"/>
      <c r="AC996" s="184"/>
    </row>
    <row r="997" spans="1:29" x14ac:dyDescent="0.35">
      <c r="A997" s="246"/>
      <c r="B997" s="184"/>
      <c r="C997" s="184"/>
      <c r="D997" s="184"/>
      <c r="E997" s="184"/>
      <c r="F997" s="184"/>
      <c r="G997" s="184"/>
      <c r="H997" s="184"/>
      <c r="I997" s="184"/>
      <c r="J997" s="184"/>
      <c r="K997" s="184"/>
      <c r="L997" s="184"/>
      <c r="M997" s="184"/>
      <c r="N997" s="184"/>
      <c r="O997" s="184"/>
      <c r="P997" s="184"/>
      <c r="Q997" s="184"/>
      <c r="R997" s="184"/>
      <c r="S997" s="184"/>
      <c r="T997" s="184"/>
      <c r="U997" s="184"/>
      <c r="V997" s="184"/>
      <c r="W997" s="184"/>
      <c r="X997" s="184"/>
      <c r="Y997" s="184"/>
      <c r="Z997" s="184"/>
      <c r="AA997" s="184"/>
      <c r="AB997" s="184"/>
      <c r="AC997" s="184"/>
    </row>
    <row r="998" spans="1:29" x14ac:dyDescent="0.35">
      <c r="A998" s="246"/>
      <c r="B998" s="184"/>
      <c r="C998" s="184"/>
      <c r="D998" s="184"/>
      <c r="E998" s="184"/>
      <c r="F998" s="184"/>
      <c r="G998" s="184"/>
      <c r="H998" s="184"/>
      <c r="I998" s="184"/>
      <c r="J998" s="184"/>
      <c r="K998" s="184"/>
      <c r="L998" s="184"/>
      <c r="M998" s="184"/>
      <c r="N998" s="184"/>
      <c r="O998" s="184"/>
      <c r="P998" s="184"/>
      <c r="Q998" s="184"/>
      <c r="R998" s="184"/>
      <c r="S998" s="184"/>
      <c r="T998" s="184"/>
      <c r="U998" s="184"/>
      <c r="V998" s="184"/>
      <c r="W998" s="184"/>
      <c r="X998" s="184"/>
      <c r="Y998" s="184"/>
      <c r="Z998" s="184"/>
      <c r="AA998" s="184"/>
      <c r="AB998" s="184"/>
      <c r="AC998" s="184"/>
    </row>
    <row r="999" spans="1:29" x14ac:dyDescent="0.35">
      <c r="A999" s="246"/>
      <c r="B999" s="184"/>
      <c r="C999" s="184"/>
      <c r="D999" s="184"/>
      <c r="E999" s="184"/>
      <c r="F999" s="184"/>
      <c r="G999" s="184"/>
      <c r="H999" s="184"/>
      <c r="I999" s="184"/>
      <c r="J999" s="184"/>
      <c r="K999" s="184"/>
      <c r="L999" s="184"/>
      <c r="M999" s="184"/>
      <c r="N999" s="184"/>
      <c r="O999" s="184"/>
      <c r="P999" s="184"/>
      <c r="Q999" s="184"/>
      <c r="R999" s="184"/>
      <c r="S999" s="184"/>
      <c r="T999" s="184"/>
      <c r="U999" s="184"/>
      <c r="V999" s="184"/>
      <c r="W999" s="184"/>
      <c r="X999" s="184"/>
      <c r="Y999" s="184"/>
      <c r="Z999" s="184"/>
      <c r="AA999" s="184"/>
      <c r="AB999" s="184"/>
      <c r="AC999" s="184"/>
    </row>
    <row r="1000" spans="1:29" x14ac:dyDescent="0.35">
      <c r="A1000" s="246"/>
      <c r="B1000" s="184"/>
      <c r="C1000" s="184"/>
      <c r="D1000" s="184"/>
      <c r="E1000" s="184"/>
      <c r="F1000" s="184"/>
      <c r="G1000" s="184"/>
      <c r="H1000" s="184"/>
      <c r="I1000" s="184"/>
      <c r="J1000" s="184"/>
      <c r="K1000" s="184"/>
      <c r="L1000" s="184"/>
      <c r="M1000" s="184"/>
      <c r="N1000" s="184"/>
      <c r="O1000" s="184"/>
      <c r="P1000" s="184"/>
      <c r="Q1000" s="184"/>
      <c r="R1000" s="184"/>
      <c r="S1000" s="184"/>
      <c r="T1000" s="184"/>
      <c r="U1000" s="184"/>
      <c r="V1000" s="184"/>
      <c r="W1000" s="184"/>
      <c r="X1000" s="184"/>
      <c r="Y1000" s="184"/>
      <c r="Z1000" s="184"/>
      <c r="AA1000" s="184"/>
      <c r="AB1000" s="184"/>
      <c r="AC1000" s="184"/>
    </row>
  </sheetData>
  <mergeCells count="5">
    <mergeCell ref="A11:L12"/>
    <mergeCell ref="C14:C15"/>
    <mergeCell ref="D14:D15"/>
    <mergeCell ref="E14:E15"/>
    <mergeCell ref="F14:F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CCD01-27AF-4D9D-9AA5-27A36BD933C7}">
  <dimension ref="A14:AE791"/>
  <sheetViews>
    <sheetView showGridLines="0" zoomScale="85" zoomScaleNormal="85" workbookViewId="0"/>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7" width="20.54296875" customWidth="1"/>
    <col min="8" max="12" width="20.54296875" hidden="1" customWidth="1"/>
    <col min="13" max="13" width="17.7265625" hidden="1" customWidth="1"/>
    <col min="14" max="14" width="17" hidden="1" customWidth="1"/>
    <col min="15" max="15" width="19.26953125" hidden="1" customWidth="1"/>
    <col min="28" max="28" width="0" hidden="1" customWidth="1"/>
  </cols>
  <sheetData>
    <row r="14" spans="1:15" x14ac:dyDescent="0.35">
      <c r="A14" s="269" t="s">
        <v>216</v>
      </c>
      <c r="B14" s="270" t="s">
        <v>217</v>
      </c>
      <c r="C14" s="271">
        <f>'1. Information Sheet'!F34</f>
        <v>2021</v>
      </c>
      <c r="D14" s="714"/>
      <c r="E14" s="611"/>
      <c r="F14" s="611"/>
      <c r="G14" s="611"/>
      <c r="H14" s="611"/>
      <c r="I14" s="611"/>
      <c r="J14" s="611"/>
      <c r="K14" s="611"/>
    </row>
    <row r="15" spans="1:15" ht="32.25" customHeight="1" x14ac:dyDescent="0.35">
      <c r="B15" s="272"/>
      <c r="C15" s="273"/>
    </row>
    <row r="16" spans="1:15" ht="30" hidden="1" customHeight="1" x14ac:dyDescent="0.35">
      <c r="B16" s="270"/>
      <c r="C16" s="715" t="s">
        <v>218</v>
      </c>
      <c r="D16" s="716"/>
      <c r="E16" s="717"/>
      <c r="F16" s="708">
        <v>2016</v>
      </c>
      <c r="G16" s="709"/>
      <c r="H16" s="708">
        <v>2015</v>
      </c>
      <c r="I16" s="709"/>
      <c r="J16" s="708">
        <v>2014</v>
      </c>
      <c r="K16" s="709"/>
      <c r="L16" s="708">
        <v>2013</v>
      </c>
      <c r="M16" s="709"/>
      <c r="N16" s="708">
        <v>2012</v>
      </c>
      <c r="O16" s="709"/>
    </row>
    <row r="17" spans="1:31" x14ac:dyDescent="0.35">
      <c r="A17" s="274" t="s">
        <v>219</v>
      </c>
      <c r="B17" s="270" t="s">
        <v>220</v>
      </c>
      <c r="C17" s="271">
        <f>'1. Information Sheet'!F42</f>
        <v>2021</v>
      </c>
      <c r="D17" s="3" t="s">
        <v>221</v>
      </c>
    </row>
    <row r="18" spans="1:31" ht="32.25" customHeight="1" x14ac:dyDescent="0.35">
      <c r="C18" s="273"/>
      <c r="E18" s="272"/>
    </row>
    <row r="19" spans="1:31" ht="72" customHeight="1" x14ac:dyDescent="0.35">
      <c r="A19" s="275" t="s">
        <v>222</v>
      </c>
      <c r="B19" s="270" t="s">
        <v>223</v>
      </c>
      <c r="C19" s="276" t="s">
        <v>27</v>
      </c>
      <c r="D19" s="277" t="s">
        <v>224</v>
      </c>
    </row>
    <row r="20" spans="1:31" ht="21" customHeight="1" x14ac:dyDescent="0.35"/>
    <row r="21" spans="1:31" ht="99" customHeight="1" x14ac:dyDescent="0.35">
      <c r="A21" s="275" t="s">
        <v>225</v>
      </c>
      <c r="B21" s="278" t="s">
        <v>226</v>
      </c>
      <c r="C21" s="276" t="s">
        <v>27</v>
      </c>
      <c r="D21" s="277" t="s">
        <v>227</v>
      </c>
    </row>
    <row r="22" spans="1:31" x14ac:dyDescent="0.35">
      <c r="B22" s="272"/>
    </row>
    <row r="23" spans="1:31" x14ac:dyDescent="0.35">
      <c r="B23" s="272"/>
    </row>
    <row r="24" spans="1:31" x14ac:dyDescent="0.35">
      <c r="A24" s="274"/>
    </row>
    <row r="25" spans="1:31" ht="56" x14ac:dyDescent="0.35">
      <c r="A25" s="275" t="s">
        <v>228</v>
      </c>
      <c r="B25" s="270" t="s">
        <v>229</v>
      </c>
      <c r="C25" s="279">
        <v>8</v>
      </c>
      <c r="P25" s="280"/>
      <c r="Q25" s="280"/>
      <c r="R25" s="280"/>
      <c r="S25" s="280"/>
      <c r="T25" s="280"/>
      <c r="U25" s="280"/>
      <c r="V25" s="280"/>
    </row>
    <row r="26" spans="1:31" x14ac:dyDescent="0.35">
      <c r="P26" s="280"/>
      <c r="Q26" s="280"/>
      <c r="R26" s="280"/>
      <c r="S26" s="280"/>
      <c r="T26" s="280"/>
      <c r="U26" s="280"/>
      <c r="V26" s="280"/>
      <c r="Z26" s="281"/>
      <c r="AA26" s="281"/>
      <c r="AB26" s="281"/>
    </row>
    <row r="27" spans="1:31" x14ac:dyDescent="0.35">
      <c r="A27" s="280"/>
      <c r="B27" s="280"/>
      <c r="C27" s="282" t="s">
        <v>230</v>
      </c>
      <c r="P27" s="280"/>
      <c r="Q27" s="280"/>
      <c r="R27" s="280"/>
      <c r="S27" s="280"/>
      <c r="T27" s="280"/>
      <c r="U27" s="280"/>
      <c r="V27" s="280"/>
      <c r="Z27" s="281"/>
      <c r="AA27" s="281"/>
      <c r="AB27" s="281"/>
      <c r="AC27" s="280"/>
    </row>
    <row r="28" spans="1:31" x14ac:dyDescent="0.35">
      <c r="A28" s="280"/>
      <c r="B28" s="280"/>
      <c r="C28" s="710" t="s">
        <v>231</v>
      </c>
      <c r="D28" s="710" t="s">
        <v>184</v>
      </c>
      <c r="E28" s="283"/>
      <c r="F28" s="712">
        <v>2022</v>
      </c>
      <c r="G28" s="713"/>
      <c r="H28" s="712">
        <v>2021</v>
      </c>
      <c r="I28" s="713"/>
      <c r="J28" s="712">
        <v>2020</v>
      </c>
      <c r="K28" s="713"/>
      <c r="L28" s="712">
        <v>2019</v>
      </c>
      <c r="M28" s="713"/>
      <c r="N28" s="712">
        <v>2018</v>
      </c>
      <c r="O28" s="713"/>
      <c r="P28" s="280"/>
      <c r="Q28" s="280"/>
      <c r="R28" s="280"/>
      <c r="S28" s="280"/>
      <c r="T28" s="280"/>
      <c r="U28" s="280"/>
      <c r="V28" s="280"/>
      <c r="Z28" s="281"/>
      <c r="AA28" s="281"/>
      <c r="AB28" s="281"/>
      <c r="AC28" s="281"/>
      <c r="AD28" s="281"/>
      <c r="AE28" s="281"/>
    </row>
    <row r="29" spans="1:31" x14ac:dyDescent="0.35">
      <c r="A29" s="280"/>
      <c r="B29" s="280"/>
      <c r="C29" s="711"/>
      <c r="D29" s="711"/>
      <c r="E29" s="284"/>
      <c r="F29" s="285" t="s">
        <v>232</v>
      </c>
      <c r="G29" s="285" t="s">
        <v>233</v>
      </c>
      <c r="H29" s="285" t="s">
        <v>232</v>
      </c>
      <c r="I29" s="285" t="s">
        <v>233</v>
      </c>
      <c r="J29" s="285" t="s">
        <v>232</v>
      </c>
      <c r="K29" s="285" t="s">
        <v>233</v>
      </c>
      <c r="L29" s="285" t="s">
        <v>232</v>
      </c>
      <c r="M29" s="285" t="s">
        <v>233</v>
      </c>
      <c r="N29" s="285" t="s">
        <v>232</v>
      </c>
      <c r="O29" s="285" t="s">
        <v>233</v>
      </c>
      <c r="P29" s="280"/>
      <c r="Q29" s="280"/>
      <c r="R29" s="280"/>
      <c r="S29" s="280"/>
      <c r="T29" s="280"/>
      <c r="U29" s="280"/>
      <c r="V29" s="280"/>
      <c r="Z29" s="281"/>
      <c r="AA29" s="281"/>
      <c r="AB29" s="281"/>
      <c r="AC29" s="281"/>
      <c r="AD29" s="281"/>
      <c r="AE29" s="281"/>
    </row>
    <row r="30" spans="1:31" x14ac:dyDescent="0.35">
      <c r="A30" s="280" t="str">
        <f>IF(AND(F32=G32,H32=I32,J32=K32,F32="A"),"2016 - kwh",IF(AND(F32=G32,H32=I32,J32&lt;&gt;K32,F32="A"),"2017 - kwh",IF(AND(F32=G32,H32&lt;&gt;I32,F32="A"),"2018 - kwh","N/A")))</f>
        <v>N/A</v>
      </c>
      <c r="B30" s="280" t="str">
        <f>IF(AND(F32="A",G32="A"),"A","")</f>
        <v/>
      </c>
      <c r="C30" s="286" t="s">
        <v>234</v>
      </c>
      <c r="D30" s="287" t="s">
        <v>51</v>
      </c>
      <c r="E30" s="288" t="s">
        <v>186</v>
      </c>
      <c r="F30" s="289">
        <v>37490933.000228003</v>
      </c>
      <c r="G30" s="289">
        <v>26411164.066281002</v>
      </c>
      <c r="H30" s="289"/>
      <c r="I30" s="289"/>
      <c r="J30" s="289"/>
      <c r="K30" s="289"/>
      <c r="L30" s="289"/>
      <c r="M30" s="289"/>
      <c r="N30" s="289"/>
      <c r="O30" s="289"/>
      <c r="P30" s="280"/>
      <c r="Q30" s="280"/>
      <c r="R30" s="280"/>
      <c r="S30" s="280"/>
      <c r="T30" s="280"/>
      <c r="U30" s="280"/>
      <c r="V30" s="280"/>
      <c r="Z30" s="281"/>
      <c r="AA30" s="281" t="str">
        <f>IF(AND(F32=G32,H32=I32,F32="A"),"2016 - kwh","")</f>
        <v/>
      </c>
      <c r="AB30" s="281" t="str">
        <f>IF(OR(B30="2017 - kwh",B30="2018 - kwh"),"2016 - kwh","")</f>
        <v/>
      </c>
      <c r="AC30" s="281"/>
      <c r="AD30" s="281"/>
      <c r="AE30" s="281"/>
    </row>
    <row r="31" spans="1:31" x14ac:dyDescent="0.35">
      <c r="A31" s="280" t="str">
        <f>IF(AND(F32=G32,H32=I32,J32=K32,F32="A"),"2016 - kw",IF(AND(F32=G32,H32=I32,J32&lt;&gt;K32,F32="A"),"2017 - kw",IF(AND(F32=G32,H32&lt;&gt;I32,F32="A"),"2018 - kw","N/A")))</f>
        <v>N/A</v>
      </c>
      <c r="B31" s="280" t="str">
        <f>IF(AND(F32="A",G32="A"),"A","")</f>
        <v/>
      </c>
      <c r="C31" s="290"/>
      <c r="D31" s="291" t="str">
        <f>D30 &amp; "kW"</f>
        <v>LARGE USE SERVICE CLASSIFICATIONkW</v>
      </c>
      <c r="E31" s="292" t="s">
        <v>235</v>
      </c>
      <c r="F31" s="289">
        <v>78486.482800999991</v>
      </c>
      <c r="G31" s="289">
        <v>58963.161248999997</v>
      </c>
      <c r="H31" s="289"/>
      <c r="I31" s="289"/>
      <c r="J31" s="289"/>
      <c r="K31" s="289"/>
      <c r="L31" s="289"/>
      <c r="M31" s="289"/>
      <c r="N31" s="289"/>
      <c r="O31" s="289"/>
      <c r="P31" s="280"/>
      <c r="Q31" s="280"/>
      <c r="R31" s="280"/>
      <c r="S31" s="280"/>
      <c r="T31" s="280"/>
      <c r="U31" s="280"/>
      <c r="V31" s="280"/>
      <c r="Z31" s="281"/>
      <c r="AA31" s="281" t="str">
        <f>IF(AND(F32=G32,H32=I32,F32="A"),"2016 - kw","")</f>
        <v/>
      </c>
      <c r="AB31" s="281" t="str">
        <f>IF(OR(B31="2017 - kw",B31="2018 - kw"),"2016 - kw","")</f>
        <v/>
      </c>
      <c r="AC31" s="281"/>
      <c r="AD31" s="281"/>
      <c r="AE31" s="281"/>
    </row>
    <row r="32" spans="1:31" x14ac:dyDescent="0.35">
      <c r="A32" s="280"/>
      <c r="B32" s="280"/>
      <c r="C32" s="293"/>
      <c r="D32" s="294"/>
      <c r="E32" s="295" t="s">
        <v>236</v>
      </c>
      <c r="F32" s="296" t="s">
        <v>41</v>
      </c>
      <c r="G32" s="296" t="s">
        <v>42</v>
      </c>
      <c r="H32" s="296"/>
      <c r="I32" s="296"/>
      <c r="J32" s="296"/>
      <c r="K32" s="296"/>
      <c r="L32" s="296"/>
      <c r="M32" s="296"/>
      <c r="N32" s="296"/>
      <c r="O32" s="296"/>
      <c r="P32" s="280"/>
      <c r="Q32" s="280"/>
      <c r="R32" s="280"/>
      <c r="S32" s="280"/>
      <c r="T32" s="280"/>
      <c r="U32" s="280"/>
      <c r="V32" s="280"/>
      <c r="Z32" s="281"/>
      <c r="AA32" s="281"/>
      <c r="AB32" s="281"/>
      <c r="AC32" s="281"/>
      <c r="AD32" s="281"/>
      <c r="AE32" s="281"/>
    </row>
    <row r="33" spans="1:31" x14ac:dyDescent="0.35">
      <c r="A33" s="280" t="str">
        <f>IF(AND(F35=G35,H35=I35,J35=K35,F35="A"),"2016 - kwh",IF(AND(F35=G35,H35=I35,J35&lt;&gt;K35,F35="A"),"2017 - kwh",IF(AND(F35=G35,H35&lt;&gt;I35,F35="A"),"2018 - kwh","N/A")))</f>
        <v>N/A</v>
      </c>
      <c r="B33" s="280" t="str">
        <f>IF(AND(F35="A",G35="A"),"A","")</f>
        <v/>
      </c>
      <c r="C33" s="286" t="s">
        <v>237</v>
      </c>
      <c r="D33" s="287" t="s">
        <v>51</v>
      </c>
      <c r="E33" s="288" t="s">
        <v>186</v>
      </c>
      <c r="F33" s="289">
        <v>92636632.818752006</v>
      </c>
      <c r="G33" s="289">
        <v>101487170.048016</v>
      </c>
      <c r="H33" s="289"/>
      <c r="I33" s="289"/>
      <c r="J33" s="289"/>
      <c r="K33" s="289"/>
      <c r="L33" s="289"/>
      <c r="M33" s="289"/>
      <c r="N33" s="289"/>
      <c r="O33" s="289"/>
      <c r="P33" s="280"/>
      <c r="Q33" s="280"/>
      <c r="R33" s="280"/>
      <c r="S33" s="280"/>
      <c r="T33" s="280"/>
      <c r="U33" s="280"/>
      <c r="V33" s="280"/>
      <c r="Z33" s="281"/>
      <c r="AA33" s="281" t="str">
        <f>IF(AND(F35=G35,H35=I35,F35="A"),"2016 - kwh","")</f>
        <v/>
      </c>
      <c r="AB33" s="281" t="str">
        <f>IF(OR(B33="2017 - kwh",B33="2018 - kwh"),"2016 - kwh","")</f>
        <v/>
      </c>
      <c r="AC33" s="281"/>
      <c r="AD33" s="281"/>
      <c r="AE33" s="281"/>
    </row>
    <row r="34" spans="1:31" x14ac:dyDescent="0.35">
      <c r="A34" s="280" t="str">
        <f>IF(AND(F35=G35,H35=I35,J35=K35,F35="A"),"2016 - kw",IF(AND(F35=G35,H35=I35,J35&lt;&gt;K35,F35="A"),"2017 - kw",IF(AND(F35=G35,H35&lt;&gt;I35,F35="A"),"2018 - kw","N/A")))</f>
        <v>N/A</v>
      </c>
      <c r="B34" s="280" t="str">
        <f>IF(AND(F35="A",G35="A"),"A","")</f>
        <v/>
      </c>
      <c r="C34" s="290"/>
      <c r="D34" s="291" t="str">
        <f>D33 &amp; "kW"</f>
        <v>LARGE USE SERVICE CLASSIFICATIONkW</v>
      </c>
      <c r="E34" s="292" t="s">
        <v>235</v>
      </c>
      <c r="F34" s="289">
        <v>252166.71642800004</v>
      </c>
      <c r="G34" s="289">
        <v>258769.87682899999</v>
      </c>
      <c r="H34" s="289"/>
      <c r="I34" s="289"/>
      <c r="J34" s="289"/>
      <c r="K34" s="289"/>
      <c r="L34" s="289"/>
      <c r="M34" s="289"/>
      <c r="N34" s="289"/>
      <c r="O34" s="289"/>
      <c r="P34" s="280"/>
      <c r="Q34" s="280"/>
      <c r="R34" s="280"/>
      <c r="S34" s="280"/>
      <c r="T34" s="280"/>
      <c r="U34" s="280"/>
      <c r="V34" s="280"/>
      <c r="Z34" s="281"/>
      <c r="AA34" s="281" t="str">
        <f>IF(AND(F35=G35,H35=I35,F35="A"),"2016 - kw","")</f>
        <v/>
      </c>
      <c r="AB34" s="281" t="str">
        <f>IF(OR(B34="2017 - kw",B34="2018 - kw"),"2016 - kw","")</f>
        <v/>
      </c>
      <c r="AC34" s="281"/>
      <c r="AD34" s="281"/>
      <c r="AE34" s="281"/>
    </row>
    <row r="35" spans="1:31" x14ac:dyDescent="0.35">
      <c r="A35" s="280"/>
      <c r="B35" s="280"/>
      <c r="C35" s="293"/>
      <c r="D35" s="294"/>
      <c r="E35" s="295" t="s">
        <v>236</v>
      </c>
      <c r="F35" s="296" t="s">
        <v>42</v>
      </c>
      <c r="G35" s="296" t="s">
        <v>41</v>
      </c>
      <c r="H35" s="296"/>
      <c r="I35" s="296"/>
      <c r="J35" s="296"/>
      <c r="K35" s="296"/>
      <c r="L35" s="296"/>
      <c r="M35" s="296"/>
      <c r="N35" s="296"/>
      <c r="O35" s="296"/>
      <c r="P35" s="280"/>
      <c r="Q35" s="280"/>
      <c r="R35" s="280"/>
      <c r="S35" s="280"/>
      <c r="T35" s="280"/>
      <c r="U35" s="280"/>
      <c r="V35" s="280"/>
      <c r="Z35" s="281"/>
      <c r="AA35" s="281"/>
      <c r="AB35" s="281"/>
      <c r="AC35" s="281"/>
      <c r="AD35" s="281"/>
      <c r="AE35" s="281"/>
    </row>
    <row r="36" spans="1:31" x14ac:dyDescent="0.35">
      <c r="A36" s="280" t="str">
        <f>IF(AND(F38=G38,H38=I38,J38=K38,F38="A"),"2016 - kwh",IF(AND(F38=G38,H38=I38,J38&lt;&gt;K38,F38="A"),"2017 - kwh",IF(AND(F38=G38,H38&lt;&gt;I38,F38="A"),"2018 - kwh","N/A")))</f>
        <v>N/A</v>
      </c>
      <c r="B36" s="280" t="str">
        <f>IF(AND(F38="A",G38="A"),"A","")</f>
        <v/>
      </c>
      <c r="C36" s="286" t="s">
        <v>238</v>
      </c>
      <c r="D36" s="287" t="s">
        <v>50</v>
      </c>
      <c r="E36" s="288" t="s">
        <v>186</v>
      </c>
      <c r="F36" s="538">
        <v>173446107.95762604</v>
      </c>
      <c r="G36" s="289">
        <v>159286596.24071902</v>
      </c>
      <c r="H36" s="289"/>
      <c r="I36" s="289"/>
      <c r="J36" s="289"/>
      <c r="K36" s="289"/>
      <c r="L36" s="289"/>
      <c r="M36" s="289"/>
      <c r="N36" s="289"/>
      <c r="O36" s="289"/>
      <c r="P36" s="280"/>
      <c r="Q36" s="280"/>
      <c r="R36" s="280"/>
      <c r="S36" s="280"/>
      <c r="T36" s="280"/>
      <c r="U36" s="280"/>
      <c r="V36" s="280"/>
      <c r="Z36" s="281"/>
      <c r="AA36" s="281" t="str">
        <f>IF(AND(F38=G38,H38=I38,F38="A"),"2016 - kwh","")</f>
        <v/>
      </c>
      <c r="AB36" s="281" t="str">
        <f>IF(OR(B36="2017 - kwh",B36="2018 - kwh"),"2016 - kwh","")</f>
        <v/>
      </c>
      <c r="AC36" s="281"/>
      <c r="AD36" s="281"/>
      <c r="AE36" s="281"/>
    </row>
    <row r="37" spans="1:31" x14ac:dyDescent="0.35">
      <c r="A37" s="280" t="str">
        <f>IF(AND(F38=G38,H38=I38,J38=K38,F38="A"),"2016 - kw",IF(AND(F38=G38,H38=I38,J38&lt;&gt;K38,F38="A"),"2017 - kw",IF(AND(F38=G38,H38&lt;&gt;I38,F38="A"),"2018 - kw","N/A")))</f>
        <v>N/A</v>
      </c>
      <c r="B37" s="280" t="str">
        <f>IF(AND(F38="A",G38="A"),"A","")</f>
        <v/>
      </c>
      <c r="C37" s="290"/>
      <c r="D37" s="291" t="str">
        <f>D36 &amp; "kW"</f>
        <v>GENERAL SERVICE 1,000 TO 4,999 KW SERVICE CLASSIFICATIONkW</v>
      </c>
      <c r="E37" s="292" t="s">
        <v>235</v>
      </c>
      <c r="F37" s="538">
        <v>409077.65012399998</v>
      </c>
      <c r="G37" s="289">
        <v>388384.09198399988</v>
      </c>
      <c r="H37" s="289"/>
      <c r="I37" s="289"/>
      <c r="J37" s="289"/>
      <c r="K37" s="289"/>
      <c r="L37" s="289"/>
      <c r="M37" s="289"/>
      <c r="N37" s="289"/>
      <c r="O37" s="289"/>
      <c r="P37" s="280"/>
      <c r="Q37" s="280"/>
      <c r="R37" s="280"/>
      <c r="S37" s="280"/>
      <c r="T37" s="280"/>
      <c r="U37" s="280"/>
      <c r="V37" s="280"/>
      <c r="Z37" s="281"/>
      <c r="AA37" s="281" t="str">
        <f>IF(AND(F38=G38,H38=I38,F38="A"),"2016 - kw","")</f>
        <v/>
      </c>
      <c r="AB37" s="281" t="str">
        <f>IF(OR(B37="2017 - kw",B37="2018 - kw"),"2016 - kw","")</f>
        <v/>
      </c>
      <c r="AC37" s="281"/>
      <c r="AD37" s="281"/>
      <c r="AE37" s="281"/>
    </row>
    <row r="38" spans="1:31" x14ac:dyDescent="0.35">
      <c r="A38" s="280"/>
      <c r="B38" s="280"/>
      <c r="C38" s="293"/>
      <c r="D38" s="294"/>
      <c r="E38" s="295" t="s">
        <v>236</v>
      </c>
      <c r="F38" s="296" t="s">
        <v>41</v>
      </c>
      <c r="G38" s="296" t="s">
        <v>42</v>
      </c>
      <c r="H38" s="296"/>
      <c r="I38" s="296"/>
      <c r="J38" s="296"/>
      <c r="K38" s="296"/>
      <c r="L38" s="296"/>
      <c r="M38" s="296"/>
      <c r="N38" s="296"/>
      <c r="O38" s="296"/>
      <c r="P38" s="280"/>
      <c r="Q38" s="280"/>
      <c r="R38" s="280"/>
      <c r="S38" s="280"/>
      <c r="T38" s="280"/>
      <c r="U38" s="280"/>
      <c r="V38" s="280"/>
      <c r="Z38" s="281"/>
      <c r="AA38" s="281"/>
      <c r="AB38" s="281"/>
      <c r="AC38" s="281"/>
      <c r="AD38" s="281"/>
      <c r="AE38" s="281"/>
    </row>
    <row r="39" spans="1:31" x14ac:dyDescent="0.35">
      <c r="A39" s="280" t="str">
        <f>IF(AND(F41=G41,H41=I41,J41=K41,F41="A"),"2016 - kwh",IF(AND(F41=G41,H41=I41,J41&lt;&gt;K41,F41="A"),"2017 - kwh",IF(AND(F41=G41,H41&lt;&gt;I41,F41="A"),"2018 - kwh","N/A")))</f>
        <v>N/A</v>
      </c>
      <c r="B39" s="280" t="str">
        <f>IF(AND(F41="A",G41="A"),"A","")</f>
        <v/>
      </c>
      <c r="C39" s="286" t="s">
        <v>239</v>
      </c>
      <c r="D39" s="287" t="s">
        <v>50</v>
      </c>
      <c r="E39" s="288" t="s">
        <v>186</v>
      </c>
      <c r="F39" s="289">
        <v>62903878.311563008</v>
      </c>
      <c r="G39" s="289">
        <v>75109971.301384002</v>
      </c>
      <c r="H39" s="289"/>
      <c r="I39" s="289"/>
      <c r="J39" s="289"/>
      <c r="K39" s="289"/>
      <c r="L39" s="289"/>
      <c r="M39" s="289"/>
      <c r="N39" s="289"/>
      <c r="O39" s="289"/>
      <c r="P39" s="280"/>
      <c r="Q39" s="280"/>
      <c r="R39" s="280"/>
      <c r="S39" s="280"/>
      <c r="T39" s="280"/>
      <c r="U39" s="280"/>
      <c r="V39" s="280"/>
      <c r="Z39" s="281"/>
      <c r="AA39" s="281" t="str">
        <f>IF(AND(F41=G41,H41=I41,F41="A"),"2016 - kwh","")</f>
        <v/>
      </c>
      <c r="AB39" s="281" t="str">
        <f>IF(OR(B39="2017 - kwh",B39="2018 - kwh"),"2016 - kwh","")</f>
        <v/>
      </c>
      <c r="AC39" s="281"/>
      <c r="AD39" s="281"/>
      <c r="AE39" s="281"/>
    </row>
    <row r="40" spans="1:31" x14ac:dyDescent="0.35">
      <c r="A40" s="280" t="str">
        <f>IF(AND(F41=G41,H41=I41,J41=K41,F41="A"),"2016 - kw",IF(AND(F41=G41,H41=I41,J41&lt;&gt;K41,F41="A"),"2017 - kw",IF(AND(F41=G41,H41&lt;&gt;I41,F41="A"),"2018 - kw","N/A")))</f>
        <v>N/A</v>
      </c>
      <c r="B40" s="280" t="str">
        <f>IF(AND(F41="A",G41="A"),"A","")</f>
        <v/>
      </c>
      <c r="C40" s="290"/>
      <c r="D40" s="291" t="str">
        <f>D39 &amp; "kW"</f>
        <v>GENERAL SERVICE 1,000 TO 4,999 KW SERVICE CLASSIFICATIONkW</v>
      </c>
      <c r="E40" s="292" t="s">
        <v>235</v>
      </c>
      <c r="F40" s="289">
        <v>143085.00628</v>
      </c>
      <c r="G40" s="289">
        <v>160745.76831499999</v>
      </c>
      <c r="H40" s="289"/>
      <c r="I40" s="289"/>
      <c r="J40" s="289"/>
      <c r="K40" s="289"/>
      <c r="L40" s="289"/>
      <c r="M40" s="289"/>
      <c r="N40" s="289"/>
      <c r="O40" s="289"/>
      <c r="P40" s="280"/>
      <c r="Q40" s="280"/>
      <c r="R40" s="280"/>
      <c r="S40" s="280"/>
      <c r="T40" s="280"/>
      <c r="U40" s="280"/>
      <c r="V40" s="280"/>
      <c r="Z40" s="281"/>
      <c r="AA40" s="281" t="str">
        <f>IF(AND(F41=G41,H41=I41,F41="A"),"2016 - kw","")</f>
        <v/>
      </c>
      <c r="AB40" s="281" t="str">
        <f>IF(OR(B40="2017 - kw",B40="2018 - kw"),"2016 - kw","")</f>
        <v/>
      </c>
      <c r="AC40" s="281"/>
      <c r="AD40" s="281"/>
      <c r="AE40" s="281"/>
    </row>
    <row r="41" spans="1:31" x14ac:dyDescent="0.35">
      <c r="A41" s="280"/>
      <c r="B41" s="280"/>
      <c r="C41" s="293"/>
      <c r="D41" s="294"/>
      <c r="E41" s="295" t="s">
        <v>236</v>
      </c>
      <c r="F41" s="296" t="s">
        <v>42</v>
      </c>
      <c r="G41" s="296" t="s">
        <v>41</v>
      </c>
      <c r="H41" s="296"/>
      <c r="I41" s="296"/>
      <c r="J41" s="296"/>
      <c r="K41" s="296"/>
      <c r="L41" s="296"/>
      <c r="M41" s="296"/>
      <c r="N41" s="296"/>
      <c r="O41" s="296"/>
      <c r="P41" s="280"/>
      <c r="Q41" s="280"/>
      <c r="R41" s="280"/>
      <c r="S41" s="280"/>
      <c r="T41" s="280"/>
      <c r="U41" s="280"/>
      <c r="V41" s="280"/>
      <c r="Z41" s="281"/>
      <c r="AA41" s="281"/>
      <c r="AB41" s="281"/>
      <c r="AC41" s="281"/>
      <c r="AD41" s="281"/>
      <c r="AE41" s="281"/>
    </row>
    <row r="42" spans="1:31" x14ac:dyDescent="0.35">
      <c r="A42" s="280" t="str">
        <f>IF(AND(F44=G44,H44=I44,J44=K44,F44="A"),"2016 - kwh",IF(AND(F44=G44,H44=I44,J44&lt;&gt;K44,F44="A"),"2017 - kwh",IF(AND(F44=G44,H44&lt;&gt;I44,F44="A"),"2018 - kwh","N/A")))</f>
        <v>N/A</v>
      </c>
      <c r="B42" s="280" t="str">
        <f>IF(AND(F44="A",G44="A"),"A","")</f>
        <v/>
      </c>
      <c r="C42" s="286" t="s">
        <v>240</v>
      </c>
      <c r="D42" s="287" t="s">
        <v>48</v>
      </c>
      <c r="E42" s="288" t="s">
        <v>186</v>
      </c>
      <c r="F42" s="289">
        <v>38532605.852175698</v>
      </c>
      <c r="G42" s="289">
        <v>36696388.913371004</v>
      </c>
      <c r="H42" s="289"/>
      <c r="I42" s="289"/>
      <c r="J42" s="289"/>
      <c r="K42" s="289"/>
      <c r="L42" s="289"/>
      <c r="M42" s="289"/>
      <c r="N42" s="289"/>
      <c r="O42" s="289"/>
      <c r="P42" s="280"/>
      <c r="Q42" s="280"/>
      <c r="R42" s="280"/>
      <c r="S42" s="280"/>
      <c r="T42" s="280"/>
      <c r="U42" s="280"/>
      <c r="V42" s="280"/>
      <c r="Z42" s="281"/>
      <c r="AA42" s="281" t="str">
        <f>IF(AND(F44=G44,H44=I44,F44="A"),"2016 - kwh","")</f>
        <v/>
      </c>
      <c r="AB42" s="281" t="str">
        <f>IF(OR(B42="2017 - kwh",B42="2018 - kwh"),"2016 - kwh","")</f>
        <v/>
      </c>
      <c r="AC42" s="281"/>
      <c r="AD42" s="281"/>
      <c r="AE42" s="281"/>
    </row>
    <row r="43" spans="1:31" x14ac:dyDescent="0.35">
      <c r="A43" s="280" t="str">
        <f>IF(AND(F44=G44,H44=I44,J44=K44,F44="A"),"2016 - kw",IF(AND(F44=G44,H44=I44,J44&lt;&gt;K44,F44="A"),"2017 - kw",IF(AND(F44=G44,H44&lt;&gt;I44,F44="A"),"2018 - kw","N/A")))</f>
        <v>N/A</v>
      </c>
      <c r="B43" s="280" t="str">
        <f>IF(AND(F44="A",G44="A"),"A","")</f>
        <v/>
      </c>
      <c r="C43" s="290"/>
      <c r="D43" s="291" t="str">
        <f>D42 &amp; "kW"</f>
        <v>GENERAL SERVICE 50 TO 999 KW SERVICE CLASSIFICATIONkW</v>
      </c>
      <c r="E43" s="292" t="s">
        <v>235</v>
      </c>
      <c r="F43" s="289">
        <v>97745.464284483591</v>
      </c>
      <c r="G43" s="289">
        <v>97946.297517999992</v>
      </c>
      <c r="H43" s="289"/>
      <c r="I43" s="289"/>
      <c r="J43" s="289"/>
      <c r="K43" s="289"/>
      <c r="L43" s="289"/>
      <c r="M43" s="289"/>
      <c r="N43" s="289"/>
      <c r="O43" s="289"/>
      <c r="P43" s="280"/>
      <c r="Q43" s="280"/>
      <c r="R43" s="280"/>
      <c r="S43" s="280"/>
      <c r="T43" s="280"/>
      <c r="U43" s="280"/>
      <c r="V43" s="280"/>
      <c r="Z43" s="281"/>
      <c r="AA43" s="281" t="str">
        <f>IF(AND(F44=G44,H44=I44,F44="A"),"2016 - kw","")</f>
        <v/>
      </c>
      <c r="AB43" s="281" t="str">
        <f>IF(OR(B43="2017 - kw",B43="2018 - kw"),"2016 - kw","")</f>
        <v/>
      </c>
      <c r="AC43" s="281"/>
      <c r="AD43" s="281"/>
      <c r="AE43" s="281"/>
    </row>
    <row r="44" spans="1:31" x14ac:dyDescent="0.35">
      <c r="A44" s="280"/>
      <c r="B44" s="280"/>
      <c r="C44" s="293"/>
      <c r="D44" s="294"/>
      <c r="E44" s="295" t="s">
        <v>236</v>
      </c>
      <c r="F44" s="296" t="s">
        <v>41</v>
      </c>
      <c r="G44" s="296" t="s">
        <v>42</v>
      </c>
      <c r="H44" s="296"/>
      <c r="I44" s="296"/>
      <c r="J44" s="296"/>
      <c r="K44" s="296"/>
      <c r="L44" s="296"/>
      <c r="M44" s="296"/>
      <c r="N44" s="296"/>
      <c r="O44" s="296"/>
      <c r="P44" s="280"/>
      <c r="Q44" s="280"/>
      <c r="R44" s="280"/>
      <c r="S44" s="280"/>
      <c r="T44" s="280"/>
      <c r="U44" s="280"/>
      <c r="V44" s="280"/>
      <c r="Z44" s="281"/>
      <c r="AA44" s="281"/>
      <c r="AB44" s="281"/>
      <c r="AC44" s="281"/>
      <c r="AD44" s="281"/>
      <c r="AE44" s="281"/>
    </row>
    <row r="45" spans="1:31" x14ac:dyDescent="0.35">
      <c r="A45" s="280" t="str">
        <f>IF(AND(F47=G47,H47=I47,J47=K47,F47="A"),"2016 - kwh",IF(AND(F47=G47,H47=I47,J47&lt;&gt;K47,F47="A"),"2017 - kwh",IF(AND(F47=G47,H47&lt;&gt;I47,F47="A"),"2018 - kwh","N/A")))</f>
        <v>N/A</v>
      </c>
      <c r="B45" s="280" t="str">
        <f>IF(AND(F47="A",G47="A"),"A","")</f>
        <v/>
      </c>
      <c r="C45" s="286" t="s">
        <v>241</v>
      </c>
      <c r="D45" s="287" t="s">
        <v>48</v>
      </c>
      <c r="E45" s="288" t="s">
        <v>186</v>
      </c>
      <c r="F45" s="289">
        <v>38026735.295527004</v>
      </c>
      <c r="G45" s="289">
        <v>37330252.385630004</v>
      </c>
      <c r="H45" s="289"/>
      <c r="I45" s="289"/>
      <c r="J45" s="289"/>
      <c r="K45" s="289"/>
      <c r="L45" s="289"/>
      <c r="M45" s="289"/>
      <c r="N45" s="289"/>
      <c r="O45" s="289"/>
      <c r="P45" s="280"/>
      <c r="Q45" s="280"/>
      <c r="R45" s="280"/>
      <c r="S45" s="280"/>
      <c r="T45" s="280"/>
      <c r="U45" s="280"/>
      <c r="V45" s="280"/>
      <c r="Z45" s="281"/>
      <c r="AA45" s="281" t="str">
        <f>IF(AND(F47=G47,H47=I47,F47="A"),"2016 - kwh","")</f>
        <v/>
      </c>
      <c r="AB45" s="281" t="str">
        <f>IF(OR(B45="2017 - kwh",B45="2018 - kwh"),"2016 - kwh","")</f>
        <v/>
      </c>
      <c r="AC45" s="281"/>
      <c r="AD45" s="281"/>
      <c r="AE45" s="281"/>
    </row>
    <row r="46" spans="1:31" x14ac:dyDescent="0.35">
      <c r="A46" s="280" t="str">
        <f>IF(AND(F47=G47,H47=I47,J47=K47,F47="A"),"2016 - kw",IF(AND(F47=G47,H47=I47,J47&lt;&gt;K47,F47="A"),"2017 - kw",IF(AND(F47=G47,H47&lt;&gt;I47,F47="A"),"2018 - kw","N/A")))</f>
        <v>N/A</v>
      </c>
      <c r="B46" s="280" t="str">
        <f>IF(AND(F47="A",G47="A"),"A","")</f>
        <v/>
      </c>
      <c r="C46" s="290"/>
      <c r="D46" s="291" t="str">
        <f>D45 &amp; "kW"</f>
        <v>GENERAL SERVICE 50 TO 999 KW SERVICE CLASSIFICATIONkW</v>
      </c>
      <c r="E46" s="292" t="s">
        <v>235</v>
      </c>
      <c r="F46" s="289">
        <v>88597.37129000001</v>
      </c>
      <c r="G46" s="289">
        <v>86443.259913999995</v>
      </c>
      <c r="H46" s="289"/>
      <c r="I46" s="289"/>
      <c r="J46" s="289"/>
      <c r="K46" s="289"/>
      <c r="L46" s="289"/>
      <c r="M46" s="289"/>
      <c r="N46" s="289"/>
      <c r="O46" s="289"/>
      <c r="P46" s="280"/>
      <c r="Q46" s="280"/>
      <c r="R46" s="280"/>
      <c r="S46" s="280"/>
      <c r="T46" s="280"/>
      <c r="U46" s="280"/>
      <c r="V46" s="280"/>
      <c r="Z46" s="281"/>
      <c r="AA46" s="281" t="str">
        <f>IF(AND(F47=G47,H47=I47,F47="A"),"2016 - kw","")</f>
        <v/>
      </c>
      <c r="AB46" s="281" t="str">
        <f>IF(OR(B46="2017 - kw",B46="2018 - kw"),"2016 - kw","")</f>
        <v/>
      </c>
      <c r="AC46" s="281"/>
      <c r="AD46" s="281"/>
      <c r="AE46" s="281"/>
    </row>
    <row r="47" spans="1:31" x14ac:dyDescent="0.35">
      <c r="A47" s="280"/>
      <c r="B47" s="280"/>
      <c r="C47" s="293"/>
      <c r="D47" s="294"/>
      <c r="E47" s="295" t="s">
        <v>236</v>
      </c>
      <c r="F47" s="296" t="s">
        <v>42</v>
      </c>
      <c r="G47" s="296" t="s">
        <v>41</v>
      </c>
      <c r="H47" s="296"/>
      <c r="I47" s="296"/>
      <c r="J47" s="296"/>
      <c r="K47" s="296"/>
      <c r="L47" s="296"/>
      <c r="M47" s="296"/>
      <c r="N47" s="296"/>
      <c r="O47" s="296"/>
      <c r="P47" s="280"/>
      <c r="Q47" s="280"/>
      <c r="R47" s="280"/>
      <c r="S47" s="280"/>
      <c r="T47" s="280"/>
      <c r="U47" s="280"/>
      <c r="V47" s="280"/>
      <c r="Z47" s="281"/>
      <c r="AA47" s="281"/>
      <c r="AB47" s="281"/>
      <c r="AC47" s="281"/>
      <c r="AD47" s="281"/>
      <c r="AE47" s="281"/>
    </row>
    <row r="48" spans="1:31" x14ac:dyDescent="0.35">
      <c r="A48" s="280" t="str">
        <f>IF(AND(F50=G50,H50=I50,J50=K50,F50="A"),"2016 - kwh",IF(AND(F50=G50,H50=I50,J50&lt;&gt;K50,F50="A"),"2017 - kwh",IF(AND(F50=G50,H50&lt;&gt;I50,F50="A"),"2018 - kwh","N/A")))</f>
        <v>N/A</v>
      </c>
      <c r="B48" s="280" t="str">
        <f>IF(AND(F50="A",G50="A"),"A","")</f>
        <v/>
      </c>
      <c r="C48" s="286" t="s">
        <v>242</v>
      </c>
      <c r="D48" s="287" t="s">
        <v>47</v>
      </c>
      <c r="E48" s="288" t="s">
        <v>186</v>
      </c>
      <c r="F48" s="289">
        <v>1234356.8750189999</v>
      </c>
      <c r="G48" s="289">
        <v>979397.00001700001</v>
      </c>
      <c r="H48" s="289"/>
      <c r="I48" s="289"/>
      <c r="J48" s="289"/>
      <c r="K48" s="289"/>
      <c r="L48" s="289"/>
      <c r="M48" s="289"/>
      <c r="N48" s="289"/>
      <c r="O48" s="289"/>
      <c r="P48" s="280"/>
      <c r="Q48" s="280"/>
      <c r="R48" s="280"/>
      <c r="S48" s="280"/>
      <c r="T48" s="280"/>
      <c r="U48" s="280"/>
      <c r="V48" s="280"/>
      <c r="Z48" s="281"/>
      <c r="AA48" s="281" t="str">
        <f>IF(AND(F50=G50,H50=I50,F50="A"),"2016 - kwh","")</f>
        <v/>
      </c>
      <c r="AB48" s="281" t="str">
        <f>IF(OR(B48="2017 - kwh",B48="2018 - kwh"),"2016 - kwh","")</f>
        <v/>
      </c>
      <c r="AC48" s="281"/>
      <c r="AD48" s="281"/>
      <c r="AE48" s="281"/>
    </row>
    <row r="49" spans="1:31" x14ac:dyDescent="0.35">
      <c r="A49" s="280" t="str">
        <f>IF(AND(F50=G50,H50=I50,J50=K50,F50="A"),"2016 - kw",IF(AND(F50=G50,H50=I50,J50&lt;&gt;K50,F50="A"),"2017 - kw",IF(AND(F50=G50,H50&lt;&gt;I50,F50="A"),"2018 - kw","N/A")))</f>
        <v>N/A</v>
      </c>
      <c r="B49" s="280" t="str">
        <f>IF(AND(F50="A",G50="A"),"A","")</f>
        <v/>
      </c>
      <c r="C49" s="290"/>
      <c r="D49" s="291" t="str">
        <f>D48 &amp; "kW"</f>
        <v>GENERAL SERVICE LESS THAN 50 KW SERVICE CLASSIFICATIONkW</v>
      </c>
      <c r="E49" s="292" t="s">
        <v>235</v>
      </c>
      <c r="F49" s="289">
        <v>4477.8</v>
      </c>
      <c r="G49" s="289">
        <v>4177.6750000000002</v>
      </c>
      <c r="H49" s="289"/>
      <c r="I49" s="289"/>
      <c r="J49" s="289"/>
      <c r="K49" s="289"/>
      <c r="L49" s="289"/>
      <c r="M49" s="289"/>
      <c r="N49" s="289"/>
      <c r="O49" s="289"/>
      <c r="P49" s="280"/>
      <c r="Q49" s="280"/>
      <c r="R49" s="280"/>
      <c r="S49" s="280"/>
      <c r="T49" s="280"/>
      <c r="U49" s="280"/>
      <c r="V49" s="280"/>
      <c r="Z49" s="281"/>
      <c r="AA49" s="281" t="str">
        <f>IF(AND(F50=G50,H50=I50,F50="A"),"2016 - kw","")</f>
        <v/>
      </c>
      <c r="AB49" s="281" t="str">
        <f>IF(OR(B49="2017 - kw",B49="2018 - kw"),"2016 - kw","")</f>
        <v/>
      </c>
      <c r="AC49" s="281"/>
      <c r="AD49" s="281"/>
      <c r="AE49" s="281"/>
    </row>
    <row r="50" spans="1:31" x14ac:dyDescent="0.35">
      <c r="A50" s="280"/>
      <c r="B50" s="280"/>
      <c r="C50" s="293"/>
      <c r="D50" s="294"/>
      <c r="E50" s="295" t="s">
        <v>236</v>
      </c>
      <c r="F50" s="296" t="s">
        <v>41</v>
      </c>
      <c r="G50" s="296" t="s">
        <v>42</v>
      </c>
      <c r="H50" s="296"/>
      <c r="I50" s="296"/>
      <c r="J50" s="296"/>
      <c r="K50" s="296"/>
      <c r="L50" s="296"/>
      <c r="M50" s="296"/>
      <c r="N50" s="296"/>
      <c r="O50" s="296"/>
      <c r="P50" s="280"/>
      <c r="Q50" s="280"/>
      <c r="R50" s="280"/>
      <c r="S50" s="280"/>
      <c r="T50" s="280"/>
      <c r="U50" s="280"/>
      <c r="V50" s="280"/>
      <c r="Z50" s="281"/>
      <c r="AA50" s="281"/>
      <c r="AB50" s="281"/>
      <c r="AC50" s="281"/>
      <c r="AD50" s="281"/>
      <c r="AE50" s="281"/>
    </row>
    <row r="51" spans="1:31" x14ac:dyDescent="0.35">
      <c r="A51" s="280" t="str">
        <f>IF(AND(F53=G53,H53=I53,J53=K53,F53="A"),"2016 - kwh",IF(AND(F53=G53,H53=I53,J53&lt;&gt;K53,F53="A"),"2017 - kwh",IF(AND(F53=G53,H53&lt;&gt;I53,F53="A"),"2018 - kwh","N/A")))</f>
        <v>N/A</v>
      </c>
      <c r="B51" s="280" t="str">
        <f>IF(AND(F53="A",G53="A"),"A","")</f>
        <v/>
      </c>
      <c r="C51" s="286" t="s">
        <v>243</v>
      </c>
      <c r="D51" s="287" t="s">
        <v>47</v>
      </c>
      <c r="E51" s="288" t="s">
        <v>186</v>
      </c>
      <c r="F51" s="289">
        <v>0</v>
      </c>
      <c r="G51" s="289">
        <v>0</v>
      </c>
      <c r="H51" s="289"/>
      <c r="I51" s="289"/>
      <c r="J51" s="289"/>
      <c r="K51" s="289"/>
      <c r="L51" s="289"/>
      <c r="M51" s="289"/>
      <c r="N51" s="289"/>
      <c r="O51" s="289"/>
      <c r="P51" s="280"/>
      <c r="Q51" s="280"/>
      <c r="R51" s="280"/>
      <c r="S51" s="280"/>
      <c r="T51" s="280"/>
      <c r="U51" s="280"/>
      <c r="V51" s="280"/>
      <c r="Z51" s="281"/>
      <c r="AA51" s="281" t="str">
        <f>IF(AND(F53=G53,H53=I53,F53="A"),"2016 - kwh","")</f>
        <v/>
      </c>
      <c r="AB51" s="281" t="str">
        <f>IF(OR(B51="2017 - kwh",B51="2018 - kwh"),"2016 - kwh","")</f>
        <v/>
      </c>
      <c r="AC51" s="281"/>
      <c r="AD51" s="281"/>
      <c r="AE51" s="281"/>
    </row>
    <row r="52" spans="1:31" x14ac:dyDescent="0.35">
      <c r="A52" s="280" t="str">
        <f>IF(AND(F53=G53,H53=I53,J53=K53,F53="A"),"2016 - kw",IF(AND(F53=G53,H53=I53,J53&lt;&gt;K53,F53="A"),"2017 - kw",IF(AND(F53=G53,H53&lt;&gt;I53,F53="A"),"2018 - kw","N/A")))</f>
        <v>N/A</v>
      </c>
      <c r="B52" s="280" t="str">
        <f>IF(AND(F53="A",G53="A"),"A","")</f>
        <v/>
      </c>
      <c r="C52" s="290"/>
      <c r="D52" s="291" t="str">
        <f>D51 &amp; "kW"</f>
        <v>GENERAL SERVICE LESS THAN 50 KW SERVICE CLASSIFICATIONkW</v>
      </c>
      <c r="E52" s="292" t="s">
        <v>235</v>
      </c>
      <c r="F52" s="289">
        <v>0</v>
      </c>
      <c r="G52" s="289">
        <v>0</v>
      </c>
      <c r="H52" s="289"/>
      <c r="I52" s="289"/>
      <c r="J52" s="289"/>
      <c r="K52" s="289"/>
      <c r="L52" s="289"/>
      <c r="M52" s="289"/>
      <c r="N52" s="289"/>
      <c r="O52" s="289"/>
      <c r="P52" s="280"/>
      <c r="Q52" s="280"/>
      <c r="R52" s="280"/>
      <c r="S52" s="280"/>
      <c r="T52" s="280"/>
      <c r="U52" s="280"/>
      <c r="V52" s="280"/>
      <c r="Z52" s="281"/>
      <c r="AA52" s="281" t="str">
        <f>IF(AND(F53=G53,H53=I53,F53="A"),"2016 - kw","")</f>
        <v/>
      </c>
      <c r="AB52" s="281" t="str">
        <f>IF(OR(B52="2017 - kw",B52="2018 - kw"),"2016 - kw","")</f>
        <v/>
      </c>
      <c r="AC52" s="281"/>
      <c r="AD52" s="281"/>
      <c r="AE52" s="281"/>
    </row>
    <row r="53" spans="1:31" x14ac:dyDescent="0.35">
      <c r="A53" s="280"/>
      <c r="B53" s="280"/>
      <c r="C53" s="293"/>
      <c r="D53" s="294"/>
      <c r="E53" s="295" t="s">
        <v>236</v>
      </c>
      <c r="F53" s="296" t="s">
        <v>42</v>
      </c>
      <c r="G53" s="296" t="s">
        <v>41</v>
      </c>
      <c r="H53" s="296"/>
      <c r="I53" s="296"/>
      <c r="J53" s="296"/>
      <c r="K53" s="296"/>
      <c r="L53" s="296"/>
      <c r="M53" s="296"/>
      <c r="N53" s="296"/>
      <c r="O53" s="296"/>
      <c r="P53" s="280"/>
      <c r="Q53" s="280"/>
      <c r="R53" s="280"/>
      <c r="S53" s="280"/>
      <c r="T53" s="280"/>
      <c r="U53" s="280"/>
      <c r="V53" s="280"/>
      <c r="Z53" s="281"/>
      <c r="AA53" s="281"/>
      <c r="AB53" s="281"/>
      <c r="AC53" s="281"/>
      <c r="AD53" s="281"/>
      <c r="AE53" s="281"/>
    </row>
    <row r="54" spans="1:31" hidden="1" x14ac:dyDescent="0.35">
      <c r="A54" s="280" t="str">
        <f>IF(AND(F56=G56,H56=I56,J56=K56,F56="A"),"2016 - kwh",IF(AND(F56=G56,H56=I56,J56&lt;&gt;K56,F56="A"),"2017 - kwh",IF(AND(F56=G56,H56&lt;&gt;I56,F56="A"),"2018 - kwh","N/A")))</f>
        <v>N/A</v>
      </c>
      <c r="B54" s="280" t="str">
        <f>IF(AND(F56="A",G56="A"),"A","")</f>
        <v/>
      </c>
      <c r="C54" s="286" t="s">
        <v>244</v>
      </c>
      <c r="D54" s="287"/>
      <c r="E54" s="288" t="s">
        <v>186</v>
      </c>
      <c r="F54" s="289"/>
      <c r="G54" s="289"/>
      <c r="H54" s="289"/>
      <c r="I54" s="289"/>
      <c r="J54" s="289"/>
      <c r="K54" s="289"/>
      <c r="L54" s="289"/>
      <c r="M54" s="289"/>
      <c r="N54" s="289"/>
      <c r="O54" s="289"/>
      <c r="P54" s="280"/>
      <c r="Q54" s="280"/>
      <c r="R54" s="280"/>
      <c r="S54" s="280"/>
      <c r="T54" s="280"/>
      <c r="U54" s="280"/>
      <c r="V54" s="280"/>
      <c r="Z54" s="281"/>
      <c r="AA54" s="281" t="str">
        <f>IF(AND(F56=G56,H56=I56,F56="A"),"2016 - kwh","")</f>
        <v/>
      </c>
      <c r="AB54" s="281" t="str">
        <f>IF(OR(B54="2017 - kwh",B54="2018 - kwh"),"2016 - kwh","")</f>
        <v/>
      </c>
      <c r="AC54" s="281"/>
      <c r="AD54" s="281"/>
      <c r="AE54" s="281"/>
    </row>
    <row r="55" spans="1:31" hidden="1" x14ac:dyDescent="0.35">
      <c r="A55" s="280" t="str">
        <f>IF(AND(F56=G56,H56=I56,J56=K56,F56="A"),"2016 - kw",IF(AND(F56=G56,H56=I56,J56&lt;&gt;K56,F56="A"),"2017 - kw",IF(AND(F56=G56,H56&lt;&gt;I56,F56="A"),"2018 - kw","N/A")))</f>
        <v>N/A</v>
      </c>
      <c r="B55" s="280" t="str">
        <f>IF(AND(F56="A",G56="A"),"A","")</f>
        <v/>
      </c>
      <c r="C55" s="290"/>
      <c r="D55" s="291" t="str">
        <f>D54 &amp; "kW"</f>
        <v>kW</v>
      </c>
      <c r="E55" s="292" t="s">
        <v>235</v>
      </c>
      <c r="F55" s="289"/>
      <c r="G55" s="289"/>
      <c r="H55" s="289"/>
      <c r="I55" s="289"/>
      <c r="J55" s="289"/>
      <c r="K55" s="289"/>
      <c r="L55" s="289"/>
      <c r="M55" s="289"/>
      <c r="N55" s="289"/>
      <c r="O55" s="289"/>
      <c r="P55" s="280"/>
      <c r="Q55" s="280"/>
      <c r="R55" s="280"/>
      <c r="S55" s="280"/>
      <c r="T55" s="280"/>
      <c r="U55" s="280"/>
      <c r="V55" s="280"/>
      <c r="Z55" s="281"/>
      <c r="AA55" s="281" t="str">
        <f>IF(AND(F56=G56,H56=I56,F56="A"),"2016 - kw","")</f>
        <v/>
      </c>
      <c r="AB55" s="281" t="str">
        <f>IF(OR(B55="2017 - kw",B55="2018 - kw"),"2016 - kw","")</f>
        <v/>
      </c>
      <c r="AC55" s="281"/>
      <c r="AD55" s="281"/>
      <c r="AE55" s="281"/>
    </row>
    <row r="56" spans="1:31" hidden="1" x14ac:dyDescent="0.35">
      <c r="A56" s="280"/>
      <c r="B56" s="280"/>
      <c r="C56" s="293"/>
      <c r="D56" s="294"/>
      <c r="E56" s="295" t="s">
        <v>236</v>
      </c>
      <c r="F56" s="296"/>
      <c r="G56" s="296"/>
      <c r="H56" s="296"/>
      <c r="I56" s="296"/>
      <c r="J56" s="296"/>
      <c r="K56" s="296"/>
      <c r="L56" s="296"/>
      <c r="M56" s="296"/>
      <c r="N56" s="296"/>
      <c r="O56" s="296"/>
      <c r="P56" s="280"/>
      <c r="Q56" s="280"/>
      <c r="R56" s="280"/>
      <c r="S56" s="280"/>
      <c r="T56" s="280"/>
      <c r="U56" s="280"/>
      <c r="V56" s="280"/>
      <c r="Z56" s="281"/>
      <c r="AA56" s="281"/>
      <c r="AB56" s="281"/>
      <c r="AC56" s="281"/>
      <c r="AD56" s="281"/>
      <c r="AE56" s="281"/>
    </row>
    <row r="57" spans="1:31" hidden="1" x14ac:dyDescent="0.35">
      <c r="A57" s="280" t="str">
        <f>IF(AND(F59=G59,H59=I59,J59=K59,F59="A"),"2016 - kwh",IF(AND(F59=G59,H59=I59,J59&lt;&gt;K59,F59="A"),"2017 - kwh",IF(AND(F59=G59,H59&lt;&gt;I59,F59="A"),"2018 - kwh","N/A")))</f>
        <v>N/A</v>
      </c>
      <c r="B57" s="280" t="str">
        <f>IF(AND(F59="A",G59="A"),"A","")</f>
        <v/>
      </c>
      <c r="C57" s="286" t="s">
        <v>245</v>
      </c>
      <c r="D57" s="287"/>
      <c r="E57" s="288" t="s">
        <v>186</v>
      </c>
      <c r="F57" s="289"/>
      <c r="G57" s="289"/>
      <c r="H57" s="289"/>
      <c r="I57" s="289"/>
      <c r="J57" s="289"/>
      <c r="K57" s="289"/>
      <c r="L57" s="289"/>
      <c r="M57" s="289"/>
      <c r="N57" s="289"/>
      <c r="O57" s="289"/>
      <c r="P57" s="280"/>
      <c r="Q57" s="280"/>
      <c r="R57" s="280"/>
      <c r="S57" s="280"/>
      <c r="T57" s="280"/>
      <c r="U57" s="280"/>
      <c r="V57" s="280"/>
      <c r="Z57" s="281"/>
      <c r="AA57" s="281" t="str">
        <f>IF(AND(F59=G59,H59=I59,F59="A"),"2016 - kwh","")</f>
        <v/>
      </c>
      <c r="AB57" s="281" t="str">
        <f>IF(OR(B57="2017 - kwh",B57="2018 - kwh"),"2016 - kwh","")</f>
        <v/>
      </c>
      <c r="AC57" s="281"/>
      <c r="AD57" s="281"/>
      <c r="AE57" s="281"/>
    </row>
    <row r="58" spans="1:31" hidden="1" x14ac:dyDescent="0.35">
      <c r="A58" s="280" t="str">
        <f>IF(AND(F59=G59,H59=I59,J59=K59,F59="A"),"2016 - kw",IF(AND(F59=G59,H59=I59,J59&lt;&gt;K59,F59="A"),"2017 - kw",IF(AND(F59=G59,H59&lt;&gt;I59,F59="A"),"2018 - kw","N/A")))</f>
        <v>N/A</v>
      </c>
      <c r="B58" s="280" t="str">
        <f>IF(AND(F59="A",G59="A"),"A","")</f>
        <v/>
      </c>
      <c r="C58" s="290"/>
      <c r="D58" s="291" t="str">
        <f>D57 &amp; "kW"</f>
        <v>kW</v>
      </c>
      <c r="E58" s="292" t="s">
        <v>235</v>
      </c>
      <c r="F58" s="289"/>
      <c r="G58" s="289"/>
      <c r="H58" s="289"/>
      <c r="I58" s="289"/>
      <c r="J58" s="289"/>
      <c r="K58" s="289"/>
      <c r="L58" s="289"/>
      <c r="M58" s="289"/>
      <c r="N58" s="289"/>
      <c r="O58" s="289"/>
      <c r="P58" s="280"/>
      <c r="Q58" s="280"/>
      <c r="R58" s="280"/>
      <c r="S58" s="280"/>
      <c r="T58" s="280"/>
      <c r="U58" s="280"/>
      <c r="V58" s="280"/>
      <c r="Z58" s="281"/>
      <c r="AA58" s="281" t="str">
        <f>IF(AND(F59=G59,H59=I59,F59="A"),"2016 - kw","")</f>
        <v/>
      </c>
      <c r="AB58" s="281" t="str">
        <f>IF(OR(B58="2017 - kw",B58="2018 - kw"),"2016 - kw","")</f>
        <v/>
      </c>
      <c r="AC58" s="281"/>
      <c r="AD58" s="281"/>
      <c r="AE58" s="281"/>
    </row>
    <row r="59" spans="1:31" hidden="1" x14ac:dyDescent="0.35">
      <c r="A59" s="280"/>
      <c r="B59" s="280"/>
      <c r="C59" s="293"/>
      <c r="D59" s="294"/>
      <c r="E59" s="295" t="s">
        <v>236</v>
      </c>
      <c r="F59" s="296"/>
      <c r="G59" s="296"/>
      <c r="H59" s="296"/>
      <c r="I59" s="296"/>
      <c r="J59" s="296"/>
      <c r="K59" s="296"/>
      <c r="L59" s="296"/>
      <c r="M59" s="296"/>
      <c r="N59" s="296"/>
      <c r="O59" s="296"/>
      <c r="P59" s="280"/>
      <c r="Q59" s="280"/>
      <c r="R59" s="280"/>
      <c r="S59" s="280"/>
      <c r="T59" s="280"/>
      <c r="U59" s="280"/>
      <c r="V59" s="280"/>
      <c r="Z59" s="281"/>
      <c r="AA59" s="281"/>
      <c r="AB59" s="281"/>
      <c r="AC59" s="281"/>
      <c r="AD59" s="281"/>
      <c r="AE59" s="281"/>
    </row>
    <row r="60" spans="1:31" hidden="1" x14ac:dyDescent="0.35">
      <c r="A60" s="280" t="str">
        <f>IF(AND(F62=G62,H62=I62,J62=K62,F62="A"),"2016 - kwh",IF(AND(F62=G62,H62=I62,J62&lt;&gt;K62,F62="A"),"2017 - kwh",IF(AND(F62=G62,H62&lt;&gt;I62,F62="A"),"2018 - kwh","N/A")))</f>
        <v>N/A</v>
      </c>
      <c r="B60" s="280" t="str">
        <f>IF(AND(F62="A",G62="A"),"A","")</f>
        <v/>
      </c>
      <c r="C60" s="286" t="s">
        <v>246</v>
      </c>
      <c r="D60" s="287"/>
      <c r="E60" s="288" t="s">
        <v>186</v>
      </c>
      <c r="F60" s="289"/>
      <c r="G60" s="289"/>
      <c r="H60" s="289"/>
      <c r="I60" s="289"/>
      <c r="J60" s="289"/>
      <c r="K60" s="289"/>
      <c r="L60" s="289"/>
      <c r="M60" s="289"/>
      <c r="N60" s="289"/>
      <c r="O60" s="289"/>
      <c r="P60" s="280"/>
      <c r="Q60" s="280"/>
      <c r="R60" s="280"/>
      <c r="S60" s="280"/>
      <c r="T60" s="280"/>
      <c r="U60" s="280"/>
      <c r="V60" s="280"/>
      <c r="Z60" s="281"/>
      <c r="AA60" s="281" t="str">
        <f>IF(AND(F62=G62,H62=I62,F62="A"),"2016 - kwh","")</f>
        <v/>
      </c>
      <c r="AB60" s="281" t="str">
        <f>IF(OR(B60="2017 - kwh",B60="2018 - kwh"),"2016 - kwh","")</f>
        <v/>
      </c>
      <c r="AC60" s="281"/>
      <c r="AD60" s="281"/>
      <c r="AE60" s="281"/>
    </row>
    <row r="61" spans="1:31" hidden="1" x14ac:dyDescent="0.35">
      <c r="A61" s="280" t="str">
        <f>IF(AND(F62=G62,H62=I62,J62=K62,F62="A"),"2016 - kw",IF(AND(F62=G62,H62=I62,J62&lt;&gt;K62,F62="A"),"2017 - kw",IF(AND(F62=G62,H62&lt;&gt;I62,F62="A"),"2018 - kw","N/A")))</f>
        <v>N/A</v>
      </c>
      <c r="B61" s="280" t="str">
        <f>IF(AND(F62="A",G62="A"),"A","")</f>
        <v/>
      </c>
      <c r="C61" s="290"/>
      <c r="D61" s="291" t="str">
        <f>D60 &amp; "kW"</f>
        <v>kW</v>
      </c>
      <c r="E61" s="292" t="s">
        <v>235</v>
      </c>
      <c r="F61" s="289"/>
      <c r="G61" s="289"/>
      <c r="H61" s="289"/>
      <c r="I61" s="289"/>
      <c r="J61" s="289"/>
      <c r="K61" s="289"/>
      <c r="L61" s="289"/>
      <c r="M61" s="289"/>
      <c r="N61" s="289"/>
      <c r="O61" s="289"/>
      <c r="P61" s="280"/>
      <c r="Q61" s="280"/>
      <c r="R61" s="280"/>
      <c r="S61" s="280"/>
      <c r="T61" s="280"/>
      <c r="U61" s="280"/>
      <c r="V61" s="280"/>
      <c r="Z61" s="281"/>
      <c r="AA61" s="281" t="str">
        <f>IF(AND(F62=G62,H62=I62,F62="A"),"2016 - kw","")</f>
        <v/>
      </c>
      <c r="AB61" s="281" t="str">
        <f>IF(OR(B61="2017 - kw",B61="2018 - kw"),"2016 - kw","")</f>
        <v/>
      </c>
      <c r="AC61" s="281"/>
      <c r="AD61" s="281"/>
      <c r="AE61" s="281"/>
    </row>
    <row r="62" spans="1:31" hidden="1" x14ac:dyDescent="0.35">
      <c r="A62" s="280"/>
      <c r="B62" s="280"/>
      <c r="C62" s="293"/>
      <c r="D62" s="294"/>
      <c r="E62" s="295" t="s">
        <v>236</v>
      </c>
      <c r="F62" s="296"/>
      <c r="G62" s="296"/>
      <c r="H62" s="296"/>
      <c r="I62" s="296"/>
      <c r="J62" s="296"/>
      <c r="K62" s="296"/>
      <c r="L62" s="296"/>
      <c r="M62" s="296"/>
      <c r="N62" s="296"/>
      <c r="O62" s="296"/>
      <c r="P62" s="280"/>
      <c r="Q62" s="280"/>
      <c r="R62" s="280"/>
      <c r="S62" s="280"/>
      <c r="T62" s="280"/>
      <c r="U62" s="280"/>
      <c r="V62" s="280"/>
      <c r="Z62" s="281"/>
      <c r="AA62" s="281"/>
      <c r="AB62" s="281"/>
      <c r="AC62" s="281"/>
      <c r="AD62" s="281"/>
      <c r="AE62" s="281"/>
    </row>
    <row r="63" spans="1:31" hidden="1" x14ac:dyDescent="0.35">
      <c r="A63" s="280" t="str">
        <f>IF(AND(F65=G65,H65=I65,J65=K65,F65="A"),"2016 - kwh",IF(AND(F65=G65,H65=I65,J65&lt;&gt;K65,F65="A"),"2017 - kwh",IF(AND(F65=G65,H65&lt;&gt;I65,F65="A"),"2018 - kwh","N/A")))</f>
        <v>N/A</v>
      </c>
      <c r="B63" s="280" t="str">
        <f>IF(AND(F65="A",G65="A"),"A","")</f>
        <v/>
      </c>
      <c r="C63" s="286" t="s">
        <v>247</v>
      </c>
      <c r="D63" s="287"/>
      <c r="E63" s="288" t="s">
        <v>186</v>
      </c>
      <c r="F63" s="289"/>
      <c r="G63" s="289"/>
      <c r="H63" s="289"/>
      <c r="I63" s="289"/>
      <c r="J63" s="289"/>
      <c r="K63" s="289"/>
      <c r="L63" s="289"/>
      <c r="M63" s="289"/>
      <c r="N63" s="289"/>
      <c r="O63" s="289"/>
      <c r="P63" s="280"/>
      <c r="Q63" s="280"/>
      <c r="R63" s="280"/>
      <c r="S63" s="280"/>
      <c r="T63" s="280"/>
      <c r="U63" s="280"/>
      <c r="V63" s="280"/>
      <c r="Z63" s="281"/>
      <c r="AA63" s="281" t="str">
        <f>IF(AND(F65=G65,H65=I65,F65="A"),"2016 - kwh","")</f>
        <v/>
      </c>
      <c r="AB63" s="281" t="str">
        <f>IF(OR(B63="2017 - kwh",B63="2018 - kwh"),"2016 - kwh","")</f>
        <v/>
      </c>
      <c r="AC63" s="281"/>
      <c r="AD63" s="281"/>
      <c r="AE63" s="281"/>
    </row>
    <row r="64" spans="1:31" hidden="1" x14ac:dyDescent="0.35">
      <c r="A64" s="280" t="str">
        <f>IF(AND(F65=G65,H65=I65,J65=K65,F65="A"),"2016 - kw",IF(AND(F65=G65,H65=I65,J65&lt;&gt;K65,F65="A"),"2017 - kw",IF(AND(F65=G65,H65&lt;&gt;I65,F65="A"),"2018 - kw","N/A")))</f>
        <v>N/A</v>
      </c>
      <c r="B64" s="280" t="str">
        <f>IF(AND(F65="A",G65="A"),"A","")</f>
        <v/>
      </c>
      <c r="C64" s="290"/>
      <c r="D64" s="291" t="str">
        <f>D63 &amp; "kW"</f>
        <v>kW</v>
      </c>
      <c r="E64" s="292" t="s">
        <v>235</v>
      </c>
      <c r="F64" s="289"/>
      <c r="G64" s="289"/>
      <c r="H64" s="289"/>
      <c r="I64" s="289"/>
      <c r="J64" s="289"/>
      <c r="K64" s="289"/>
      <c r="L64" s="289"/>
      <c r="M64" s="289"/>
      <c r="N64" s="289"/>
      <c r="O64" s="289"/>
      <c r="P64" s="280"/>
      <c r="Q64" s="280"/>
      <c r="R64" s="280"/>
      <c r="S64" s="280"/>
      <c r="T64" s="280"/>
      <c r="U64" s="280"/>
      <c r="V64" s="280"/>
      <c r="Z64" s="281"/>
      <c r="AA64" s="281" t="str">
        <f>IF(AND(F65=G65,H65=I65,F65="A"),"2016 - kw","")</f>
        <v/>
      </c>
      <c r="AB64" s="281" t="str">
        <f>IF(OR(B64="2017 - kw",B64="2018 - kw"),"2016 - kw","")</f>
        <v/>
      </c>
      <c r="AC64" s="281"/>
      <c r="AD64" s="281"/>
      <c r="AE64" s="281"/>
    </row>
    <row r="65" spans="1:31" hidden="1" x14ac:dyDescent="0.35">
      <c r="A65" s="280"/>
      <c r="B65" s="280"/>
      <c r="C65" s="293"/>
      <c r="D65" s="294"/>
      <c r="E65" s="295" t="s">
        <v>236</v>
      </c>
      <c r="F65" s="296"/>
      <c r="G65" s="296"/>
      <c r="H65" s="296"/>
      <c r="I65" s="296"/>
      <c r="J65" s="296"/>
      <c r="K65" s="296"/>
      <c r="L65" s="296"/>
      <c r="M65" s="296"/>
      <c r="N65" s="296"/>
      <c r="O65" s="296"/>
      <c r="P65" s="280"/>
      <c r="Q65" s="280"/>
      <c r="R65" s="280"/>
      <c r="S65" s="280"/>
      <c r="T65" s="280"/>
      <c r="U65" s="280"/>
      <c r="V65" s="280"/>
      <c r="Z65" s="281"/>
      <c r="AA65" s="281"/>
      <c r="AB65" s="281"/>
      <c r="AC65" s="281"/>
      <c r="AD65" s="281"/>
      <c r="AE65" s="281"/>
    </row>
    <row r="66" spans="1:31" hidden="1" x14ac:dyDescent="0.35">
      <c r="A66" s="280" t="str">
        <f>IF(AND(F68=G68,H68=I68,J68=K68,F68="A"),"2016 - kwh",IF(AND(F68=G68,H68=I68,J68&lt;&gt;K68,F68="A"),"2017 - kwh",IF(AND(F68=G68,H68&lt;&gt;I68,F68="A"),"2018 - kwh","N/A")))</f>
        <v>N/A</v>
      </c>
      <c r="B66" s="280" t="str">
        <f>IF(AND(F68="A",G68="A"),"A","")</f>
        <v/>
      </c>
      <c r="C66" s="286" t="s">
        <v>248</v>
      </c>
      <c r="D66" s="287"/>
      <c r="E66" s="288" t="s">
        <v>186</v>
      </c>
      <c r="F66" s="289"/>
      <c r="G66" s="289"/>
      <c r="H66" s="289"/>
      <c r="I66" s="289"/>
      <c r="J66" s="289"/>
      <c r="K66" s="289"/>
      <c r="L66" s="289"/>
      <c r="M66" s="289"/>
      <c r="N66" s="289"/>
      <c r="O66" s="289"/>
      <c r="P66" s="280"/>
      <c r="Q66" s="280"/>
      <c r="R66" s="280"/>
      <c r="S66" s="280"/>
      <c r="T66" s="280"/>
      <c r="U66" s="280"/>
      <c r="V66" s="280"/>
      <c r="Z66" s="281"/>
      <c r="AA66" s="281" t="str">
        <f>IF(AND(F68=G68,H68=I68,F68="A"),"2016 - kwh","")</f>
        <v/>
      </c>
      <c r="AB66" s="281" t="str">
        <f>IF(OR(B66="2017 - kwh",B66="2018 - kwh"),"2016 - kwh","")</f>
        <v/>
      </c>
      <c r="AC66" s="281"/>
      <c r="AD66" s="281"/>
      <c r="AE66" s="281"/>
    </row>
    <row r="67" spans="1:31" hidden="1" x14ac:dyDescent="0.35">
      <c r="A67" s="280" t="str">
        <f>IF(AND(F68=G68,H68=I68,J68=K68,F68="A"),"2016 - kw",IF(AND(F68=G68,H68=I68,J68&lt;&gt;K68,F68="A"),"2017 - kw",IF(AND(F68=G68,H68&lt;&gt;I68,F68="A"),"2018 - kw","N/A")))</f>
        <v>N/A</v>
      </c>
      <c r="B67" s="280" t="str">
        <f>IF(AND(F68="A",G68="A"),"A","")</f>
        <v/>
      </c>
      <c r="C67" s="290"/>
      <c r="D67" s="291" t="str">
        <f>D66 &amp; "kW"</f>
        <v>kW</v>
      </c>
      <c r="E67" s="292" t="s">
        <v>235</v>
      </c>
      <c r="F67" s="289"/>
      <c r="G67" s="289"/>
      <c r="H67" s="289"/>
      <c r="I67" s="289"/>
      <c r="J67" s="289"/>
      <c r="K67" s="289"/>
      <c r="L67" s="289"/>
      <c r="M67" s="289"/>
      <c r="N67" s="289"/>
      <c r="O67" s="289"/>
      <c r="P67" s="280"/>
      <c r="Q67" s="280"/>
      <c r="R67" s="280"/>
      <c r="S67" s="280"/>
      <c r="T67" s="280"/>
      <c r="U67" s="280"/>
      <c r="V67" s="280"/>
      <c r="Z67" s="281"/>
      <c r="AA67" s="281" t="str">
        <f>IF(AND(F68=G68,H68=I68,F68="A"),"2016 - kw","")</f>
        <v/>
      </c>
      <c r="AB67" s="281" t="str">
        <f>IF(OR(B67="2017 - kw",B67="2018 - kw"),"2016 - kw","")</f>
        <v/>
      </c>
      <c r="AC67" s="281"/>
      <c r="AD67" s="281"/>
      <c r="AE67" s="281"/>
    </row>
    <row r="68" spans="1:31" hidden="1" x14ac:dyDescent="0.35">
      <c r="A68" s="280"/>
      <c r="B68" s="280"/>
      <c r="C68" s="293"/>
      <c r="D68" s="294"/>
      <c r="E68" s="295" t="s">
        <v>236</v>
      </c>
      <c r="F68" s="296"/>
      <c r="G68" s="296"/>
      <c r="H68" s="296"/>
      <c r="I68" s="296"/>
      <c r="J68" s="296"/>
      <c r="K68" s="296"/>
      <c r="L68" s="296"/>
      <c r="M68" s="296"/>
      <c r="N68" s="296"/>
      <c r="O68" s="296"/>
      <c r="P68" s="280"/>
      <c r="Q68" s="280"/>
      <c r="R68" s="280"/>
      <c r="S68" s="280"/>
      <c r="T68" s="280"/>
      <c r="U68" s="280"/>
      <c r="V68" s="280"/>
      <c r="Z68" s="281"/>
      <c r="AA68" s="281"/>
      <c r="AB68" s="281"/>
      <c r="AC68" s="281"/>
      <c r="AD68" s="281"/>
      <c r="AE68" s="281"/>
    </row>
    <row r="69" spans="1:31" hidden="1" x14ac:dyDescent="0.35">
      <c r="A69" s="280" t="str">
        <f>IF(AND(F71=G71,H71=I71,J71=K71,F71="A"),"2016 - kwh",IF(AND(F71=G71,H71=I71,J71&lt;&gt;K71,F71="A"),"2017 - kwh",IF(AND(F71=G71,H71&lt;&gt;I71,F71="A"),"2018 - kwh","N/A")))</f>
        <v>N/A</v>
      </c>
      <c r="B69" s="280" t="str">
        <f>IF(AND(F71="A",G71="A"),"A","")</f>
        <v/>
      </c>
      <c r="C69" s="286" t="s">
        <v>249</v>
      </c>
      <c r="D69" s="287"/>
      <c r="E69" s="288" t="s">
        <v>186</v>
      </c>
      <c r="F69" s="289"/>
      <c r="G69" s="289"/>
      <c r="H69" s="289"/>
      <c r="I69" s="289"/>
      <c r="J69" s="289"/>
      <c r="K69" s="289"/>
      <c r="L69" s="289"/>
      <c r="M69" s="289"/>
      <c r="N69" s="289"/>
      <c r="O69" s="289"/>
      <c r="P69" s="280"/>
      <c r="Q69" s="280"/>
      <c r="R69" s="280"/>
      <c r="S69" s="280"/>
      <c r="T69" s="280"/>
      <c r="U69" s="280"/>
      <c r="V69" s="280"/>
      <c r="Z69" s="281"/>
      <c r="AA69" s="281" t="str">
        <f>IF(AND(F71=G71,H71=I71,F71="A"),"2016 - kwh","")</f>
        <v/>
      </c>
      <c r="AB69" s="281" t="str">
        <f>IF(OR(B69="2017 - kwh",B69="2018 - kwh"),"2016 - kwh","")</f>
        <v/>
      </c>
      <c r="AC69" s="281"/>
      <c r="AD69" s="281"/>
      <c r="AE69" s="281"/>
    </row>
    <row r="70" spans="1:31" hidden="1" x14ac:dyDescent="0.35">
      <c r="A70" s="280" t="str">
        <f>IF(AND(F71=G71,H71=I71,J71=K71,F71="A"),"2016 - kw",IF(AND(F71=G71,H71=I71,J71&lt;&gt;K71,F71="A"),"2017 - kw",IF(AND(F71=G71,H71&lt;&gt;I71,F71="A"),"2018 - kw","N/A")))</f>
        <v>N/A</v>
      </c>
      <c r="B70" s="280" t="str">
        <f>IF(AND(F71="A",G71="A"),"A","")</f>
        <v/>
      </c>
      <c r="C70" s="290"/>
      <c r="D70" s="291" t="str">
        <f>D69 &amp; "kW"</f>
        <v>kW</v>
      </c>
      <c r="E70" s="292" t="s">
        <v>235</v>
      </c>
      <c r="F70" s="289"/>
      <c r="G70" s="289"/>
      <c r="H70" s="289"/>
      <c r="I70" s="289"/>
      <c r="J70" s="289"/>
      <c r="K70" s="289"/>
      <c r="L70" s="289"/>
      <c r="M70" s="289"/>
      <c r="N70" s="289"/>
      <c r="O70" s="289"/>
      <c r="P70" s="280"/>
      <c r="Q70" s="280"/>
      <c r="R70" s="280"/>
      <c r="S70" s="280"/>
      <c r="T70" s="280"/>
      <c r="U70" s="280"/>
      <c r="V70" s="280"/>
      <c r="Z70" s="281"/>
      <c r="AA70" s="281" t="str">
        <f>IF(AND(F71=G71,H71=I71,F71="A"),"2016 - kw","")</f>
        <v/>
      </c>
      <c r="AB70" s="281" t="str">
        <f>IF(OR(B70="2017 - kw",B70="2018 - kw"),"2016 - kw","")</f>
        <v/>
      </c>
      <c r="AC70" s="281"/>
      <c r="AD70" s="281"/>
      <c r="AE70" s="281"/>
    </row>
    <row r="71" spans="1:31" hidden="1" x14ac:dyDescent="0.35">
      <c r="A71" s="280"/>
      <c r="B71" s="280"/>
      <c r="C71" s="293"/>
      <c r="D71" s="294"/>
      <c r="E71" s="295" t="s">
        <v>236</v>
      </c>
      <c r="F71" s="296"/>
      <c r="G71" s="296"/>
      <c r="H71" s="296"/>
      <c r="I71" s="296"/>
      <c r="J71" s="296"/>
      <c r="K71" s="296"/>
      <c r="L71" s="296"/>
      <c r="M71" s="296"/>
      <c r="N71" s="296"/>
      <c r="O71" s="296"/>
      <c r="P71" s="280"/>
      <c r="Q71" s="280"/>
      <c r="R71" s="280"/>
      <c r="S71" s="280"/>
      <c r="T71" s="280"/>
      <c r="U71" s="280"/>
      <c r="V71" s="280"/>
      <c r="Z71" s="281"/>
      <c r="AA71" s="281"/>
      <c r="AB71" s="281"/>
      <c r="AC71" s="281"/>
      <c r="AD71" s="281"/>
      <c r="AE71" s="281"/>
    </row>
    <row r="72" spans="1:31" hidden="1" x14ac:dyDescent="0.35">
      <c r="A72" s="280" t="str">
        <f>IF(AND(F74=G74,H74=I74,J74=K74,F74="A"),"2016 - kwh",IF(AND(F74=G74,H74=I74,J74&lt;&gt;K74,F74="A"),"2017 - kwh",IF(AND(F74=G74,H74&lt;&gt;I74,F74="A"),"2018 - kwh","N/A")))</f>
        <v>N/A</v>
      </c>
      <c r="B72" s="280" t="str">
        <f>IF(AND(F74="A",G74="A"),"A","")</f>
        <v/>
      </c>
      <c r="C72" s="286" t="s">
        <v>250</v>
      </c>
      <c r="D72" s="287"/>
      <c r="E72" s="288" t="s">
        <v>186</v>
      </c>
      <c r="F72" s="289"/>
      <c r="G72" s="289"/>
      <c r="H72" s="289"/>
      <c r="I72" s="289"/>
      <c r="J72" s="289"/>
      <c r="K72" s="289"/>
      <c r="L72" s="289"/>
      <c r="M72" s="289"/>
      <c r="N72" s="289"/>
      <c r="O72" s="289"/>
      <c r="P72" s="280"/>
      <c r="Q72" s="280"/>
      <c r="R72" s="280"/>
      <c r="S72" s="280"/>
      <c r="T72" s="280"/>
      <c r="U72" s="280"/>
      <c r="V72" s="280"/>
      <c r="Z72" s="281"/>
      <c r="AA72" s="281" t="str">
        <f>IF(AND(F74=G74,H74=I74,F74="A"),"2016 - kwh","")</f>
        <v/>
      </c>
      <c r="AB72" s="281" t="str">
        <f>IF(OR(B72="2017 - kwh",B72="2018 - kwh"),"2016 - kwh","")</f>
        <v/>
      </c>
      <c r="AC72" s="281"/>
      <c r="AD72" s="281"/>
      <c r="AE72" s="281"/>
    </row>
    <row r="73" spans="1:31" hidden="1" x14ac:dyDescent="0.35">
      <c r="A73" s="280" t="str">
        <f>IF(AND(F74=G74,H74=I74,J74=K74,F74="A"),"2016 - kw",IF(AND(F74=G74,H74=I74,J74&lt;&gt;K74,F74="A"),"2017 - kw",IF(AND(F74=G74,H74&lt;&gt;I74,F74="A"),"2018 - kw","N/A")))</f>
        <v>N/A</v>
      </c>
      <c r="B73" s="280" t="str">
        <f>IF(AND(F74="A",G74="A"),"A","")</f>
        <v/>
      </c>
      <c r="C73" s="290"/>
      <c r="D73" s="291" t="str">
        <f>D72 &amp; "kW"</f>
        <v>kW</v>
      </c>
      <c r="E73" s="292" t="s">
        <v>235</v>
      </c>
      <c r="F73" s="289"/>
      <c r="G73" s="289"/>
      <c r="H73" s="289"/>
      <c r="I73" s="289"/>
      <c r="J73" s="289"/>
      <c r="K73" s="289"/>
      <c r="L73" s="289"/>
      <c r="M73" s="289"/>
      <c r="N73" s="289"/>
      <c r="O73" s="289"/>
      <c r="P73" s="280"/>
      <c r="Q73" s="280"/>
      <c r="R73" s="280"/>
      <c r="S73" s="280"/>
      <c r="T73" s="280"/>
      <c r="U73" s="280"/>
      <c r="V73" s="280"/>
      <c r="Z73" s="281"/>
      <c r="AA73" s="281" t="str">
        <f>IF(AND(F74=G74,H74=I74,F74="A"),"2016 - kw","")</f>
        <v/>
      </c>
      <c r="AB73" s="281" t="str">
        <f>IF(OR(B73="2017 - kw",B73="2018 - kw"),"2016 - kw","")</f>
        <v/>
      </c>
      <c r="AC73" s="281"/>
      <c r="AD73" s="281"/>
      <c r="AE73" s="281"/>
    </row>
    <row r="74" spans="1:31" hidden="1" x14ac:dyDescent="0.35">
      <c r="A74" s="280"/>
      <c r="B74" s="280"/>
      <c r="C74" s="293"/>
      <c r="D74" s="294"/>
      <c r="E74" s="295" t="s">
        <v>236</v>
      </c>
      <c r="F74" s="296"/>
      <c r="G74" s="296"/>
      <c r="H74" s="296"/>
      <c r="I74" s="296"/>
      <c r="J74" s="296"/>
      <c r="K74" s="296"/>
      <c r="L74" s="296"/>
      <c r="M74" s="296"/>
      <c r="N74" s="296"/>
      <c r="O74" s="296"/>
      <c r="P74" s="280"/>
      <c r="Q74" s="280"/>
      <c r="R74" s="280"/>
      <c r="S74" s="280"/>
      <c r="T74" s="280"/>
      <c r="U74" s="280"/>
      <c r="V74" s="280"/>
      <c r="Z74" s="281"/>
      <c r="AA74" s="281"/>
      <c r="AB74" s="281"/>
      <c r="AC74" s="281"/>
      <c r="AD74" s="281"/>
      <c r="AE74" s="281"/>
    </row>
    <row r="75" spans="1:31" hidden="1" x14ac:dyDescent="0.35">
      <c r="A75" s="280" t="str">
        <f>IF(AND(F77=G77,H77=I77,J77=K77,F77="A"),"2016 - kwh",IF(AND(F77=G77,H77=I77,J77&lt;&gt;K77,F77="A"),"2017 - kwh",IF(AND(F77=G77,H77&lt;&gt;I77,F77="A"),"2018 - kwh","N/A")))</f>
        <v>N/A</v>
      </c>
      <c r="B75" s="280" t="str">
        <f>IF(AND(F77="A",G77="A"),"A","")</f>
        <v/>
      </c>
      <c r="C75" s="286" t="s">
        <v>251</v>
      </c>
      <c r="D75" s="287"/>
      <c r="E75" s="288" t="s">
        <v>186</v>
      </c>
      <c r="F75" s="289"/>
      <c r="G75" s="289"/>
      <c r="H75" s="289"/>
      <c r="I75" s="289"/>
      <c r="J75" s="289"/>
      <c r="K75" s="289"/>
      <c r="L75" s="289"/>
      <c r="M75" s="289"/>
      <c r="N75" s="289"/>
      <c r="O75" s="289"/>
      <c r="P75" s="280"/>
      <c r="Q75" s="280"/>
      <c r="R75" s="280"/>
      <c r="S75" s="280"/>
      <c r="T75" s="280"/>
      <c r="U75" s="280"/>
      <c r="V75" s="280"/>
      <c r="Z75" s="281"/>
      <c r="AA75" s="281" t="str">
        <f>IF(AND(F77=G77,H77=I77,F77="A"),"2016 - kwh","")</f>
        <v/>
      </c>
      <c r="AB75" s="281" t="str">
        <f>IF(OR(B75="2017 - kwh",B75="2018 - kwh"),"2016 - kwh","")</f>
        <v/>
      </c>
      <c r="AC75" s="281"/>
      <c r="AD75" s="281"/>
      <c r="AE75" s="281"/>
    </row>
    <row r="76" spans="1:31" hidden="1" x14ac:dyDescent="0.35">
      <c r="A76" s="280" t="str">
        <f>IF(AND(F77=G77,H77=I77,J77=K77,F77="A"),"2016 - kw",IF(AND(F77=G77,H77=I77,J77&lt;&gt;K77,F77="A"),"2017 - kw",IF(AND(F77=G77,H77&lt;&gt;I77,F77="A"),"2018 - kw","N/A")))</f>
        <v>N/A</v>
      </c>
      <c r="B76" s="280" t="str">
        <f>IF(AND(F77="A",G77="A"),"A","")</f>
        <v/>
      </c>
      <c r="C76" s="290"/>
      <c r="D76" s="291" t="str">
        <f>D75 &amp; "kW"</f>
        <v>kW</v>
      </c>
      <c r="E76" s="292" t="s">
        <v>235</v>
      </c>
      <c r="F76" s="289"/>
      <c r="G76" s="289"/>
      <c r="H76" s="289"/>
      <c r="I76" s="289"/>
      <c r="J76" s="289"/>
      <c r="K76" s="289"/>
      <c r="L76" s="289"/>
      <c r="M76" s="289"/>
      <c r="N76" s="289"/>
      <c r="O76" s="289"/>
      <c r="P76" s="280"/>
      <c r="Q76" s="280"/>
      <c r="R76" s="280"/>
      <c r="S76" s="280"/>
      <c r="T76" s="280"/>
      <c r="U76" s="280"/>
      <c r="V76" s="280"/>
      <c r="Z76" s="281"/>
      <c r="AA76" s="281" t="str">
        <f>IF(AND(F77=G77,H77=I77,F77="A"),"2016 - kw","")</f>
        <v/>
      </c>
      <c r="AB76" s="281" t="str">
        <f>IF(OR(B76="2017 - kw",B76="2018 - kw"),"2016 - kw","")</f>
        <v/>
      </c>
      <c r="AC76" s="281"/>
      <c r="AD76" s="281"/>
      <c r="AE76" s="281"/>
    </row>
    <row r="77" spans="1:31" hidden="1" x14ac:dyDescent="0.35">
      <c r="A77" s="280"/>
      <c r="B77" s="280"/>
      <c r="C77" s="293"/>
      <c r="D77" s="294"/>
      <c r="E77" s="295" t="s">
        <v>236</v>
      </c>
      <c r="F77" s="296"/>
      <c r="G77" s="296"/>
      <c r="H77" s="296"/>
      <c r="I77" s="296"/>
      <c r="J77" s="296"/>
      <c r="K77" s="296"/>
      <c r="L77" s="296"/>
      <c r="M77" s="296"/>
      <c r="N77" s="296"/>
      <c r="O77" s="296"/>
      <c r="P77" s="280"/>
      <c r="Q77" s="280"/>
      <c r="R77" s="280"/>
      <c r="S77" s="280"/>
      <c r="T77" s="280"/>
      <c r="U77" s="280"/>
      <c r="V77" s="280"/>
      <c r="Z77" s="281"/>
      <c r="AA77" s="281"/>
      <c r="AB77" s="281"/>
      <c r="AC77" s="281"/>
      <c r="AD77" s="281"/>
      <c r="AE77" s="281"/>
    </row>
    <row r="78" spans="1:31" hidden="1" x14ac:dyDescent="0.35">
      <c r="A78" s="280" t="str">
        <f>IF(AND(F80=G80,H80=I80,J80=K80,F80="A"),"2016 - kwh",IF(AND(F80=G80,H80=I80,J80&lt;&gt;K80,F80="A"),"2017 - kwh",IF(AND(F80=G80,H80&lt;&gt;I80,F80="A"),"2018 - kwh","N/A")))</f>
        <v>N/A</v>
      </c>
      <c r="B78" s="280" t="str">
        <f>IF(AND(F80="A",G80="A"),"A","")</f>
        <v/>
      </c>
      <c r="C78" s="286" t="s">
        <v>252</v>
      </c>
      <c r="D78" s="287"/>
      <c r="E78" s="288" t="s">
        <v>186</v>
      </c>
      <c r="F78" s="289"/>
      <c r="G78" s="289"/>
      <c r="H78" s="289"/>
      <c r="I78" s="289"/>
      <c r="J78" s="289"/>
      <c r="K78" s="289"/>
      <c r="L78" s="289"/>
      <c r="M78" s="289"/>
      <c r="N78" s="289"/>
      <c r="O78" s="289"/>
      <c r="P78" s="280"/>
      <c r="Q78" s="280"/>
      <c r="R78" s="280"/>
      <c r="S78" s="280"/>
      <c r="T78" s="280"/>
      <c r="U78" s="280"/>
      <c r="V78" s="280"/>
      <c r="Z78" s="281"/>
      <c r="AA78" s="281" t="str">
        <f>IF(AND(F80=G80,H80=I80,F80="A"),"2016 - kwh","")</f>
        <v/>
      </c>
      <c r="AB78" s="281" t="str">
        <f>IF(OR(B78="2017 - kwh",B78="2018 - kwh"),"2016 - kwh","")</f>
        <v/>
      </c>
      <c r="AC78" s="281"/>
      <c r="AD78" s="281"/>
      <c r="AE78" s="281"/>
    </row>
    <row r="79" spans="1:31" hidden="1" x14ac:dyDescent="0.35">
      <c r="A79" s="280" t="str">
        <f>IF(AND(F80=G80,H80=I80,J80=K80,F80="A"),"2016 - kw",IF(AND(F80=G80,H80=I80,J80&lt;&gt;K80,F80="A"),"2017 - kw",IF(AND(F80=G80,H80&lt;&gt;I80,F80="A"),"2018 - kw","N/A")))</f>
        <v>N/A</v>
      </c>
      <c r="B79" s="280" t="str">
        <f>IF(AND(F80="A",G80="A"),"A","")</f>
        <v/>
      </c>
      <c r="C79" s="290"/>
      <c r="D79" s="291" t="str">
        <f>D78 &amp; "kW"</f>
        <v>kW</v>
      </c>
      <c r="E79" s="292" t="s">
        <v>235</v>
      </c>
      <c r="F79" s="289"/>
      <c r="G79" s="289"/>
      <c r="H79" s="289"/>
      <c r="I79" s="289"/>
      <c r="J79" s="289"/>
      <c r="K79" s="289"/>
      <c r="L79" s="289"/>
      <c r="M79" s="289"/>
      <c r="N79" s="289"/>
      <c r="O79" s="289"/>
      <c r="P79" s="280"/>
      <c r="Q79" s="280"/>
      <c r="R79" s="280"/>
      <c r="S79" s="280"/>
      <c r="T79" s="280"/>
      <c r="U79" s="280"/>
      <c r="V79" s="280"/>
      <c r="Z79" s="281"/>
      <c r="AA79" s="281" t="str">
        <f>IF(AND(F80=G80,H80=I80,F80="A"),"2016 - kw","")</f>
        <v/>
      </c>
      <c r="AB79" s="281" t="str">
        <f>IF(OR(B79="2017 - kw",B79="2018 - kw"),"2016 - kw","")</f>
        <v/>
      </c>
      <c r="AC79" s="281"/>
      <c r="AD79" s="281"/>
      <c r="AE79" s="281"/>
    </row>
    <row r="80" spans="1:31" hidden="1" x14ac:dyDescent="0.35">
      <c r="A80" s="280"/>
      <c r="B80" s="280"/>
      <c r="C80" s="293"/>
      <c r="D80" s="294"/>
      <c r="E80" s="295" t="s">
        <v>236</v>
      </c>
      <c r="F80" s="296"/>
      <c r="G80" s="296"/>
      <c r="H80" s="296"/>
      <c r="I80" s="296"/>
      <c r="J80" s="296"/>
      <c r="K80" s="296"/>
      <c r="L80" s="296"/>
      <c r="M80" s="296"/>
      <c r="N80" s="296"/>
      <c r="O80" s="296"/>
      <c r="P80" s="280"/>
      <c r="Q80" s="280"/>
      <c r="R80" s="280"/>
      <c r="S80" s="280"/>
      <c r="T80" s="280"/>
      <c r="U80" s="280"/>
      <c r="V80" s="280"/>
      <c r="Z80" s="281"/>
      <c r="AA80" s="281"/>
      <c r="AB80" s="281"/>
      <c r="AC80" s="281"/>
      <c r="AD80" s="281"/>
      <c r="AE80" s="281"/>
    </row>
    <row r="81" spans="1:31" hidden="1" x14ac:dyDescent="0.35">
      <c r="A81" s="280" t="str">
        <f>IF(AND(F83=G83,H83=I83,J83=K83,F83="A"),"2016 - kwh",IF(AND(F83=G83,H83=I83,J83&lt;&gt;K83,F83="A"),"2017 - kwh",IF(AND(F83=G83,H83&lt;&gt;I83,F83="A"),"2018 - kwh","N/A")))</f>
        <v>N/A</v>
      </c>
      <c r="B81" s="280" t="str">
        <f>IF(AND(F83="A",G83="A"),"A","")</f>
        <v/>
      </c>
      <c r="C81" s="286" t="s">
        <v>253</v>
      </c>
      <c r="D81" s="287"/>
      <c r="E81" s="288" t="s">
        <v>186</v>
      </c>
      <c r="F81" s="289"/>
      <c r="G81" s="289"/>
      <c r="H81" s="289"/>
      <c r="I81" s="289"/>
      <c r="J81" s="289"/>
      <c r="K81" s="289"/>
      <c r="L81" s="289"/>
      <c r="M81" s="289"/>
      <c r="N81" s="289"/>
      <c r="O81" s="289"/>
      <c r="P81" s="280"/>
      <c r="Q81" s="280"/>
      <c r="R81" s="280"/>
      <c r="S81" s="280"/>
      <c r="T81" s="280"/>
      <c r="U81" s="280"/>
      <c r="V81" s="280"/>
      <c r="Z81" s="281"/>
      <c r="AA81" s="281" t="str">
        <f>IF(AND(F83=G83,H83=I83,F83="A"),"2016 - kwh","")</f>
        <v/>
      </c>
      <c r="AB81" s="281" t="str">
        <f>IF(OR(B81="2017 - kwh",B81="2018 - kwh"),"2016 - kwh","")</f>
        <v/>
      </c>
      <c r="AC81" s="281"/>
      <c r="AD81" s="281"/>
      <c r="AE81" s="281"/>
    </row>
    <row r="82" spans="1:31" hidden="1" x14ac:dyDescent="0.35">
      <c r="A82" s="280" t="str">
        <f>IF(AND(F83=G83,H83=I83,J83=K83,F83="A"),"2016 - kw",IF(AND(F83=G83,H83=I83,J83&lt;&gt;K83,F83="A"),"2017 - kw",IF(AND(F83=G83,H83&lt;&gt;I83,F83="A"),"2018 - kw","N/A")))</f>
        <v>N/A</v>
      </c>
      <c r="B82" s="280" t="str">
        <f>IF(AND(F83="A",G83="A"),"A","")</f>
        <v/>
      </c>
      <c r="C82" s="290"/>
      <c r="D82" s="291" t="str">
        <f>D81 &amp; "kW"</f>
        <v>kW</v>
      </c>
      <c r="E82" s="292" t="s">
        <v>235</v>
      </c>
      <c r="F82" s="289"/>
      <c r="G82" s="289"/>
      <c r="H82" s="289"/>
      <c r="I82" s="289"/>
      <c r="J82" s="289"/>
      <c r="K82" s="289"/>
      <c r="L82" s="289"/>
      <c r="M82" s="289"/>
      <c r="N82" s="289"/>
      <c r="O82" s="289"/>
      <c r="P82" s="280"/>
      <c r="Q82" s="280"/>
      <c r="R82" s="280"/>
      <c r="S82" s="280"/>
      <c r="T82" s="280"/>
      <c r="U82" s="280"/>
      <c r="V82" s="280"/>
      <c r="Z82" s="281"/>
      <c r="AA82" s="281" t="str">
        <f>IF(AND(F83=G83,H83=I83,F83="A"),"2016 - kw","")</f>
        <v/>
      </c>
      <c r="AB82" s="281" t="str">
        <f>IF(OR(B82="2017 - kw",B82="2018 - kw"),"2016 - kw","")</f>
        <v/>
      </c>
      <c r="AC82" s="281"/>
      <c r="AD82" s="281"/>
      <c r="AE82" s="281"/>
    </row>
    <row r="83" spans="1:31" hidden="1" x14ac:dyDescent="0.35">
      <c r="A83" s="280"/>
      <c r="B83" s="280"/>
      <c r="C83" s="293"/>
      <c r="D83" s="294"/>
      <c r="E83" s="295" t="s">
        <v>236</v>
      </c>
      <c r="F83" s="296"/>
      <c r="G83" s="296"/>
      <c r="H83" s="296"/>
      <c r="I83" s="296"/>
      <c r="J83" s="296"/>
      <c r="K83" s="296"/>
      <c r="L83" s="296"/>
      <c r="M83" s="296"/>
      <c r="N83" s="296"/>
      <c r="O83" s="296"/>
      <c r="P83" s="280"/>
      <c r="Q83" s="280"/>
      <c r="R83" s="280"/>
      <c r="S83" s="280"/>
      <c r="T83" s="280"/>
      <c r="U83" s="280"/>
      <c r="V83" s="280"/>
      <c r="Z83" s="281"/>
      <c r="AA83" s="281"/>
      <c r="AB83" s="281"/>
      <c r="AC83" s="281"/>
      <c r="AD83" s="281"/>
      <c r="AE83" s="281"/>
    </row>
    <row r="84" spans="1:31" hidden="1" x14ac:dyDescent="0.35">
      <c r="A84" s="280" t="str">
        <f>IF(AND(F86=G86,H86=I86,J86=K86,F86="A"),"2016 - kwh",IF(AND(F86=G86,H86=I86,J86&lt;&gt;K86,F86="A"),"2017 - kwh",IF(AND(F86=G86,H86&lt;&gt;I86,F86="A"),"2018 - kwh","N/A")))</f>
        <v>N/A</v>
      </c>
      <c r="B84" s="280" t="str">
        <f>IF(AND(F86="A",G86="A"),"A","")</f>
        <v/>
      </c>
      <c r="C84" s="286" t="s">
        <v>254</v>
      </c>
      <c r="D84" s="287"/>
      <c r="E84" s="288" t="s">
        <v>186</v>
      </c>
      <c r="F84" s="289"/>
      <c r="G84" s="289"/>
      <c r="H84" s="289"/>
      <c r="I84" s="289"/>
      <c r="J84" s="289"/>
      <c r="K84" s="289"/>
      <c r="L84" s="289"/>
      <c r="M84" s="289"/>
      <c r="N84" s="289"/>
      <c r="O84" s="289"/>
      <c r="P84" s="280"/>
      <c r="Q84" s="280"/>
      <c r="R84" s="280"/>
      <c r="S84" s="280"/>
      <c r="T84" s="280"/>
      <c r="U84" s="280"/>
      <c r="V84" s="280"/>
      <c r="Z84" s="281"/>
      <c r="AA84" s="281" t="str">
        <f>IF(AND(F86=G86,H86=I86,F86="A"),"2016 - kwh","")</f>
        <v/>
      </c>
      <c r="AB84" s="281" t="str">
        <f>IF(OR(B84="2017 - kwh",B84="2018 - kwh"),"2016 - kwh","")</f>
        <v/>
      </c>
      <c r="AC84" s="281"/>
      <c r="AD84" s="281"/>
      <c r="AE84" s="281"/>
    </row>
    <row r="85" spans="1:31" hidden="1" x14ac:dyDescent="0.35">
      <c r="A85" s="280" t="str">
        <f>IF(AND(F86=G86,H86=I86,J86=K86,F86="A"),"2016 - kw",IF(AND(F86=G86,H86=I86,J86&lt;&gt;K86,F86="A"),"2017 - kw",IF(AND(F86=G86,H86&lt;&gt;I86,F86="A"),"2018 - kw","N/A")))</f>
        <v>N/A</v>
      </c>
      <c r="B85" s="280" t="str">
        <f>IF(AND(F86="A",G86="A"),"A","")</f>
        <v/>
      </c>
      <c r="C85" s="290"/>
      <c r="D85" s="291" t="str">
        <f>D84 &amp; "kW"</f>
        <v>kW</v>
      </c>
      <c r="E85" s="292" t="s">
        <v>235</v>
      </c>
      <c r="F85" s="289"/>
      <c r="G85" s="289"/>
      <c r="H85" s="289"/>
      <c r="I85" s="289"/>
      <c r="J85" s="289"/>
      <c r="K85" s="289"/>
      <c r="L85" s="289"/>
      <c r="M85" s="289"/>
      <c r="N85" s="289"/>
      <c r="O85" s="289"/>
      <c r="P85" s="280"/>
      <c r="Q85" s="280"/>
      <c r="R85" s="280"/>
      <c r="S85" s="280"/>
      <c r="T85" s="280"/>
      <c r="U85" s="280"/>
      <c r="V85" s="280"/>
      <c r="Z85" s="281"/>
      <c r="AA85" s="281" t="str">
        <f>IF(AND(F86=G86,H86=I86,F86="A"),"2016 - kw","")</f>
        <v/>
      </c>
      <c r="AB85" s="281" t="str">
        <f>IF(OR(B85="2017 - kw",B85="2018 - kw"),"2016 - kw","")</f>
        <v/>
      </c>
      <c r="AC85" s="281"/>
      <c r="AD85" s="281"/>
      <c r="AE85" s="281"/>
    </row>
    <row r="86" spans="1:31" hidden="1" x14ac:dyDescent="0.35">
      <c r="A86" s="280"/>
      <c r="B86" s="280"/>
      <c r="C86" s="293"/>
      <c r="D86" s="294"/>
      <c r="E86" s="295" t="s">
        <v>236</v>
      </c>
      <c r="F86" s="296"/>
      <c r="G86" s="296"/>
      <c r="H86" s="296"/>
      <c r="I86" s="296"/>
      <c r="J86" s="296"/>
      <c r="K86" s="296"/>
      <c r="L86" s="296"/>
      <c r="M86" s="296"/>
      <c r="N86" s="296"/>
      <c r="O86" s="296"/>
      <c r="P86" s="280"/>
      <c r="Q86" s="280"/>
      <c r="R86" s="280"/>
      <c r="S86" s="280"/>
      <c r="T86" s="280"/>
      <c r="U86" s="280"/>
      <c r="V86" s="280"/>
      <c r="Z86" s="281"/>
      <c r="AA86" s="281"/>
      <c r="AB86" s="281"/>
      <c r="AC86" s="281"/>
      <c r="AD86" s="281"/>
      <c r="AE86" s="281"/>
    </row>
    <row r="87" spans="1:31" hidden="1" x14ac:dyDescent="0.35">
      <c r="A87" s="280" t="str">
        <f>IF(AND(F89=G89,H89=I89,J89=K89,F89="A"),"2016 - kwh",IF(AND(F89=G89,H89=I89,J89&lt;&gt;K89,F89="A"),"2017 - kwh",IF(AND(F89=G89,H89&lt;&gt;I89,F89="A"),"2018 - kwh","N/A")))</f>
        <v>N/A</v>
      </c>
      <c r="B87" s="280" t="str">
        <f>IF(AND(F89="A",G89="A"),"A","")</f>
        <v/>
      </c>
      <c r="C87" s="286" t="s">
        <v>255</v>
      </c>
      <c r="D87" s="287"/>
      <c r="E87" s="288" t="s">
        <v>186</v>
      </c>
      <c r="F87" s="289"/>
      <c r="G87" s="289"/>
      <c r="H87" s="289"/>
      <c r="I87" s="289"/>
      <c r="J87" s="289"/>
      <c r="K87" s="289"/>
      <c r="L87" s="289"/>
      <c r="M87" s="289"/>
      <c r="N87" s="289"/>
      <c r="O87" s="289"/>
      <c r="P87" s="280"/>
      <c r="Q87" s="280"/>
      <c r="R87" s="280"/>
      <c r="S87" s="280"/>
      <c r="T87" s="280"/>
      <c r="U87" s="280"/>
      <c r="V87" s="280"/>
      <c r="Z87" s="281"/>
      <c r="AA87" s="281" t="str">
        <f>IF(AND(F89=G89,H89=I89,F89="A"),"2016 - kwh","")</f>
        <v/>
      </c>
      <c r="AB87" s="281" t="str">
        <f>IF(OR(B87="2017 - kwh",B87="2018 - kwh"),"2016 - kwh","")</f>
        <v/>
      </c>
      <c r="AC87" s="281"/>
      <c r="AD87" s="281"/>
      <c r="AE87" s="281"/>
    </row>
    <row r="88" spans="1:31" hidden="1" x14ac:dyDescent="0.35">
      <c r="A88" s="280" t="str">
        <f>IF(AND(F89=G89,H89=I89,J89=K89,F89="A"),"2016 - kw",IF(AND(F89=G89,H89=I89,J89&lt;&gt;K89,F89="A"),"2017 - kw",IF(AND(F89=G89,H89&lt;&gt;I89,F89="A"),"2018 - kw","N/A")))</f>
        <v>N/A</v>
      </c>
      <c r="B88" s="280" t="str">
        <f>IF(AND(F89="A",G89="A"),"A","")</f>
        <v/>
      </c>
      <c r="C88" s="290"/>
      <c r="D88" s="291" t="str">
        <f>D87 &amp; "kW"</f>
        <v>kW</v>
      </c>
      <c r="E88" s="292" t="s">
        <v>235</v>
      </c>
      <c r="F88" s="289"/>
      <c r="G88" s="289"/>
      <c r="H88" s="289"/>
      <c r="I88" s="289"/>
      <c r="J88" s="289"/>
      <c r="K88" s="289"/>
      <c r="L88" s="289"/>
      <c r="M88" s="289"/>
      <c r="N88" s="289"/>
      <c r="O88" s="289"/>
      <c r="P88" s="280"/>
      <c r="Q88" s="280"/>
      <c r="R88" s="280"/>
      <c r="S88" s="280"/>
      <c r="T88" s="280"/>
      <c r="U88" s="280"/>
      <c r="V88" s="280"/>
      <c r="Z88" s="281"/>
      <c r="AA88" s="281" t="str">
        <f>IF(AND(F89=G89,H89=I89,F89="A"),"2016 - kw","")</f>
        <v/>
      </c>
      <c r="AB88" s="281" t="str">
        <f>IF(OR(B88="2017 - kw",B88="2018 - kw"),"2016 - kw","")</f>
        <v/>
      </c>
      <c r="AC88" s="281"/>
      <c r="AD88" s="281"/>
      <c r="AE88" s="281"/>
    </row>
    <row r="89" spans="1:31" hidden="1" x14ac:dyDescent="0.35">
      <c r="A89" s="280"/>
      <c r="B89" s="280"/>
      <c r="C89" s="293"/>
      <c r="D89" s="294"/>
      <c r="E89" s="295" t="s">
        <v>236</v>
      </c>
      <c r="F89" s="296"/>
      <c r="G89" s="296"/>
      <c r="H89" s="296"/>
      <c r="I89" s="296"/>
      <c r="J89" s="296"/>
      <c r="K89" s="296"/>
      <c r="L89" s="296"/>
      <c r="M89" s="296"/>
      <c r="N89" s="296"/>
      <c r="O89" s="296"/>
      <c r="P89" s="280"/>
      <c r="Q89" s="280"/>
      <c r="R89" s="280"/>
      <c r="S89" s="280"/>
      <c r="T89" s="280"/>
      <c r="U89" s="280"/>
      <c r="V89" s="280"/>
      <c r="Z89" s="281"/>
      <c r="AA89" s="281"/>
      <c r="AB89" s="281"/>
      <c r="AC89" s="281"/>
      <c r="AD89" s="281"/>
      <c r="AE89" s="281"/>
    </row>
    <row r="90" spans="1:31" hidden="1" x14ac:dyDescent="0.35">
      <c r="A90" s="280" t="str">
        <f>IF(AND(F92=G92,H92=I92,J92=K92,F92="A"),"2016 - kwh",IF(AND(F92=G92,H92=I92,J92&lt;&gt;K92,F92="A"),"2017 - kwh",IF(AND(F92=G92,H92&lt;&gt;I92,F92="A"),"2018 - kwh","N/A")))</f>
        <v>N/A</v>
      </c>
      <c r="B90" s="280" t="str">
        <f>IF(AND(F92="A",G92="A"),"A","")</f>
        <v/>
      </c>
      <c r="C90" s="286" t="s">
        <v>256</v>
      </c>
      <c r="D90" s="287"/>
      <c r="E90" s="288" t="s">
        <v>186</v>
      </c>
      <c r="F90" s="289"/>
      <c r="G90" s="289"/>
      <c r="H90" s="289"/>
      <c r="I90" s="289"/>
      <c r="J90" s="289"/>
      <c r="K90" s="289"/>
      <c r="L90" s="289"/>
      <c r="M90" s="289"/>
      <c r="N90" s="289"/>
      <c r="O90" s="289"/>
      <c r="P90" s="280"/>
      <c r="Q90" s="280"/>
      <c r="R90" s="280"/>
      <c r="S90" s="280"/>
      <c r="T90" s="280"/>
      <c r="U90" s="280"/>
      <c r="V90" s="280"/>
      <c r="Z90" s="281"/>
      <c r="AA90" s="281" t="str">
        <f>IF(AND(F92=G92,H92=I92,F92="A"),"2016 - kwh","")</f>
        <v/>
      </c>
      <c r="AB90" s="281" t="str">
        <f>IF(OR(B90="2017 - kwh",B90="2018 - kwh"),"2016 - kwh","")</f>
        <v/>
      </c>
      <c r="AC90" s="281"/>
      <c r="AD90" s="281"/>
      <c r="AE90" s="281"/>
    </row>
    <row r="91" spans="1:31" hidden="1" x14ac:dyDescent="0.35">
      <c r="A91" s="280" t="str">
        <f>IF(AND(F92=G92,H92=I92,J92=K92,F92="A"),"2016 - kw",IF(AND(F92=G92,H92=I92,J92&lt;&gt;K92,F92="A"),"2017 - kw",IF(AND(F92=G92,H92&lt;&gt;I92,F92="A"),"2018 - kw","N/A")))</f>
        <v>N/A</v>
      </c>
      <c r="B91" s="280" t="str">
        <f>IF(AND(F92="A",G92="A"),"A","")</f>
        <v/>
      </c>
      <c r="C91" s="290"/>
      <c r="D91" s="291" t="str">
        <f>D90 &amp; "kW"</f>
        <v>kW</v>
      </c>
      <c r="E91" s="292" t="s">
        <v>235</v>
      </c>
      <c r="F91" s="289"/>
      <c r="G91" s="289"/>
      <c r="H91" s="289"/>
      <c r="I91" s="289"/>
      <c r="J91" s="289"/>
      <c r="K91" s="289"/>
      <c r="L91" s="289"/>
      <c r="M91" s="289"/>
      <c r="N91" s="289"/>
      <c r="O91" s="289"/>
      <c r="P91" s="280"/>
      <c r="Q91" s="280"/>
      <c r="R91" s="280"/>
      <c r="S91" s="280"/>
      <c r="T91" s="280"/>
      <c r="U91" s="280"/>
      <c r="V91" s="280"/>
      <c r="Z91" s="281"/>
      <c r="AA91" s="281" t="str">
        <f>IF(AND(F92=G92,H92=I92,F92="A"),"2016 - kw","")</f>
        <v/>
      </c>
      <c r="AB91" s="281" t="str">
        <f>IF(OR(B91="2017 - kw",B91="2018 - kw"),"2016 - kw","")</f>
        <v/>
      </c>
      <c r="AC91" s="281"/>
      <c r="AD91" s="281"/>
      <c r="AE91" s="281"/>
    </row>
    <row r="92" spans="1:31" hidden="1" x14ac:dyDescent="0.35">
      <c r="A92" s="280"/>
      <c r="B92" s="280"/>
      <c r="C92" s="293"/>
      <c r="D92" s="294"/>
      <c r="E92" s="295" t="s">
        <v>236</v>
      </c>
      <c r="F92" s="296"/>
      <c r="G92" s="296"/>
      <c r="H92" s="296"/>
      <c r="I92" s="296"/>
      <c r="J92" s="296"/>
      <c r="K92" s="296"/>
      <c r="L92" s="296"/>
      <c r="M92" s="296"/>
      <c r="N92" s="296"/>
      <c r="O92" s="296"/>
      <c r="P92" s="280"/>
      <c r="Q92" s="280"/>
      <c r="R92" s="280"/>
      <c r="S92" s="280"/>
      <c r="T92" s="280"/>
      <c r="U92" s="280"/>
      <c r="V92" s="280"/>
      <c r="Z92" s="281"/>
      <c r="AA92" s="281"/>
      <c r="AB92" s="281"/>
      <c r="AC92" s="281"/>
      <c r="AD92" s="281"/>
      <c r="AE92" s="281"/>
    </row>
    <row r="93" spans="1:31" hidden="1" x14ac:dyDescent="0.35">
      <c r="A93" s="280" t="str">
        <f>IF(AND(F95=G95,H95=I95,J95=K95,F95="A"),"2016 - kwh",IF(AND(F95=G95,H95=I95,J95&lt;&gt;K95,F95="A"),"2017 - kwh",IF(AND(F95=G95,H95&lt;&gt;I95,F95="A"),"2018 - kwh","N/A")))</f>
        <v>N/A</v>
      </c>
      <c r="B93" s="280" t="str">
        <f>IF(AND(F95="A",G95="A"),"A","")</f>
        <v/>
      </c>
      <c r="C93" s="286" t="s">
        <v>257</v>
      </c>
      <c r="D93" s="287"/>
      <c r="E93" s="288" t="s">
        <v>186</v>
      </c>
      <c r="F93" s="289"/>
      <c r="G93" s="289"/>
      <c r="H93" s="289"/>
      <c r="I93" s="289"/>
      <c r="J93" s="289"/>
      <c r="K93" s="289"/>
      <c r="L93" s="289"/>
      <c r="M93" s="289"/>
      <c r="N93" s="289"/>
      <c r="O93" s="289"/>
      <c r="P93" s="280"/>
      <c r="Q93" s="280"/>
      <c r="R93" s="280"/>
      <c r="S93" s="280"/>
      <c r="T93" s="280"/>
      <c r="U93" s="280"/>
      <c r="V93" s="280"/>
      <c r="Z93" s="281"/>
      <c r="AA93" s="281" t="str">
        <f>IF(AND(F95=G95,H95=I95,F95="A"),"2016 - kwh","")</f>
        <v/>
      </c>
      <c r="AB93" s="281" t="str">
        <f>IF(OR(B93="2017 - kwh",B93="2018 - kwh"),"2016 - kwh","")</f>
        <v/>
      </c>
      <c r="AC93" s="281"/>
      <c r="AD93" s="281"/>
      <c r="AE93" s="281"/>
    </row>
    <row r="94" spans="1:31" hidden="1" x14ac:dyDescent="0.35">
      <c r="A94" s="280" t="str">
        <f>IF(AND(F95=G95,H95=I95,J95=K95,F95="A"),"2016 - kw",IF(AND(F95=G95,H95=I95,J95&lt;&gt;K95,F95="A"),"2017 - kw",IF(AND(F95=G95,H95&lt;&gt;I95,F95="A"),"2018 - kw","N/A")))</f>
        <v>N/A</v>
      </c>
      <c r="B94" s="280" t="str">
        <f>IF(AND(F95="A",G95="A"),"A","")</f>
        <v/>
      </c>
      <c r="C94" s="290"/>
      <c r="D94" s="291" t="str">
        <f>D93 &amp; "kW"</f>
        <v>kW</v>
      </c>
      <c r="E94" s="292" t="s">
        <v>235</v>
      </c>
      <c r="F94" s="289"/>
      <c r="G94" s="289"/>
      <c r="H94" s="289"/>
      <c r="I94" s="289"/>
      <c r="J94" s="289"/>
      <c r="K94" s="289"/>
      <c r="L94" s="289"/>
      <c r="M94" s="289"/>
      <c r="N94" s="289"/>
      <c r="O94" s="289"/>
      <c r="P94" s="280"/>
      <c r="Q94" s="280"/>
      <c r="R94" s="280"/>
      <c r="S94" s="280"/>
      <c r="T94" s="280"/>
      <c r="U94" s="280"/>
      <c r="V94" s="280"/>
      <c r="Z94" s="281"/>
      <c r="AA94" s="281" t="str">
        <f>IF(AND(F95=G95,H95=I95,F95="A"),"2016 - kw","")</f>
        <v/>
      </c>
      <c r="AB94" s="281" t="str">
        <f>IF(OR(B94="2017 - kw",B94="2018 - kw"),"2016 - kw","")</f>
        <v/>
      </c>
      <c r="AC94" s="281"/>
      <c r="AD94" s="281"/>
      <c r="AE94" s="281"/>
    </row>
    <row r="95" spans="1:31" hidden="1" x14ac:dyDescent="0.35">
      <c r="A95" s="280"/>
      <c r="B95" s="280"/>
      <c r="C95" s="293"/>
      <c r="D95" s="294"/>
      <c r="E95" s="295" t="s">
        <v>236</v>
      </c>
      <c r="F95" s="296"/>
      <c r="G95" s="296"/>
      <c r="H95" s="296"/>
      <c r="I95" s="296"/>
      <c r="J95" s="296"/>
      <c r="K95" s="296"/>
      <c r="L95" s="296"/>
      <c r="M95" s="296"/>
      <c r="N95" s="296"/>
      <c r="O95" s="296"/>
      <c r="P95" s="280"/>
      <c r="Q95" s="280"/>
      <c r="R95" s="280"/>
      <c r="S95" s="280"/>
      <c r="T95" s="280"/>
      <c r="U95" s="280"/>
      <c r="V95" s="280"/>
      <c r="Z95" s="281"/>
      <c r="AA95" s="281"/>
      <c r="AB95" s="281"/>
      <c r="AC95" s="281"/>
      <c r="AD95" s="281"/>
      <c r="AE95" s="281"/>
    </row>
    <row r="96" spans="1:31" hidden="1" x14ac:dyDescent="0.35">
      <c r="A96" s="280" t="str">
        <f>IF(AND(F98=G98,H98=I98,J98=K98,F98="A"),"2016 - kwh",IF(AND(F98=G98,H98=I98,J98&lt;&gt;K98,F98="A"),"2017 - kwh",IF(AND(F98=G98,H98&lt;&gt;I98,F98="A"),"2018 - kwh","N/A")))</f>
        <v>N/A</v>
      </c>
      <c r="B96" s="280" t="str">
        <f>IF(AND(F98="A",G98="A"),"A","")</f>
        <v/>
      </c>
      <c r="C96" s="286" t="s">
        <v>258</v>
      </c>
      <c r="D96" s="287"/>
      <c r="E96" s="288" t="s">
        <v>186</v>
      </c>
      <c r="F96" s="289"/>
      <c r="G96" s="289"/>
      <c r="H96" s="289"/>
      <c r="I96" s="289"/>
      <c r="J96" s="289"/>
      <c r="K96" s="289"/>
      <c r="L96" s="289"/>
      <c r="M96" s="289"/>
      <c r="N96" s="289"/>
      <c r="O96" s="289"/>
      <c r="P96" s="280"/>
      <c r="Q96" s="280"/>
      <c r="R96" s="280"/>
      <c r="S96" s="280"/>
      <c r="T96" s="280"/>
      <c r="U96" s="280"/>
      <c r="V96" s="280"/>
      <c r="Z96" s="281"/>
      <c r="AA96" s="281" t="str">
        <f>IF(AND(F98=G98,H98=I98,F98="A"),"2016 - kwh","")</f>
        <v/>
      </c>
      <c r="AB96" s="281" t="str">
        <f>IF(OR(B96="2017 - kwh",B96="2018 - kwh"),"2016 - kwh","")</f>
        <v/>
      </c>
      <c r="AC96" s="281"/>
      <c r="AD96" s="281"/>
      <c r="AE96" s="281"/>
    </row>
    <row r="97" spans="1:31" hidden="1" x14ac:dyDescent="0.35">
      <c r="A97" s="280" t="str">
        <f>IF(AND(F98=G98,H98=I98,J98=K98,F98="A"),"2016 - kw",IF(AND(F98=G98,H98=I98,J98&lt;&gt;K98,F98="A"),"2017 - kw",IF(AND(F98=G98,H98&lt;&gt;I98,F98="A"),"2018 - kw","N/A")))</f>
        <v>N/A</v>
      </c>
      <c r="B97" s="280" t="str">
        <f>IF(AND(F98="A",G98="A"),"A","")</f>
        <v/>
      </c>
      <c r="C97" s="290"/>
      <c r="D97" s="291" t="str">
        <f>D96 &amp; "kW"</f>
        <v>kW</v>
      </c>
      <c r="E97" s="292" t="s">
        <v>235</v>
      </c>
      <c r="F97" s="289"/>
      <c r="G97" s="289"/>
      <c r="H97" s="289"/>
      <c r="I97" s="289"/>
      <c r="J97" s="289"/>
      <c r="K97" s="289"/>
      <c r="L97" s="289"/>
      <c r="M97" s="289"/>
      <c r="N97" s="289"/>
      <c r="O97" s="289"/>
      <c r="P97" s="280"/>
      <c r="Q97" s="280"/>
      <c r="R97" s="280"/>
      <c r="S97" s="280"/>
      <c r="T97" s="280"/>
      <c r="U97" s="280"/>
      <c r="V97" s="280"/>
      <c r="Z97" s="281"/>
      <c r="AA97" s="281" t="str">
        <f>IF(AND(F98=G98,H98=I98,F98="A"),"2016 - kw","")</f>
        <v/>
      </c>
      <c r="AB97" s="281" t="str">
        <f>IF(OR(B97="2017 - kw",B97="2018 - kw"),"2016 - kw","")</f>
        <v/>
      </c>
      <c r="AC97" s="281"/>
      <c r="AD97" s="281"/>
      <c r="AE97" s="281"/>
    </row>
    <row r="98" spans="1:31" hidden="1" x14ac:dyDescent="0.35">
      <c r="A98" s="280"/>
      <c r="B98" s="280"/>
      <c r="C98" s="293"/>
      <c r="D98" s="294"/>
      <c r="E98" s="295" t="s">
        <v>236</v>
      </c>
      <c r="F98" s="296"/>
      <c r="G98" s="296"/>
      <c r="H98" s="296"/>
      <c r="I98" s="296"/>
      <c r="J98" s="296"/>
      <c r="K98" s="296"/>
      <c r="L98" s="296"/>
      <c r="M98" s="296"/>
      <c r="N98" s="296"/>
      <c r="O98" s="296"/>
      <c r="P98" s="280"/>
      <c r="Q98" s="280"/>
      <c r="R98" s="280"/>
      <c r="S98" s="280"/>
      <c r="T98" s="280"/>
      <c r="U98" s="280"/>
      <c r="V98" s="280"/>
      <c r="Z98" s="281"/>
      <c r="AA98" s="281"/>
      <c r="AB98" s="281"/>
      <c r="AC98" s="281"/>
      <c r="AD98" s="281"/>
      <c r="AE98" s="281"/>
    </row>
    <row r="99" spans="1:31" hidden="1" x14ac:dyDescent="0.35">
      <c r="A99" s="280" t="str">
        <f>IF(AND(F101=G101,H101=I101,J101=K101,F101="A"),"2016 - kwh",IF(AND(F101=G101,H101=I101,J101&lt;&gt;K101,F101="A"),"2017 - kwh",IF(AND(F101=G101,H101&lt;&gt;I101,F101="A"),"2018 - kwh","N/A")))</f>
        <v>N/A</v>
      </c>
      <c r="B99" s="280" t="str">
        <f>IF(AND(F101="A",G101="A"),"A","")</f>
        <v/>
      </c>
      <c r="C99" s="286" t="s">
        <v>259</v>
      </c>
      <c r="D99" s="287"/>
      <c r="E99" s="288" t="s">
        <v>186</v>
      </c>
      <c r="F99" s="289"/>
      <c r="G99" s="289"/>
      <c r="H99" s="289"/>
      <c r="I99" s="289"/>
      <c r="J99" s="289"/>
      <c r="K99" s="289"/>
      <c r="L99" s="289"/>
      <c r="M99" s="289"/>
      <c r="N99" s="289"/>
      <c r="O99" s="289"/>
      <c r="P99" s="280"/>
      <c r="Q99" s="280"/>
      <c r="R99" s="280"/>
      <c r="S99" s="280"/>
      <c r="T99" s="280"/>
      <c r="U99" s="280"/>
      <c r="V99" s="280"/>
      <c r="Z99" s="281"/>
      <c r="AA99" s="281" t="str">
        <f>IF(AND(F101=G101,H101=I101,F101="A"),"2016 - kwh","")</f>
        <v/>
      </c>
      <c r="AB99" s="281" t="str">
        <f>IF(OR(B99="2017 - kwh",B99="2018 - kwh"),"2016 - kwh","")</f>
        <v/>
      </c>
      <c r="AC99" s="281"/>
      <c r="AD99" s="281"/>
      <c r="AE99" s="281"/>
    </row>
    <row r="100" spans="1:31" hidden="1" x14ac:dyDescent="0.35">
      <c r="A100" s="280" t="str">
        <f>IF(AND(F101=G101,H101=I101,J101=K101,F101="A"),"2016 - kw",IF(AND(F101=G101,H101=I101,J101&lt;&gt;K101,F101="A"),"2017 - kw",IF(AND(F101=G101,H101&lt;&gt;I101,F101="A"),"2018 - kw","N/A")))</f>
        <v>N/A</v>
      </c>
      <c r="B100" s="280" t="str">
        <f>IF(AND(F101="A",G101="A"),"A","")</f>
        <v/>
      </c>
      <c r="C100" s="290"/>
      <c r="D100" s="291" t="str">
        <f>D99 &amp; "kW"</f>
        <v>kW</v>
      </c>
      <c r="E100" s="292" t="s">
        <v>235</v>
      </c>
      <c r="F100" s="289"/>
      <c r="G100" s="289"/>
      <c r="H100" s="289"/>
      <c r="I100" s="289"/>
      <c r="J100" s="289"/>
      <c r="K100" s="289"/>
      <c r="L100" s="289"/>
      <c r="M100" s="289"/>
      <c r="N100" s="289"/>
      <c r="O100" s="289"/>
      <c r="P100" s="280"/>
      <c r="Q100" s="280"/>
      <c r="R100" s="280"/>
      <c r="S100" s="280"/>
      <c r="T100" s="280"/>
      <c r="U100" s="280"/>
      <c r="V100" s="280"/>
      <c r="Z100" s="281"/>
      <c r="AA100" s="281" t="str">
        <f>IF(AND(F101=G101,H101=I101,F101="A"),"2016 - kw","")</f>
        <v/>
      </c>
      <c r="AB100" s="281" t="str">
        <f>IF(OR(B100="2017 - kw",B100="2018 - kw"),"2016 - kw","")</f>
        <v/>
      </c>
      <c r="AC100" s="281"/>
      <c r="AD100" s="281"/>
      <c r="AE100" s="281"/>
    </row>
    <row r="101" spans="1:31" hidden="1" x14ac:dyDescent="0.35">
      <c r="A101" s="280"/>
      <c r="B101" s="280"/>
      <c r="C101" s="293"/>
      <c r="D101" s="294"/>
      <c r="E101" s="295" t="s">
        <v>236</v>
      </c>
      <c r="F101" s="296"/>
      <c r="G101" s="296"/>
      <c r="H101" s="296"/>
      <c r="I101" s="296"/>
      <c r="J101" s="296"/>
      <c r="K101" s="296"/>
      <c r="L101" s="296"/>
      <c r="M101" s="296"/>
      <c r="N101" s="296"/>
      <c r="O101" s="296"/>
      <c r="P101" s="280"/>
      <c r="Q101" s="280"/>
      <c r="R101" s="280"/>
      <c r="S101" s="280"/>
      <c r="T101" s="280"/>
      <c r="U101" s="280"/>
      <c r="V101" s="280"/>
      <c r="Z101" s="281"/>
      <c r="AA101" s="281"/>
      <c r="AB101" s="281"/>
      <c r="AC101" s="281"/>
      <c r="AD101" s="281"/>
      <c r="AE101" s="281"/>
    </row>
    <row r="102" spans="1:31" hidden="1" x14ac:dyDescent="0.35">
      <c r="A102" s="280" t="str">
        <f>IF(AND(F104=G104,H104=I104,J104=K104,F104="A"),"2016 - kwh",IF(AND(F104=G104,H104=I104,J104&lt;&gt;K104,F104="A"),"2017 - kwh",IF(AND(F104=G104,H104&lt;&gt;I104,F104="A"),"2018 - kwh","N/A")))</f>
        <v>N/A</v>
      </c>
      <c r="B102" s="280" t="str">
        <f>IF(AND(F104="A",G104="A"),"A","")</f>
        <v/>
      </c>
      <c r="C102" s="286" t="s">
        <v>260</v>
      </c>
      <c r="D102" s="287"/>
      <c r="E102" s="288" t="s">
        <v>186</v>
      </c>
      <c r="F102" s="289"/>
      <c r="G102" s="289"/>
      <c r="H102" s="289"/>
      <c r="I102" s="289"/>
      <c r="J102" s="289"/>
      <c r="K102" s="289"/>
      <c r="L102" s="289"/>
      <c r="M102" s="289"/>
      <c r="N102" s="289"/>
      <c r="O102" s="289"/>
      <c r="P102" s="280"/>
      <c r="Q102" s="280"/>
      <c r="R102" s="280"/>
      <c r="S102" s="280"/>
      <c r="T102" s="280"/>
      <c r="U102" s="280"/>
      <c r="V102" s="280"/>
      <c r="Z102" s="281"/>
      <c r="AA102" s="281" t="str">
        <f>IF(AND(F104=G104,H104=I104,F104="A"),"2016 - kwh","")</f>
        <v/>
      </c>
      <c r="AB102" s="281" t="str">
        <f>IF(OR(B102="2017 - kwh",B102="2018 - kwh"),"2016 - kwh","")</f>
        <v/>
      </c>
      <c r="AC102" s="281"/>
      <c r="AD102" s="281"/>
      <c r="AE102" s="281"/>
    </row>
    <row r="103" spans="1:31" hidden="1" x14ac:dyDescent="0.35">
      <c r="A103" s="280" t="str">
        <f>IF(AND(F104=G104,H104=I104,J104=K104,F104="A"),"2016 - kw",IF(AND(F104=G104,H104=I104,J104&lt;&gt;K104,F104="A"),"2017 - kw",IF(AND(F104=G104,H104&lt;&gt;I104,F104="A"),"2018 - kw","N/A")))</f>
        <v>N/A</v>
      </c>
      <c r="B103" s="280" t="str">
        <f>IF(AND(F104="A",G104="A"),"A","")</f>
        <v/>
      </c>
      <c r="C103" s="290"/>
      <c r="D103" s="291" t="str">
        <f>D102 &amp; "kW"</f>
        <v>kW</v>
      </c>
      <c r="E103" s="292" t="s">
        <v>235</v>
      </c>
      <c r="F103" s="289"/>
      <c r="G103" s="289"/>
      <c r="H103" s="289"/>
      <c r="I103" s="289"/>
      <c r="J103" s="289"/>
      <c r="K103" s="289"/>
      <c r="L103" s="289"/>
      <c r="M103" s="289"/>
      <c r="N103" s="289"/>
      <c r="O103" s="289"/>
      <c r="P103" s="280"/>
      <c r="Q103" s="280"/>
      <c r="R103" s="280"/>
      <c r="S103" s="280"/>
      <c r="T103" s="280"/>
      <c r="U103" s="280"/>
      <c r="V103" s="280"/>
      <c r="Z103" s="281"/>
      <c r="AA103" s="281" t="str">
        <f>IF(AND(F104=G104,H104=I104,F104="A"),"2016 - kw","")</f>
        <v/>
      </c>
      <c r="AB103" s="281" t="str">
        <f>IF(OR(B103="2017 - kw",B103="2018 - kw"),"2016 - kw","")</f>
        <v/>
      </c>
      <c r="AC103" s="281"/>
      <c r="AD103" s="281"/>
      <c r="AE103" s="281"/>
    </row>
    <row r="104" spans="1:31" hidden="1" x14ac:dyDescent="0.35">
      <c r="A104" s="280"/>
      <c r="B104" s="280"/>
      <c r="C104" s="293"/>
      <c r="D104" s="294"/>
      <c r="E104" s="295" t="s">
        <v>236</v>
      </c>
      <c r="F104" s="296"/>
      <c r="G104" s="296"/>
      <c r="H104" s="296"/>
      <c r="I104" s="296"/>
      <c r="J104" s="296"/>
      <c r="K104" s="296"/>
      <c r="L104" s="296"/>
      <c r="M104" s="296"/>
      <c r="N104" s="296"/>
      <c r="O104" s="296"/>
      <c r="P104" s="280"/>
      <c r="Q104" s="280"/>
      <c r="R104" s="280"/>
      <c r="S104" s="280"/>
      <c r="T104" s="280"/>
      <c r="U104" s="280"/>
      <c r="V104" s="280"/>
      <c r="Z104" s="281"/>
      <c r="AA104" s="281"/>
      <c r="AB104" s="281"/>
      <c r="AC104" s="281"/>
      <c r="AD104" s="281"/>
      <c r="AE104" s="281"/>
    </row>
    <row r="105" spans="1:31" hidden="1" x14ac:dyDescent="0.35">
      <c r="A105" s="280" t="str">
        <f>IF(AND(F107=G107,H107=I107,J107=K107,F107="A"),"2016 - kwh",IF(AND(F107=G107,H107=I107,J107&lt;&gt;K107,F107="A"),"2017 - kwh",IF(AND(F107=G107,H107&lt;&gt;I107,F107="A"),"2018 - kwh","N/A")))</f>
        <v>N/A</v>
      </c>
      <c r="B105" s="280" t="str">
        <f>IF(AND(F107="A",G107="A"),"A","")</f>
        <v/>
      </c>
      <c r="C105" s="286" t="s">
        <v>261</v>
      </c>
      <c r="D105" s="287"/>
      <c r="E105" s="288" t="s">
        <v>186</v>
      </c>
      <c r="F105" s="289"/>
      <c r="G105" s="289"/>
      <c r="H105" s="289"/>
      <c r="I105" s="289"/>
      <c r="J105" s="289"/>
      <c r="K105" s="289"/>
      <c r="L105" s="289"/>
      <c r="M105" s="289"/>
      <c r="N105" s="289"/>
      <c r="O105" s="289"/>
      <c r="P105" s="280"/>
      <c r="Q105" s="280"/>
      <c r="R105" s="280"/>
      <c r="S105" s="280"/>
      <c r="T105" s="280"/>
      <c r="U105" s="280"/>
      <c r="V105" s="280"/>
      <c r="Z105" s="281"/>
      <c r="AA105" s="281" t="str">
        <f>IF(AND(F107=G107,H107=I107,F107="A"),"2016 - kwh","")</f>
        <v/>
      </c>
      <c r="AB105" s="281" t="str">
        <f>IF(OR(B105="2017 - kwh",B105="2018 - kwh"),"2016 - kwh","")</f>
        <v/>
      </c>
      <c r="AC105" s="281"/>
      <c r="AD105" s="281"/>
      <c r="AE105" s="281"/>
    </row>
    <row r="106" spans="1:31" hidden="1" x14ac:dyDescent="0.35">
      <c r="A106" s="280" t="str">
        <f>IF(AND(F107=G107,H107=I107,J107=K107,F107="A"),"2016 - kw",IF(AND(F107=G107,H107=I107,J107&lt;&gt;K107,F107="A"),"2017 - kw",IF(AND(F107=G107,H107&lt;&gt;I107,F107="A"),"2018 - kw","N/A")))</f>
        <v>N/A</v>
      </c>
      <c r="B106" s="280" t="str">
        <f>IF(AND(F107="A",G107="A"),"A","")</f>
        <v/>
      </c>
      <c r="C106" s="290"/>
      <c r="D106" s="291" t="str">
        <f>D105 &amp; "kW"</f>
        <v>kW</v>
      </c>
      <c r="E106" s="292" t="s">
        <v>235</v>
      </c>
      <c r="F106" s="289"/>
      <c r="G106" s="289"/>
      <c r="H106" s="289"/>
      <c r="I106" s="289"/>
      <c r="J106" s="289"/>
      <c r="K106" s="289"/>
      <c r="L106" s="289"/>
      <c r="M106" s="289"/>
      <c r="N106" s="289"/>
      <c r="O106" s="289"/>
      <c r="P106" s="280"/>
      <c r="Q106" s="280"/>
      <c r="R106" s="280"/>
      <c r="S106" s="280"/>
      <c r="T106" s="280"/>
      <c r="U106" s="280"/>
      <c r="V106" s="280"/>
      <c r="Z106" s="281"/>
      <c r="AA106" s="281" t="str">
        <f>IF(AND(F107=G107,H107=I107,F107="A"),"2016 - kw","")</f>
        <v/>
      </c>
      <c r="AB106" s="281" t="str">
        <f>IF(OR(B106="2017 - kw",B106="2018 - kw"),"2016 - kw","")</f>
        <v/>
      </c>
      <c r="AC106" s="281"/>
      <c r="AD106" s="281"/>
      <c r="AE106" s="281"/>
    </row>
    <row r="107" spans="1:31" hidden="1" x14ac:dyDescent="0.35">
      <c r="A107" s="280"/>
      <c r="B107" s="280"/>
      <c r="C107" s="293"/>
      <c r="D107" s="294"/>
      <c r="E107" s="295" t="s">
        <v>236</v>
      </c>
      <c r="F107" s="296"/>
      <c r="G107" s="296"/>
      <c r="H107" s="296"/>
      <c r="I107" s="296"/>
      <c r="J107" s="296"/>
      <c r="K107" s="296"/>
      <c r="L107" s="296"/>
      <c r="M107" s="296"/>
      <c r="N107" s="296"/>
      <c r="O107" s="296"/>
      <c r="P107" s="280"/>
      <c r="Q107" s="280"/>
      <c r="R107" s="280"/>
      <c r="S107" s="280"/>
      <c r="T107" s="280"/>
      <c r="U107" s="280"/>
      <c r="V107" s="280"/>
      <c r="Z107" s="281"/>
      <c r="AA107" s="281"/>
      <c r="AB107" s="281"/>
      <c r="AC107" s="281"/>
      <c r="AD107" s="281"/>
      <c r="AE107" s="281"/>
    </row>
    <row r="108" spans="1:31" hidden="1" x14ac:dyDescent="0.35">
      <c r="A108" s="280" t="str">
        <f>IF(AND(F110=G110,H110=I110,J110=K110,F110="A"),"2016 - kwh",IF(AND(F110=G110,H110=I110,J110&lt;&gt;K110,F110="A"),"2017 - kwh",IF(AND(F110=G110,H110&lt;&gt;I110,F110="A"),"2018 - kwh","N/A")))</f>
        <v>N/A</v>
      </c>
      <c r="B108" s="280" t="str">
        <f>IF(AND(F110="A",G110="A"),"A","")</f>
        <v/>
      </c>
      <c r="C108" s="286" t="s">
        <v>262</v>
      </c>
      <c r="D108" s="287"/>
      <c r="E108" s="288" t="s">
        <v>186</v>
      </c>
      <c r="F108" s="289"/>
      <c r="G108" s="289"/>
      <c r="H108" s="289"/>
      <c r="I108" s="289"/>
      <c r="J108" s="289"/>
      <c r="K108" s="289"/>
      <c r="L108" s="289"/>
      <c r="M108" s="289"/>
      <c r="N108" s="289"/>
      <c r="O108" s="289"/>
      <c r="P108" s="280"/>
      <c r="Q108" s="280"/>
      <c r="R108" s="280"/>
      <c r="S108" s="280"/>
      <c r="T108" s="280"/>
      <c r="U108" s="280"/>
      <c r="V108" s="280"/>
      <c r="Z108" s="281"/>
      <c r="AA108" s="281" t="str">
        <f>IF(AND(F110=G110,H110=I110,F110="A"),"2016 - kwh","")</f>
        <v/>
      </c>
      <c r="AB108" s="281" t="str">
        <f>IF(OR(B108="2017 - kwh",B108="2018 - kwh"),"2016 - kwh","")</f>
        <v/>
      </c>
      <c r="AC108" s="281"/>
      <c r="AD108" s="281"/>
      <c r="AE108" s="281"/>
    </row>
    <row r="109" spans="1:31" hidden="1" x14ac:dyDescent="0.35">
      <c r="A109" s="280" t="str">
        <f>IF(AND(F110=G110,H110=I110,J110=K110,F110="A"),"2016 - kw",IF(AND(F110=G110,H110=I110,J110&lt;&gt;K110,F110="A"),"2017 - kw",IF(AND(F110=G110,H110&lt;&gt;I110,F110="A"),"2018 - kw","N/A")))</f>
        <v>N/A</v>
      </c>
      <c r="B109" s="280" t="str">
        <f>IF(AND(F110="A",G110="A"),"A","")</f>
        <v/>
      </c>
      <c r="C109" s="290"/>
      <c r="D109" s="291" t="str">
        <f>D108 &amp; "kW"</f>
        <v>kW</v>
      </c>
      <c r="E109" s="292" t="s">
        <v>235</v>
      </c>
      <c r="F109" s="289"/>
      <c r="G109" s="289"/>
      <c r="H109" s="289"/>
      <c r="I109" s="289"/>
      <c r="J109" s="289"/>
      <c r="K109" s="289"/>
      <c r="L109" s="289"/>
      <c r="M109" s="289"/>
      <c r="N109" s="289"/>
      <c r="O109" s="289"/>
      <c r="P109" s="280"/>
      <c r="Q109" s="280"/>
      <c r="R109" s="280"/>
      <c r="S109" s="280"/>
      <c r="T109" s="280"/>
      <c r="U109" s="280"/>
      <c r="V109" s="280"/>
      <c r="Z109" s="281"/>
      <c r="AA109" s="281" t="str">
        <f>IF(AND(F110=G110,H110=I110,F110="A"),"2016 - kw","")</f>
        <v/>
      </c>
      <c r="AB109" s="281" t="str">
        <f>IF(OR(B109="2017 - kw",B109="2018 - kw"),"2016 - kw","")</f>
        <v/>
      </c>
      <c r="AC109" s="281"/>
      <c r="AD109" s="281"/>
      <c r="AE109" s="281"/>
    </row>
    <row r="110" spans="1:31" hidden="1" x14ac:dyDescent="0.35">
      <c r="A110" s="280"/>
      <c r="B110" s="280"/>
      <c r="C110" s="293"/>
      <c r="D110" s="294"/>
      <c r="E110" s="295" t="s">
        <v>236</v>
      </c>
      <c r="F110" s="296"/>
      <c r="G110" s="296"/>
      <c r="H110" s="296"/>
      <c r="I110" s="296"/>
      <c r="J110" s="296"/>
      <c r="K110" s="296"/>
      <c r="L110" s="296"/>
      <c r="M110" s="296"/>
      <c r="N110" s="296"/>
      <c r="O110" s="296"/>
      <c r="P110" s="280"/>
      <c r="Q110" s="280"/>
      <c r="R110" s="280"/>
      <c r="S110" s="280"/>
      <c r="T110" s="280"/>
      <c r="U110" s="280"/>
      <c r="V110" s="280"/>
      <c r="Z110" s="281"/>
      <c r="AA110" s="281"/>
      <c r="AB110" s="281"/>
      <c r="AC110" s="281"/>
      <c r="AD110" s="281"/>
      <c r="AE110" s="281"/>
    </row>
    <row r="111" spans="1:31" hidden="1" x14ac:dyDescent="0.35">
      <c r="A111" s="280" t="str">
        <f>IF(AND(F113=G113,H113=I113,J113=K113,F113="A"),"2016 - kwh",IF(AND(F113=G113,H113=I113,J113&lt;&gt;K113,F113="A"),"2017 - kwh",IF(AND(F113=G113,H113&lt;&gt;I113,F113="A"),"2018 - kwh","N/A")))</f>
        <v>N/A</v>
      </c>
      <c r="B111" s="280" t="str">
        <f>IF(AND(F113="A",G113="A"),"A","")</f>
        <v/>
      </c>
      <c r="C111" s="286" t="s">
        <v>263</v>
      </c>
      <c r="D111" s="287"/>
      <c r="E111" s="288" t="s">
        <v>186</v>
      </c>
      <c r="F111" s="289"/>
      <c r="G111" s="289"/>
      <c r="H111" s="289"/>
      <c r="I111" s="289"/>
      <c r="J111" s="289"/>
      <c r="K111" s="289"/>
      <c r="L111" s="289"/>
      <c r="M111" s="289"/>
      <c r="N111" s="289"/>
      <c r="O111" s="289"/>
      <c r="P111" s="280"/>
      <c r="Q111" s="280"/>
      <c r="R111" s="280"/>
      <c r="S111" s="280"/>
      <c r="T111" s="280"/>
      <c r="U111" s="280"/>
      <c r="V111" s="280"/>
      <c r="Z111" s="281"/>
      <c r="AA111" s="281" t="str">
        <f>IF(AND(F113=G113,H113=I113,F113="A"),"2016 - kwh","")</f>
        <v/>
      </c>
      <c r="AB111" s="281" t="str">
        <f>IF(OR(B111="2017 - kwh",B111="2018 - kwh"),"2016 - kwh","")</f>
        <v/>
      </c>
      <c r="AC111" s="281"/>
      <c r="AD111" s="281"/>
      <c r="AE111" s="281"/>
    </row>
    <row r="112" spans="1:31" hidden="1" x14ac:dyDescent="0.35">
      <c r="A112" s="280" t="str">
        <f>IF(AND(F113=G113,H113=I113,J113=K113,F113="A"),"2016 - kw",IF(AND(F113=G113,H113=I113,J113&lt;&gt;K113,F113="A"),"2017 - kw",IF(AND(F113=G113,H113&lt;&gt;I113,F113="A"),"2018 - kw","N/A")))</f>
        <v>N/A</v>
      </c>
      <c r="B112" s="280" t="str">
        <f>IF(AND(F113="A",G113="A"),"A","")</f>
        <v/>
      </c>
      <c r="C112" s="290"/>
      <c r="D112" s="291" t="str">
        <f>D111 &amp; "kW"</f>
        <v>kW</v>
      </c>
      <c r="E112" s="292" t="s">
        <v>235</v>
      </c>
      <c r="F112" s="289"/>
      <c r="G112" s="289"/>
      <c r="H112" s="289"/>
      <c r="I112" s="289"/>
      <c r="J112" s="289"/>
      <c r="K112" s="289"/>
      <c r="L112" s="289"/>
      <c r="M112" s="289"/>
      <c r="N112" s="289"/>
      <c r="O112" s="289"/>
      <c r="P112" s="280"/>
      <c r="Q112" s="280"/>
      <c r="R112" s="280"/>
      <c r="S112" s="280"/>
      <c r="T112" s="280"/>
      <c r="U112" s="280"/>
      <c r="V112" s="280"/>
      <c r="Z112" s="281"/>
      <c r="AA112" s="281" t="str">
        <f>IF(AND(F113=G113,H113=I113,F113="A"),"2016 - kw","")</f>
        <v/>
      </c>
      <c r="AB112" s="281" t="str">
        <f>IF(OR(B112="2017 - kw",B112="2018 - kw"),"2016 - kw","")</f>
        <v/>
      </c>
      <c r="AC112" s="281"/>
      <c r="AD112" s="281"/>
      <c r="AE112" s="281"/>
    </row>
    <row r="113" spans="1:31" hidden="1" x14ac:dyDescent="0.35">
      <c r="A113" s="280"/>
      <c r="B113" s="280"/>
      <c r="C113" s="293"/>
      <c r="D113" s="294"/>
      <c r="E113" s="295" t="s">
        <v>236</v>
      </c>
      <c r="F113" s="296"/>
      <c r="G113" s="296"/>
      <c r="H113" s="296"/>
      <c r="I113" s="296"/>
      <c r="J113" s="296"/>
      <c r="K113" s="296"/>
      <c r="L113" s="296"/>
      <c r="M113" s="296"/>
      <c r="N113" s="296"/>
      <c r="O113" s="296"/>
      <c r="P113" s="280"/>
      <c r="Q113" s="280"/>
      <c r="R113" s="280"/>
      <c r="S113" s="280"/>
      <c r="T113" s="280"/>
      <c r="U113" s="280"/>
      <c r="V113" s="280"/>
      <c r="Z113" s="281"/>
      <c r="AA113" s="281"/>
      <c r="AB113" s="281"/>
      <c r="AC113" s="281"/>
      <c r="AD113" s="281"/>
      <c r="AE113" s="281"/>
    </row>
    <row r="114" spans="1:31" hidden="1" x14ac:dyDescent="0.35">
      <c r="A114" s="280" t="str">
        <f>IF(AND(F116=G116,H116=I116,J116=K116,F116="A"),"2016 - kwh",IF(AND(F116=G116,H116=I116,J116&lt;&gt;K116,F116="A"),"2017 - kwh",IF(AND(F116=G116,H116&lt;&gt;I116,F116="A"),"2018 - kwh","N/A")))</f>
        <v>N/A</v>
      </c>
      <c r="B114" s="280" t="str">
        <f>IF(AND(F116="A",G116="A"),"A","")</f>
        <v/>
      </c>
      <c r="C114" s="286" t="s">
        <v>264</v>
      </c>
      <c r="D114" s="287"/>
      <c r="E114" s="288" t="s">
        <v>186</v>
      </c>
      <c r="F114" s="289"/>
      <c r="G114" s="289"/>
      <c r="H114" s="289"/>
      <c r="I114" s="289"/>
      <c r="J114" s="289"/>
      <c r="K114" s="289"/>
      <c r="L114" s="289"/>
      <c r="M114" s="289"/>
      <c r="N114" s="289"/>
      <c r="O114" s="289"/>
      <c r="P114" s="280"/>
      <c r="Q114" s="280"/>
      <c r="R114" s="280"/>
      <c r="S114" s="280"/>
      <c r="T114" s="280"/>
      <c r="U114" s="280"/>
      <c r="V114" s="280"/>
      <c r="Z114" s="281"/>
      <c r="AA114" s="281" t="str">
        <f>IF(AND(F116=G116,H116=I116,F116="A"),"2016 - kwh","")</f>
        <v/>
      </c>
      <c r="AB114" s="281" t="str">
        <f>IF(OR(B114="2017 - kwh",B114="2018 - kwh"),"2016 - kwh","")</f>
        <v/>
      </c>
      <c r="AC114" s="281"/>
      <c r="AD114" s="281"/>
      <c r="AE114" s="281"/>
    </row>
    <row r="115" spans="1:31" hidden="1" x14ac:dyDescent="0.35">
      <c r="A115" s="280" t="str">
        <f>IF(AND(F116=G116,H116=I116,J116=K116,F116="A"),"2016 - kw",IF(AND(F116=G116,H116=I116,J116&lt;&gt;K116,F116="A"),"2017 - kw",IF(AND(F116=G116,H116&lt;&gt;I116,F116="A"),"2018 - kw","N/A")))</f>
        <v>N/A</v>
      </c>
      <c r="B115" s="280" t="str">
        <f>IF(AND(F116="A",G116="A"),"A","")</f>
        <v/>
      </c>
      <c r="C115" s="290"/>
      <c r="D115" s="291" t="str">
        <f>D114 &amp; "kW"</f>
        <v>kW</v>
      </c>
      <c r="E115" s="292" t="s">
        <v>235</v>
      </c>
      <c r="F115" s="289"/>
      <c r="G115" s="289"/>
      <c r="H115" s="289"/>
      <c r="I115" s="289"/>
      <c r="J115" s="289"/>
      <c r="K115" s="289"/>
      <c r="L115" s="289"/>
      <c r="M115" s="289"/>
      <c r="N115" s="289"/>
      <c r="O115" s="289"/>
      <c r="P115" s="280"/>
      <c r="Q115" s="280"/>
      <c r="R115" s="280"/>
      <c r="S115" s="280"/>
      <c r="T115" s="280"/>
      <c r="U115" s="280"/>
      <c r="V115" s="280"/>
      <c r="Z115" s="281"/>
      <c r="AA115" s="281" t="str">
        <f>IF(AND(F116=G116,H116=I116,F116="A"),"2016 - kw","")</f>
        <v/>
      </c>
      <c r="AB115" s="281" t="str">
        <f>IF(OR(B115="2017 - kw",B115="2018 - kw"),"2016 - kw","")</f>
        <v/>
      </c>
      <c r="AC115" s="281"/>
      <c r="AD115" s="281"/>
      <c r="AE115" s="281"/>
    </row>
    <row r="116" spans="1:31" hidden="1" x14ac:dyDescent="0.35">
      <c r="A116" s="280"/>
      <c r="B116" s="280"/>
      <c r="C116" s="293"/>
      <c r="D116" s="294"/>
      <c r="E116" s="295" t="s">
        <v>236</v>
      </c>
      <c r="F116" s="296"/>
      <c r="G116" s="296"/>
      <c r="H116" s="296"/>
      <c r="I116" s="296"/>
      <c r="J116" s="296"/>
      <c r="K116" s="296"/>
      <c r="L116" s="296"/>
      <c r="M116" s="296"/>
      <c r="N116" s="296"/>
      <c r="O116" s="296"/>
      <c r="P116" s="280"/>
      <c r="Q116" s="280"/>
      <c r="R116" s="280"/>
      <c r="S116" s="280"/>
      <c r="T116" s="280"/>
      <c r="U116" s="280"/>
      <c r="V116" s="280"/>
      <c r="Z116" s="281"/>
      <c r="AA116" s="281"/>
      <c r="AB116" s="281"/>
      <c r="AC116" s="281"/>
      <c r="AD116" s="281"/>
      <c r="AE116" s="281"/>
    </row>
    <row r="117" spans="1:31" hidden="1" x14ac:dyDescent="0.35">
      <c r="A117" s="280" t="str">
        <f>IF(AND(F119=G119,H119=I119,J119=K119,F119="A"),"2016 - kwh",IF(AND(F119=G119,H119=I119,J119&lt;&gt;K119,F119="A"),"2017 - kwh",IF(AND(F119=G119,H119&lt;&gt;I119,F119="A"),"2018 - kwh","N/A")))</f>
        <v>N/A</v>
      </c>
      <c r="B117" s="280" t="str">
        <f>IF(AND(F119="A",G119="A"),"A","")</f>
        <v/>
      </c>
      <c r="C117" s="286" t="s">
        <v>265</v>
      </c>
      <c r="D117" s="287"/>
      <c r="E117" s="288" t="s">
        <v>186</v>
      </c>
      <c r="F117" s="289"/>
      <c r="G117" s="289"/>
      <c r="H117" s="289"/>
      <c r="I117" s="289"/>
      <c r="J117" s="289"/>
      <c r="K117" s="289"/>
      <c r="L117" s="289"/>
      <c r="M117" s="289"/>
      <c r="N117" s="289"/>
      <c r="O117" s="289"/>
      <c r="P117" s="280"/>
      <c r="Q117" s="280"/>
      <c r="R117" s="280"/>
      <c r="S117" s="280"/>
      <c r="T117" s="280"/>
      <c r="U117" s="280"/>
      <c r="V117" s="280"/>
      <c r="Z117" s="281"/>
      <c r="AA117" s="281" t="str">
        <f>IF(AND(F119=G119,H119=I119,F119="A"),"2016 - kwh","")</f>
        <v/>
      </c>
      <c r="AB117" s="281" t="str">
        <f>IF(OR(B117="2017 - kwh",B117="2018 - kwh"),"2016 - kwh","")</f>
        <v/>
      </c>
      <c r="AC117" s="281"/>
      <c r="AD117" s="281"/>
      <c r="AE117" s="281"/>
    </row>
    <row r="118" spans="1:31" hidden="1" x14ac:dyDescent="0.35">
      <c r="A118" s="280" t="str">
        <f>IF(AND(F119=G119,H119=I119,J119=K119,F119="A"),"2016 - kw",IF(AND(F119=G119,H119=I119,J119&lt;&gt;K119,F119="A"),"2017 - kw",IF(AND(F119=G119,H119&lt;&gt;I119,F119="A"),"2018 - kw","N/A")))</f>
        <v>N/A</v>
      </c>
      <c r="B118" s="280" t="str">
        <f>IF(AND(F119="A",G119="A"),"A","")</f>
        <v/>
      </c>
      <c r="C118" s="290"/>
      <c r="D118" s="291" t="str">
        <f>D117 &amp; "kW"</f>
        <v>kW</v>
      </c>
      <c r="E118" s="292" t="s">
        <v>235</v>
      </c>
      <c r="F118" s="289"/>
      <c r="G118" s="289"/>
      <c r="H118" s="289"/>
      <c r="I118" s="289"/>
      <c r="J118" s="289"/>
      <c r="K118" s="289"/>
      <c r="L118" s="289"/>
      <c r="M118" s="289"/>
      <c r="N118" s="289"/>
      <c r="O118" s="289"/>
      <c r="P118" s="280"/>
      <c r="Q118" s="280"/>
      <c r="R118" s="280"/>
      <c r="S118" s="280"/>
      <c r="T118" s="280"/>
      <c r="U118" s="280"/>
      <c r="V118" s="280"/>
      <c r="Z118" s="281"/>
      <c r="AA118" s="281" t="str">
        <f>IF(AND(F119=G119,H119=I119,F119="A"),"2016 - kw","")</f>
        <v/>
      </c>
      <c r="AB118" s="281" t="str">
        <f>IF(OR(B118="2017 - kw",B118="2018 - kw"),"2016 - kw","")</f>
        <v/>
      </c>
      <c r="AC118" s="281"/>
      <c r="AD118" s="281"/>
      <c r="AE118" s="281"/>
    </row>
    <row r="119" spans="1:31" hidden="1" x14ac:dyDescent="0.35">
      <c r="A119" s="280"/>
      <c r="B119" s="280"/>
      <c r="C119" s="293"/>
      <c r="D119" s="294"/>
      <c r="E119" s="295" t="s">
        <v>236</v>
      </c>
      <c r="F119" s="296"/>
      <c r="G119" s="296"/>
      <c r="H119" s="296"/>
      <c r="I119" s="296"/>
      <c r="J119" s="296"/>
      <c r="K119" s="296"/>
      <c r="L119" s="296"/>
      <c r="M119" s="296"/>
      <c r="N119" s="296"/>
      <c r="O119" s="296"/>
      <c r="P119" s="280"/>
      <c r="Q119" s="280"/>
      <c r="R119" s="280"/>
      <c r="S119" s="280"/>
      <c r="T119" s="280"/>
      <c r="U119" s="280"/>
      <c r="V119" s="280"/>
      <c r="Z119" s="281"/>
      <c r="AA119" s="281"/>
      <c r="AB119" s="281"/>
      <c r="AC119" s="281"/>
      <c r="AD119" s="281"/>
      <c r="AE119" s="281"/>
    </row>
    <row r="120" spans="1:31" hidden="1" x14ac:dyDescent="0.35">
      <c r="A120" s="280" t="str">
        <f>IF(AND(F122=G122,H122=I122,J122=K122,F122="A"),"2016 - kwh",IF(AND(F122=G122,H122=I122,J122&lt;&gt;K122,F122="A"),"2017 - kwh",IF(AND(F122=G122,H122&lt;&gt;I122,F122="A"),"2018 - kwh","N/A")))</f>
        <v>N/A</v>
      </c>
      <c r="B120" s="280" t="str">
        <f>IF(AND(F122="A",G122="A"),"A","")</f>
        <v/>
      </c>
      <c r="C120" s="286" t="s">
        <v>266</v>
      </c>
      <c r="D120" s="287"/>
      <c r="E120" s="288" t="s">
        <v>186</v>
      </c>
      <c r="F120" s="289"/>
      <c r="G120" s="289"/>
      <c r="H120" s="289"/>
      <c r="I120" s="289"/>
      <c r="J120" s="289"/>
      <c r="K120" s="289"/>
      <c r="L120" s="289"/>
      <c r="M120" s="289"/>
      <c r="N120" s="289"/>
      <c r="O120" s="289"/>
      <c r="P120" s="280"/>
      <c r="Q120" s="280"/>
      <c r="R120" s="280"/>
      <c r="S120" s="280"/>
      <c r="T120" s="280"/>
      <c r="U120" s="280"/>
      <c r="V120" s="280"/>
      <c r="Z120" s="281"/>
      <c r="AA120" s="281" t="str">
        <f>IF(AND(F122=G122,H122=I122,F122="A"),"2016 - kwh","")</f>
        <v/>
      </c>
      <c r="AB120" s="281" t="str">
        <f>IF(OR(B120="2017 - kwh",B120="2018 - kwh"),"2016 - kwh","")</f>
        <v/>
      </c>
      <c r="AC120" s="281"/>
      <c r="AD120" s="281"/>
      <c r="AE120" s="281"/>
    </row>
    <row r="121" spans="1:31" hidden="1" x14ac:dyDescent="0.35">
      <c r="A121" s="280" t="str">
        <f>IF(AND(F122=G122,H122=I122,J122=K122,F122="A"),"2016 - kw",IF(AND(F122=G122,H122=I122,J122&lt;&gt;K122,F122="A"),"2017 - kw",IF(AND(F122=G122,H122&lt;&gt;I122,F122="A"),"2018 - kw","N/A")))</f>
        <v>N/A</v>
      </c>
      <c r="B121" s="280" t="str">
        <f>IF(AND(F122="A",G122="A"),"A","")</f>
        <v/>
      </c>
      <c r="C121" s="290"/>
      <c r="D121" s="291" t="str">
        <f>D120 &amp; "kW"</f>
        <v>kW</v>
      </c>
      <c r="E121" s="292" t="s">
        <v>235</v>
      </c>
      <c r="F121" s="289"/>
      <c r="G121" s="289"/>
      <c r="H121" s="289"/>
      <c r="I121" s="289"/>
      <c r="J121" s="289"/>
      <c r="K121" s="289"/>
      <c r="L121" s="289"/>
      <c r="M121" s="289"/>
      <c r="N121" s="289"/>
      <c r="O121" s="289"/>
      <c r="P121" s="280"/>
      <c r="Q121" s="280"/>
      <c r="R121" s="280"/>
      <c r="S121" s="280"/>
      <c r="T121" s="280"/>
      <c r="U121" s="280"/>
      <c r="V121" s="280"/>
      <c r="Z121" s="281"/>
      <c r="AA121" s="281" t="str">
        <f>IF(AND(F122=G122,H122=I122,F122="A"),"2016 - kw","")</f>
        <v/>
      </c>
      <c r="AB121" s="281" t="str">
        <f>IF(OR(B121="2017 - kw",B121="2018 - kw"),"2016 - kw","")</f>
        <v/>
      </c>
      <c r="AC121" s="281"/>
      <c r="AD121" s="281"/>
      <c r="AE121" s="281"/>
    </row>
    <row r="122" spans="1:31" hidden="1" x14ac:dyDescent="0.35">
      <c r="A122" s="280"/>
      <c r="B122" s="280"/>
      <c r="C122" s="293"/>
      <c r="D122" s="294"/>
      <c r="E122" s="295" t="s">
        <v>236</v>
      </c>
      <c r="F122" s="296"/>
      <c r="G122" s="296"/>
      <c r="H122" s="296"/>
      <c r="I122" s="296"/>
      <c r="J122" s="296"/>
      <c r="K122" s="296"/>
      <c r="L122" s="296"/>
      <c r="M122" s="296"/>
      <c r="N122" s="296"/>
      <c r="O122" s="296"/>
      <c r="P122" s="280"/>
      <c r="Q122" s="280"/>
      <c r="R122" s="280"/>
      <c r="S122" s="280"/>
      <c r="T122" s="280"/>
      <c r="U122" s="280"/>
      <c r="V122" s="280"/>
      <c r="Z122" s="281"/>
      <c r="AA122" s="281"/>
      <c r="AB122" s="281"/>
      <c r="AC122" s="281"/>
      <c r="AD122" s="281"/>
      <c r="AE122" s="281"/>
    </row>
    <row r="123" spans="1:31" hidden="1" x14ac:dyDescent="0.35">
      <c r="A123" s="280" t="str">
        <f>IF(AND(F125=G125,H125=I125,J125=K125,F125="A"),"2016 - kwh",IF(AND(F125=G125,H125=I125,J125&lt;&gt;K125,F125="A"),"2017 - kwh",IF(AND(F125=G125,H125&lt;&gt;I125,F125="A"),"2018 - kwh","N/A")))</f>
        <v>N/A</v>
      </c>
      <c r="B123" s="280" t="str">
        <f>IF(AND(F125="A",G125="A"),"A","")</f>
        <v/>
      </c>
      <c r="C123" s="286" t="s">
        <v>267</v>
      </c>
      <c r="D123" s="287"/>
      <c r="E123" s="288" t="s">
        <v>186</v>
      </c>
      <c r="F123" s="289"/>
      <c r="G123" s="289"/>
      <c r="H123" s="289"/>
      <c r="I123" s="289"/>
      <c r="J123" s="289"/>
      <c r="K123" s="289"/>
      <c r="L123" s="289"/>
      <c r="M123" s="289"/>
      <c r="N123" s="289"/>
      <c r="O123" s="289"/>
      <c r="P123" s="280"/>
      <c r="Q123" s="280"/>
      <c r="R123" s="280"/>
      <c r="S123" s="280"/>
      <c r="T123" s="280"/>
      <c r="U123" s="280"/>
      <c r="V123" s="280"/>
      <c r="Z123" s="281"/>
      <c r="AA123" s="281" t="str">
        <f>IF(AND(F125=G125,H125=I125,F125="A"),"2016 - kwh","")</f>
        <v/>
      </c>
      <c r="AB123" s="281" t="str">
        <f>IF(OR(B123="2017 - kwh",B123="2018 - kwh"),"2016 - kwh","")</f>
        <v/>
      </c>
      <c r="AC123" s="281"/>
      <c r="AD123" s="281"/>
      <c r="AE123" s="281"/>
    </row>
    <row r="124" spans="1:31" hidden="1" x14ac:dyDescent="0.35">
      <c r="A124" s="280" t="str">
        <f>IF(AND(F125=G125,H125=I125,J125=K125,F125="A"),"2016 - kw",IF(AND(F125=G125,H125=I125,J125&lt;&gt;K125,F125="A"),"2017 - kw",IF(AND(F125=G125,H125&lt;&gt;I125,F125="A"),"2018 - kw","N/A")))</f>
        <v>N/A</v>
      </c>
      <c r="B124" s="280" t="str">
        <f>IF(AND(F125="A",G125="A"),"A","")</f>
        <v/>
      </c>
      <c r="C124" s="290"/>
      <c r="D124" s="291" t="str">
        <f>D123 &amp; "kW"</f>
        <v>kW</v>
      </c>
      <c r="E124" s="292" t="s">
        <v>235</v>
      </c>
      <c r="F124" s="289"/>
      <c r="G124" s="289"/>
      <c r="H124" s="289"/>
      <c r="I124" s="289"/>
      <c r="J124" s="289"/>
      <c r="K124" s="289"/>
      <c r="L124" s="289"/>
      <c r="M124" s="289"/>
      <c r="N124" s="289"/>
      <c r="O124" s="289"/>
      <c r="P124" s="280"/>
      <c r="Q124" s="280"/>
      <c r="R124" s="280"/>
      <c r="S124" s="280"/>
      <c r="T124" s="280"/>
      <c r="U124" s="280"/>
      <c r="V124" s="280"/>
      <c r="Z124" s="281"/>
      <c r="AA124" s="281" t="str">
        <f>IF(AND(F125=G125,H125=I125,F125="A"),"2016 - kw","")</f>
        <v/>
      </c>
      <c r="AB124" s="281" t="str">
        <f>IF(OR(B124="2017 - kw",B124="2018 - kw"),"2016 - kw","")</f>
        <v/>
      </c>
      <c r="AC124" s="281"/>
      <c r="AD124" s="281"/>
      <c r="AE124" s="281"/>
    </row>
    <row r="125" spans="1:31" hidden="1" x14ac:dyDescent="0.35">
      <c r="A125" s="280"/>
      <c r="B125" s="280"/>
      <c r="C125" s="293"/>
      <c r="D125" s="294"/>
      <c r="E125" s="295" t="s">
        <v>236</v>
      </c>
      <c r="F125" s="296"/>
      <c r="G125" s="296"/>
      <c r="H125" s="296"/>
      <c r="I125" s="296"/>
      <c r="J125" s="296"/>
      <c r="K125" s="296"/>
      <c r="L125" s="296"/>
      <c r="M125" s="296"/>
      <c r="N125" s="296"/>
      <c r="O125" s="296"/>
      <c r="P125" s="280"/>
      <c r="Q125" s="280"/>
      <c r="R125" s="280"/>
      <c r="S125" s="280"/>
      <c r="T125" s="280"/>
      <c r="U125" s="280"/>
      <c r="V125" s="280"/>
      <c r="Z125" s="281"/>
      <c r="AA125" s="281"/>
      <c r="AB125" s="281"/>
      <c r="AC125" s="281"/>
      <c r="AD125" s="281"/>
      <c r="AE125" s="281"/>
    </row>
    <row r="126" spans="1:31" hidden="1" x14ac:dyDescent="0.35">
      <c r="A126" s="280" t="str">
        <f>IF(AND(F128=G128,H128=I128,J128=K128,F128="A"),"2016 - kwh",IF(AND(F128=G128,H128=I128,J128&lt;&gt;K128,F128="A"),"2017 - kwh",IF(AND(F128=G128,H128&lt;&gt;I128,F128="A"),"2018 - kwh","N/A")))</f>
        <v>N/A</v>
      </c>
      <c r="B126" s="280" t="str">
        <f>IF(AND(F128="A",G128="A"),"A","")</f>
        <v/>
      </c>
      <c r="C126" s="286" t="s">
        <v>268</v>
      </c>
      <c r="D126" s="287"/>
      <c r="E126" s="288" t="s">
        <v>186</v>
      </c>
      <c r="F126" s="289"/>
      <c r="G126" s="289"/>
      <c r="H126" s="289"/>
      <c r="I126" s="289"/>
      <c r="J126" s="289"/>
      <c r="K126" s="289"/>
      <c r="L126" s="289"/>
      <c r="M126" s="289"/>
      <c r="N126" s="289"/>
      <c r="O126" s="289"/>
      <c r="P126" s="280"/>
      <c r="Q126" s="280"/>
      <c r="R126" s="280"/>
      <c r="S126" s="280"/>
      <c r="T126" s="280"/>
      <c r="U126" s="280"/>
      <c r="V126" s="280"/>
      <c r="Z126" s="281"/>
      <c r="AA126" s="281" t="str">
        <f>IF(AND(F128=G128,H128=I128,F128="A"),"2016 - kwh","")</f>
        <v/>
      </c>
      <c r="AB126" s="281" t="str">
        <f>IF(OR(B126="2017 - kwh",B126="2018 - kwh"),"2016 - kwh","")</f>
        <v/>
      </c>
      <c r="AC126" s="281"/>
      <c r="AD126" s="281"/>
      <c r="AE126" s="281"/>
    </row>
    <row r="127" spans="1:31" hidden="1" x14ac:dyDescent="0.35">
      <c r="A127" s="280" t="str">
        <f>IF(AND(F128=G128,H128=I128,J128=K128,F128="A"),"2016 - kw",IF(AND(F128=G128,H128=I128,J128&lt;&gt;K128,F128="A"),"2017 - kw",IF(AND(F128=G128,H128&lt;&gt;I128,F128="A"),"2018 - kw","N/A")))</f>
        <v>N/A</v>
      </c>
      <c r="B127" s="280" t="str">
        <f>IF(AND(F128="A",G128="A"),"A","")</f>
        <v/>
      </c>
      <c r="C127" s="290"/>
      <c r="D127" s="291" t="str">
        <f>D126 &amp; "kW"</f>
        <v>kW</v>
      </c>
      <c r="E127" s="292" t="s">
        <v>235</v>
      </c>
      <c r="F127" s="289"/>
      <c r="G127" s="289"/>
      <c r="H127" s="289"/>
      <c r="I127" s="289"/>
      <c r="J127" s="289"/>
      <c r="K127" s="289"/>
      <c r="L127" s="289"/>
      <c r="M127" s="289"/>
      <c r="N127" s="289"/>
      <c r="O127" s="289"/>
      <c r="P127" s="280"/>
      <c r="Q127" s="280"/>
      <c r="R127" s="280"/>
      <c r="S127" s="280"/>
      <c r="T127" s="280"/>
      <c r="U127" s="280"/>
      <c r="V127" s="280"/>
      <c r="Z127" s="281"/>
      <c r="AA127" s="281" t="str">
        <f>IF(AND(F128=G128,H128=I128,F128="A"),"2016 - kw","")</f>
        <v/>
      </c>
      <c r="AB127" s="281" t="str">
        <f>IF(OR(B127="2017 - kw",B127="2018 - kw"),"2016 - kw","")</f>
        <v/>
      </c>
      <c r="AC127" s="281"/>
      <c r="AD127" s="281"/>
      <c r="AE127" s="281"/>
    </row>
    <row r="128" spans="1:31" hidden="1" x14ac:dyDescent="0.35">
      <c r="A128" s="280"/>
      <c r="B128" s="280"/>
      <c r="C128" s="293"/>
      <c r="D128" s="294"/>
      <c r="E128" s="295" t="s">
        <v>236</v>
      </c>
      <c r="F128" s="296"/>
      <c r="G128" s="296"/>
      <c r="H128" s="296"/>
      <c r="I128" s="296"/>
      <c r="J128" s="296"/>
      <c r="K128" s="296"/>
      <c r="L128" s="296"/>
      <c r="M128" s="296"/>
      <c r="N128" s="296"/>
      <c r="O128" s="296"/>
      <c r="P128" s="280"/>
      <c r="Q128" s="280"/>
      <c r="R128" s="280"/>
      <c r="S128" s="280"/>
      <c r="T128" s="280"/>
      <c r="U128" s="280"/>
      <c r="V128" s="280"/>
      <c r="Z128" s="281"/>
      <c r="AA128" s="281"/>
      <c r="AB128" s="281"/>
      <c r="AC128" s="281"/>
      <c r="AD128" s="281"/>
      <c r="AE128" s="281"/>
    </row>
    <row r="129" spans="1:31" hidden="1" x14ac:dyDescent="0.35">
      <c r="A129" s="280" t="str">
        <f>IF(AND(F131=G131,H131=I131,J131=K131,F131="A"),"2016 - kwh",IF(AND(F131=G131,H131=I131,J131&lt;&gt;K131,F131="A"),"2017 - kwh",IF(AND(F131=G131,H131&lt;&gt;I131,F131="A"),"2018 - kwh","N/A")))</f>
        <v>N/A</v>
      </c>
      <c r="B129" s="280" t="str">
        <f>IF(AND(F131="A",G131="A"),"A","")</f>
        <v/>
      </c>
      <c r="C129" s="286" t="s">
        <v>269</v>
      </c>
      <c r="D129" s="287"/>
      <c r="E129" s="288" t="s">
        <v>186</v>
      </c>
      <c r="F129" s="289"/>
      <c r="G129" s="289"/>
      <c r="H129" s="289"/>
      <c r="I129" s="289"/>
      <c r="J129" s="289"/>
      <c r="K129" s="289"/>
      <c r="L129" s="289"/>
      <c r="M129" s="289"/>
      <c r="N129" s="289"/>
      <c r="O129" s="289"/>
      <c r="P129" s="280"/>
      <c r="Q129" s="280"/>
      <c r="R129" s="280"/>
      <c r="S129" s="280"/>
      <c r="T129" s="280"/>
      <c r="U129" s="280"/>
      <c r="V129" s="280"/>
      <c r="Z129" s="281"/>
      <c r="AA129" s="281" t="str">
        <f>IF(AND(F131=G131,H131=I131,F131="A"),"2016 - kwh","")</f>
        <v/>
      </c>
      <c r="AB129" s="281" t="str">
        <f>IF(OR(B129="2017 - kwh",B129="2018 - kwh"),"2016 - kwh","")</f>
        <v/>
      </c>
      <c r="AC129" s="281"/>
      <c r="AD129" s="281"/>
      <c r="AE129" s="281"/>
    </row>
    <row r="130" spans="1:31" hidden="1" x14ac:dyDescent="0.35">
      <c r="A130" s="280" t="str">
        <f>IF(AND(F131=G131,H131=I131,J131=K131,F131="A"),"2016 - kw",IF(AND(F131=G131,H131=I131,J131&lt;&gt;K131,F131="A"),"2017 - kw",IF(AND(F131=G131,H131&lt;&gt;I131,F131="A"),"2018 - kw","N/A")))</f>
        <v>N/A</v>
      </c>
      <c r="B130" s="280" t="str">
        <f>IF(AND(F131="A",G131="A"),"A","")</f>
        <v/>
      </c>
      <c r="C130" s="290"/>
      <c r="D130" s="291" t="str">
        <f>D129 &amp; "kW"</f>
        <v>kW</v>
      </c>
      <c r="E130" s="292" t="s">
        <v>235</v>
      </c>
      <c r="F130" s="289"/>
      <c r="G130" s="289"/>
      <c r="H130" s="289"/>
      <c r="I130" s="289"/>
      <c r="J130" s="289"/>
      <c r="K130" s="289"/>
      <c r="L130" s="289"/>
      <c r="M130" s="289"/>
      <c r="N130" s="289"/>
      <c r="O130" s="289"/>
      <c r="P130" s="280"/>
      <c r="Q130" s="280"/>
      <c r="R130" s="280"/>
      <c r="S130" s="280"/>
      <c r="T130" s="280"/>
      <c r="U130" s="280"/>
      <c r="V130" s="280"/>
      <c r="Z130" s="281"/>
      <c r="AA130" s="281" t="str">
        <f>IF(AND(F131=G131,H131=I131,F131="A"),"2016 - kw","")</f>
        <v/>
      </c>
      <c r="AB130" s="281" t="str">
        <f>IF(OR(B130="2017 - kw",B130="2018 - kw"),"2016 - kw","")</f>
        <v/>
      </c>
      <c r="AC130" s="281"/>
      <c r="AD130" s="281"/>
      <c r="AE130" s="281"/>
    </row>
    <row r="131" spans="1:31" hidden="1" x14ac:dyDescent="0.35">
      <c r="A131" s="280"/>
      <c r="B131" s="280"/>
      <c r="C131" s="293"/>
      <c r="D131" s="294"/>
      <c r="E131" s="295" t="s">
        <v>236</v>
      </c>
      <c r="F131" s="296"/>
      <c r="G131" s="296"/>
      <c r="H131" s="296"/>
      <c r="I131" s="296"/>
      <c r="J131" s="296"/>
      <c r="K131" s="296"/>
      <c r="L131" s="296"/>
      <c r="M131" s="296"/>
      <c r="N131" s="296"/>
      <c r="O131" s="296"/>
      <c r="P131" s="280"/>
      <c r="Q131" s="280"/>
      <c r="R131" s="280"/>
      <c r="S131" s="280"/>
      <c r="T131" s="280"/>
      <c r="U131" s="280"/>
      <c r="V131" s="280"/>
      <c r="Z131" s="281"/>
      <c r="AA131" s="281"/>
      <c r="AB131" s="281"/>
      <c r="AC131" s="281"/>
      <c r="AD131" s="281"/>
      <c r="AE131" s="281"/>
    </row>
    <row r="132" spans="1:31" hidden="1" x14ac:dyDescent="0.35">
      <c r="A132" s="280" t="str">
        <f>IF(AND(F134=G134,H134=I134,J134=K134,F134="A"),"2016 - kwh",IF(AND(F134=G134,H134=I134,J134&lt;&gt;K134,F134="A"),"2017 - kwh",IF(AND(F134=G134,H134&lt;&gt;I134,F134="A"),"2018 - kwh","N/A")))</f>
        <v>N/A</v>
      </c>
      <c r="B132" s="280" t="str">
        <f>IF(AND(F134="A",G134="A"),"A","")</f>
        <v/>
      </c>
      <c r="C132" s="286" t="s">
        <v>270</v>
      </c>
      <c r="D132" s="287"/>
      <c r="E132" s="288" t="s">
        <v>186</v>
      </c>
      <c r="F132" s="289"/>
      <c r="G132" s="289"/>
      <c r="H132" s="289"/>
      <c r="I132" s="289"/>
      <c r="J132" s="289"/>
      <c r="K132" s="289"/>
      <c r="L132" s="289"/>
      <c r="M132" s="289"/>
      <c r="N132" s="289"/>
      <c r="O132" s="289"/>
      <c r="P132" s="280"/>
      <c r="Q132" s="280"/>
      <c r="R132" s="280"/>
      <c r="S132" s="280"/>
      <c r="T132" s="280"/>
      <c r="U132" s="280"/>
      <c r="V132" s="280"/>
      <c r="Z132" s="281"/>
      <c r="AA132" s="281" t="str">
        <f>IF(AND(F134=G134,H134=I134,F134="A"),"2016 - kwh","")</f>
        <v/>
      </c>
      <c r="AB132" s="281" t="str">
        <f>IF(OR(B132="2017 - kwh",B132="2018 - kwh"),"2016 - kwh","")</f>
        <v/>
      </c>
      <c r="AC132" s="281"/>
      <c r="AD132" s="281"/>
      <c r="AE132" s="281"/>
    </row>
    <row r="133" spans="1:31" hidden="1" x14ac:dyDescent="0.35">
      <c r="A133" s="280" t="str">
        <f>IF(AND(F134=G134,H134=I134,J134=K134,F134="A"),"2016 - kw",IF(AND(F134=G134,H134=I134,J134&lt;&gt;K134,F134="A"),"2017 - kw",IF(AND(F134=G134,H134&lt;&gt;I134,F134="A"),"2018 - kw","N/A")))</f>
        <v>N/A</v>
      </c>
      <c r="B133" s="280" t="str">
        <f>IF(AND(F134="A",G134="A"),"A","")</f>
        <v/>
      </c>
      <c r="C133" s="290"/>
      <c r="D133" s="291" t="str">
        <f>D132 &amp; "kW"</f>
        <v>kW</v>
      </c>
      <c r="E133" s="292" t="s">
        <v>235</v>
      </c>
      <c r="F133" s="289"/>
      <c r="G133" s="289"/>
      <c r="H133" s="289"/>
      <c r="I133" s="289"/>
      <c r="J133" s="289"/>
      <c r="K133" s="289"/>
      <c r="L133" s="289"/>
      <c r="M133" s="289"/>
      <c r="N133" s="289"/>
      <c r="O133" s="289"/>
      <c r="P133" s="280"/>
      <c r="Q133" s="280"/>
      <c r="R133" s="280"/>
      <c r="S133" s="280"/>
      <c r="T133" s="280"/>
      <c r="U133" s="280"/>
      <c r="V133" s="280"/>
      <c r="Z133" s="281"/>
      <c r="AA133" s="281" t="str">
        <f>IF(AND(F134=G134,H134=I134,F134="A"),"2016 - kw","")</f>
        <v/>
      </c>
      <c r="AB133" s="281" t="str">
        <f>IF(OR(B133="2017 - kw",B133="2018 - kw"),"2016 - kw","")</f>
        <v/>
      </c>
      <c r="AC133" s="281"/>
      <c r="AD133" s="281"/>
      <c r="AE133" s="281"/>
    </row>
    <row r="134" spans="1:31" hidden="1" x14ac:dyDescent="0.35">
      <c r="A134" s="280"/>
      <c r="B134" s="280"/>
      <c r="C134" s="293"/>
      <c r="D134" s="294"/>
      <c r="E134" s="295" t="s">
        <v>236</v>
      </c>
      <c r="F134" s="296"/>
      <c r="G134" s="296"/>
      <c r="H134" s="296"/>
      <c r="I134" s="296"/>
      <c r="J134" s="296"/>
      <c r="K134" s="296"/>
      <c r="L134" s="296"/>
      <c r="M134" s="296"/>
      <c r="N134" s="296"/>
      <c r="O134" s="296"/>
      <c r="P134" s="280"/>
      <c r="Q134" s="280"/>
      <c r="R134" s="280"/>
      <c r="S134" s="280"/>
      <c r="T134" s="280"/>
      <c r="U134" s="280"/>
      <c r="V134" s="280"/>
      <c r="Z134" s="281"/>
      <c r="AA134" s="281"/>
      <c r="AB134" s="281"/>
      <c r="AC134" s="281"/>
      <c r="AD134" s="281"/>
      <c r="AE134" s="281"/>
    </row>
    <row r="135" spans="1:31" hidden="1" x14ac:dyDescent="0.35">
      <c r="A135" s="280" t="str">
        <f>IF(AND(F137=G137,H137=I137,J137=K137,F137="A"),"2016 - kwh",IF(AND(F137=G137,H137=I137,J137&lt;&gt;K137,F137="A"),"2017 - kwh",IF(AND(F137=G137,H137&lt;&gt;I137,F137="A"),"2018 - kwh","N/A")))</f>
        <v>N/A</v>
      </c>
      <c r="B135" s="280" t="str">
        <f>IF(AND(F137="A",G137="A"),"A","")</f>
        <v/>
      </c>
      <c r="C135" s="286" t="s">
        <v>271</v>
      </c>
      <c r="D135" s="287"/>
      <c r="E135" s="288" t="s">
        <v>186</v>
      </c>
      <c r="F135" s="289"/>
      <c r="G135" s="289"/>
      <c r="H135" s="289"/>
      <c r="I135" s="289"/>
      <c r="J135" s="289"/>
      <c r="K135" s="289"/>
      <c r="L135" s="289"/>
      <c r="M135" s="289"/>
      <c r="N135" s="289"/>
      <c r="O135" s="289"/>
      <c r="P135" s="280"/>
      <c r="Q135" s="280"/>
      <c r="R135" s="280"/>
      <c r="S135" s="280"/>
      <c r="T135" s="280"/>
      <c r="U135" s="280"/>
      <c r="V135" s="280"/>
      <c r="Z135" s="281"/>
      <c r="AA135" s="281" t="str">
        <f>IF(AND(F137=G137,H137=I137,F137="A"),"2016 - kwh","")</f>
        <v/>
      </c>
      <c r="AB135" s="281" t="str">
        <f>IF(OR(B135="2017 - kwh",B135="2018 - kwh"),"2016 - kwh","")</f>
        <v/>
      </c>
      <c r="AC135" s="281"/>
      <c r="AD135" s="281"/>
      <c r="AE135" s="281"/>
    </row>
    <row r="136" spans="1:31" hidden="1" x14ac:dyDescent="0.35">
      <c r="A136" s="280" t="str">
        <f>IF(AND(F137=G137,H137=I137,J137=K137,F137="A"),"2016 - kw",IF(AND(F137=G137,H137=I137,J137&lt;&gt;K137,F137="A"),"2017 - kw",IF(AND(F137=G137,H137&lt;&gt;I137,F137="A"),"2018 - kw","N/A")))</f>
        <v>N/A</v>
      </c>
      <c r="B136" s="280" t="str">
        <f>IF(AND(F137="A",G137="A"),"A","")</f>
        <v/>
      </c>
      <c r="C136" s="290"/>
      <c r="D136" s="291" t="str">
        <f>D135 &amp; "kW"</f>
        <v>kW</v>
      </c>
      <c r="E136" s="292" t="s">
        <v>235</v>
      </c>
      <c r="F136" s="289"/>
      <c r="G136" s="289"/>
      <c r="H136" s="289"/>
      <c r="I136" s="289"/>
      <c r="J136" s="289"/>
      <c r="K136" s="289"/>
      <c r="L136" s="289"/>
      <c r="M136" s="289"/>
      <c r="N136" s="289"/>
      <c r="O136" s="289"/>
      <c r="P136" s="280"/>
      <c r="Q136" s="280"/>
      <c r="R136" s="280"/>
      <c r="S136" s="280"/>
      <c r="T136" s="280"/>
      <c r="U136" s="280"/>
      <c r="V136" s="280"/>
      <c r="Z136" s="281"/>
      <c r="AA136" s="281" t="str">
        <f>IF(AND(F137=G137,H137=I137,F137="A"),"2016 - kw","")</f>
        <v/>
      </c>
      <c r="AB136" s="281" t="str">
        <f>IF(OR(B136="2017 - kw",B136="2018 - kw"),"2016 - kw","")</f>
        <v/>
      </c>
      <c r="AC136" s="281"/>
      <c r="AD136" s="281"/>
      <c r="AE136" s="281"/>
    </row>
    <row r="137" spans="1:31" hidden="1" x14ac:dyDescent="0.35">
      <c r="A137" s="280"/>
      <c r="B137" s="280"/>
      <c r="C137" s="293"/>
      <c r="D137" s="294"/>
      <c r="E137" s="295" t="s">
        <v>236</v>
      </c>
      <c r="F137" s="296"/>
      <c r="G137" s="296"/>
      <c r="H137" s="296"/>
      <c r="I137" s="296"/>
      <c r="J137" s="296"/>
      <c r="K137" s="296"/>
      <c r="L137" s="296"/>
      <c r="M137" s="296"/>
      <c r="N137" s="296"/>
      <c r="O137" s="296"/>
      <c r="P137" s="280"/>
      <c r="Q137" s="280"/>
      <c r="R137" s="280"/>
      <c r="S137" s="280"/>
      <c r="T137" s="280"/>
      <c r="U137" s="280"/>
      <c r="V137" s="280"/>
      <c r="Z137" s="281"/>
      <c r="AA137" s="281"/>
      <c r="AB137" s="281"/>
      <c r="AC137" s="281"/>
      <c r="AD137" s="281"/>
      <c r="AE137" s="281"/>
    </row>
    <row r="138" spans="1:31" hidden="1" x14ac:dyDescent="0.35">
      <c r="A138" s="280" t="str">
        <f>IF(AND(F140=G140,H140=I140,J140=K140,F140="A"),"2016 - kwh",IF(AND(F140=G140,H140=I140,J140&lt;&gt;K140,F140="A"),"2017 - kwh",IF(AND(F140=G140,H140&lt;&gt;I140,F140="A"),"2018 - kwh","N/A")))</f>
        <v>N/A</v>
      </c>
      <c r="B138" s="280" t="str">
        <f>IF(AND(F140="A",G140="A"),"A","")</f>
        <v/>
      </c>
      <c r="C138" s="286" t="s">
        <v>272</v>
      </c>
      <c r="D138" s="287"/>
      <c r="E138" s="288" t="s">
        <v>186</v>
      </c>
      <c r="F138" s="289"/>
      <c r="G138" s="289"/>
      <c r="H138" s="289"/>
      <c r="I138" s="289"/>
      <c r="J138" s="289"/>
      <c r="K138" s="289"/>
      <c r="L138" s="289"/>
      <c r="M138" s="289"/>
      <c r="N138" s="289"/>
      <c r="O138" s="289"/>
      <c r="P138" s="280"/>
      <c r="Q138" s="280"/>
      <c r="R138" s="280"/>
      <c r="S138" s="280"/>
      <c r="T138" s="280"/>
      <c r="U138" s="280"/>
      <c r="V138" s="280"/>
      <c r="Z138" s="281"/>
      <c r="AA138" s="281" t="str">
        <f>IF(AND(F140=G140,H140=I140,F140="A"),"2016 - kwh","")</f>
        <v/>
      </c>
      <c r="AB138" s="281" t="str">
        <f>IF(OR(B138="2017 - kwh",B138="2018 - kwh"),"2016 - kwh","")</f>
        <v/>
      </c>
      <c r="AC138" s="281"/>
      <c r="AD138" s="281"/>
      <c r="AE138" s="281"/>
    </row>
    <row r="139" spans="1:31" hidden="1" x14ac:dyDescent="0.35">
      <c r="A139" s="280" t="str">
        <f>IF(AND(F140=G140,H140=I140,J140=K140,F140="A"),"2016 - kw",IF(AND(F140=G140,H140=I140,J140&lt;&gt;K140,F140="A"),"2017 - kw",IF(AND(F140=G140,H140&lt;&gt;I140,F140="A"),"2018 - kw","N/A")))</f>
        <v>N/A</v>
      </c>
      <c r="B139" s="280" t="str">
        <f>IF(AND(F140="A",G140="A"),"A","")</f>
        <v/>
      </c>
      <c r="C139" s="290"/>
      <c r="D139" s="291" t="str">
        <f>D138 &amp; "kW"</f>
        <v>kW</v>
      </c>
      <c r="E139" s="292" t="s">
        <v>235</v>
      </c>
      <c r="F139" s="289"/>
      <c r="G139" s="289"/>
      <c r="H139" s="289"/>
      <c r="I139" s="289"/>
      <c r="J139" s="289"/>
      <c r="K139" s="289"/>
      <c r="L139" s="289"/>
      <c r="M139" s="289"/>
      <c r="N139" s="289"/>
      <c r="O139" s="289"/>
      <c r="P139" s="280"/>
      <c r="Q139" s="280"/>
      <c r="R139" s="280"/>
      <c r="S139" s="280"/>
      <c r="T139" s="280"/>
      <c r="U139" s="280"/>
      <c r="V139" s="280"/>
      <c r="Z139" s="281"/>
      <c r="AA139" s="281" t="str">
        <f>IF(AND(F140=G140,H140=I140,F140="A"),"2016 - kw","")</f>
        <v/>
      </c>
      <c r="AB139" s="281" t="str">
        <f>IF(OR(B139="2017 - kw",B139="2018 - kw"),"2016 - kw","")</f>
        <v/>
      </c>
      <c r="AC139" s="281"/>
      <c r="AD139" s="281"/>
      <c r="AE139" s="281"/>
    </row>
    <row r="140" spans="1:31" hidden="1" x14ac:dyDescent="0.35">
      <c r="A140" s="280"/>
      <c r="B140" s="280"/>
      <c r="C140" s="293"/>
      <c r="D140" s="294"/>
      <c r="E140" s="295" t="s">
        <v>236</v>
      </c>
      <c r="F140" s="296"/>
      <c r="G140" s="296"/>
      <c r="H140" s="296"/>
      <c r="I140" s="296"/>
      <c r="J140" s="296"/>
      <c r="K140" s="296"/>
      <c r="L140" s="296"/>
      <c r="M140" s="296"/>
      <c r="N140" s="296"/>
      <c r="O140" s="296"/>
      <c r="P140" s="280"/>
      <c r="Q140" s="280"/>
      <c r="R140" s="280"/>
      <c r="S140" s="280"/>
      <c r="T140" s="280"/>
      <c r="U140" s="280"/>
      <c r="V140" s="280"/>
      <c r="Z140" s="281"/>
      <c r="AA140" s="281"/>
      <c r="AB140" s="281"/>
      <c r="AC140" s="281"/>
      <c r="AD140" s="281"/>
      <c r="AE140" s="281"/>
    </row>
    <row r="141" spans="1:31" hidden="1" x14ac:dyDescent="0.35">
      <c r="A141" s="280" t="str">
        <f>IF(AND(F143=G143,H143=I143,J143=K143,F143="A"),"2016 - kwh",IF(AND(F143=G143,H143=I143,J143&lt;&gt;K143,F143="A"),"2017 - kwh",IF(AND(F143=G143,H143&lt;&gt;I143,F143="A"),"2018 - kwh","N/A")))</f>
        <v>N/A</v>
      </c>
      <c r="B141" s="280" t="str">
        <f>IF(AND(F143="A",G143="A"),"A","")</f>
        <v/>
      </c>
      <c r="C141" s="286" t="s">
        <v>273</v>
      </c>
      <c r="D141" s="287"/>
      <c r="E141" s="288" t="s">
        <v>186</v>
      </c>
      <c r="F141" s="289"/>
      <c r="G141" s="289"/>
      <c r="H141" s="289"/>
      <c r="I141" s="289"/>
      <c r="J141" s="289"/>
      <c r="K141" s="289"/>
      <c r="L141" s="289"/>
      <c r="M141" s="289"/>
      <c r="N141" s="289"/>
      <c r="O141" s="289"/>
      <c r="P141" s="280"/>
      <c r="Q141" s="280"/>
      <c r="R141" s="280"/>
      <c r="S141" s="280"/>
      <c r="T141" s="280"/>
      <c r="U141" s="280"/>
      <c r="V141" s="280"/>
      <c r="Z141" s="281"/>
      <c r="AA141" s="281" t="str">
        <f>IF(AND(F143=G143,H143=I143,F143="A"),"2016 - kwh","")</f>
        <v/>
      </c>
      <c r="AB141" s="281" t="str">
        <f>IF(OR(B141="2017 - kwh",B141="2018 - kwh"),"2016 - kwh","")</f>
        <v/>
      </c>
      <c r="AC141" s="281"/>
      <c r="AD141" s="281"/>
      <c r="AE141" s="281"/>
    </row>
    <row r="142" spans="1:31" hidden="1" x14ac:dyDescent="0.35">
      <c r="A142" s="280" t="str">
        <f>IF(AND(F143=G143,H143=I143,J143=K143,F143="A"),"2016 - kw",IF(AND(F143=G143,H143=I143,J143&lt;&gt;K143,F143="A"),"2017 - kw",IF(AND(F143=G143,H143&lt;&gt;I143,F143="A"),"2018 - kw","N/A")))</f>
        <v>N/A</v>
      </c>
      <c r="B142" s="280" t="str">
        <f>IF(AND(F143="A",G143="A"),"A","")</f>
        <v/>
      </c>
      <c r="C142" s="290"/>
      <c r="D142" s="291" t="str">
        <f>D141 &amp; "kW"</f>
        <v>kW</v>
      </c>
      <c r="E142" s="292" t="s">
        <v>235</v>
      </c>
      <c r="F142" s="289"/>
      <c r="G142" s="289"/>
      <c r="H142" s="289"/>
      <c r="I142" s="289"/>
      <c r="J142" s="289"/>
      <c r="K142" s="289"/>
      <c r="L142" s="289"/>
      <c r="M142" s="289"/>
      <c r="N142" s="289"/>
      <c r="O142" s="289"/>
      <c r="P142" s="280"/>
      <c r="Q142" s="280"/>
      <c r="R142" s="280"/>
      <c r="S142" s="280"/>
      <c r="T142" s="280"/>
      <c r="U142" s="280"/>
      <c r="V142" s="280"/>
      <c r="Z142" s="281"/>
      <c r="AA142" s="281" t="str">
        <f>IF(AND(F143=G143,H143=I143,F143="A"),"2016 - kw","")</f>
        <v/>
      </c>
      <c r="AB142" s="281" t="str">
        <f>IF(OR(B142="2017 - kw",B142="2018 - kw"),"2016 - kw","")</f>
        <v/>
      </c>
      <c r="AC142" s="281"/>
      <c r="AD142" s="281"/>
      <c r="AE142" s="281"/>
    </row>
    <row r="143" spans="1:31" hidden="1" x14ac:dyDescent="0.35">
      <c r="A143" s="280"/>
      <c r="B143" s="280"/>
      <c r="C143" s="293"/>
      <c r="D143" s="294"/>
      <c r="E143" s="295" t="s">
        <v>236</v>
      </c>
      <c r="F143" s="296"/>
      <c r="G143" s="296"/>
      <c r="H143" s="296"/>
      <c r="I143" s="296"/>
      <c r="J143" s="296"/>
      <c r="K143" s="296"/>
      <c r="L143" s="296"/>
      <c r="M143" s="296"/>
      <c r="N143" s="296"/>
      <c r="O143" s="296"/>
      <c r="P143" s="280"/>
      <c r="Q143" s="280"/>
      <c r="R143" s="280"/>
      <c r="S143" s="280"/>
      <c r="T143" s="280"/>
      <c r="U143" s="280"/>
      <c r="V143" s="280"/>
      <c r="Z143" s="281"/>
      <c r="AA143" s="281"/>
      <c r="AB143" s="281"/>
      <c r="AC143" s="281"/>
      <c r="AD143" s="281"/>
      <c r="AE143" s="281"/>
    </row>
    <row r="144" spans="1:31" hidden="1" x14ac:dyDescent="0.35">
      <c r="A144" s="280" t="str">
        <f>IF(AND(F146=G146,H146=I146,J146=K146,F146="A"),"2016 - kwh",IF(AND(F146=G146,H146=I146,J146&lt;&gt;K146,F146="A"),"2017 - kwh",IF(AND(F146=G146,H146&lt;&gt;I146,F146="A"),"2018 - kwh","N/A")))</f>
        <v>N/A</v>
      </c>
      <c r="B144" s="280" t="str">
        <f>IF(AND(F146="A",G146="A"),"A","")</f>
        <v/>
      </c>
      <c r="C144" s="286" t="s">
        <v>274</v>
      </c>
      <c r="D144" s="287"/>
      <c r="E144" s="288" t="s">
        <v>186</v>
      </c>
      <c r="F144" s="289"/>
      <c r="G144" s="289"/>
      <c r="H144" s="289"/>
      <c r="I144" s="289"/>
      <c r="J144" s="289"/>
      <c r="K144" s="289"/>
      <c r="L144" s="289"/>
      <c r="M144" s="289"/>
      <c r="N144" s="289"/>
      <c r="O144" s="289"/>
      <c r="P144" s="280"/>
      <c r="Q144" s="280"/>
      <c r="R144" s="280"/>
      <c r="S144" s="280"/>
      <c r="T144" s="280"/>
      <c r="U144" s="280"/>
      <c r="V144" s="280"/>
      <c r="Z144" s="281"/>
      <c r="AA144" s="281" t="str">
        <f>IF(AND(F146=G146,H146=I146,F146="A"),"2016 - kwh","")</f>
        <v/>
      </c>
      <c r="AB144" s="281" t="str">
        <f>IF(OR(B144="2017 - kwh",B144="2018 - kwh"),"2016 - kwh","")</f>
        <v/>
      </c>
      <c r="AC144" s="281"/>
      <c r="AD144" s="281"/>
      <c r="AE144" s="281"/>
    </row>
    <row r="145" spans="1:31" hidden="1" x14ac:dyDescent="0.35">
      <c r="A145" s="280" t="str">
        <f>IF(AND(F146=G146,H146=I146,J146=K146,F146="A"),"2016 - kw",IF(AND(F146=G146,H146=I146,J146&lt;&gt;K146,F146="A"),"2017 - kw",IF(AND(F146=G146,H146&lt;&gt;I146,F146="A"),"2018 - kw","N/A")))</f>
        <v>N/A</v>
      </c>
      <c r="B145" s="280" t="str">
        <f>IF(AND(F146="A",G146="A"),"A","")</f>
        <v/>
      </c>
      <c r="C145" s="290"/>
      <c r="D145" s="291" t="str">
        <f>D144 &amp; "kW"</f>
        <v>kW</v>
      </c>
      <c r="E145" s="292" t="s">
        <v>235</v>
      </c>
      <c r="F145" s="289"/>
      <c r="G145" s="289"/>
      <c r="H145" s="289"/>
      <c r="I145" s="289"/>
      <c r="J145" s="289"/>
      <c r="K145" s="289"/>
      <c r="L145" s="289"/>
      <c r="M145" s="289"/>
      <c r="N145" s="289"/>
      <c r="O145" s="289"/>
      <c r="P145" s="280"/>
      <c r="Q145" s="280"/>
      <c r="R145" s="280"/>
      <c r="S145" s="280"/>
      <c r="T145" s="280"/>
      <c r="U145" s="280"/>
      <c r="V145" s="280"/>
      <c r="Z145" s="281"/>
      <c r="AA145" s="281" t="str">
        <f>IF(AND(F146=G146,H146=I146,F146="A"),"2016 - kw","")</f>
        <v/>
      </c>
      <c r="AB145" s="281" t="str">
        <f>IF(OR(B145="2017 - kw",B145="2018 - kw"),"2016 - kw","")</f>
        <v/>
      </c>
      <c r="AC145" s="281"/>
      <c r="AD145" s="281"/>
      <c r="AE145" s="281"/>
    </row>
    <row r="146" spans="1:31" hidden="1" x14ac:dyDescent="0.35">
      <c r="A146" s="280"/>
      <c r="B146" s="280"/>
      <c r="C146" s="293"/>
      <c r="D146" s="294"/>
      <c r="E146" s="295" t="s">
        <v>236</v>
      </c>
      <c r="F146" s="296"/>
      <c r="G146" s="296"/>
      <c r="H146" s="296"/>
      <c r="I146" s="296"/>
      <c r="J146" s="296"/>
      <c r="K146" s="296"/>
      <c r="L146" s="296"/>
      <c r="M146" s="296"/>
      <c r="N146" s="296"/>
      <c r="O146" s="296"/>
      <c r="P146" s="280"/>
      <c r="Q146" s="280"/>
      <c r="R146" s="280"/>
      <c r="S146" s="280"/>
      <c r="T146" s="280"/>
      <c r="U146" s="280"/>
      <c r="V146" s="280"/>
      <c r="Z146" s="281"/>
      <c r="AA146" s="281"/>
      <c r="AB146" s="281"/>
      <c r="AC146" s="281"/>
      <c r="AD146" s="281"/>
      <c r="AE146" s="281"/>
    </row>
    <row r="147" spans="1:31" hidden="1" x14ac:dyDescent="0.35">
      <c r="A147" s="280" t="str">
        <f>IF(AND(F149=G149,H149=I149,J149=K149,F149="A"),"2016 - kwh",IF(AND(F149=G149,H149=I149,J149&lt;&gt;K149,F149="A"),"2017 - kwh",IF(AND(F149=G149,H149&lt;&gt;I149,F149="A"),"2018 - kwh","N/A")))</f>
        <v>N/A</v>
      </c>
      <c r="B147" s="280" t="str">
        <f>IF(AND(F149="A",G149="A"),"A","")</f>
        <v/>
      </c>
      <c r="C147" s="286" t="s">
        <v>275</v>
      </c>
      <c r="D147" s="287"/>
      <c r="E147" s="288" t="s">
        <v>186</v>
      </c>
      <c r="F147" s="289"/>
      <c r="G147" s="289"/>
      <c r="H147" s="289"/>
      <c r="I147" s="289"/>
      <c r="J147" s="289"/>
      <c r="K147" s="289"/>
      <c r="L147" s="289"/>
      <c r="M147" s="289"/>
      <c r="N147" s="289"/>
      <c r="O147" s="289"/>
      <c r="P147" s="280"/>
      <c r="Q147" s="280"/>
      <c r="R147" s="280"/>
      <c r="S147" s="280"/>
      <c r="T147" s="280"/>
      <c r="U147" s="280"/>
      <c r="V147" s="280"/>
      <c r="Z147" s="281"/>
      <c r="AA147" s="281" t="str">
        <f>IF(AND(F149=G149,H149=I149,F149="A"),"2016 - kwh","")</f>
        <v/>
      </c>
      <c r="AB147" s="281" t="str">
        <f>IF(OR(B147="2017 - kwh",B147="2018 - kwh"),"2016 - kwh","")</f>
        <v/>
      </c>
      <c r="AC147" s="281"/>
      <c r="AD147" s="281"/>
      <c r="AE147" s="281"/>
    </row>
    <row r="148" spans="1:31" hidden="1" x14ac:dyDescent="0.35">
      <c r="A148" s="280" t="str">
        <f>IF(AND(F149=G149,H149=I149,J149=K149,F149="A"),"2016 - kw",IF(AND(F149=G149,H149=I149,J149&lt;&gt;K149,F149="A"),"2017 - kw",IF(AND(F149=G149,H149&lt;&gt;I149,F149="A"),"2018 - kw","N/A")))</f>
        <v>N/A</v>
      </c>
      <c r="B148" s="280" t="str">
        <f>IF(AND(F149="A",G149="A"),"A","")</f>
        <v/>
      </c>
      <c r="C148" s="290"/>
      <c r="D148" s="291" t="str">
        <f>D147 &amp; "kW"</f>
        <v>kW</v>
      </c>
      <c r="E148" s="292" t="s">
        <v>235</v>
      </c>
      <c r="F148" s="289"/>
      <c r="G148" s="289"/>
      <c r="H148" s="289"/>
      <c r="I148" s="289"/>
      <c r="J148" s="289"/>
      <c r="K148" s="289"/>
      <c r="L148" s="289"/>
      <c r="M148" s="289"/>
      <c r="N148" s="289"/>
      <c r="O148" s="289"/>
      <c r="P148" s="280"/>
      <c r="Q148" s="280"/>
      <c r="R148" s="280"/>
      <c r="S148" s="280"/>
      <c r="T148" s="280"/>
      <c r="U148" s="280"/>
      <c r="V148" s="280"/>
      <c r="Z148" s="281"/>
      <c r="AA148" s="281" t="str">
        <f>IF(AND(F149=G149,H149=I149,F149="A"),"2016 - kw","")</f>
        <v/>
      </c>
      <c r="AB148" s="281" t="str">
        <f>IF(OR(B148="2017 - kw",B148="2018 - kw"),"2016 - kw","")</f>
        <v/>
      </c>
      <c r="AC148" s="281"/>
      <c r="AD148" s="281"/>
      <c r="AE148" s="281"/>
    </row>
    <row r="149" spans="1:31" hidden="1" x14ac:dyDescent="0.35">
      <c r="A149" s="280"/>
      <c r="B149" s="280"/>
      <c r="C149" s="293"/>
      <c r="D149" s="294"/>
      <c r="E149" s="295" t="s">
        <v>236</v>
      </c>
      <c r="F149" s="296"/>
      <c r="G149" s="296"/>
      <c r="H149" s="296"/>
      <c r="I149" s="296"/>
      <c r="J149" s="296"/>
      <c r="K149" s="296"/>
      <c r="L149" s="296"/>
      <c r="M149" s="296"/>
      <c r="N149" s="296"/>
      <c r="O149" s="296"/>
      <c r="P149" s="280"/>
      <c r="Q149" s="280"/>
      <c r="R149" s="280"/>
      <c r="S149" s="280"/>
      <c r="T149" s="280"/>
      <c r="U149" s="280"/>
      <c r="V149" s="280"/>
      <c r="Z149" s="281"/>
      <c r="AA149" s="281"/>
      <c r="AB149" s="281"/>
      <c r="AC149" s="281"/>
      <c r="AD149" s="281"/>
      <c r="AE149" s="281"/>
    </row>
    <row r="150" spans="1:31" hidden="1" x14ac:dyDescent="0.35">
      <c r="A150" s="280" t="str">
        <f>IF(AND(F152=G152,H152=I152,J152=K152,F152="A"),"2016 - kwh",IF(AND(F152=G152,H152=I152,J152&lt;&gt;K152,F152="A"),"2017 - kwh",IF(AND(F152=G152,H152&lt;&gt;I152,F152="A"),"2018 - kwh","N/A")))</f>
        <v>N/A</v>
      </c>
      <c r="B150" s="280" t="str">
        <f>IF(AND(F152="A",G152="A"),"A","")</f>
        <v/>
      </c>
      <c r="C150" s="286" t="s">
        <v>276</v>
      </c>
      <c r="D150" s="287"/>
      <c r="E150" s="288" t="s">
        <v>186</v>
      </c>
      <c r="F150" s="289"/>
      <c r="G150" s="289"/>
      <c r="H150" s="289"/>
      <c r="I150" s="289"/>
      <c r="J150" s="289"/>
      <c r="K150" s="289"/>
      <c r="L150" s="289"/>
      <c r="M150" s="289"/>
      <c r="N150" s="289"/>
      <c r="O150" s="289"/>
      <c r="P150" s="280"/>
      <c r="Q150" s="280"/>
      <c r="R150" s="280"/>
      <c r="S150" s="280"/>
      <c r="T150" s="280"/>
      <c r="U150" s="280"/>
      <c r="V150" s="280"/>
      <c r="Z150" s="281"/>
      <c r="AA150" s="281" t="str">
        <f>IF(AND(F152=G152,H152=I152,F152="A"),"2016 - kwh","")</f>
        <v/>
      </c>
      <c r="AB150" s="281" t="str">
        <f>IF(OR(B150="2017 - kwh",B150="2018 - kwh"),"2016 - kwh","")</f>
        <v/>
      </c>
      <c r="AC150" s="281"/>
      <c r="AD150" s="281"/>
      <c r="AE150" s="281"/>
    </row>
    <row r="151" spans="1:31" hidden="1" x14ac:dyDescent="0.35">
      <c r="A151" s="280" t="str">
        <f>IF(AND(F152=G152,H152=I152,J152=K152,F152="A"),"2016 - kw",IF(AND(F152=G152,H152=I152,J152&lt;&gt;K152,F152="A"),"2017 - kw",IF(AND(F152=G152,H152&lt;&gt;I152,F152="A"),"2018 - kw","N/A")))</f>
        <v>N/A</v>
      </c>
      <c r="B151" s="280" t="str">
        <f>IF(AND(F152="A",G152="A"),"A","")</f>
        <v/>
      </c>
      <c r="C151" s="290"/>
      <c r="D151" s="291" t="str">
        <f>D150 &amp; "kW"</f>
        <v>kW</v>
      </c>
      <c r="E151" s="292" t="s">
        <v>235</v>
      </c>
      <c r="F151" s="289"/>
      <c r="G151" s="289"/>
      <c r="H151" s="289"/>
      <c r="I151" s="289"/>
      <c r="J151" s="289"/>
      <c r="K151" s="289"/>
      <c r="L151" s="289"/>
      <c r="M151" s="289"/>
      <c r="N151" s="289"/>
      <c r="O151" s="289"/>
      <c r="P151" s="280"/>
      <c r="Q151" s="280"/>
      <c r="R151" s="280"/>
      <c r="S151" s="280"/>
      <c r="T151" s="280"/>
      <c r="U151" s="280"/>
      <c r="V151" s="280"/>
      <c r="Z151" s="281"/>
      <c r="AA151" s="281" t="str">
        <f>IF(AND(F152=G152,H152=I152,F152="A"),"2016 - kw","")</f>
        <v/>
      </c>
      <c r="AB151" s="281" t="str">
        <f>IF(OR(B151="2017 - kw",B151="2018 - kw"),"2016 - kw","")</f>
        <v/>
      </c>
      <c r="AC151" s="281"/>
      <c r="AD151" s="281"/>
      <c r="AE151" s="281"/>
    </row>
    <row r="152" spans="1:31" hidden="1" x14ac:dyDescent="0.35">
      <c r="A152" s="280"/>
      <c r="B152" s="280"/>
      <c r="C152" s="293"/>
      <c r="D152" s="294"/>
      <c r="E152" s="295" t="s">
        <v>236</v>
      </c>
      <c r="F152" s="296"/>
      <c r="G152" s="296"/>
      <c r="H152" s="296"/>
      <c r="I152" s="296"/>
      <c r="J152" s="296"/>
      <c r="K152" s="296"/>
      <c r="L152" s="296"/>
      <c r="M152" s="296"/>
      <c r="N152" s="296"/>
      <c r="O152" s="296"/>
      <c r="P152" s="280"/>
      <c r="Q152" s="280"/>
      <c r="R152" s="280"/>
      <c r="S152" s="280"/>
      <c r="T152" s="280"/>
      <c r="U152" s="280"/>
      <c r="V152" s="280"/>
      <c r="Z152" s="281"/>
      <c r="AA152" s="281"/>
      <c r="AB152" s="281"/>
      <c r="AC152" s="281"/>
      <c r="AD152" s="281"/>
      <c r="AE152" s="281"/>
    </row>
    <row r="153" spans="1:31" hidden="1" x14ac:dyDescent="0.35">
      <c r="A153" s="280" t="str">
        <f>IF(AND(F155=G155,H155=I155,J155=K155,F155="A"),"2016 - kwh",IF(AND(F155=G155,H155=I155,J155&lt;&gt;K155,F155="A"),"2017 - kwh",IF(AND(F155=G155,H155&lt;&gt;I155,F155="A"),"2018 - kwh","N/A")))</f>
        <v>N/A</v>
      </c>
      <c r="B153" s="280" t="str">
        <f>IF(AND(F155="A",G155="A"),"A","")</f>
        <v/>
      </c>
      <c r="C153" s="286" t="s">
        <v>277</v>
      </c>
      <c r="D153" s="287"/>
      <c r="E153" s="288" t="s">
        <v>186</v>
      </c>
      <c r="F153" s="289"/>
      <c r="G153" s="289"/>
      <c r="H153" s="289"/>
      <c r="I153" s="289"/>
      <c r="J153" s="289"/>
      <c r="K153" s="289"/>
      <c r="L153" s="289"/>
      <c r="M153" s="289"/>
      <c r="N153" s="289"/>
      <c r="O153" s="289"/>
      <c r="P153" s="280"/>
      <c r="Q153" s="280"/>
      <c r="R153" s="280"/>
      <c r="S153" s="280"/>
      <c r="T153" s="280"/>
      <c r="U153" s="280"/>
      <c r="V153" s="280"/>
      <c r="Z153" s="281"/>
      <c r="AA153" s="281" t="str">
        <f>IF(AND(F155=G155,H155=I155,F155="A"),"2016 - kwh","")</f>
        <v/>
      </c>
      <c r="AB153" s="281" t="str">
        <f>IF(OR(B153="2017 - kwh",B153="2018 - kwh"),"2016 - kwh","")</f>
        <v/>
      </c>
      <c r="AC153" s="281"/>
      <c r="AD153" s="281"/>
      <c r="AE153" s="281"/>
    </row>
    <row r="154" spans="1:31" hidden="1" x14ac:dyDescent="0.35">
      <c r="A154" s="280" t="str">
        <f>IF(AND(F155=G155,H155=I155,J155=K155,F155="A"),"2016 - kw",IF(AND(F155=G155,H155=I155,J155&lt;&gt;K155,F155="A"),"2017 - kw",IF(AND(F155=G155,H155&lt;&gt;I155,F155="A"),"2018 - kw","N/A")))</f>
        <v>N/A</v>
      </c>
      <c r="B154" s="280" t="str">
        <f>IF(AND(F155="A",G155="A"),"A","")</f>
        <v/>
      </c>
      <c r="C154" s="290"/>
      <c r="D154" s="291" t="str">
        <f>D153 &amp; "kW"</f>
        <v>kW</v>
      </c>
      <c r="E154" s="292" t="s">
        <v>235</v>
      </c>
      <c r="F154" s="289"/>
      <c r="G154" s="289"/>
      <c r="H154" s="289"/>
      <c r="I154" s="289"/>
      <c r="J154" s="289"/>
      <c r="K154" s="289"/>
      <c r="L154" s="289"/>
      <c r="M154" s="289"/>
      <c r="N154" s="289"/>
      <c r="O154" s="289"/>
      <c r="P154" s="280"/>
      <c r="Q154" s="280"/>
      <c r="R154" s="280"/>
      <c r="S154" s="280"/>
      <c r="T154" s="280"/>
      <c r="U154" s="280"/>
      <c r="V154" s="280"/>
      <c r="Z154" s="281"/>
      <c r="AA154" s="281" t="str">
        <f>IF(AND(F155=G155,H155=I155,F155="A"),"2016 - kw","")</f>
        <v/>
      </c>
      <c r="AB154" s="281" t="str">
        <f>IF(OR(B154="2017 - kw",B154="2018 - kw"),"2016 - kw","")</f>
        <v/>
      </c>
      <c r="AC154" s="281"/>
      <c r="AD154" s="281"/>
      <c r="AE154" s="281"/>
    </row>
    <row r="155" spans="1:31" hidden="1" x14ac:dyDescent="0.35">
      <c r="A155" s="280"/>
      <c r="B155" s="280"/>
      <c r="C155" s="293"/>
      <c r="D155" s="294"/>
      <c r="E155" s="295" t="s">
        <v>236</v>
      </c>
      <c r="F155" s="296"/>
      <c r="G155" s="296"/>
      <c r="H155" s="296"/>
      <c r="I155" s="296"/>
      <c r="J155" s="296"/>
      <c r="K155" s="296"/>
      <c r="L155" s="296"/>
      <c r="M155" s="296"/>
      <c r="N155" s="296"/>
      <c r="O155" s="296"/>
      <c r="P155" s="280"/>
      <c r="Q155" s="280"/>
      <c r="R155" s="280"/>
      <c r="S155" s="280"/>
      <c r="T155" s="280"/>
      <c r="U155" s="280"/>
      <c r="V155" s="280"/>
      <c r="Z155" s="281"/>
      <c r="AA155" s="281"/>
      <c r="AB155" s="281"/>
      <c r="AC155" s="281"/>
      <c r="AD155" s="281"/>
      <c r="AE155" s="281"/>
    </row>
    <row r="156" spans="1:31" hidden="1" x14ac:dyDescent="0.35">
      <c r="A156" s="280" t="str">
        <f>IF(AND(F158=G158,H158=I158,J158=K158,F158="A"),"2016 - kwh",IF(AND(F158=G158,H158=I158,J158&lt;&gt;K158,F158="A"),"2017 - kwh",IF(AND(F158=G158,H158&lt;&gt;I158,F158="A"),"2018 - kwh","N/A")))</f>
        <v>N/A</v>
      </c>
      <c r="B156" s="280" t="str">
        <f>IF(AND(F158="A",G158="A"),"A","")</f>
        <v/>
      </c>
      <c r="C156" s="286" t="s">
        <v>278</v>
      </c>
      <c r="D156" s="287"/>
      <c r="E156" s="288" t="s">
        <v>186</v>
      </c>
      <c r="F156" s="289"/>
      <c r="G156" s="289"/>
      <c r="H156" s="289"/>
      <c r="I156" s="289"/>
      <c r="J156" s="289"/>
      <c r="K156" s="289"/>
      <c r="L156" s="289"/>
      <c r="M156" s="289"/>
      <c r="N156" s="289"/>
      <c r="O156" s="289"/>
      <c r="P156" s="280"/>
      <c r="Q156" s="280"/>
      <c r="R156" s="280"/>
      <c r="S156" s="280"/>
      <c r="T156" s="280"/>
      <c r="U156" s="280"/>
      <c r="V156" s="280"/>
      <c r="Z156" s="281"/>
      <c r="AA156" s="281" t="str">
        <f>IF(AND(F158=G158,H158=I158,F158="A"),"2016 - kwh","")</f>
        <v/>
      </c>
      <c r="AB156" s="281" t="str">
        <f>IF(OR(B156="2017 - kwh",B156="2018 - kwh"),"2016 - kwh","")</f>
        <v/>
      </c>
      <c r="AC156" s="281"/>
      <c r="AD156" s="281"/>
      <c r="AE156" s="281"/>
    </row>
    <row r="157" spans="1:31" hidden="1" x14ac:dyDescent="0.35">
      <c r="A157" s="280" t="str">
        <f>IF(AND(F158=G158,H158=I158,J158=K158,F158="A"),"2016 - kw",IF(AND(F158=G158,H158=I158,J158&lt;&gt;K158,F158="A"),"2017 - kw",IF(AND(F158=G158,H158&lt;&gt;I158,F158="A"),"2018 - kw","N/A")))</f>
        <v>N/A</v>
      </c>
      <c r="B157" s="280" t="str">
        <f>IF(AND(F158="A",G158="A"),"A","")</f>
        <v/>
      </c>
      <c r="C157" s="290"/>
      <c r="D157" s="291" t="str">
        <f>D156 &amp; "kW"</f>
        <v>kW</v>
      </c>
      <c r="E157" s="292" t="s">
        <v>235</v>
      </c>
      <c r="F157" s="289"/>
      <c r="G157" s="289"/>
      <c r="H157" s="289"/>
      <c r="I157" s="289"/>
      <c r="J157" s="289"/>
      <c r="K157" s="289"/>
      <c r="L157" s="289"/>
      <c r="M157" s="289"/>
      <c r="N157" s="289"/>
      <c r="O157" s="289"/>
      <c r="P157" s="280"/>
      <c r="Q157" s="280"/>
      <c r="R157" s="280"/>
      <c r="S157" s="280"/>
      <c r="T157" s="280"/>
      <c r="U157" s="280"/>
      <c r="V157" s="280"/>
      <c r="Z157" s="281"/>
      <c r="AA157" s="281" t="str">
        <f>IF(AND(F158=G158,H158=I158,F158="A"),"2016 - kw","")</f>
        <v/>
      </c>
      <c r="AB157" s="281" t="str">
        <f>IF(OR(B157="2017 - kw",B157="2018 - kw"),"2016 - kw","")</f>
        <v/>
      </c>
      <c r="AC157" s="281"/>
      <c r="AD157" s="281"/>
      <c r="AE157" s="281"/>
    </row>
    <row r="158" spans="1:31" hidden="1" x14ac:dyDescent="0.35">
      <c r="A158" s="280"/>
      <c r="B158" s="280"/>
      <c r="C158" s="293"/>
      <c r="D158" s="294"/>
      <c r="E158" s="295" t="s">
        <v>236</v>
      </c>
      <c r="F158" s="296"/>
      <c r="G158" s="296"/>
      <c r="H158" s="296"/>
      <c r="I158" s="296"/>
      <c r="J158" s="296"/>
      <c r="K158" s="296"/>
      <c r="L158" s="296"/>
      <c r="M158" s="296"/>
      <c r="N158" s="296"/>
      <c r="O158" s="296"/>
      <c r="P158" s="280"/>
      <c r="Q158" s="280"/>
      <c r="R158" s="280"/>
      <c r="S158" s="280"/>
      <c r="T158" s="280"/>
      <c r="U158" s="280"/>
      <c r="V158" s="280"/>
      <c r="Z158" s="281"/>
      <c r="AA158" s="281"/>
      <c r="AB158" s="281"/>
      <c r="AC158" s="281"/>
      <c r="AD158" s="281"/>
      <c r="AE158" s="281"/>
    </row>
    <row r="159" spans="1:31" hidden="1" x14ac:dyDescent="0.35">
      <c r="A159" s="280" t="str">
        <f>IF(AND(F161=G161,H161=I161,J161=K161,F161="A"),"2016 - kwh",IF(AND(F161=G161,H161=I161,J161&lt;&gt;K161,F161="A"),"2017 - kwh",IF(AND(F161=G161,H161&lt;&gt;I161,F161="A"),"2018 - kwh","N/A")))</f>
        <v>N/A</v>
      </c>
      <c r="B159" s="280" t="str">
        <f>IF(AND(F161="A",G161="A"),"A","")</f>
        <v/>
      </c>
      <c r="C159" s="286" t="s">
        <v>279</v>
      </c>
      <c r="D159" s="287"/>
      <c r="E159" s="288" t="s">
        <v>186</v>
      </c>
      <c r="F159" s="289"/>
      <c r="G159" s="289"/>
      <c r="H159" s="289"/>
      <c r="I159" s="289"/>
      <c r="J159" s="289"/>
      <c r="K159" s="289"/>
      <c r="L159" s="289"/>
      <c r="M159" s="289"/>
      <c r="N159" s="289"/>
      <c r="O159" s="289"/>
      <c r="P159" s="280"/>
      <c r="Q159" s="280"/>
      <c r="R159" s="280"/>
      <c r="S159" s="280"/>
      <c r="T159" s="280"/>
      <c r="U159" s="280"/>
      <c r="V159" s="280"/>
      <c r="Z159" s="281"/>
      <c r="AA159" s="281" t="str">
        <f>IF(AND(F161=G161,H161=I161,F161="A"),"2016 - kwh","")</f>
        <v/>
      </c>
      <c r="AB159" s="281" t="str">
        <f>IF(OR(B159="2017 - kwh",B159="2018 - kwh"),"2016 - kwh","")</f>
        <v/>
      </c>
      <c r="AC159" s="281"/>
      <c r="AD159" s="281"/>
      <c r="AE159" s="281"/>
    </row>
    <row r="160" spans="1:31" hidden="1" x14ac:dyDescent="0.35">
      <c r="A160" s="280" t="str">
        <f>IF(AND(F161=G161,H161=I161,J161=K161,F161="A"),"2016 - kw",IF(AND(F161=G161,H161=I161,J161&lt;&gt;K161,F161="A"),"2017 - kw",IF(AND(F161=G161,H161&lt;&gt;I161,F161="A"),"2018 - kw","N/A")))</f>
        <v>N/A</v>
      </c>
      <c r="B160" s="280" t="str">
        <f>IF(AND(F161="A",G161="A"),"A","")</f>
        <v/>
      </c>
      <c r="C160" s="290"/>
      <c r="D160" s="291" t="str">
        <f>D159 &amp; "kW"</f>
        <v>kW</v>
      </c>
      <c r="E160" s="292" t="s">
        <v>235</v>
      </c>
      <c r="F160" s="289"/>
      <c r="G160" s="289"/>
      <c r="H160" s="289"/>
      <c r="I160" s="289"/>
      <c r="J160" s="289"/>
      <c r="K160" s="289"/>
      <c r="L160" s="289"/>
      <c r="M160" s="289"/>
      <c r="N160" s="289"/>
      <c r="O160" s="289"/>
      <c r="P160" s="280"/>
      <c r="Q160" s="280"/>
      <c r="R160" s="280"/>
      <c r="S160" s="280"/>
      <c r="T160" s="280"/>
      <c r="U160" s="280"/>
      <c r="V160" s="280"/>
      <c r="Z160" s="281"/>
      <c r="AA160" s="281" t="str">
        <f>IF(AND(F161=G161,H161=I161,F161="A"),"2016 - kw","")</f>
        <v/>
      </c>
      <c r="AB160" s="281" t="str">
        <f>IF(OR(B160="2017 - kw",B160="2018 - kw"),"2016 - kw","")</f>
        <v/>
      </c>
      <c r="AC160" s="281"/>
      <c r="AD160" s="281"/>
      <c r="AE160" s="281"/>
    </row>
    <row r="161" spans="1:31" hidden="1" x14ac:dyDescent="0.35">
      <c r="A161" s="280"/>
      <c r="B161" s="280"/>
      <c r="C161" s="293"/>
      <c r="D161" s="294"/>
      <c r="E161" s="295" t="s">
        <v>236</v>
      </c>
      <c r="F161" s="296"/>
      <c r="G161" s="296"/>
      <c r="H161" s="296"/>
      <c r="I161" s="296"/>
      <c r="J161" s="296"/>
      <c r="K161" s="296"/>
      <c r="L161" s="296"/>
      <c r="M161" s="296"/>
      <c r="N161" s="296"/>
      <c r="O161" s="296"/>
      <c r="P161" s="280"/>
      <c r="Q161" s="280"/>
      <c r="R161" s="280"/>
      <c r="S161" s="280"/>
      <c r="T161" s="280"/>
      <c r="U161" s="280"/>
      <c r="V161" s="280"/>
      <c r="Z161" s="281"/>
      <c r="AA161" s="281"/>
      <c r="AB161" s="281"/>
      <c r="AC161" s="281"/>
      <c r="AD161" s="281"/>
      <c r="AE161" s="281"/>
    </row>
    <row r="162" spans="1:31" hidden="1" x14ac:dyDescent="0.35">
      <c r="A162" s="280" t="str">
        <f>IF(AND(F164=G164,H164=I164,J164=K164,F164="A"),"2016 - kwh",IF(AND(F164=G164,H164=I164,J164&lt;&gt;K164,F164="A"),"2017 - kwh",IF(AND(F164=G164,H164&lt;&gt;I164,F164="A"),"2018 - kwh","N/A")))</f>
        <v>N/A</v>
      </c>
      <c r="B162" s="280" t="str">
        <f>IF(AND(F164="A",G164="A"),"A","")</f>
        <v/>
      </c>
      <c r="C162" s="286" t="s">
        <v>280</v>
      </c>
      <c r="D162" s="287"/>
      <c r="E162" s="288" t="s">
        <v>186</v>
      </c>
      <c r="F162" s="289"/>
      <c r="G162" s="289"/>
      <c r="H162" s="289"/>
      <c r="I162" s="289"/>
      <c r="J162" s="289"/>
      <c r="K162" s="289"/>
      <c r="L162" s="289"/>
      <c r="M162" s="289"/>
      <c r="N162" s="289"/>
      <c r="O162" s="289"/>
      <c r="P162" s="280"/>
      <c r="Q162" s="280"/>
      <c r="R162" s="280"/>
      <c r="S162" s="280"/>
      <c r="T162" s="280"/>
      <c r="U162" s="280"/>
      <c r="V162" s="280"/>
      <c r="Z162" s="281"/>
      <c r="AA162" s="281" t="str">
        <f>IF(AND(F164=G164,H164=I164,F164="A"),"2016 - kwh","")</f>
        <v/>
      </c>
      <c r="AB162" s="281" t="str">
        <f>IF(OR(B162="2017 - kwh",B162="2018 - kwh"),"2016 - kwh","")</f>
        <v/>
      </c>
      <c r="AC162" s="281"/>
      <c r="AD162" s="281"/>
      <c r="AE162" s="281"/>
    </row>
    <row r="163" spans="1:31" hidden="1" x14ac:dyDescent="0.35">
      <c r="A163" s="280" t="str">
        <f>IF(AND(F164=G164,H164=I164,J164=K164,F164="A"),"2016 - kw",IF(AND(F164=G164,H164=I164,J164&lt;&gt;K164,F164="A"),"2017 - kw",IF(AND(F164=G164,H164&lt;&gt;I164,F164="A"),"2018 - kw","N/A")))</f>
        <v>N/A</v>
      </c>
      <c r="B163" s="280" t="str">
        <f>IF(AND(F164="A",G164="A"),"A","")</f>
        <v/>
      </c>
      <c r="C163" s="290"/>
      <c r="D163" s="291" t="str">
        <f>D162 &amp; "kW"</f>
        <v>kW</v>
      </c>
      <c r="E163" s="292" t="s">
        <v>235</v>
      </c>
      <c r="F163" s="289"/>
      <c r="G163" s="289"/>
      <c r="H163" s="289"/>
      <c r="I163" s="289"/>
      <c r="J163" s="289"/>
      <c r="K163" s="289"/>
      <c r="L163" s="289"/>
      <c r="M163" s="289"/>
      <c r="N163" s="289"/>
      <c r="O163" s="289"/>
      <c r="P163" s="280"/>
      <c r="Q163" s="280"/>
      <c r="R163" s="280"/>
      <c r="S163" s="280"/>
      <c r="T163" s="280"/>
      <c r="U163" s="280"/>
      <c r="V163" s="280"/>
      <c r="Z163" s="281"/>
      <c r="AA163" s="281" t="str">
        <f>IF(AND(F164=G164,H164=I164,F164="A"),"2016 - kw","")</f>
        <v/>
      </c>
      <c r="AB163" s="281" t="str">
        <f>IF(OR(B163="2017 - kw",B163="2018 - kw"),"2016 - kw","")</f>
        <v/>
      </c>
      <c r="AC163" s="281"/>
      <c r="AD163" s="281"/>
      <c r="AE163" s="281"/>
    </row>
    <row r="164" spans="1:31" hidden="1" x14ac:dyDescent="0.35">
      <c r="A164" s="280"/>
      <c r="B164" s="280"/>
      <c r="C164" s="293"/>
      <c r="D164" s="294"/>
      <c r="E164" s="295" t="s">
        <v>236</v>
      </c>
      <c r="F164" s="296"/>
      <c r="G164" s="296"/>
      <c r="H164" s="296"/>
      <c r="I164" s="296"/>
      <c r="J164" s="296"/>
      <c r="K164" s="296"/>
      <c r="L164" s="296"/>
      <c r="M164" s="296"/>
      <c r="N164" s="296"/>
      <c r="O164" s="296"/>
      <c r="P164" s="280"/>
      <c r="Q164" s="280"/>
      <c r="R164" s="280"/>
      <c r="S164" s="280"/>
      <c r="T164" s="280"/>
      <c r="U164" s="280"/>
      <c r="V164" s="280"/>
      <c r="Z164" s="281"/>
      <c r="AA164" s="281"/>
      <c r="AB164" s="281"/>
      <c r="AC164" s="281"/>
      <c r="AD164" s="281"/>
      <c r="AE164" s="281"/>
    </row>
    <row r="165" spans="1:31" hidden="1" x14ac:dyDescent="0.35">
      <c r="A165" s="280" t="str">
        <f>IF(AND(F167=G167,H167=I167,J167=K167,F167="A"),"2016 - kwh",IF(AND(F167=G167,H167=I167,J167&lt;&gt;K167,F167="A"),"2017 - kwh",IF(AND(F167=G167,H167&lt;&gt;I167,F167="A"),"2018 - kwh","N/A")))</f>
        <v>N/A</v>
      </c>
      <c r="B165" s="280" t="str">
        <f>IF(AND(F167="A",G167="A"),"A","")</f>
        <v/>
      </c>
      <c r="C165" s="286" t="s">
        <v>281</v>
      </c>
      <c r="D165" s="287"/>
      <c r="E165" s="288" t="s">
        <v>186</v>
      </c>
      <c r="F165" s="289"/>
      <c r="G165" s="289"/>
      <c r="H165" s="289"/>
      <c r="I165" s="289"/>
      <c r="J165" s="289"/>
      <c r="K165" s="289"/>
      <c r="L165" s="289"/>
      <c r="M165" s="289"/>
      <c r="N165" s="289"/>
      <c r="O165" s="289"/>
      <c r="P165" s="280"/>
      <c r="Q165" s="280"/>
      <c r="R165" s="280"/>
      <c r="S165" s="280"/>
      <c r="T165" s="280"/>
      <c r="U165" s="280"/>
      <c r="V165" s="280"/>
      <c r="Z165" s="281"/>
      <c r="AA165" s="281" t="str">
        <f>IF(AND(F167=G167,H167=I167,F167="A"),"2016 - kwh","")</f>
        <v/>
      </c>
      <c r="AB165" s="281" t="str">
        <f>IF(OR(B165="2017 - kwh",B165="2018 - kwh"),"2016 - kwh","")</f>
        <v/>
      </c>
      <c r="AC165" s="281"/>
      <c r="AD165" s="281"/>
      <c r="AE165" s="281"/>
    </row>
    <row r="166" spans="1:31" hidden="1" x14ac:dyDescent="0.35">
      <c r="A166" s="280" t="str">
        <f>IF(AND(F167=G167,H167=I167,J167=K167,F167="A"),"2016 - kw",IF(AND(F167=G167,H167=I167,J167&lt;&gt;K167,F167="A"),"2017 - kw",IF(AND(F167=G167,H167&lt;&gt;I167,F167="A"),"2018 - kw","N/A")))</f>
        <v>N/A</v>
      </c>
      <c r="B166" s="280" t="str">
        <f>IF(AND(F167="A",G167="A"),"A","")</f>
        <v/>
      </c>
      <c r="C166" s="290"/>
      <c r="D166" s="291" t="str">
        <f>D165 &amp; "kW"</f>
        <v>kW</v>
      </c>
      <c r="E166" s="292" t="s">
        <v>235</v>
      </c>
      <c r="F166" s="289"/>
      <c r="G166" s="289"/>
      <c r="H166" s="289"/>
      <c r="I166" s="289"/>
      <c r="J166" s="289"/>
      <c r="K166" s="289"/>
      <c r="L166" s="289"/>
      <c r="M166" s="289"/>
      <c r="N166" s="289"/>
      <c r="O166" s="289"/>
      <c r="P166" s="280"/>
      <c r="Q166" s="280"/>
      <c r="R166" s="280"/>
      <c r="S166" s="280"/>
      <c r="T166" s="280"/>
      <c r="U166" s="280"/>
      <c r="V166" s="280"/>
      <c r="Z166" s="281"/>
      <c r="AA166" s="281" t="str">
        <f>IF(AND(F167=G167,H167=I167,F167="A"),"2016 - kw","")</f>
        <v/>
      </c>
      <c r="AB166" s="281" t="str">
        <f>IF(OR(B166="2017 - kw",B166="2018 - kw"),"2016 - kw","")</f>
        <v/>
      </c>
      <c r="AC166" s="281"/>
      <c r="AD166" s="281"/>
      <c r="AE166" s="281"/>
    </row>
    <row r="167" spans="1:31" hidden="1" x14ac:dyDescent="0.35">
      <c r="A167" s="280"/>
      <c r="B167" s="280"/>
      <c r="C167" s="293"/>
      <c r="D167" s="294"/>
      <c r="E167" s="295" t="s">
        <v>236</v>
      </c>
      <c r="F167" s="296"/>
      <c r="G167" s="296"/>
      <c r="H167" s="296"/>
      <c r="I167" s="296"/>
      <c r="J167" s="296"/>
      <c r="K167" s="296"/>
      <c r="L167" s="296"/>
      <c r="M167" s="296"/>
      <c r="N167" s="296"/>
      <c r="O167" s="296"/>
      <c r="P167" s="280"/>
      <c r="Q167" s="280"/>
      <c r="R167" s="280"/>
      <c r="S167" s="280"/>
      <c r="T167" s="280"/>
      <c r="U167" s="280"/>
      <c r="V167" s="280"/>
      <c r="Z167" s="281"/>
      <c r="AA167" s="281"/>
      <c r="AB167" s="281"/>
      <c r="AC167" s="281"/>
      <c r="AD167" s="281"/>
      <c r="AE167" s="281"/>
    </row>
    <row r="168" spans="1:31" hidden="1" x14ac:dyDescent="0.35">
      <c r="A168" s="280" t="str">
        <f>IF(AND(F170=G170,H170=I170,J170=K170,F170="A"),"2016 - kwh",IF(AND(F170=G170,H170=I170,J170&lt;&gt;K170,F170="A"),"2017 - kwh",IF(AND(F170=G170,H170&lt;&gt;I170,F170="A"),"2018 - kwh","N/A")))</f>
        <v>N/A</v>
      </c>
      <c r="B168" s="280" t="str">
        <f>IF(AND(F170="A",G170="A"),"A","")</f>
        <v/>
      </c>
      <c r="C168" s="286" t="s">
        <v>282</v>
      </c>
      <c r="D168" s="287"/>
      <c r="E168" s="288" t="s">
        <v>186</v>
      </c>
      <c r="F168" s="289"/>
      <c r="G168" s="289"/>
      <c r="H168" s="289"/>
      <c r="I168" s="289"/>
      <c r="J168" s="289"/>
      <c r="K168" s="289"/>
      <c r="L168" s="289"/>
      <c r="M168" s="289"/>
      <c r="N168" s="289"/>
      <c r="O168" s="289"/>
      <c r="P168" s="280"/>
      <c r="Q168" s="280"/>
      <c r="R168" s="280"/>
      <c r="S168" s="280"/>
      <c r="T168" s="280"/>
      <c r="U168" s="280"/>
      <c r="V168" s="280"/>
      <c r="Z168" s="281"/>
      <c r="AA168" s="281" t="str">
        <f>IF(AND(F170=G170,H170=I170,F170="A"),"2016 - kwh","")</f>
        <v/>
      </c>
      <c r="AB168" s="281" t="str">
        <f>IF(OR(B168="2017 - kwh",B168="2018 - kwh"),"2016 - kwh","")</f>
        <v/>
      </c>
      <c r="AC168" s="281"/>
      <c r="AD168" s="281"/>
      <c r="AE168" s="281"/>
    </row>
    <row r="169" spans="1:31" hidden="1" x14ac:dyDescent="0.35">
      <c r="A169" s="280" t="str">
        <f>IF(AND(F170=G170,H170=I170,J170=K170,F170="A"),"2016 - kw",IF(AND(F170=G170,H170=I170,J170&lt;&gt;K170,F170="A"),"2017 - kw",IF(AND(F170=G170,H170&lt;&gt;I170,F170="A"),"2018 - kw","N/A")))</f>
        <v>N/A</v>
      </c>
      <c r="B169" s="280" t="str">
        <f>IF(AND(F170="A",G170="A"),"A","")</f>
        <v/>
      </c>
      <c r="C169" s="290"/>
      <c r="D169" s="291" t="str">
        <f>D168 &amp; "kW"</f>
        <v>kW</v>
      </c>
      <c r="E169" s="292" t="s">
        <v>235</v>
      </c>
      <c r="F169" s="289"/>
      <c r="G169" s="289"/>
      <c r="H169" s="289"/>
      <c r="I169" s="289"/>
      <c r="J169" s="289"/>
      <c r="K169" s="289"/>
      <c r="L169" s="289"/>
      <c r="M169" s="289"/>
      <c r="N169" s="289"/>
      <c r="O169" s="289"/>
      <c r="P169" s="280"/>
      <c r="Q169" s="280"/>
      <c r="R169" s="280"/>
      <c r="S169" s="280"/>
      <c r="T169" s="280"/>
      <c r="U169" s="280"/>
      <c r="V169" s="280"/>
      <c r="Z169" s="281"/>
      <c r="AA169" s="281" t="str">
        <f>IF(AND(F170=G170,H170=I170,F170="A"),"2016 - kw","")</f>
        <v/>
      </c>
      <c r="AB169" s="281" t="str">
        <f>IF(OR(B169="2017 - kw",B169="2018 - kw"),"2016 - kw","")</f>
        <v/>
      </c>
      <c r="AC169" s="281"/>
      <c r="AD169" s="281"/>
      <c r="AE169" s="281"/>
    </row>
    <row r="170" spans="1:31" hidden="1" x14ac:dyDescent="0.35">
      <c r="A170" s="280"/>
      <c r="B170" s="280"/>
      <c r="C170" s="293"/>
      <c r="D170" s="294"/>
      <c r="E170" s="295" t="s">
        <v>236</v>
      </c>
      <c r="F170" s="296"/>
      <c r="G170" s="296"/>
      <c r="H170" s="296"/>
      <c r="I170" s="296"/>
      <c r="J170" s="296"/>
      <c r="K170" s="296"/>
      <c r="L170" s="296"/>
      <c r="M170" s="296"/>
      <c r="N170" s="296"/>
      <c r="O170" s="296"/>
      <c r="P170" s="280"/>
      <c r="Q170" s="280"/>
      <c r="R170" s="280"/>
      <c r="S170" s="280"/>
      <c r="T170" s="280"/>
      <c r="U170" s="280"/>
      <c r="V170" s="280"/>
      <c r="Z170" s="281"/>
      <c r="AA170" s="281"/>
      <c r="AB170" s="281"/>
      <c r="AC170" s="281"/>
      <c r="AD170" s="281"/>
      <c r="AE170" s="281"/>
    </row>
    <row r="171" spans="1:31" hidden="1" x14ac:dyDescent="0.35">
      <c r="A171" s="280" t="str">
        <f>IF(AND(F173=G173,H173=I173,J173=K173,F173="A"),"2016 - kwh",IF(AND(F173=G173,H173=I173,J173&lt;&gt;K173,F173="A"),"2017 - kwh",IF(AND(F173=G173,H173&lt;&gt;I173,F173="A"),"2018 - kwh","N/A")))</f>
        <v>N/A</v>
      </c>
      <c r="B171" s="280" t="str">
        <f>IF(AND(F173="A",G173="A"),"A","")</f>
        <v/>
      </c>
      <c r="C171" s="286" t="s">
        <v>283</v>
      </c>
      <c r="D171" s="287"/>
      <c r="E171" s="288" t="s">
        <v>186</v>
      </c>
      <c r="F171" s="289"/>
      <c r="G171" s="289"/>
      <c r="H171" s="289"/>
      <c r="I171" s="289"/>
      <c r="J171" s="289"/>
      <c r="K171" s="289"/>
      <c r="L171" s="289"/>
      <c r="M171" s="289"/>
      <c r="N171" s="289"/>
      <c r="O171" s="289"/>
      <c r="P171" s="280"/>
      <c r="Q171" s="280"/>
      <c r="R171" s="280"/>
      <c r="S171" s="280"/>
      <c r="T171" s="280"/>
      <c r="U171" s="280"/>
      <c r="V171" s="280"/>
      <c r="Z171" s="281"/>
      <c r="AA171" s="281" t="str">
        <f>IF(AND(F173=G173,H173=I173,F173="A"),"2016 - kwh","")</f>
        <v/>
      </c>
      <c r="AB171" s="281" t="str">
        <f>IF(OR(B171="2017 - kwh",B171="2018 - kwh"),"2016 - kwh","")</f>
        <v/>
      </c>
      <c r="AC171" s="281"/>
      <c r="AD171" s="281"/>
      <c r="AE171" s="281"/>
    </row>
    <row r="172" spans="1:31" hidden="1" x14ac:dyDescent="0.35">
      <c r="A172" s="280" t="str">
        <f>IF(AND(F173=G173,H173=I173,J173=K173,F173="A"),"2016 - kw",IF(AND(F173=G173,H173=I173,J173&lt;&gt;K173,F173="A"),"2017 - kw",IF(AND(F173=G173,H173&lt;&gt;I173,F173="A"),"2018 - kw","N/A")))</f>
        <v>N/A</v>
      </c>
      <c r="B172" s="280" t="str">
        <f>IF(AND(F173="A",G173="A"),"A","")</f>
        <v/>
      </c>
      <c r="C172" s="290"/>
      <c r="D172" s="291" t="str">
        <f>D171 &amp; "kW"</f>
        <v>kW</v>
      </c>
      <c r="E172" s="292" t="s">
        <v>235</v>
      </c>
      <c r="F172" s="289"/>
      <c r="G172" s="289"/>
      <c r="H172" s="289"/>
      <c r="I172" s="289"/>
      <c r="J172" s="289"/>
      <c r="K172" s="289"/>
      <c r="L172" s="289"/>
      <c r="M172" s="289"/>
      <c r="N172" s="289"/>
      <c r="O172" s="289"/>
      <c r="P172" s="280"/>
      <c r="Q172" s="280"/>
      <c r="R172" s="280"/>
      <c r="S172" s="280"/>
      <c r="T172" s="280"/>
      <c r="U172" s="280"/>
      <c r="V172" s="280"/>
      <c r="Z172" s="281"/>
      <c r="AA172" s="281" t="str">
        <f>IF(AND(F173=G173,H173=I173,F173="A"),"2016 - kw","")</f>
        <v/>
      </c>
      <c r="AB172" s="281" t="str">
        <f>IF(OR(B172="2017 - kw",B172="2018 - kw"),"2016 - kw","")</f>
        <v/>
      </c>
      <c r="AC172" s="281"/>
      <c r="AD172" s="281"/>
      <c r="AE172" s="281"/>
    </row>
    <row r="173" spans="1:31" hidden="1" x14ac:dyDescent="0.35">
      <c r="A173" s="280"/>
      <c r="B173" s="280"/>
      <c r="C173" s="293"/>
      <c r="D173" s="294"/>
      <c r="E173" s="295" t="s">
        <v>236</v>
      </c>
      <c r="F173" s="296"/>
      <c r="G173" s="296"/>
      <c r="H173" s="296"/>
      <c r="I173" s="296"/>
      <c r="J173" s="296"/>
      <c r="K173" s="296"/>
      <c r="L173" s="296"/>
      <c r="M173" s="296"/>
      <c r="N173" s="296"/>
      <c r="O173" s="296"/>
      <c r="P173" s="280"/>
      <c r="Q173" s="280"/>
      <c r="R173" s="280"/>
      <c r="S173" s="280"/>
      <c r="T173" s="280"/>
      <c r="U173" s="280"/>
      <c r="V173" s="280"/>
      <c r="Z173" s="281"/>
      <c r="AA173" s="281"/>
      <c r="AB173" s="281"/>
      <c r="AC173" s="281"/>
      <c r="AD173" s="281"/>
      <c r="AE173" s="281"/>
    </row>
    <row r="174" spans="1:31" hidden="1" x14ac:dyDescent="0.35">
      <c r="A174" s="280" t="str">
        <f>IF(AND(F176=G176,H176=I176,J176=K176,F176="A"),"2016 - kwh",IF(AND(F176=G176,H176=I176,J176&lt;&gt;K176,F176="A"),"2017 - kwh",IF(AND(F176=G176,H176&lt;&gt;I176,F176="A"),"2018 - kwh","N/A")))</f>
        <v>N/A</v>
      </c>
      <c r="B174" s="280" t="str">
        <f>IF(AND(F176="A",G176="A"),"A","")</f>
        <v/>
      </c>
      <c r="C174" s="286" t="s">
        <v>284</v>
      </c>
      <c r="D174" s="287"/>
      <c r="E174" s="288" t="s">
        <v>186</v>
      </c>
      <c r="F174" s="289"/>
      <c r="G174" s="289"/>
      <c r="H174" s="289"/>
      <c r="I174" s="289"/>
      <c r="J174" s="289"/>
      <c r="K174" s="289"/>
      <c r="L174" s="289"/>
      <c r="M174" s="289"/>
      <c r="N174" s="289"/>
      <c r="O174" s="289"/>
      <c r="P174" s="280"/>
      <c r="Q174" s="280"/>
      <c r="R174" s="280"/>
      <c r="S174" s="280"/>
      <c r="T174" s="280"/>
      <c r="U174" s="280"/>
      <c r="V174" s="280"/>
      <c r="Z174" s="281"/>
      <c r="AA174" s="281" t="str">
        <f>IF(AND(F176=G176,H176=I176,F176="A"),"2016 - kwh","")</f>
        <v/>
      </c>
      <c r="AB174" s="281" t="str">
        <f>IF(OR(B174="2017 - kwh",B174="2018 - kwh"),"2016 - kwh","")</f>
        <v/>
      </c>
      <c r="AC174" s="281"/>
      <c r="AD174" s="281"/>
      <c r="AE174" s="281"/>
    </row>
    <row r="175" spans="1:31" hidden="1" x14ac:dyDescent="0.35">
      <c r="A175" s="280" t="str">
        <f>IF(AND(F176=G176,H176=I176,J176=K176,F176="A"),"2016 - kw",IF(AND(F176=G176,H176=I176,J176&lt;&gt;K176,F176="A"),"2017 - kw",IF(AND(F176=G176,H176&lt;&gt;I176,F176="A"),"2018 - kw","N/A")))</f>
        <v>N/A</v>
      </c>
      <c r="B175" s="280" t="str">
        <f>IF(AND(F176="A",G176="A"),"A","")</f>
        <v/>
      </c>
      <c r="C175" s="290"/>
      <c r="D175" s="291" t="str">
        <f>D174 &amp; "kW"</f>
        <v>kW</v>
      </c>
      <c r="E175" s="292" t="s">
        <v>235</v>
      </c>
      <c r="F175" s="289"/>
      <c r="G175" s="289"/>
      <c r="H175" s="289"/>
      <c r="I175" s="289"/>
      <c r="J175" s="289"/>
      <c r="K175" s="289"/>
      <c r="L175" s="289"/>
      <c r="M175" s="289"/>
      <c r="N175" s="289"/>
      <c r="O175" s="289"/>
      <c r="P175" s="280"/>
      <c r="Q175" s="280"/>
      <c r="R175" s="280"/>
      <c r="S175" s="280"/>
      <c r="T175" s="280"/>
      <c r="U175" s="280"/>
      <c r="V175" s="280"/>
      <c r="Z175" s="281"/>
      <c r="AA175" s="281" t="str">
        <f>IF(AND(F176=G176,H176=I176,F176="A"),"2016 - kw","")</f>
        <v/>
      </c>
      <c r="AB175" s="281" t="str">
        <f>IF(OR(B175="2017 - kw",B175="2018 - kw"),"2016 - kw","")</f>
        <v/>
      </c>
      <c r="AC175" s="281"/>
      <c r="AD175" s="281"/>
      <c r="AE175" s="281"/>
    </row>
    <row r="176" spans="1:31" hidden="1" x14ac:dyDescent="0.35">
      <c r="A176" s="280"/>
      <c r="B176" s="280"/>
      <c r="C176" s="293"/>
      <c r="D176" s="294"/>
      <c r="E176" s="295" t="s">
        <v>236</v>
      </c>
      <c r="F176" s="296"/>
      <c r="G176" s="296"/>
      <c r="H176" s="296"/>
      <c r="I176" s="296"/>
      <c r="J176" s="296"/>
      <c r="K176" s="296"/>
      <c r="L176" s="296"/>
      <c r="M176" s="296"/>
      <c r="N176" s="296"/>
      <c r="O176" s="296"/>
      <c r="P176" s="280"/>
      <c r="Q176" s="280"/>
      <c r="R176" s="280"/>
      <c r="S176" s="280"/>
      <c r="T176" s="280"/>
      <c r="U176" s="280"/>
      <c r="V176" s="280"/>
      <c r="Z176" s="281"/>
      <c r="AA176" s="281"/>
      <c r="AB176" s="281"/>
      <c r="AC176" s="281"/>
      <c r="AD176" s="281"/>
      <c r="AE176" s="281"/>
    </row>
    <row r="177" spans="1:31" hidden="1" x14ac:dyDescent="0.35">
      <c r="A177" s="280" t="str">
        <f>IF(AND(F179=G179,H179=I179,J179=K179,F179="A"),"2016 - kwh",IF(AND(F179=G179,H179=I179,J179&lt;&gt;K179,F179="A"),"2017 - kwh",IF(AND(F179=G179,H179&lt;&gt;I179,F179="A"),"2018 - kwh","N/A")))</f>
        <v>N/A</v>
      </c>
      <c r="B177" s="280" t="str">
        <f>IF(AND(F179="A",G179="A"),"A","")</f>
        <v/>
      </c>
      <c r="C177" s="286" t="s">
        <v>285</v>
      </c>
      <c r="D177" s="287"/>
      <c r="E177" s="288" t="s">
        <v>186</v>
      </c>
      <c r="F177" s="289"/>
      <c r="G177" s="289"/>
      <c r="H177" s="289"/>
      <c r="I177" s="289"/>
      <c r="J177" s="289"/>
      <c r="K177" s="289"/>
      <c r="L177" s="289"/>
      <c r="M177" s="289"/>
      <c r="N177" s="289"/>
      <c r="O177" s="289"/>
      <c r="P177" s="280"/>
      <c r="Q177" s="280"/>
      <c r="R177" s="280"/>
      <c r="S177" s="280"/>
      <c r="T177" s="280"/>
      <c r="U177" s="280"/>
      <c r="V177" s="280"/>
      <c r="Z177" s="281"/>
      <c r="AA177" s="281" t="str">
        <f>IF(AND(F179=G179,H179=I179,F179="A"),"2016 - kwh","")</f>
        <v/>
      </c>
      <c r="AB177" s="281" t="str">
        <f>IF(OR(B177="2017 - kwh",B177="2018 - kwh"),"2016 - kwh","")</f>
        <v/>
      </c>
      <c r="AC177" s="281"/>
      <c r="AD177" s="281"/>
      <c r="AE177" s="281"/>
    </row>
    <row r="178" spans="1:31" hidden="1" x14ac:dyDescent="0.35">
      <c r="A178" s="280" t="str">
        <f>IF(AND(F179=G179,H179=I179,J179=K179,F179="A"),"2016 - kw",IF(AND(F179=G179,H179=I179,J179&lt;&gt;K179,F179="A"),"2017 - kw",IF(AND(F179=G179,H179&lt;&gt;I179,F179="A"),"2018 - kw","N/A")))</f>
        <v>N/A</v>
      </c>
      <c r="B178" s="280" t="str">
        <f>IF(AND(F179="A",G179="A"),"A","")</f>
        <v/>
      </c>
      <c r="C178" s="290"/>
      <c r="D178" s="291" t="str">
        <f>D177 &amp; "kW"</f>
        <v>kW</v>
      </c>
      <c r="E178" s="292" t="s">
        <v>235</v>
      </c>
      <c r="F178" s="289"/>
      <c r="G178" s="289"/>
      <c r="H178" s="289"/>
      <c r="I178" s="289"/>
      <c r="J178" s="289"/>
      <c r="K178" s="289"/>
      <c r="L178" s="289"/>
      <c r="M178" s="289"/>
      <c r="N178" s="289"/>
      <c r="O178" s="289"/>
      <c r="P178" s="280"/>
      <c r="Q178" s="280"/>
      <c r="R178" s="280"/>
      <c r="S178" s="280"/>
      <c r="T178" s="280"/>
      <c r="U178" s="280"/>
      <c r="V178" s="280"/>
      <c r="Z178" s="281"/>
      <c r="AA178" s="281" t="str">
        <f>IF(AND(F179=G179,H179=I179,F179="A"),"2016 - kw","")</f>
        <v/>
      </c>
      <c r="AB178" s="281" t="str">
        <f>IF(OR(B178="2017 - kw",B178="2018 - kw"),"2016 - kw","")</f>
        <v/>
      </c>
      <c r="AC178" s="281"/>
      <c r="AD178" s="281"/>
      <c r="AE178" s="281"/>
    </row>
    <row r="179" spans="1:31" hidden="1" x14ac:dyDescent="0.35">
      <c r="A179" s="280"/>
      <c r="B179" s="280"/>
      <c r="C179" s="293"/>
      <c r="D179" s="294"/>
      <c r="E179" s="295" t="s">
        <v>236</v>
      </c>
      <c r="F179" s="296"/>
      <c r="G179" s="296"/>
      <c r="H179" s="296"/>
      <c r="I179" s="296"/>
      <c r="J179" s="296"/>
      <c r="K179" s="296"/>
      <c r="L179" s="296"/>
      <c r="M179" s="296"/>
      <c r="N179" s="296"/>
      <c r="O179" s="296"/>
      <c r="P179" s="280"/>
      <c r="Q179" s="280"/>
      <c r="R179" s="280"/>
      <c r="S179" s="280"/>
      <c r="T179" s="280"/>
      <c r="U179" s="280"/>
      <c r="V179" s="280"/>
      <c r="Z179" s="281"/>
      <c r="AA179" s="281"/>
      <c r="AB179" s="281"/>
      <c r="AC179" s="281"/>
      <c r="AD179" s="281"/>
      <c r="AE179" s="281"/>
    </row>
    <row r="180" spans="1:31" hidden="1" x14ac:dyDescent="0.35">
      <c r="A180" s="280" t="str">
        <f>IF(AND(F182=G182,H182=I182,J182=K182,F182="A"),"2016 - kwh",IF(AND(F182=G182,H182=I182,J182&lt;&gt;K182,F182="A"),"2017 - kwh",IF(AND(F182=G182,H182&lt;&gt;I182,F182="A"),"2018 - kwh","N/A")))</f>
        <v>N/A</v>
      </c>
      <c r="B180" s="280" t="str">
        <f>IF(AND(F182="A",G182="A"),"A","")</f>
        <v/>
      </c>
      <c r="C180" s="286" t="s">
        <v>286</v>
      </c>
      <c r="D180" s="287"/>
      <c r="E180" s="288" t="s">
        <v>186</v>
      </c>
      <c r="F180" s="289"/>
      <c r="G180" s="289"/>
      <c r="H180" s="289"/>
      <c r="I180" s="289"/>
      <c r="J180" s="289"/>
      <c r="K180" s="289"/>
      <c r="L180" s="289"/>
      <c r="M180" s="289"/>
      <c r="N180" s="289"/>
      <c r="O180" s="289"/>
      <c r="P180" s="280"/>
      <c r="Q180" s="280"/>
      <c r="R180" s="280"/>
      <c r="S180" s="280"/>
      <c r="T180" s="280"/>
      <c r="U180" s="280"/>
      <c r="V180" s="280"/>
      <c r="Z180" s="281"/>
      <c r="AA180" s="281" t="str">
        <f>IF(AND(F182=G182,H182=I182,F182="A"),"2016 - kwh","")</f>
        <v/>
      </c>
      <c r="AB180" s="281" t="str">
        <f>IF(OR(B180="2017 - kwh",B180="2018 - kwh"),"2016 - kwh","")</f>
        <v/>
      </c>
      <c r="AC180" s="281"/>
      <c r="AD180" s="281"/>
      <c r="AE180" s="281"/>
    </row>
    <row r="181" spans="1:31" hidden="1" x14ac:dyDescent="0.35">
      <c r="A181" s="280" t="str">
        <f>IF(AND(F182=G182,H182=I182,J182=K182,F182="A"),"2016 - kw",IF(AND(F182=G182,H182=I182,J182&lt;&gt;K182,F182="A"),"2017 - kw",IF(AND(F182=G182,H182&lt;&gt;I182,F182="A"),"2018 - kw","N/A")))</f>
        <v>N/A</v>
      </c>
      <c r="B181" s="280" t="str">
        <f>IF(AND(F182="A",G182="A"),"A","")</f>
        <v/>
      </c>
      <c r="C181" s="290"/>
      <c r="D181" s="291" t="str">
        <f>D180 &amp; "kW"</f>
        <v>kW</v>
      </c>
      <c r="E181" s="292" t="s">
        <v>235</v>
      </c>
      <c r="F181" s="289"/>
      <c r="G181" s="289"/>
      <c r="H181" s="289"/>
      <c r="I181" s="289"/>
      <c r="J181" s="289"/>
      <c r="K181" s="289"/>
      <c r="L181" s="289"/>
      <c r="M181" s="289"/>
      <c r="N181" s="289"/>
      <c r="O181" s="289"/>
      <c r="P181" s="280"/>
      <c r="Q181" s="280"/>
      <c r="R181" s="280"/>
      <c r="S181" s="280"/>
      <c r="T181" s="280"/>
      <c r="U181" s="280"/>
      <c r="V181" s="280"/>
      <c r="Z181" s="281"/>
      <c r="AA181" s="281" t="str">
        <f>IF(AND(F182=G182,H182=I182,F182="A"),"2016 - kw","")</f>
        <v/>
      </c>
      <c r="AB181" s="281" t="str">
        <f>IF(OR(B181="2017 - kw",B181="2018 - kw"),"2016 - kw","")</f>
        <v/>
      </c>
      <c r="AC181" s="281"/>
      <c r="AD181" s="281"/>
      <c r="AE181" s="281"/>
    </row>
    <row r="182" spans="1:31" hidden="1" x14ac:dyDescent="0.35">
      <c r="A182" s="280"/>
      <c r="B182" s="280"/>
      <c r="C182" s="293"/>
      <c r="D182" s="294"/>
      <c r="E182" s="295" t="s">
        <v>236</v>
      </c>
      <c r="F182" s="296"/>
      <c r="G182" s="296"/>
      <c r="H182" s="296"/>
      <c r="I182" s="296"/>
      <c r="J182" s="296"/>
      <c r="K182" s="296"/>
      <c r="L182" s="296"/>
      <c r="M182" s="296"/>
      <c r="N182" s="296"/>
      <c r="O182" s="296"/>
      <c r="P182" s="280"/>
      <c r="Q182" s="280"/>
      <c r="R182" s="280"/>
      <c r="S182" s="280"/>
      <c r="T182" s="280"/>
      <c r="U182" s="280"/>
      <c r="V182" s="280"/>
      <c r="Z182" s="281"/>
      <c r="AA182" s="281"/>
      <c r="AB182" s="281"/>
      <c r="AC182" s="281"/>
      <c r="AD182" s="281"/>
      <c r="AE182" s="281"/>
    </row>
    <row r="183" spans="1:31" hidden="1" x14ac:dyDescent="0.35">
      <c r="A183" s="280" t="str">
        <f>IF(AND(F185=G185,H185=I185,J185=K185,F185="A"),"2016 - kwh",IF(AND(F185=G185,H185=I185,J185&lt;&gt;K185,F185="A"),"2017 - kwh",IF(AND(F185=G185,H185&lt;&gt;I185,F185="A"),"2018 - kwh","N/A")))</f>
        <v>N/A</v>
      </c>
      <c r="B183" s="280" t="str">
        <f>IF(AND(F185="A",G185="A"),"A","")</f>
        <v/>
      </c>
      <c r="C183" s="286" t="s">
        <v>287</v>
      </c>
      <c r="D183" s="287"/>
      <c r="E183" s="288" t="s">
        <v>186</v>
      </c>
      <c r="F183" s="289"/>
      <c r="G183" s="289"/>
      <c r="H183" s="289"/>
      <c r="I183" s="289"/>
      <c r="J183" s="289"/>
      <c r="K183" s="289"/>
      <c r="L183" s="289"/>
      <c r="M183" s="289"/>
      <c r="N183" s="289"/>
      <c r="O183" s="289"/>
      <c r="P183" s="280"/>
      <c r="Q183" s="280"/>
      <c r="R183" s="280"/>
      <c r="S183" s="280"/>
      <c r="T183" s="280"/>
      <c r="U183" s="280"/>
      <c r="V183" s="280"/>
      <c r="Z183" s="281"/>
      <c r="AA183" s="281" t="str">
        <f>IF(AND(F185=G185,H185=I185,F185="A"),"2016 - kwh","")</f>
        <v/>
      </c>
      <c r="AB183" s="281" t="str">
        <f>IF(OR(B183="2017 - kwh",B183="2018 - kwh"),"2016 - kwh","")</f>
        <v/>
      </c>
      <c r="AC183" s="281"/>
      <c r="AD183" s="281"/>
      <c r="AE183" s="281"/>
    </row>
    <row r="184" spans="1:31" hidden="1" x14ac:dyDescent="0.35">
      <c r="A184" s="280" t="str">
        <f>IF(AND(F185=G185,H185=I185,J185=K185,F185="A"),"2016 - kw",IF(AND(F185=G185,H185=I185,J185&lt;&gt;K185,F185="A"),"2017 - kw",IF(AND(F185=G185,H185&lt;&gt;I185,F185="A"),"2018 - kw","N/A")))</f>
        <v>N/A</v>
      </c>
      <c r="B184" s="280" t="str">
        <f>IF(AND(F185="A",G185="A"),"A","")</f>
        <v/>
      </c>
      <c r="C184" s="290"/>
      <c r="D184" s="291" t="str">
        <f>D183 &amp; "kW"</f>
        <v>kW</v>
      </c>
      <c r="E184" s="292" t="s">
        <v>235</v>
      </c>
      <c r="F184" s="289"/>
      <c r="G184" s="289"/>
      <c r="H184" s="289"/>
      <c r="I184" s="289"/>
      <c r="J184" s="289"/>
      <c r="K184" s="289"/>
      <c r="L184" s="289"/>
      <c r="M184" s="289"/>
      <c r="N184" s="289"/>
      <c r="O184" s="289"/>
      <c r="P184" s="280"/>
      <c r="Q184" s="280"/>
      <c r="R184" s="280"/>
      <c r="S184" s="280"/>
      <c r="T184" s="280"/>
      <c r="U184" s="280"/>
      <c r="V184" s="280"/>
      <c r="Z184" s="281"/>
      <c r="AA184" s="281" t="str">
        <f>IF(AND(F185=G185,H185=I185,F185="A"),"2016 - kw","")</f>
        <v/>
      </c>
      <c r="AB184" s="281" t="str">
        <f>IF(OR(B184="2017 - kw",B184="2018 - kw"),"2016 - kw","")</f>
        <v/>
      </c>
      <c r="AC184" s="281"/>
      <c r="AD184" s="281"/>
      <c r="AE184" s="281"/>
    </row>
    <row r="185" spans="1:31" hidden="1" x14ac:dyDescent="0.35">
      <c r="A185" s="280"/>
      <c r="B185" s="280"/>
      <c r="C185" s="293"/>
      <c r="D185" s="294"/>
      <c r="E185" s="295" t="s">
        <v>236</v>
      </c>
      <c r="F185" s="296"/>
      <c r="G185" s="296"/>
      <c r="H185" s="296"/>
      <c r="I185" s="296"/>
      <c r="J185" s="296"/>
      <c r="K185" s="296"/>
      <c r="L185" s="296"/>
      <c r="M185" s="296"/>
      <c r="N185" s="296"/>
      <c r="O185" s="296"/>
      <c r="P185" s="280"/>
      <c r="Q185" s="280"/>
      <c r="R185" s="280"/>
      <c r="S185" s="280"/>
      <c r="T185" s="280"/>
      <c r="U185" s="280"/>
      <c r="V185" s="280"/>
      <c r="Z185" s="281"/>
      <c r="AA185" s="281"/>
      <c r="AB185" s="281"/>
      <c r="AC185" s="281"/>
      <c r="AD185" s="281"/>
      <c r="AE185" s="281"/>
    </row>
    <row r="186" spans="1:31" hidden="1" x14ac:dyDescent="0.35">
      <c r="A186" s="280" t="str">
        <f>IF(AND(F188=G188,H188=I188,J188=K188,F188="A"),"2016 - kwh",IF(AND(F188=G188,H188=I188,J188&lt;&gt;K188,F188="A"),"2017 - kwh",IF(AND(F188=G188,H188&lt;&gt;I188,F188="A"),"2018 - kwh","N/A")))</f>
        <v>N/A</v>
      </c>
      <c r="B186" s="280" t="str">
        <f>IF(AND(F188="A",G188="A"),"A","")</f>
        <v/>
      </c>
      <c r="C186" s="286" t="s">
        <v>288</v>
      </c>
      <c r="D186" s="287"/>
      <c r="E186" s="288" t="s">
        <v>186</v>
      </c>
      <c r="F186" s="289"/>
      <c r="G186" s="289"/>
      <c r="H186" s="289"/>
      <c r="I186" s="289"/>
      <c r="J186" s="289"/>
      <c r="K186" s="289"/>
      <c r="L186" s="289"/>
      <c r="M186" s="289"/>
      <c r="N186" s="289"/>
      <c r="O186" s="289"/>
      <c r="P186" s="280"/>
      <c r="Q186" s="280"/>
      <c r="R186" s="280"/>
      <c r="S186" s="280"/>
      <c r="T186" s="280"/>
      <c r="U186" s="280"/>
      <c r="V186" s="280"/>
      <c r="Z186" s="281"/>
      <c r="AA186" s="281" t="str">
        <f>IF(AND(F188=G188,H188=I188,F188="A"),"2016 - kwh","")</f>
        <v/>
      </c>
      <c r="AB186" s="281" t="str">
        <f>IF(OR(B186="2017 - kwh",B186="2018 - kwh"),"2016 - kwh","")</f>
        <v/>
      </c>
      <c r="AC186" s="281"/>
      <c r="AD186" s="281"/>
      <c r="AE186" s="281"/>
    </row>
    <row r="187" spans="1:31" hidden="1" x14ac:dyDescent="0.35">
      <c r="A187" s="280" t="str">
        <f>IF(AND(F188=G188,H188=I188,J188=K188,F188="A"),"2016 - kw",IF(AND(F188=G188,H188=I188,J188&lt;&gt;K188,F188="A"),"2017 - kw",IF(AND(F188=G188,H188&lt;&gt;I188,F188="A"),"2018 - kw","N/A")))</f>
        <v>N/A</v>
      </c>
      <c r="B187" s="280" t="str">
        <f>IF(AND(F188="A",G188="A"),"A","")</f>
        <v/>
      </c>
      <c r="C187" s="290"/>
      <c r="D187" s="291" t="str">
        <f>D186 &amp; "kW"</f>
        <v>kW</v>
      </c>
      <c r="E187" s="292" t="s">
        <v>235</v>
      </c>
      <c r="F187" s="289"/>
      <c r="G187" s="289"/>
      <c r="H187" s="289"/>
      <c r="I187" s="289"/>
      <c r="J187" s="289"/>
      <c r="K187" s="289"/>
      <c r="L187" s="289"/>
      <c r="M187" s="289"/>
      <c r="N187" s="289"/>
      <c r="O187" s="289"/>
      <c r="P187" s="280"/>
      <c r="Q187" s="280"/>
      <c r="R187" s="280"/>
      <c r="S187" s="280"/>
      <c r="T187" s="280"/>
      <c r="U187" s="280"/>
      <c r="V187" s="280"/>
      <c r="Z187" s="281"/>
      <c r="AA187" s="281" t="str">
        <f>IF(AND(F188=G188,H188=I188,F188="A"),"2016 - kw","")</f>
        <v/>
      </c>
      <c r="AB187" s="281" t="str">
        <f>IF(OR(B187="2017 - kw",B187="2018 - kw"),"2016 - kw","")</f>
        <v/>
      </c>
      <c r="AC187" s="281"/>
      <c r="AD187" s="281"/>
      <c r="AE187" s="281"/>
    </row>
    <row r="188" spans="1:31" hidden="1" x14ac:dyDescent="0.35">
      <c r="A188" s="280"/>
      <c r="B188" s="280"/>
      <c r="C188" s="293"/>
      <c r="D188" s="294"/>
      <c r="E188" s="295" t="s">
        <v>236</v>
      </c>
      <c r="F188" s="296"/>
      <c r="G188" s="296"/>
      <c r="H188" s="296"/>
      <c r="I188" s="296"/>
      <c r="J188" s="296"/>
      <c r="K188" s="296"/>
      <c r="L188" s="296"/>
      <c r="M188" s="296"/>
      <c r="N188" s="296"/>
      <c r="O188" s="296"/>
      <c r="P188" s="280"/>
      <c r="Q188" s="280"/>
      <c r="R188" s="280"/>
      <c r="S188" s="280"/>
      <c r="T188" s="280"/>
      <c r="U188" s="280"/>
      <c r="V188" s="280"/>
      <c r="Z188" s="281"/>
      <c r="AA188" s="281"/>
      <c r="AB188" s="281"/>
      <c r="AC188" s="281"/>
      <c r="AD188" s="281"/>
      <c r="AE188" s="281"/>
    </row>
    <row r="189" spans="1:31" hidden="1" x14ac:dyDescent="0.35">
      <c r="A189" s="280" t="str">
        <f>IF(AND(F191=G191,H191=I191,J191=K191,F191="A"),"2016 - kwh",IF(AND(F191=G191,H191=I191,J191&lt;&gt;K191,F191="A"),"2017 - kwh",IF(AND(F191=G191,H191&lt;&gt;I191,F191="A"),"2018 - kwh","N/A")))</f>
        <v>N/A</v>
      </c>
      <c r="B189" s="280" t="str">
        <f>IF(AND(F191="A",G191="A"),"A","")</f>
        <v/>
      </c>
      <c r="C189" s="286" t="s">
        <v>289</v>
      </c>
      <c r="D189" s="287"/>
      <c r="E189" s="288" t="s">
        <v>186</v>
      </c>
      <c r="F189" s="289"/>
      <c r="G189" s="289"/>
      <c r="H189" s="289"/>
      <c r="I189" s="289"/>
      <c r="J189" s="289"/>
      <c r="K189" s="289"/>
      <c r="L189" s="289"/>
      <c r="M189" s="289"/>
      <c r="N189" s="289"/>
      <c r="O189" s="289"/>
      <c r="P189" s="280"/>
      <c r="Q189" s="280"/>
      <c r="R189" s="280"/>
      <c r="S189" s="280"/>
      <c r="T189" s="280"/>
      <c r="U189" s="280"/>
      <c r="V189" s="280"/>
      <c r="Z189" s="281"/>
      <c r="AA189" s="281" t="str">
        <f>IF(AND(F191=G191,H191=I191,F191="A"),"2016 - kwh","")</f>
        <v/>
      </c>
      <c r="AB189" s="281" t="str">
        <f>IF(OR(B189="2017 - kwh",B189="2018 - kwh"),"2016 - kwh","")</f>
        <v/>
      </c>
      <c r="AC189" s="281"/>
      <c r="AD189" s="281"/>
      <c r="AE189" s="281"/>
    </row>
    <row r="190" spans="1:31" hidden="1" x14ac:dyDescent="0.35">
      <c r="A190" s="280" t="str">
        <f>IF(AND(F191=G191,H191=I191,J191=K191,F191="A"),"2016 - kw",IF(AND(F191=G191,H191=I191,J191&lt;&gt;K191,F191="A"),"2017 - kw",IF(AND(F191=G191,H191&lt;&gt;I191,F191="A"),"2018 - kw","N/A")))</f>
        <v>N/A</v>
      </c>
      <c r="B190" s="280" t="str">
        <f>IF(AND(F191="A",G191="A"),"A","")</f>
        <v/>
      </c>
      <c r="C190" s="290"/>
      <c r="D190" s="291" t="str">
        <f>D189 &amp; "kW"</f>
        <v>kW</v>
      </c>
      <c r="E190" s="292" t="s">
        <v>235</v>
      </c>
      <c r="F190" s="289"/>
      <c r="G190" s="289"/>
      <c r="H190" s="289"/>
      <c r="I190" s="289"/>
      <c r="J190" s="289"/>
      <c r="K190" s="289"/>
      <c r="L190" s="289"/>
      <c r="M190" s="289"/>
      <c r="N190" s="289"/>
      <c r="O190" s="289"/>
      <c r="P190" s="280"/>
      <c r="Q190" s="280"/>
      <c r="R190" s="280"/>
      <c r="S190" s="280"/>
      <c r="T190" s="280"/>
      <c r="U190" s="280"/>
      <c r="V190" s="280"/>
      <c r="Z190" s="281"/>
      <c r="AA190" s="281" t="str">
        <f>IF(AND(F191=G191,H191=I191,F191="A"),"2016 - kw","")</f>
        <v/>
      </c>
      <c r="AB190" s="281" t="str">
        <f>IF(OR(B190="2017 - kw",B190="2018 - kw"),"2016 - kw","")</f>
        <v/>
      </c>
      <c r="AC190" s="281"/>
      <c r="AD190" s="281"/>
      <c r="AE190" s="281"/>
    </row>
    <row r="191" spans="1:31" hidden="1" x14ac:dyDescent="0.35">
      <c r="A191" s="280"/>
      <c r="B191" s="280"/>
      <c r="C191" s="293"/>
      <c r="D191" s="294"/>
      <c r="E191" s="295" t="s">
        <v>236</v>
      </c>
      <c r="F191" s="296"/>
      <c r="G191" s="296"/>
      <c r="H191" s="296"/>
      <c r="I191" s="296"/>
      <c r="J191" s="296"/>
      <c r="K191" s="296"/>
      <c r="L191" s="296"/>
      <c r="M191" s="296"/>
      <c r="N191" s="296"/>
      <c r="O191" s="296"/>
      <c r="P191" s="280"/>
      <c r="Q191" s="280"/>
      <c r="R191" s="280"/>
      <c r="S191" s="280"/>
      <c r="T191" s="280"/>
      <c r="U191" s="280"/>
      <c r="V191" s="280"/>
      <c r="Z191" s="281"/>
      <c r="AA191" s="281"/>
      <c r="AB191" s="281"/>
      <c r="AC191" s="281"/>
      <c r="AD191" s="281"/>
      <c r="AE191" s="281"/>
    </row>
    <row r="192" spans="1:31" hidden="1" x14ac:dyDescent="0.35">
      <c r="A192" s="280" t="str">
        <f>IF(AND(F194=G194,H194=I194,J194=K194,F194="A"),"2016 - kwh",IF(AND(F194=G194,H194=I194,J194&lt;&gt;K194,F194="A"),"2017 - kwh",IF(AND(F194=G194,H194&lt;&gt;I194,F194="A"),"2018 - kwh","N/A")))</f>
        <v>N/A</v>
      </c>
      <c r="B192" s="280" t="str">
        <f>IF(AND(F194="A",G194="A"),"A","")</f>
        <v/>
      </c>
      <c r="C192" s="286" t="s">
        <v>290</v>
      </c>
      <c r="D192" s="287"/>
      <c r="E192" s="288" t="s">
        <v>186</v>
      </c>
      <c r="F192" s="289"/>
      <c r="G192" s="289"/>
      <c r="H192" s="289"/>
      <c r="I192" s="289"/>
      <c r="J192" s="289"/>
      <c r="K192" s="289"/>
      <c r="L192" s="289"/>
      <c r="M192" s="289"/>
      <c r="N192" s="289"/>
      <c r="O192" s="289"/>
      <c r="P192" s="280"/>
      <c r="Q192" s="280"/>
      <c r="R192" s="280"/>
      <c r="S192" s="280"/>
      <c r="T192" s="280"/>
      <c r="U192" s="280"/>
      <c r="V192" s="280"/>
      <c r="Z192" s="281"/>
      <c r="AA192" s="281" t="str">
        <f>IF(AND(F194=G194,H194=I194,F194="A"),"2016 - kwh","")</f>
        <v/>
      </c>
      <c r="AB192" s="281" t="str">
        <f>IF(OR(B192="2017 - kwh",B192="2018 - kwh"),"2016 - kwh","")</f>
        <v/>
      </c>
      <c r="AC192" s="281"/>
      <c r="AD192" s="281"/>
      <c r="AE192" s="281"/>
    </row>
    <row r="193" spans="1:31" hidden="1" x14ac:dyDescent="0.35">
      <c r="A193" s="280" t="str">
        <f>IF(AND(F194=G194,H194=I194,J194=K194,F194="A"),"2016 - kw",IF(AND(F194=G194,H194=I194,J194&lt;&gt;K194,F194="A"),"2017 - kw",IF(AND(F194=G194,H194&lt;&gt;I194,F194="A"),"2018 - kw","N/A")))</f>
        <v>N/A</v>
      </c>
      <c r="B193" s="280" t="str">
        <f>IF(AND(F194="A",G194="A"),"A","")</f>
        <v/>
      </c>
      <c r="C193" s="290"/>
      <c r="D193" s="291" t="str">
        <f>D192 &amp; "kW"</f>
        <v>kW</v>
      </c>
      <c r="E193" s="292" t="s">
        <v>235</v>
      </c>
      <c r="F193" s="289"/>
      <c r="G193" s="289"/>
      <c r="H193" s="289"/>
      <c r="I193" s="289"/>
      <c r="J193" s="289"/>
      <c r="K193" s="289"/>
      <c r="L193" s="289"/>
      <c r="M193" s="289"/>
      <c r="N193" s="289"/>
      <c r="O193" s="289"/>
      <c r="P193" s="280"/>
      <c r="Q193" s="280"/>
      <c r="R193" s="280"/>
      <c r="S193" s="280"/>
      <c r="T193" s="280"/>
      <c r="U193" s="280"/>
      <c r="V193" s="280"/>
      <c r="Z193" s="281"/>
      <c r="AA193" s="281" t="str">
        <f>IF(AND(F194=G194,H194=I194,F194="A"),"2016 - kw","")</f>
        <v/>
      </c>
      <c r="AB193" s="281" t="str">
        <f>IF(OR(B193="2017 - kw",B193="2018 - kw"),"2016 - kw","")</f>
        <v/>
      </c>
      <c r="AC193" s="281"/>
      <c r="AD193" s="281"/>
      <c r="AE193" s="281"/>
    </row>
    <row r="194" spans="1:31" hidden="1" x14ac:dyDescent="0.35">
      <c r="A194" s="280"/>
      <c r="B194" s="280"/>
      <c r="C194" s="293"/>
      <c r="D194" s="294"/>
      <c r="E194" s="295" t="s">
        <v>236</v>
      </c>
      <c r="F194" s="296"/>
      <c r="G194" s="296"/>
      <c r="H194" s="296"/>
      <c r="I194" s="296"/>
      <c r="J194" s="296"/>
      <c r="K194" s="296"/>
      <c r="L194" s="296"/>
      <c r="M194" s="296"/>
      <c r="N194" s="296"/>
      <c r="O194" s="296"/>
      <c r="P194" s="280"/>
      <c r="Q194" s="280"/>
      <c r="R194" s="280"/>
      <c r="S194" s="280"/>
      <c r="T194" s="280"/>
      <c r="U194" s="280"/>
      <c r="V194" s="280"/>
      <c r="Z194" s="281"/>
      <c r="AA194" s="281"/>
      <c r="AB194" s="281"/>
      <c r="AC194" s="281"/>
      <c r="AD194" s="281"/>
      <c r="AE194" s="281"/>
    </row>
    <row r="195" spans="1:31" hidden="1" x14ac:dyDescent="0.35">
      <c r="A195" s="280" t="str">
        <f>IF(AND(F197=G197,H197=I197,J197=K197,F197="A"),"2016 - kwh",IF(AND(F197=G197,H197=I197,J197&lt;&gt;K197,F197="A"),"2017 - kwh",IF(AND(F197=G197,H197&lt;&gt;I197,F197="A"),"2018 - kwh","N/A")))</f>
        <v>N/A</v>
      </c>
      <c r="B195" s="280" t="str">
        <f>IF(AND(F197="A",G197="A"),"A","")</f>
        <v/>
      </c>
      <c r="C195" s="286" t="s">
        <v>291</v>
      </c>
      <c r="D195" s="287"/>
      <c r="E195" s="288" t="s">
        <v>186</v>
      </c>
      <c r="F195" s="289"/>
      <c r="G195" s="289"/>
      <c r="H195" s="289"/>
      <c r="I195" s="289"/>
      <c r="J195" s="289"/>
      <c r="K195" s="289"/>
      <c r="L195" s="289"/>
      <c r="M195" s="289"/>
      <c r="N195" s="289"/>
      <c r="O195" s="289"/>
      <c r="P195" s="280"/>
      <c r="Q195" s="280"/>
      <c r="R195" s="280"/>
      <c r="S195" s="280"/>
      <c r="T195" s="280"/>
      <c r="U195" s="280"/>
      <c r="V195" s="280"/>
      <c r="Z195" s="281"/>
      <c r="AA195" s="281" t="str">
        <f>IF(AND(F197=G197,H197=I197,F197="A"),"2016 - kwh","")</f>
        <v/>
      </c>
      <c r="AB195" s="281" t="str">
        <f>IF(OR(B195="2017 - kwh",B195="2018 - kwh"),"2016 - kwh","")</f>
        <v/>
      </c>
      <c r="AC195" s="281"/>
      <c r="AD195" s="281"/>
      <c r="AE195" s="281"/>
    </row>
    <row r="196" spans="1:31" hidden="1" x14ac:dyDescent="0.35">
      <c r="A196" s="280" t="str">
        <f>IF(AND(F197=G197,H197=I197,J197=K197,F197="A"),"2016 - kw",IF(AND(F197=G197,H197=I197,J197&lt;&gt;K197,F197="A"),"2017 - kw",IF(AND(F197=G197,H197&lt;&gt;I197,F197="A"),"2018 - kw","N/A")))</f>
        <v>N/A</v>
      </c>
      <c r="B196" s="280" t="str">
        <f>IF(AND(F197="A",G197="A"),"A","")</f>
        <v/>
      </c>
      <c r="C196" s="290"/>
      <c r="D196" s="291" t="str">
        <f>D195 &amp; "kW"</f>
        <v>kW</v>
      </c>
      <c r="E196" s="292" t="s">
        <v>235</v>
      </c>
      <c r="F196" s="289"/>
      <c r="G196" s="289"/>
      <c r="H196" s="289"/>
      <c r="I196" s="289"/>
      <c r="J196" s="289"/>
      <c r="K196" s="289"/>
      <c r="L196" s="289"/>
      <c r="M196" s="289"/>
      <c r="N196" s="289"/>
      <c r="O196" s="289"/>
      <c r="P196" s="280"/>
      <c r="Q196" s="280"/>
      <c r="R196" s="280"/>
      <c r="S196" s="280"/>
      <c r="T196" s="280"/>
      <c r="U196" s="280"/>
      <c r="V196" s="280"/>
      <c r="Z196" s="281"/>
      <c r="AA196" s="281" t="str">
        <f>IF(AND(F197=G197,H197=I197,F197="A"),"2016 - kw","")</f>
        <v/>
      </c>
      <c r="AB196" s="281" t="str">
        <f>IF(OR(B196="2017 - kw",B196="2018 - kw"),"2016 - kw","")</f>
        <v/>
      </c>
      <c r="AC196" s="281"/>
      <c r="AD196" s="281"/>
      <c r="AE196" s="281"/>
    </row>
    <row r="197" spans="1:31" hidden="1" x14ac:dyDescent="0.35">
      <c r="A197" s="280"/>
      <c r="B197" s="280"/>
      <c r="C197" s="293"/>
      <c r="D197" s="294"/>
      <c r="E197" s="295" t="s">
        <v>236</v>
      </c>
      <c r="F197" s="296"/>
      <c r="G197" s="296"/>
      <c r="H197" s="296"/>
      <c r="I197" s="296"/>
      <c r="J197" s="296"/>
      <c r="K197" s="296"/>
      <c r="L197" s="296"/>
      <c r="M197" s="296"/>
      <c r="N197" s="296"/>
      <c r="O197" s="296"/>
      <c r="P197" s="280"/>
      <c r="Q197" s="280"/>
      <c r="R197" s="280"/>
      <c r="S197" s="280"/>
      <c r="T197" s="280"/>
      <c r="U197" s="280"/>
      <c r="V197" s="280"/>
      <c r="Z197" s="281"/>
      <c r="AA197" s="281"/>
      <c r="AB197" s="281"/>
      <c r="AC197" s="281"/>
      <c r="AD197" s="281"/>
      <c r="AE197" s="281"/>
    </row>
    <row r="198" spans="1:31" hidden="1" x14ac:dyDescent="0.35">
      <c r="A198" s="280" t="str">
        <f>IF(AND(F200=G200,H200=I200,J200=K200,F200="A"),"2016 - kwh",IF(AND(F200=G200,H200=I200,J200&lt;&gt;K200,F200="A"),"2017 - kwh",IF(AND(F200=G200,H200&lt;&gt;I200,F200="A"),"2018 - kwh","N/A")))</f>
        <v>N/A</v>
      </c>
      <c r="B198" s="280" t="str">
        <f>IF(AND(F200="A",G200="A"),"A","")</f>
        <v/>
      </c>
      <c r="C198" s="286" t="s">
        <v>292</v>
      </c>
      <c r="D198" s="287"/>
      <c r="E198" s="288" t="s">
        <v>186</v>
      </c>
      <c r="F198" s="289"/>
      <c r="G198" s="289"/>
      <c r="H198" s="289"/>
      <c r="I198" s="289"/>
      <c r="J198" s="289"/>
      <c r="K198" s="289"/>
      <c r="L198" s="289"/>
      <c r="M198" s="289"/>
      <c r="N198" s="289"/>
      <c r="O198" s="289"/>
      <c r="P198" s="280"/>
      <c r="Q198" s="280"/>
      <c r="R198" s="280"/>
      <c r="S198" s="280"/>
      <c r="T198" s="280"/>
      <c r="U198" s="280"/>
      <c r="V198" s="280"/>
      <c r="Z198" s="281"/>
      <c r="AA198" s="281" t="str">
        <f>IF(AND(F200=G200,H200=I200,F200="A"),"2016 - kwh","")</f>
        <v/>
      </c>
      <c r="AB198" s="281" t="str">
        <f>IF(OR(B198="2017 - kwh",B198="2018 - kwh"),"2016 - kwh","")</f>
        <v/>
      </c>
      <c r="AC198" s="281"/>
      <c r="AD198" s="281"/>
      <c r="AE198" s="281"/>
    </row>
    <row r="199" spans="1:31" hidden="1" x14ac:dyDescent="0.35">
      <c r="A199" s="280" t="str">
        <f>IF(AND(F200=G200,H200=I200,J200=K200,F200="A"),"2016 - kw",IF(AND(F200=G200,H200=I200,J200&lt;&gt;K200,F200="A"),"2017 - kw",IF(AND(F200=G200,H200&lt;&gt;I200,F200="A"),"2018 - kw","N/A")))</f>
        <v>N/A</v>
      </c>
      <c r="B199" s="280" t="str">
        <f>IF(AND(F200="A",G200="A"),"A","")</f>
        <v/>
      </c>
      <c r="C199" s="290"/>
      <c r="D199" s="291" t="str">
        <f>D198 &amp; "kW"</f>
        <v>kW</v>
      </c>
      <c r="E199" s="292" t="s">
        <v>235</v>
      </c>
      <c r="F199" s="289"/>
      <c r="G199" s="289"/>
      <c r="H199" s="289"/>
      <c r="I199" s="289"/>
      <c r="J199" s="289"/>
      <c r="K199" s="289"/>
      <c r="L199" s="289"/>
      <c r="M199" s="289"/>
      <c r="N199" s="289"/>
      <c r="O199" s="289"/>
      <c r="P199" s="280"/>
      <c r="Q199" s="280"/>
      <c r="R199" s="280"/>
      <c r="S199" s="280"/>
      <c r="T199" s="280"/>
      <c r="U199" s="280"/>
      <c r="V199" s="280"/>
      <c r="Z199" s="281"/>
      <c r="AA199" s="281" t="str">
        <f>IF(AND(F200=G200,H200=I200,F200="A"),"2016 - kw","")</f>
        <v/>
      </c>
      <c r="AB199" s="281" t="str">
        <f>IF(OR(B199="2017 - kw",B199="2018 - kw"),"2016 - kw","")</f>
        <v/>
      </c>
      <c r="AC199" s="281"/>
      <c r="AD199" s="281"/>
      <c r="AE199" s="281"/>
    </row>
    <row r="200" spans="1:31" hidden="1" x14ac:dyDescent="0.35">
      <c r="A200" s="280"/>
      <c r="B200" s="280"/>
      <c r="C200" s="293"/>
      <c r="D200" s="294"/>
      <c r="E200" s="295" t="s">
        <v>236</v>
      </c>
      <c r="F200" s="296"/>
      <c r="G200" s="296"/>
      <c r="H200" s="296"/>
      <c r="I200" s="296"/>
      <c r="J200" s="296"/>
      <c r="K200" s="296"/>
      <c r="L200" s="296"/>
      <c r="M200" s="296"/>
      <c r="N200" s="296"/>
      <c r="O200" s="296"/>
      <c r="P200" s="280"/>
      <c r="Q200" s="280"/>
      <c r="R200" s="280"/>
      <c r="S200" s="280"/>
      <c r="T200" s="280"/>
      <c r="U200" s="280"/>
      <c r="V200" s="280"/>
      <c r="Z200" s="281"/>
      <c r="AA200" s="281"/>
      <c r="AB200" s="281"/>
      <c r="AC200" s="281"/>
      <c r="AD200" s="281"/>
      <c r="AE200" s="281"/>
    </row>
    <row r="201" spans="1:31" hidden="1" x14ac:dyDescent="0.35">
      <c r="A201" s="280" t="str">
        <f>IF(AND(F203=G203,H203=I203,J203=K203,F203="A"),"2016 - kwh",IF(AND(F203=G203,H203=I203,J203&lt;&gt;K203,F203="A"),"2017 - kwh",IF(AND(F203=G203,H203&lt;&gt;I203,F203="A"),"2018 - kwh","N/A")))</f>
        <v>N/A</v>
      </c>
      <c r="B201" s="280" t="str">
        <f>IF(AND(F203="A",G203="A"),"A","")</f>
        <v/>
      </c>
      <c r="C201" s="286" t="s">
        <v>293</v>
      </c>
      <c r="D201" s="287"/>
      <c r="E201" s="288" t="s">
        <v>186</v>
      </c>
      <c r="F201" s="289"/>
      <c r="G201" s="289"/>
      <c r="H201" s="289"/>
      <c r="I201" s="289"/>
      <c r="J201" s="289"/>
      <c r="K201" s="289"/>
      <c r="L201" s="289"/>
      <c r="M201" s="289"/>
      <c r="N201" s="289"/>
      <c r="O201" s="289"/>
      <c r="P201" s="280"/>
      <c r="Q201" s="280"/>
      <c r="R201" s="280"/>
      <c r="S201" s="280"/>
      <c r="T201" s="280"/>
      <c r="U201" s="280"/>
      <c r="V201" s="280"/>
      <c r="Z201" s="281"/>
      <c r="AA201" s="281" t="str">
        <f>IF(AND(F203=G203,H203=I203,F203="A"),"2016 - kwh","")</f>
        <v/>
      </c>
      <c r="AB201" s="281" t="str">
        <f>IF(OR(B201="2017 - kwh",B201="2018 - kwh"),"2016 - kwh","")</f>
        <v/>
      </c>
      <c r="AC201" s="281"/>
      <c r="AD201" s="281"/>
      <c r="AE201" s="281"/>
    </row>
    <row r="202" spans="1:31" hidden="1" x14ac:dyDescent="0.35">
      <c r="A202" s="280" t="str">
        <f>IF(AND(F203=G203,H203=I203,J203=K203,F203="A"),"2016 - kw",IF(AND(F203=G203,H203=I203,J203&lt;&gt;K203,F203="A"),"2017 - kw",IF(AND(F203=G203,H203&lt;&gt;I203,F203="A"),"2018 - kw","N/A")))</f>
        <v>N/A</v>
      </c>
      <c r="B202" s="280" t="str">
        <f>IF(AND(F203="A",G203="A"),"A","")</f>
        <v/>
      </c>
      <c r="C202" s="290"/>
      <c r="D202" s="291" t="str">
        <f>D201 &amp; "kW"</f>
        <v>kW</v>
      </c>
      <c r="E202" s="292" t="s">
        <v>235</v>
      </c>
      <c r="F202" s="289"/>
      <c r="G202" s="289"/>
      <c r="H202" s="289"/>
      <c r="I202" s="289"/>
      <c r="J202" s="289"/>
      <c r="K202" s="289"/>
      <c r="L202" s="289"/>
      <c r="M202" s="289"/>
      <c r="N202" s="289"/>
      <c r="O202" s="289"/>
      <c r="P202" s="280"/>
      <c r="Q202" s="280"/>
      <c r="R202" s="280"/>
      <c r="S202" s="280"/>
      <c r="T202" s="280"/>
      <c r="U202" s="280"/>
      <c r="V202" s="280"/>
      <c r="Z202" s="281"/>
      <c r="AA202" s="281" t="str">
        <f>IF(AND(F203=G203,H203=I203,F203="A"),"2016 - kw","")</f>
        <v/>
      </c>
      <c r="AB202" s="281" t="str">
        <f>IF(OR(B202="2017 - kw",B202="2018 - kw"),"2016 - kw","")</f>
        <v/>
      </c>
      <c r="AC202" s="281"/>
      <c r="AD202" s="281"/>
      <c r="AE202" s="281"/>
    </row>
    <row r="203" spans="1:31" hidden="1" x14ac:dyDescent="0.35">
      <c r="A203" s="280"/>
      <c r="B203" s="280"/>
      <c r="C203" s="293"/>
      <c r="D203" s="294"/>
      <c r="E203" s="295" t="s">
        <v>236</v>
      </c>
      <c r="F203" s="296"/>
      <c r="G203" s="296"/>
      <c r="H203" s="296"/>
      <c r="I203" s="296"/>
      <c r="J203" s="296"/>
      <c r="K203" s="296"/>
      <c r="L203" s="296"/>
      <c r="M203" s="296"/>
      <c r="N203" s="296"/>
      <c r="O203" s="296"/>
      <c r="P203" s="280"/>
      <c r="Q203" s="280"/>
      <c r="R203" s="280"/>
      <c r="S203" s="280"/>
      <c r="T203" s="280"/>
      <c r="U203" s="280"/>
      <c r="V203" s="280"/>
      <c r="Z203" s="281"/>
      <c r="AA203" s="281"/>
      <c r="AB203" s="281"/>
      <c r="AC203" s="281"/>
      <c r="AD203" s="281"/>
      <c r="AE203" s="281"/>
    </row>
    <row r="204" spans="1:31" hidden="1" x14ac:dyDescent="0.35">
      <c r="A204" s="280" t="str">
        <f>IF(AND(F206=G206,H206=I206,J206=K206,F206="A"),"2016 - kwh",IF(AND(F206=G206,H206=I206,J206&lt;&gt;K206,F206="A"),"2017 - kwh",IF(AND(F206=G206,H206&lt;&gt;I206,F206="A"),"2018 - kwh","N/A")))</f>
        <v>N/A</v>
      </c>
      <c r="B204" s="280" t="str">
        <f>IF(AND(F206="A",G206="A"),"A","")</f>
        <v/>
      </c>
      <c r="C204" s="286" t="s">
        <v>294</v>
      </c>
      <c r="D204" s="287"/>
      <c r="E204" s="288" t="s">
        <v>186</v>
      </c>
      <c r="F204" s="289"/>
      <c r="G204" s="289"/>
      <c r="H204" s="289"/>
      <c r="I204" s="289"/>
      <c r="J204" s="289"/>
      <c r="K204" s="289"/>
      <c r="L204" s="289"/>
      <c r="M204" s="289"/>
      <c r="N204" s="289"/>
      <c r="O204" s="289"/>
      <c r="P204" s="280"/>
      <c r="Q204" s="280"/>
      <c r="R204" s="280"/>
      <c r="S204" s="280"/>
      <c r="T204" s="280"/>
      <c r="U204" s="280"/>
      <c r="V204" s="280"/>
      <c r="Z204" s="281"/>
      <c r="AA204" s="281" t="str">
        <f>IF(AND(F206=G206,H206=I206,F206="A"),"2016 - kwh","")</f>
        <v/>
      </c>
      <c r="AB204" s="281" t="str">
        <f>IF(OR(B204="2017 - kwh",B204="2018 - kwh"),"2016 - kwh","")</f>
        <v/>
      </c>
      <c r="AC204" s="281"/>
      <c r="AD204" s="281"/>
      <c r="AE204" s="281"/>
    </row>
    <row r="205" spans="1:31" hidden="1" x14ac:dyDescent="0.35">
      <c r="A205" s="280" t="str">
        <f>IF(AND(F206=G206,H206=I206,J206=K206,F206="A"),"2016 - kw",IF(AND(F206=G206,H206=I206,J206&lt;&gt;K206,F206="A"),"2017 - kw",IF(AND(F206=G206,H206&lt;&gt;I206,F206="A"),"2018 - kw","N/A")))</f>
        <v>N/A</v>
      </c>
      <c r="B205" s="280" t="str">
        <f>IF(AND(F206="A",G206="A"),"A","")</f>
        <v/>
      </c>
      <c r="C205" s="290"/>
      <c r="D205" s="291" t="str">
        <f>D204 &amp; "kW"</f>
        <v>kW</v>
      </c>
      <c r="E205" s="292" t="s">
        <v>235</v>
      </c>
      <c r="F205" s="289"/>
      <c r="G205" s="289"/>
      <c r="H205" s="289"/>
      <c r="I205" s="289"/>
      <c r="J205" s="289"/>
      <c r="K205" s="289"/>
      <c r="L205" s="289"/>
      <c r="M205" s="289"/>
      <c r="N205" s="289"/>
      <c r="O205" s="289"/>
      <c r="P205" s="280"/>
      <c r="Q205" s="280"/>
      <c r="R205" s="280"/>
      <c r="S205" s="280"/>
      <c r="T205" s="280"/>
      <c r="U205" s="280"/>
      <c r="V205" s="280"/>
      <c r="Z205" s="281"/>
      <c r="AA205" s="281" t="str">
        <f>IF(AND(F206=G206,H206=I206,F206="A"),"2016 - kw","")</f>
        <v/>
      </c>
      <c r="AB205" s="281" t="str">
        <f>IF(OR(B205="2017 - kw",B205="2018 - kw"),"2016 - kw","")</f>
        <v/>
      </c>
      <c r="AC205" s="281"/>
      <c r="AD205" s="281"/>
      <c r="AE205" s="281"/>
    </row>
    <row r="206" spans="1:31" hidden="1" x14ac:dyDescent="0.35">
      <c r="A206" s="280"/>
      <c r="B206" s="280"/>
      <c r="C206" s="293"/>
      <c r="D206" s="294"/>
      <c r="E206" s="295" t="s">
        <v>236</v>
      </c>
      <c r="F206" s="296"/>
      <c r="G206" s="296"/>
      <c r="H206" s="296"/>
      <c r="I206" s="296"/>
      <c r="J206" s="296"/>
      <c r="K206" s="296"/>
      <c r="L206" s="296"/>
      <c r="M206" s="296"/>
      <c r="N206" s="296"/>
      <c r="O206" s="296"/>
      <c r="P206" s="280"/>
      <c r="Q206" s="280"/>
      <c r="R206" s="280"/>
      <c r="S206" s="280"/>
      <c r="T206" s="280"/>
      <c r="U206" s="280"/>
      <c r="V206" s="280"/>
      <c r="Z206" s="281"/>
      <c r="AA206" s="281"/>
      <c r="AB206" s="281"/>
      <c r="AC206" s="281"/>
      <c r="AD206" s="281"/>
      <c r="AE206" s="281"/>
    </row>
    <row r="207" spans="1:31" hidden="1" x14ac:dyDescent="0.35">
      <c r="A207" s="280" t="str">
        <f>IF(AND(F209=G209,H209=I209,J209=K209,F209="A"),"2016 - kwh",IF(AND(F209=G209,H209=I209,J209&lt;&gt;K209,F209="A"),"2017 - kwh",IF(AND(F209=G209,H209&lt;&gt;I209,F209="A"),"2018 - kwh","N/A")))</f>
        <v>N/A</v>
      </c>
      <c r="B207" s="280" t="str">
        <f>IF(AND(F209="A",G209="A"),"A","")</f>
        <v/>
      </c>
      <c r="C207" s="286" t="s">
        <v>295</v>
      </c>
      <c r="D207" s="287"/>
      <c r="E207" s="288" t="s">
        <v>186</v>
      </c>
      <c r="F207" s="289"/>
      <c r="G207" s="289"/>
      <c r="H207" s="289"/>
      <c r="I207" s="289"/>
      <c r="J207" s="289"/>
      <c r="K207" s="289"/>
      <c r="L207" s="289"/>
      <c r="M207" s="289"/>
      <c r="N207" s="289"/>
      <c r="O207" s="289"/>
      <c r="P207" s="280"/>
      <c r="Q207" s="280"/>
      <c r="R207" s="280"/>
      <c r="S207" s="280"/>
      <c r="T207" s="280"/>
      <c r="U207" s="280"/>
      <c r="V207" s="280"/>
      <c r="Z207" s="281"/>
      <c r="AA207" s="281" t="str">
        <f>IF(AND(F209=G209,H209=I209,F209="A"),"2016 - kwh","")</f>
        <v/>
      </c>
      <c r="AB207" s="281" t="str">
        <f>IF(OR(B207="2017 - kwh",B207="2018 - kwh"),"2016 - kwh","")</f>
        <v/>
      </c>
      <c r="AC207" s="281"/>
      <c r="AD207" s="281"/>
      <c r="AE207" s="281"/>
    </row>
    <row r="208" spans="1:31" hidden="1" x14ac:dyDescent="0.35">
      <c r="A208" s="280" t="str">
        <f>IF(AND(F209=G209,H209=I209,J209=K209,F209="A"),"2016 - kw",IF(AND(F209=G209,H209=I209,J209&lt;&gt;K209,F209="A"),"2017 - kw",IF(AND(F209=G209,H209&lt;&gt;I209,F209="A"),"2018 - kw","N/A")))</f>
        <v>N/A</v>
      </c>
      <c r="B208" s="280" t="str">
        <f>IF(AND(F209="A",G209="A"),"A","")</f>
        <v/>
      </c>
      <c r="C208" s="290"/>
      <c r="D208" s="291" t="str">
        <f>D207 &amp; "kW"</f>
        <v>kW</v>
      </c>
      <c r="E208" s="292" t="s">
        <v>235</v>
      </c>
      <c r="F208" s="289"/>
      <c r="G208" s="289"/>
      <c r="H208" s="289"/>
      <c r="I208" s="289"/>
      <c r="J208" s="289"/>
      <c r="K208" s="289"/>
      <c r="L208" s="289"/>
      <c r="M208" s="289"/>
      <c r="N208" s="289"/>
      <c r="O208" s="289"/>
      <c r="P208" s="280"/>
      <c r="Q208" s="280"/>
      <c r="R208" s="280"/>
      <c r="S208" s="280"/>
      <c r="T208" s="280"/>
      <c r="U208" s="280"/>
      <c r="V208" s="280"/>
      <c r="Z208" s="281"/>
      <c r="AA208" s="281" t="str">
        <f>IF(AND(F209=G209,H209=I209,F209="A"),"2016 - kw","")</f>
        <v/>
      </c>
      <c r="AB208" s="281" t="str">
        <f>IF(OR(B208="2017 - kw",B208="2018 - kw"),"2016 - kw","")</f>
        <v/>
      </c>
      <c r="AC208" s="281"/>
      <c r="AD208" s="281"/>
      <c r="AE208" s="281"/>
    </row>
    <row r="209" spans="1:31" hidden="1" x14ac:dyDescent="0.35">
      <c r="A209" s="280"/>
      <c r="B209" s="280"/>
      <c r="C209" s="293"/>
      <c r="D209" s="294"/>
      <c r="E209" s="295" t="s">
        <v>236</v>
      </c>
      <c r="F209" s="296"/>
      <c r="G209" s="296"/>
      <c r="H209" s="296"/>
      <c r="I209" s="296"/>
      <c r="J209" s="296"/>
      <c r="K209" s="296"/>
      <c r="L209" s="296"/>
      <c r="M209" s="296"/>
      <c r="N209" s="296"/>
      <c r="O209" s="296"/>
      <c r="P209" s="280"/>
      <c r="Q209" s="280"/>
      <c r="R209" s="280"/>
      <c r="S209" s="280"/>
      <c r="T209" s="280"/>
      <c r="U209" s="280"/>
      <c r="V209" s="280"/>
      <c r="Z209" s="281"/>
      <c r="AA209" s="281"/>
      <c r="AB209" s="281"/>
      <c r="AC209" s="281"/>
      <c r="AD209" s="281"/>
      <c r="AE209" s="281"/>
    </row>
    <row r="210" spans="1:31" hidden="1" x14ac:dyDescent="0.35">
      <c r="A210" s="280" t="str">
        <f>IF(AND(F212=G212,H212=I212,J212=K212,F212="A"),"2016 - kwh",IF(AND(F212=G212,H212=I212,J212&lt;&gt;K212,F212="A"),"2017 - kwh",IF(AND(F212=G212,H212&lt;&gt;I212,F212="A"),"2018 - kwh","N/A")))</f>
        <v>N/A</v>
      </c>
      <c r="B210" s="280" t="str">
        <f>IF(AND(F212="A",G212="A"),"A","")</f>
        <v/>
      </c>
      <c r="C210" s="286" t="s">
        <v>296</v>
      </c>
      <c r="D210" s="287"/>
      <c r="E210" s="288" t="s">
        <v>186</v>
      </c>
      <c r="F210" s="289"/>
      <c r="G210" s="289"/>
      <c r="H210" s="289"/>
      <c r="I210" s="289"/>
      <c r="J210" s="289"/>
      <c r="K210" s="289"/>
      <c r="L210" s="289"/>
      <c r="M210" s="289"/>
      <c r="N210" s="289"/>
      <c r="O210" s="289"/>
      <c r="P210" s="280"/>
      <c r="Q210" s="280"/>
      <c r="R210" s="280"/>
      <c r="S210" s="280"/>
      <c r="T210" s="280"/>
      <c r="U210" s="280"/>
      <c r="V210" s="280"/>
      <c r="Z210" s="281"/>
      <c r="AA210" s="281" t="str">
        <f>IF(AND(F212=G212,H212=I212,F212="A"),"2016 - kwh","")</f>
        <v/>
      </c>
      <c r="AB210" s="281" t="str">
        <f>IF(OR(B210="2017 - kwh",B210="2018 - kwh"),"2016 - kwh","")</f>
        <v/>
      </c>
      <c r="AC210" s="281"/>
      <c r="AD210" s="281"/>
      <c r="AE210" s="281"/>
    </row>
    <row r="211" spans="1:31" hidden="1" x14ac:dyDescent="0.35">
      <c r="A211" s="280" t="str">
        <f>IF(AND(F212=G212,H212=I212,J212=K212,F212="A"),"2016 - kw",IF(AND(F212=G212,H212=I212,J212&lt;&gt;K212,F212="A"),"2017 - kw",IF(AND(F212=G212,H212&lt;&gt;I212,F212="A"),"2018 - kw","N/A")))</f>
        <v>N/A</v>
      </c>
      <c r="B211" s="280" t="str">
        <f>IF(AND(F212="A",G212="A"),"A","")</f>
        <v/>
      </c>
      <c r="C211" s="290"/>
      <c r="D211" s="291" t="str">
        <f>D210 &amp; "kW"</f>
        <v>kW</v>
      </c>
      <c r="E211" s="292" t="s">
        <v>235</v>
      </c>
      <c r="F211" s="289"/>
      <c r="G211" s="289"/>
      <c r="H211" s="289"/>
      <c r="I211" s="289"/>
      <c r="J211" s="289"/>
      <c r="K211" s="289"/>
      <c r="L211" s="289"/>
      <c r="M211" s="289"/>
      <c r="N211" s="289"/>
      <c r="O211" s="289"/>
      <c r="P211" s="280"/>
      <c r="Q211" s="280"/>
      <c r="R211" s="280"/>
      <c r="S211" s="280"/>
      <c r="T211" s="280"/>
      <c r="U211" s="280"/>
      <c r="V211" s="280"/>
      <c r="Z211" s="281"/>
      <c r="AA211" s="281" t="str">
        <f>IF(AND(F212=G212,H212=I212,F212="A"),"2016 - kw","")</f>
        <v/>
      </c>
      <c r="AB211" s="281" t="str">
        <f>IF(OR(B211="2017 - kw",B211="2018 - kw"),"2016 - kw","")</f>
        <v/>
      </c>
      <c r="AC211" s="281"/>
      <c r="AD211" s="281"/>
      <c r="AE211" s="281"/>
    </row>
    <row r="212" spans="1:31" hidden="1" x14ac:dyDescent="0.35">
      <c r="A212" s="280"/>
      <c r="B212" s="280"/>
      <c r="C212" s="293"/>
      <c r="D212" s="294"/>
      <c r="E212" s="295" t="s">
        <v>236</v>
      </c>
      <c r="F212" s="296"/>
      <c r="G212" s="296"/>
      <c r="H212" s="296"/>
      <c r="I212" s="296"/>
      <c r="J212" s="296"/>
      <c r="K212" s="296"/>
      <c r="L212" s="296"/>
      <c r="M212" s="296"/>
      <c r="N212" s="296"/>
      <c r="O212" s="296"/>
      <c r="P212" s="280"/>
      <c r="Q212" s="280"/>
      <c r="R212" s="280"/>
      <c r="S212" s="280"/>
      <c r="T212" s="280"/>
      <c r="U212" s="280"/>
      <c r="V212" s="280"/>
      <c r="Z212" s="281"/>
      <c r="AA212" s="281"/>
      <c r="AB212" s="281"/>
      <c r="AC212" s="281"/>
      <c r="AD212" s="281"/>
      <c r="AE212" s="281"/>
    </row>
    <row r="213" spans="1:31" hidden="1" x14ac:dyDescent="0.35">
      <c r="A213" s="280" t="str">
        <f>IF(AND(F215=G215,H215=I215,J215=K215,F215="A"),"2016 - kwh",IF(AND(F215=G215,H215=I215,J215&lt;&gt;K215,F215="A"),"2017 - kwh",IF(AND(F215=G215,H215&lt;&gt;I215,F215="A"),"2018 - kwh","N/A")))</f>
        <v>N/A</v>
      </c>
      <c r="B213" s="280" t="str">
        <f>IF(AND(F215="A",G215="A"),"A","")</f>
        <v/>
      </c>
      <c r="C213" s="286" t="s">
        <v>297</v>
      </c>
      <c r="D213" s="287"/>
      <c r="E213" s="288" t="s">
        <v>186</v>
      </c>
      <c r="F213" s="289"/>
      <c r="G213" s="289"/>
      <c r="H213" s="289"/>
      <c r="I213" s="289"/>
      <c r="J213" s="289"/>
      <c r="K213" s="289"/>
      <c r="L213" s="289"/>
      <c r="M213" s="289"/>
      <c r="N213" s="289"/>
      <c r="O213" s="289"/>
      <c r="P213" s="280"/>
      <c r="Q213" s="280"/>
      <c r="R213" s="280"/>
      <c r="S213" s="280"/>
      <c r="T213" s="280"/>
      <c r="U213" s="280"/>
      <c r="V213" s="280"/>
      <c r="Z213" s="281"/>
      <c r="AA213" s="281" t="str">
        <f>IF(AND(F215=G215,H215=I215,F215="A"),"2016 - kwh","")</f>
        <v/>
      </c>
      <c r="AB213" s="281" t="str">
        <f>IF(OR(B213="2017 - kwh",B213="2018 - kwh"),"2016 - kwh","")</f>
        <v/>
      </c>
      <c r="AC213" s="281"/>
      <c r="AD213" s="281"/>
      <c r="AE213" s="281"/>
    </row>
    <row r="214" spans="1:31" hidden="1" x14ac:dyDescent="0.35">
      <c r="A214" s="280" t="str">
        <f>IF(AND(F215=G215,H215=I215,J215=K215,F215="A"),"2016 - kw",IF(AND(F215=G215,H215=I215,J215&lt;&gt;K215,F215="A"),"2017 - kw",IF(AND(F215=G215,H215&lt;&gt;I215,F215="A"),"2018 - kw","N/A")))</f>
        <v>N/A</v>
      </c>
      <c r="B214" s="280" t="str">
        <f>IF(AND(F215="A",G215="A"),"A","")</f>
        <v/>
      </c>
      <c r="C214" s="290"/>
      <c r="D214" s="291" t="str">
        <f>D213 &amp; "kW"</f>
        <v>kW</v>
      </c>
      <c r="E214" s="292" t="s">
        <v>235</v>
      </c>
      <c r="F214" s="289"/>
      <c r="G214" s="289"/>
      <c r="H214" s="289"/>
      <c r="I214" s="289"/>
      <c r="J214" s="289"/>
      <c r="K214" s="289"/>
      <c r="L214" s="289"/>
      <c r="M214" s="289"/>
      <c r="N214" s="289"/>
      <c r="O214" s="289"/>
      <c r="P214" s="280"/>
      <c r="Q214" s="280"/>
      <c r="R214" s="280"/>
      <c r="S214" s="280"/>
      <c r="T214" s="280"/>
      <c r="U214" s="280"/>
      <c r="V214" s="280"/>
      <c r="Z214" s="281"/>
      <c r="AA214" s="281" t="str">
        <f>IF(AND(F215=G215,H215=I215,F215="A"),"2016 - kw","")</f>
        <v/>
      </c>
      <c r="AB214" s="281" t="str">
        <f>IF(OR(B214="2017 - kw",B214="2018 - kw"),"2016 - kw","")</f>
        <v/>
      </c>
      <c r="AC214" s="281"/>
      <c r="AD214" s="281"/>
      <c r="AE214" s="281"/>
    </row>
    <row r="215" spans="1:31" hidden="1" x14ac:dyDescent="0.35">
      <c r="A215" s="280"/>
      <c r="B215" s="280"/>
      <c r="C215" s="293"/>
      <c r="D215" s="294"/>
      <c r="E215" s="295" t="s">
        <v>236</v>
      </c>
      <c r="F215" s="296"/>
      <c r="G215" s="296"/>
      <c r="H215" s="296"/>
      <c r="I215" s="296"/>
      <c r="J215" s="296"/>
      <c r="K215" s="296"/>
      <c r="L215" s="296"/>
      <c r="M215" s="296"/>
      <c r="N215" s="296"/>
      <c r="O215" s="296"/>
      <c r="P215" s="280"/>
      <c r="Q215" s="280"/>
      <c r="R215" s="280"/>
      <c r="S215" s="280"/>
      <c r="T215" s="280"/>
      <c r="U215" s="280"/>
      <c r="V215" s="280"/>
      <c r="Z215" s="281"/>
      <c r="AA215" s="281"/>
      <c r="AB215" s="281"/>
      <c r="AC215" s="281"/>
      <c r="AD215" s="281"/>
      <c r="AE215" s="281"/>
    </row>
    <row r="216" spans="1:31" hidden="1" x14ac:dyDescent="0.35">
      <c r="A216" s="280" t="str">
        <f>IF(AND(F218=G218,H218=I218,J218=K218,F218="A"),"2016 - kwh",IF(AND(F218=G218,H218=I218,J218&lt;&gt;K218,F218="A"),"2017 - kwh",IF(AND(F218=G218,H218&lt;&gt;I218,F218="A"),"2018 - kwh","N/A")))</f>
        <v>N/A</v>
      </c>
      <c r="B216" s="280" t="str">
        <f>IF(AND(F218="A",G218="A"),"A","")</f>
        <v/>
      </c>
      <c r="C216" s="286" t="s">
        <v>298</v>
      </c>
      <c r="D216" s="287"/>
      <c r="E216" s="288" t="s">
        <v>186</v>
      </c>
      <c r="F216" s="289"/>
      <c r="G216" s="289"/>
      <c r="H216" s="289"/>
      <c r="I216" s="289"/>
      <c r="J216" s="289"/>
      <c r="K216" s="289"/>
      <c r="L216" s="289"/>
      <c r="M216" s="289"/>
      <c r="N216" s="289"/>
      <c r="O216" s="289"/>
      <c r="P216" s="280"/>
      <c r="Q216" s="280"/>
      <c r="R216" s="280"/>
      <c r="S216" s="280"/>
      <c r="T216" s="280"/>
      <c r="U216" s="280"/>
      <c r="V216" s="280"/>
      <c r="Z216" s="281"/>
      <c r="AA216" s="281" t="str">
        <f>IF(AND(F218=G218,H218=I218,F218="A"),"2016 - kwh","")</f>
        <v/>
      </c>
      <c r="AB216" s="281" t="str">
        <f>IF(OR(B216="2017 - kwh",B216="2018 - kwh"),"2016 - kwh","")</f>
        <v/>
      </c>
      <c r="AC216" s="281"/>
      <c r="AD216" s="281"/>
      <c r="AE216" s="281"/>
    </row>
    <row r="217" spans="1:31" hidden="1" x14ac:dyDescent="0.35">
      <c r="A217" s="280" t="str">
        <f>IF(AND(F218=G218,H218=I218,J218=K218,F218="A"),"2016 - kw",IF(AND(F218=G218,H218=I218,J218&lt;&gt;K218,F218="A"),"2017 - kw",IF(AND(F218=G218,H218&lt;&gt;I218,F218="A"),"2018 - kw","N/A")))</f>
        <v>N/A</v>
      </c>
      <c r="B217" s="280" t="str">
        <f>IF(AND(F218="A",G218="A"),"A","")</f>
        <v/>
      </c>
      <c r="C217" s="290"/>
      <c r="D217" s="291" t="str">
        <f>D216 &amp; "kW"</f>
        <v>kW</v>
      </c>
      <c r="E217" s="292" t="s">
        <v>235</v>
      </c>
      <c r="F217" s="289"/>
      <c r="G217" s="289"/>
      <c r="H217" s="289"/>
      <c r="I217" s="289"/>
      <c r="J217" s="289"/>
      <c r="K217" s="289"/>
      <c r="L217" s="289"/>
      <c r="M217" s="289"/>
      <c r="N217" s="289"/>
      <c r="O217" s="289"/>
      <c r="P217" s="280"/>
      <c r="Q217" s="280"/>
      <c r="R217" s="280"/>
      <c r="S217" s="280"/>
      <c r="T217" s="280"/>
      <c r="U217" s="280"/>
      <c r="V217" s="280"/>
      <c r="Z217" s="281"/>
      <c r="AA217" s="281" t="str">
        <f>IF(AND(F218=G218,H218=I218,F218="A"),"2016 - kw","")</f>
        <v/>
      </c>
      <c r="AB217" s="281" t="str">
        <f>IF(OR(B217="2017 - kw",B217="2018 - kw"),"2016 - kw","")</f>
        <v/>
      </c>
      <c r="AC217" s="281"/>
      <c r="AD217" s="281"/>
      <c r="AE217" s="281"/>
    </row>
    <row r="218" spans="1:31" hidden="1" x14ac:dyDescent="0.35">
      <c r="A218" s="280"/>
      <c r="B218" s="280"/>
      <c r="C218" s="293"/>
      <c r="D218" s="294"/>
      <c r="E218" s="295" t="s">
        <v>236</v>
      </c>
      <c r="F218" s="296"/>
      <c r="G218" s="296"/>
      <c r="H218" s="296"/>
      <c r="I218" s="296"/>
      <c r="J218" s="296"/>
      <c r="K218" s="296"/>
      <c r="L218" s="296"/>
      <c r="M218" s="296"/>
      <c r="N218" s="296"/>
      <c r="O218" s="296"/>
      <c r="P218" s="280"/>
      <c r="Q218" s="280"/>
      <c r="R218" s="280"/>
      <c r="S218" s="280"/>
      <c r="T218" s="280"/>
      <c r="U218" s="280"/>
      <c r="V218" s="280"/>
      <c r="Z218" s="281"/>
      <c r="AA218" s="281"/>
      <c r="AB218" s="281"/>
      <c r="AC218" s="281"/>
      <c r="AD218" s="281"/>
      <c r="AE218" s="281"/>
    </row>
    <row r="219" spans="1:31" hidden="1" x14ac:dyDescent="0.35">
      <c r="A219" s="280" t="str">
        <f>IF(AND(F221=G221,H221=I221,J221=K221,F221="A"),"2016 - kwh",IF(AND(F221=G221,H221=I221,J221&lt;&gt;K221,F221="A"),"2017 - kwh",IF(AND(F221=G221,H221&lt;&gt;I221,F221="A"),"2018 - kwh","N/A")))</f>
        <v>N/A</v>
      </c>
      <c r="B219" s="280" t="str">
        <f>IF(AND(F221="A",G221="A"),"A","")</f>
        <v/>
      </c>
      <c r="C219" s="286" t="s">
        <v>299</v>
      </c>
      <c r="D219" s="287"/>
      <c r="E219" s="288" t="s">
        <v>186</v>
      </c>
      <c r="F219" s="289"/>
      <c r="G219" s="289"/>
      <c r="H219" s="289"/>
      <c r="I219" s="289"/>
      <c r="J219" s="289"/>
      <c r="K219" s="289"/>
      <c r="L219" s="289"/>
      <c r="M219" s="289"/>
      <c r="N219" s="289"/>
      <c r="O219" s="289"/>
      <c r="P219" s="280"/>
      <c r="Q219" s="280"/>
      <c r="R219" s="280"/>
      <c r="S219" s="280"/>
      <c r="T219" s="280"/>
      <c r="U219" s="280"/>
      <c r="V219" s="280"/>
      <c r="Z219" s="281"/>
      <c r="AA219" s="281" t="str">
        <f>IF(AND(F221=G221,H221=I221,F221="A"),"2016 - kwh","")</f>
        <v/>
      </c>
      <c r="AB219" s="281" t="str">
        <f>IF(OR(B219="2017 - kwh",B219="2018 - kwh"),"2016 - kwh","")</f>
        <v/>
      </c>
      <c r="AC219" s="281"/>
      <c r="AD219" s="281"/>
      <c r="AE219" s="281"/>
    </row>
    <row r="220" spans="1:31" hidden="1" x14ac:dyDescent="0.35">
      <c r="A220" s="280" t="str">
        <f>IF(AND(F221=G221,H221=I221,J221=K221,F221="A"),"2016 - kw",IF(AND(F221=G221,H221=I221,J221&lt;&gt;K221,F221="A"),"2017 - kw",IF(AND(F221=G221,H221&lt;&gt;I221,F221="A"),"2018 - kw","N/A")))</f>
        <v>N/A</v>
      </c>
      <c r="B220" s="280" t="str">
        <f>IF(AND(F221="A",G221="A"),"A","")</f>
        <v/>
      </c>
      <c r="C220" s="290"/>
      <c r="D220" s="291" t="str">
        <f>D219 &amp; "kW"</f>
        <v>kW</v>
      </c>
      <c r="E220" s="292" t="s">
        <v>235</v>
      </c>
      <c r="F220" s="289"/>
      <c r="G220" s="289"/>
      <c r="H220" s="289"/>
      <c r="I220" s="289"/>
      <c r="J220" s="289"/>
      <c r="K220" s="289"/>
      <c r="L220" s="289"/>
      <c r="M220" s="289"/>
      <c r="N220" s="289"/>
      <c r="O220" s="289"/>
      <c r="P220" s="280"/>
      <c r="Q220" s="280"/>
      <c r="R220" s="280"/>
      <c r="S220" s="280"/>
      <c r="T220" s="280"/>
      <c r="U220" s="280"/>
      <c r="V220" s="280"/>
      <c r="Z220" s="281"/>
      <c r="AA220" s="281" t="str">
        <f>IF(AND(F221=G221,H221=I221,F221="A"),"2016 - kw","")</f>
        <v/>
      </c>
      <c r="AB220" s="281" t="str">
        <f>IF(OR(B220="2017 - kw",B220="2018 - kw"),"2016 - kw","")</f>
        <v/>
      </c>
      <c r="AC220" s="281"/>
      <c r="AD220" s="281"/>
      <c r="AE220" s="281"/>
    </row>
    <row r="221" spans="1:31" hidden="1" x14ac:dyDescent="0.35">
      <c r="A221" s="280"/>
      <c r="B221" s="280"/>
      <c r="C221" s="293"/>
      <c r="D221" s="294"/>
      <c r="E221" s="295" t="s">
        <v>236</v>
      </c>
      <c r="F221" s="296"/>
      <c r="G221" s="296"/>
      <c r="H221" s="296"/>
      <c r="I221" s="296"/>
      <c r="J221" s="296"/>
      <c r="K221" s="296"/>
      <c r="L221" s="296"/>
      <c r="M221" s="296"/>
      <c r="N221" s="296"/>
      <c r="O221" s="296"/>
      <c r="P221" s="280"/>
      <c r="Q221" s="280"/>
      <c r="R221" s="280"/>
      <c r="S221" s="280"/>
      <c r="T221" s="280"/>
      <c r="U221" s="280"/>
      <c r="V221" s="280"/>
      <c r="Z221" s="281"/>
      <c r="AA221" s="281"/>
      <c r="AB221" s="281"/>
      <c r="AC221" s="281"/>
      <c r="AD221" s="281"/>
      <c r="AE221" s="281"/>
    </row>
    <row r="222" spans="1:31" hidden="1" x14ac:dyDescent="0.35">
      <c r="A222" s="280" t="str">
        <f>IF(AND(F224=G224,H224=I224,J224=K224,F224="A"),"2016 - kwh",IF(AND(F224=G224,H224=I224,J224&lt;&gt;K224,F224="A"),"2017 - kwh",IF(AND(F224=G224,H224&lt;&gt;I224,F224="A"),"2018 - kwh","N/A")))</f>
        <v>N/A</v>
      </c>
      <c r="B222" s="280" t="str">
        <f>IF(AND(F224="A",G224="A"),"A","")</f>
        <v/>
      </c>
      <c r="C222" s="286" t="s">
        <v>300</v>
      </c>
      <c r="D222" s="287"/>
      <c r="E222" s="288" t="s">
        <v>186</v>
      </c>
      <c r="F222" s="289"/>
      <c r="G222" s="289"/>
      <c r="H222" s="289"/>
      <c r="I222" s="289"/>
      <c r="J222" s="289"/>
      <c r="K222" s="289"/>
      <c r="L222" s="289"/>
      <c r="M222" s="289"/>
      <c r="N222" s="289"/>
      <c r="O222" s="289"/>
      <c r="P222" s="280"/>
      <c r="Q222" s="280"/>
      <c r="R222" s="280"/>
      <c r="S222" s="280"/>
      <c r="T222" s="280"/>
      <c r="U222" s="280"/>
      <c r="V222" s="280"/>
      <c r="Z222" s="281"/>
      <c r="AA222" s="281" t="str">
        <f>IF(AND(F224=G224,H224=I224,F224="A"),"2016 - kwh","")</f>
        <v/>
      </c>
      <c r="AB222" s="281" t="str">
        <f>IF(OR(B222="2017 - kwh",B222="2018 - kwh"),"2016 - kwh","")</f>
        <v/>
      </c>
      <c r="AC222" s="281"/>
      <c r="AD222" s="281"/>
      <c r="AE222" s="281"/>
    </row>
    <row r="223" spans="1:31" hidden="1" x14ac:dyDescent="0.35">
      <c r="A223" s="280" t="str">
        <f>IF(AND(F224=G224,H224=I224,J224=K224,F224="A"),"2016 - kw",IF(AND(F224=G224,H224=I224,J224&lt;&gt;K224,F224="A"),"2017 - kw",IF(AND(F224=G224,H224&lt;&gt;I224,F224="A"),"2018 - kw","N/A")))</f>
        <v>N/A</v>
      </c>
      <c r="B223" s="280" t="str">
        <f>IF(AND(F224="A",G224="A"),"A","")</f>
        <v/>
      </c>
      <c r="C223" s="290"/>
      <c r="D223" s="291" t="str">
        <f>D222 &amp; "kW"</f>
        <v>kW</v>
      </c>
      <c r="E223" s="292" t="s">
        <v>235</v>
      </c>
      <c r="F223" s="289"/>
      <c r="G223" s="289"/>
      <c r="H223" s="289"/>
      <c r="I223" s="289"/>
      <c r="J223" s="289"/>
      <c r="K223" s="289"/>
      <c r="L223" s="289"/>
      <c r="M223" s="289"/>
      <c r="N223" s="289"/>
      <c r="O223" s="289"/>
      <c r="P223" s="280"/>
      <c r="Q223" s="280"/>
      <c r="R223" s="280"/>
      <c r="S223" s="280"/>
      <c r="T223" s="280"/>
      <c r="U223" s="280"/>
      <c r="V223" s="280"/>
      <c r="Z223" s="281"/>
      <c r="AA223" s="281" t="str">
        <f>IF(AND(F224=G224,H224=I224,F224="A"),"2016 - kw","")</f>
        <v/>
      </c>
      <c r="AB223" s="281" t="str">
        <f>IF(OR(B223="2017 - kw",B223="2018 - kw"),"2016 - kw","")</f>
        <v/>
      </c>
      <c r="AC223" s="281"/>
      <c r="AD223" s="281"/>
      <c r="AE223" s="281"/>
    </row>
    <row r="224" spans="1:31" hidden="1" x14ac:dyDescent="0.35">
      <c r="A224" s="280"/>
      <c r="B224" s="280"/>
      <c r="C224" s="293"/>
      <c r="D224" s="294"/>
      <c r="E224" s="295" t="s">
        <v>236</v>
      </c>
      <c r="F224" s="296"/>
      <c r="G224" s="296"/>
      <c r="H224" s="296"/>
      <c r="I224" s="296"/>
      <c r="J224" s="296"/>
      <c r="K224" s="296"/>
      <c r="L224" s="296"/>
      <c r="M224" s="296"/>
      <c r="N224" s="296"/>
      <c r="O224" s="296"/>
      <c r="P224" s="280"/>
      <c r="Q224" s="280"/>
      <c r="R224" s="280"/>
      <c r="S224" s="280"/>
      <c r="T224" s="280"/>
      <c r="U224" s="280"/>
      <c r="V224" s="280"/>
      <c r="Z224" s="281"/>
      <c r="AA224" s="281"/>
      <c r="AB224" s="281"/>
      <c r="AC224" s="281"/>
      <c r="AD224" s="281"/>
      <c r="AE224" s="281"/>
    </row>
    <row r="225" spans="1:31" hidden="1" x14ac:dyDescent="0.35">
      <c r="A225" s="280" t="str">
        <f>IF(AND(F227=G227,H227=I227,J227=K227,F227="A"),"2016 - kwh",IF(AND(F227=G227,H227=I227,J227&lt;&gt;K227,F227="A"),"2017 - kwh",IF(AND(F227=G227,H227&lt;&gt;I227,F227="A"),"2018 - kwh","N/A")))</f>
        <v>N/A</v>
      </c>
      <c r="B225" s="280" t="str">
        <f>IF(AND(F227="A",G227="A"),"A","")</f>
        <v/>
      </c>
      <c r="C225" s="286" t="s">
        <v>301</v>
      </c>
      <c r="D225" s="287"/>
      <c r="E225" s="288" t="s">
        <v>186</v>
      </c>
      <c r="F225" s="289"/>
      <c r="G225" s="289"/>
      <c r="H225" s="289"/>
      <c r="I225" s="289"/>
      <c r="J225" s="289"/>
      <c r="K225" s="289"/>
      <c r="L225" s="289"/>
      <c r="M225" s="289"/>
      <c r="N225" s="289"/>
      <c r="O225" s="289"/>
      <c r="P225" s="280"/>
      <c r="Q225" s="280"/>
      <c r="R225" s="280"/>
      <c r="S225" s="280"/>
      <c r="T225" s="280"/>
      <c r="U225" s="280"/>
      <c r="V225" s="280"/>
      <c r="Z225" s="281"/>
      <c r="AA225" s="281" t="str">
        <f>IF(AND(F227=G227,H227=I227,F227="A"),"2016 - kwh","")</f>
        <v/>
      </c>
      <c r="AB225" s="281" t="str">
        <f>IF(OR(B225="2017 - kwh",B225="2018 - kwh"),"2016 - kwh","")</f>
        <v/>
      </c>
      <c r="AC225" s="281"/>
      <c r="AD225" s="281"/>
      <c r="AE225" s="281"/>
    </row>
    <row r="226" spans="1:31" hidden="1" x14ac:dyDescent="0.35">
      <c r="A226" s="280" t="str">
        <f>IF(AND(F227=G227,H227=I227,J227=K227,F227="A"),"2016 - kw",IF(AND(F227=G227,H227=I227,J227&lt;&gt;K227,F227="A"),"2017 - kw",IF(AND(F227=G227,H227&lt;&gt;I227,F227="A"),"2018 - kw","N/A")))</f>
        <v>N/A</v>
      </c>
      <c r="B226" s="280" t="str">
        <f>IF(AND(F227="A",G227="A"),"A","")</f>
        <v/>
      </c>
      <c r="C226" s="290"/>
      <c r="D226" s="291" t="str">
        <f>D225 &amp; "kW"</f>
        <v>kW</v>
      </c>
      <c r="E226" s="292" t="s">
        <v>235</v>
      </c>
      <c r="F226" s="289"/>
      <c r="G226" s="289"/>
      <c r="H226" s="289"/>
      <c r="I226" s="289"/>
      <c r="J226" s="289"/>
      <c r="K226" s="289"/>
      <c r="L226" s="289"/>
      <c r="M226" s="289"/>
      <c r="N226" s="289"/>
      <c r="O226" s="289"/>
      <c r="P226" s="280"/>
      <c r="Q226" s="280"/>
      <c r="R226" s="280"/>
      <c r="S226" s="280"/>
      <c r="T226" s="280"/>
      <c r="U226" s="280"/>
      <c r="V226" s="280"/>
      <c r="Z226" s="281"/>
      <c r="AA226" s="281" t="str">
        <f>IF(AND(F227=G227,H227=I227,F227="A"),"2016 - kw","")</f>
        <v/>
      </c>
      <c r="AB226" s="281" t="str">
        <f>IF(OR(B226="2017 - kw",B226="2018 - kw"),"2016 - kw","")</f>
        <v/>
      </c>
      <c r="AC226" s="281"/>
      <c r="AD226" s="281"/>
      <c r="AE226" s="281"/>
    </row>
    <row r="227" spans="1:31" hidden="1" x14ac:dyDescent="0.35">
      <c r="A227" s="280"/>
      <c r="B227" s="280"/>
      <c r="C227" s="293"/>
      <c r="D227" s="294"/>
      <c r="E227" s="295" t="s">
        <v>236</v>
      </c>
      <c r="F227" s="296"/>
      <c r="G227" s="296"/>
      <c r="H227" s="296"/>
      <c r="I227" s="296"/>
      <c r="J227" s="296"/>
      <c r="K227" s="296"/>
      <c r="L227" s="296"/>
      <c r="M227" s="296"/>
      <c r="N227" s="296"/>
      <c r="O227" s="296"/>
      <c r="P227" s="280"/>
      <c r="Q227" s="280"/>
      <c r="R227" s="280"/>
      <c r="S227" s="280"/>
      <c r="T227" s="280"/>
      <c r="U227" s="280"/>
      <c r="V227" s="280"/>
      <c r="Z227" s="281"/>
      <c r="AA227" s="281"/>
      <c r="AB227" s="281"/>
      <c r="AC227" s="281"/>
      <c r="AD227" s="281"/>
      <c r="AE227" s="281"/>
    </row>
    <row r="228" spans="1:31" hidden="1" x14ac:dyDescent="0.35">
      <c r="A228" s="280" t="str">
        <f>IF(AND(F230=G230,H230=I230,J230=K230,F230="A"),"2016 - kwh",IF(AND(F230=G230,H230=I230,J230&lt;&gt;K230,F230="A"),"2017 - kwh",IF(AND(F230=G230,H230&lt;&gt;I230,F230="A"),"2018 - kwh","N/A")))</f>
        <v>N/A</v>
      </c>
      <c r="B228" s="280" t="str">
        <f>IF(AND(F230="A",G230="A"),"A","")</f>
        <v/>
      </c>
      <c r="C228" s="286" t="s">
        <v>302</v>
      </c>
      <c r="D228" s="287"/>
      <c r="E228" s="288" t="s">
        <v>186</v>
      </c>
      <c r="F228" s="289"/>
      <c r="G228" s="289"/>
      <c r="H228" s="289"/>
      <c r="I228" s="289"/>
      <c r="J228" s="289"/>
      <c r="K228" s="289"/>
      <c r="L228" s="289"/>
      <c r="M228" s="289"/>
      <c r="N228" s="289"/>
      <c r="O228" s="289"/>
      <c r="P228" s="280"/>
      <c r="Q228" s="280"/>
      <c r="R228" s="280"/>
      <c r="S228" s="280"/>
      <c r="T228" s="280"/>
      <c r="U228" s="280"/>
      <c r="V228" s="280"/>
      <c r="Z228" s="281"/>
      <c r="AA228" s="281" t="str">
        <f>IF(AND(F230=G230,H230=I230,F230="A"),"2016 - kwh","")</f>
        <v/>
      </c>
      <c r="AB228" s="281" t="str">
        <f>IF(OR(B228="2017 - kwh",B228="2018 - kwh"),"2016 - kwh","")</f>
        <v/>
      </c>
      <c r="AC228" s="281"/>
      <c r="AD228" s="281"/>
      <c r="AE228" s="281"/>
    </row>
    <row r="229" spans="1:31" hidden="1" x14ac:dyDescent="0.35">
      <c r="A229" s="280" t="str">
        <f>IF(AND(F230=G230,H230=I230,J230=K230,F230="A"),"2016 - kw",IF(AND(F230=G230,H230=I230,J230&lt;&gt;K230,F230="A"),"2017 - kw",IF(AND(F230=G230,H230&lt;&gt;I230,F230="A"),"2018 - kw","N/A")))</f>
        <v>N/A</v>
      </c>
      <c r="B229" s="280" t="str">
        <f>IF(AND(F230="A",G230="A"),"A","")</f>
        <v/>
      </c>
      <c r="C229" s="290"/>
      <c r="D229" s="291" t="str">
        <f>D228 &amp; "kW"</f>
        <v>kW</v>
      </c>
      <c r="E229" s="292" t="s">
        <v>235</v>
      </c>
      <c r="F229" s="289"/>
      <c r="G229" s="289"/>
      <c r="H229" s="289"/>
      <c r="I229" s="289"/>
      <c r="J229" s="289"/>
      <c r="K229" s="289"/>
      <c r="L229" s="289"/>
      <c r="M229" s="289"/>
      <c r="N229" s="289"/>
      <c r="O229" s="289"/>
      <c r="P229" s="280"/>
      <c r="Q229" s="280"/>
      <c r="R229" s="280"/>
      <c r="S229" s="280"/>
      <c r="T229" s="280"/>
      <c r="U229" s="280"/>
      <c r="V229" s="280"/>
      <c r="Z229" s="281"/>
      <c r="AA229" s="281" t="str">
        <f>IF(AND(F230=G230,H230=I230,F230="A"),"2016 - kw","")</f>
        <v/>
      </c>
      <c r="AB229" s="281" t="str">
        <f>IF(OR(B229="2017 - kw",B229="2018 - kw"),"2016 - kw","")</f>
        <v/>
      </c>
      <c r="AC229" s="281"/>
      <c r="AD229" s="281"/>
      <c r="AE229" s="281"/>
    </row>
    <row r="230" spans="1:31" hidden="1" x14ac:dyDescent="0.35">
      <c r="A230" s="280"/>
      <c r="B230" s="280"/>
      <c r="C230" s="293"/>
      <c r="D230" s="294"/>
      <c r="E230" s="295" t="s">
        <v>236</v>
      </c>
      <c r="F230" s="296"/>
      <c r="G230" s="296"/>
      <c r="H230" s="296"/>
      <c r="I230" s="296"/>
      <c r="J230" s="296"/>
      <c r="K230" s="296"/>
      <c r="L230" s="296"/>
      <c r="M230" s="296"/>
      <c r="N230" s="296"/>
      <c r="O230" s="296"/>
      <c r="P230" s="280"/>
      <c r="Q230" s="280"/>
      <c r="R230" s="280"/>
      <c r="S230" s="280"/>
      <c r="T230" s="280"/>
      <c r="U230" s="280"/>
      <c r="V230" s="280"/>
      <c r="Z230" s="281"/>
      <c r="AA230" s="281"/>
      <c r="AB230" s="281"/>
      <c r="AC230" s="281"/>
      <c r="AD230" s="281"/>
      <c r="AE230" s="281"/>
    </row>
    <row r="231" spans="1:31" hidden="1" x14ac:dyDescent="0.35">
      <c r="A231" s="280" t="str">
        <f>IF(AND(F233=G233,H233=I233,J233=K233,F233="A"),"2016 - kwh",IF(AND(F233=G233,H233=I233,J233&lt;&gt;K233,F233="A"),"2017 - kwh",IF(AND(F233=G233,H233&lt;&gt;I233,F233="A"),"2018 - kwh","N/A")))</f>
        <v>N/A</v>
      </c>
      <c r="B231" s="280" t="str">
        <f>IF(AND(F233="A",G233="A"),"A","")</f>
        <v/>
      </c>
      <c r="C231" s="286" t="s">
        <v>303</v>
      </c>
      <c r="D231" s="287"/>
      <c r="E231" s="288" t="s">
        <v>186</v>
      </c>
      <c r="F231" s="289"/>
      <c r="G231" s="289"/>
      <c r="H231" s="289"/>
      <c r="I231" s="289"/>
      <c r="J231" s="289"/>
      <c r="K231" s="289"/>
      <c r="L231" s="289"/>
      <c r="M231" s="289"/>
      <c r="N231" s="289"/>
      <c r="O231" s="289"/>
      <c r="P231" s="280"/>
      <c r="Q231" s="280"/>
      <c r="R231" s="280"/>
      <c r="S231" s="280"/>
      <c r="T231" s="280"/>
      <c r="U231" s="280"/>
      <c r="V231" s="280"/>
      <c r="Z231" s="281"/>
      <c r="AA231" s="281" t="str">
        <f>IF(AND(F233=G233,H233=I233,F233="A"),"2016 - kwh","")</f>
        <v/>
      </c>
      <c r="AB231" s="281" t="str">
        <f>IF(OR(B231="2017 - kwh",B231="2018 - kwh"),"2016 - kwh","")</f>
        <v/>
      </c>
      <c r="AC231" s="281"/>
      <c r="AD231" s="281"/>
      <c r="AE231" s="281"/>
    </row>
    <row r="232" spans="1:31" hidden="1" x14ac:dyDescent="0.35">
      <c r="A232" s="280" t="str">
        <f>IF(AND(F233=G233,H233=I233,J233=K233,F233="A"),"2016 - kw",IF(AND(F233=G233,H233=I233,J233&lt;&gt;K233,F233="A"),"2017 - kw",IF(AND(F233=G233,H233&lt;&gt;I233,F233="A"),"2018 - kw","N/A")))</f>
        <v>N/A</v>
      </c>
      <c r="B232" s="280" t="str">
        <f>IF(AND(F233="A",G233="A"),"A","")</f>
        <v/>
      </c>
      <c r="C232" s="290"/>
      <c r="D232" s="291" t="str">
        <f>D231 &amp; "kW"</f>
        <v>kW</v>
      </c>
      <c r="E232" s="292" t="s">
        <v>235</v>
      </c>
      <c r="F232" s="289"/>
      <c r="G232" s="289"/>
      <c r="H232" s="289"/>
      <c r="I232" s="289"/>
      <c r="J232" s="289"/>
      <c r="K232" s="289"/>
      <c r="L232" s="289"/>
      <c r="M232" s="289"/>
      <c r="N232" s="289"/>
      <c r="O232" s="289"/>
      <c r="P232" s="280"/>
      <c r="Q232" s="280"/>
      <c r="R232" s="280"/>
      <c r="S232" s="280"/>
      <c r="T232" s="280"/>
      <c r="U232" s="280"/>
      <c r="V232" s="280"/>
      <c r="Z232" s="281"/>
      <c r="AA232" s="281" t="str">
        <f>IF(AND(F233=G233,H233=I233,F233="A"),"2016 - kw","")</f>
        <v/>
      </c>
      <c r="AB232" s="281" t="str">
        <f>IF(OR(B232="2017 - kw",B232="2018 - kw"),"2016 - kw","")</f>
        <v/>
      </c>
      <c r="AC232" s="281"/>
      <c r="AD232" s="281"/>
      <c r="AE232" s="281"/>
    </row>
    <row r="233" spans="1:31" hidden="1" x14ac:dyDescent="0.35">
      <c r="A233" s="280"/>
      <c r="B233" s="280"/>
      <c r="C233" s="293"/>
      <c r="D233" s="294"/>
      <c r="E233" s="295" t="s">
        <v>236</v>
      </c>
      <c r="F233" s="296"/>
      <c r="G233" s="296"/>
      <c r="H233" s="296"/>
      <c r="I233" s="296"/>
      <c r="J233" s="296"/>
      <c r="K233" s="296"/>
      <c r="L233" s="296"/>
      <c r="M233" s="296"/>
      <c r="N233" s="296"/>
      <c r="O233" s="296"/>
      <c r="P233" s="280"/>
      <c r="Q233" s="280"/>
      <c r="R233" s="280"/>
      <c r="S233" s="280"/>
      <c r="T233" s="280"/>
      <c r="U233" s="280"/>
      <c r="V233" s="280"/>
      <c r="Z233" s="281"/>
      <c r="AA233" s="281"/>
      <c r="AB233" s="281"/>
      <c r="AC233" s="281"/>
      <c r="AD233" s="281"/>
      <c r="AE233" s="281"/>
    </row>
    <row r="234" spans="1:31" hidden="1" x14ac:dyDescent="0.35">
      <c r="A234" s="280" t="str">
        <f>IF(AND(F236=G236,H236=I236,J236=K236,F236="A"),"2016 - kwh",IF(AND(F236=G236,H236=I236,J236&lt;&gt;K236,F236="A"),"2017 - kwh",IF(AND(F236=G236,H236&lt;&gt;I236,F236="A"),"2018 - kwh","N/A")))</f>
        <v>N/A</v>
      </c>
      <c r="B234" s="280" t="str">
        <f>IF(AND(F236="A",G236="A"),"A","")</f>
        <v/>
      </c>
      <c r="C234" s="286" t="s">
        <v>304</v>
      </c>
      <c r="D234" s="287"/>
      <c r="E234" s="288" t="s">
        <v>186</v>
      </c>
      <c r="F234" s="289"/>
      <c r="G234" s="289"/>
      <c r="H234" s="289"/>
      <c r="I234" s="289"/>
      <c r="J234" s="289"/>
      <c r="K234" s="289"/>
      <c r="L234" s="289"/>
      <c r="M234" s="289"/>
      <c r="N234" s="289"/>
      <c r="O234" s="289"/>
      <c r="P234" s="280"/>
      <c r="Q234" s="280"/>
      <c r="R234" s="280"/>
      <c r="S234" s="280"/>
      <c r="T234" s="280"/>
      <c r="U234" s="280"/>
      <c r="V234" s="280"/>
      <c r="Z234" s="281"/>
      <c r="AA234" s="281" t="str">
        <f>IF(AND(F236=G236,H236=I236,F236="A"),"2016 - kwh","")</f>
        <v/>
      </c>
      <c r="AB234" s="281" t="str">
        <f>IF(OR(B234="2017 - kwh",B234="2018 - kwh"),"2016 - kwh","")</f>
        <v/>
      </c>
      <c r="AC234" s="281"/>
      <c r="AD234" s="281"/>
      <c r="AE234" s="281"/>
    </row>
    <row r="235" spans="1:31" hidden="1" x14ac:dyDescent="0.35">
      <c r="A235" s="280" t="str">
        <f>IF(AND(F236=G236,H236=I236,J236=K236,F236="A"),"2016 - kw",IF(AND(F236=G236,H236=I236,J236&lt;&gt;K236,F236="A"),"2017 - kw",IF(AND(F236=G236,H236&lt;&gt;I236,F236="A"),"2018 - kw","N/A")))</f>
        <v>N/A</v>
      </c>
      <c r="B235" s="280" t="str">
        <f>IF(AND(F236="A",G236="A"),"A","")</f>
        <v/>
      </c>
      <c r="C235" s="290"/>
      <c r="D235" s="291" t="str">
        <f>D234 &amp; "kW"</f>
        <v>kW</v>
      </c>
      <c r="E235" s="292" t="s">
        <v>235</v>
      </c>
      <c r="F235" s="289"/>
      <c r="G235" s="289"/>
      <c r="H235" s="289"/>
      <c r="I235" s="289"/>
      <c r="J235" s="289"/>
      <c r="K235" s="289"/>
      <c r="L235" s="289"/>
      <c r="M235" s="289"/>
      <c r="N235" s="289"/>
      <c r="O235" s="289"/>
      <c r="P235" s="280"/>
      <c r="Q235" s="280"/>
      <c r="R235" s="280"/>
      <c r="S235" s="280"/>
      <c r="T235" s="280"/>
      <c r="U235" s="280"/>
      <c r="V235" s="280"/>
      <c r="Z235" s="281"/>
      <c r="AA235" s="281" t="str">
        <f>IF(AND(F236=G236,H236=I236,F236="A"),"2016 - kw","")</f>
        <v/>
      </c>
      <c r="AB235" s="281" t="str">
        <f>IF(OR(B235="2017 - kw",B235="2018 - kw"),"2016 - kw","")</f>
        <v/>
      </c>
      <c r="AC235" s="281"/>
      <c r="AD235" s="281"/>
      <c r="AE235" s="281"/>
    </row>
    <row r="236" spans="1:31" hidden="1" x14ac:dyDescent="0.35">
      <c r="A236" s="280"/>
      <c r="B236" s="280"/>
      <c r="C236" s="293"/>
      <c r="D236" s="294"/>
      <c r="E236" s="295" t="s">
        <v>236</v>
      </c>
      <c r="F236" s="296"/>
      <c r="G236" s="296"/>
      <c r="H236" s="296"/>
      <c r="I236" s="296"/>
      <c r="J236" s="296"/>
      <c r="K236" s="296"/>
      <c r="L236" s="296"/>
      <c r="M236" s="296"/>
      <c r="N236" s="296"/>
      <c r="O236" s="296"/>
      <c r="P236" s="280"/>
      <c r="Q236" s="280"/>
      <c r="R236" s="280"/>
      <c r="S236" s="280"/>
      <c r="T236" s="280"/>
      <c r="U236" s="280"/>
      <c r="V236" s="280"/>
      <c r="Z236" s="281"/>
      <c r="AA236" s="281"/>
      <c r="AB236" s="281"/>
      <c r="AC236" s="281"/>
      <c r="AD236" s="281"/>
      <c r="AE236" s="281"/>
    </row>
    <row r="237" spans="1:31" hidden="1" x14ac:dyDescent="0.35">
      <c r="A237" s="280" t="str">
        <f>IF(AND(F239=G239,H239=I239,J239=K239,F239="A"),"2016 - kwh",IF(AND(F239=G239,H239=I239,J239&lt;&gt;K239,F239="A"),"2017 - kwh",IF(AND(F239=G239,H239&lt;&gt;I239,F239="A"),"2018 - kwh","N/A")))</f>
        <v>N/A</v>
      </c>
      <c r="B237" s="280" t="str">
        <f>IF(AND(F239="A",G239="A"),"A","")</f>
        <v/>
      </c>
      <c r="C237" s="286" t="s">
        <v>305</v>
      </c>
      <c r="D237" s="287"/>
      <c r="E237" s="288" t="s">
        <v>186</v>
      </c>
      <c r="F237" s="289"/>
      <c r="G237" s="289"/>
      <c r="H237" s="289"/>
      <c r="I237" s="289"/>
      <c r="J237" s="289"/>
      <c r="K237" s="289"/>
      <c r="L237" s="289"/>
      <c r="M237" s="289"/>
      <c r="N237" s="289"/>
      <c r="O237" s="289"/>
      <c r="P237" s="280"/>
      <c r="Q237" s="280"/>
      <c r="R237" s="280"/>
      <c r="S237" s="280"/>
      <c r="T237" s="280"/>
      <c r="U237" s="280"/>
      <c r="V237" s="280"/>
      <c r="Z237" s="281"/>
      <c r="AA237" s="281" t="str">
        <f>IF(AND(F239=G239,H239=I239,F239="A"),"2016 - kwh","")</f>
        <v/>
      </c>
      <c r="AB237" s="281" t="str">
        <f>IF(OR(B237="2017 - kwh",B237="2018 - kwh"),"2016 - kwh","")</f>
        <v/>
      </c>
      <c r="AC237" s="281"/>
      <c r="AD237" s="281"/>
      <c r="AE237" s="281"/>
    </row>
    <row r="238" spans="1:31" hidden="1" x14ac:dyDescent="0.35">
      <c r="A238" s="280" t="str">
        <f>IF(AND(F239=G239,H239=I239,J239=K239,F239="A"),"2016 - kw",IF(AND(F239=G239,H239=I239,J239&lt;&gt;K239,F239="A"),"2017 - kw",IF(AND(F239=G239,H239&lt;&gt;I239,F239="A"),"2018 - kw","N/A")))</f>
        <v>N/A</v>
      </c>
      <c r="B238" s="280" t="str">
        <f>IF(AND(F239="A",G239="A"),"A","")</f>
        <v/>
      </c>
      <c r="C238" s="290"/>
      <c r="D238" s="291" t="str">
        <f>D237 &amp; "kW"</f>
        <v>kW</v>
      </c>
      <c r="E238" s="292" t="s">
        <v>235</v>
      </c>
      <c r="F238" s="289"/>
      <c r="G238" s="289"/>
      <c r="H238" s="289"/>
      <c r="I238" s="289"/>
      <c r="J238" s="289"/>
      <c r="K238" s="289"/>
      <c r="L238" s="289"/>
      <c r="M238" s="289"/>
      <c r="N238" s="289"/>
      <c r="O238" s="289"/>
      <c r="P238" s="280"/>
      <c r="Q238" s="280"/>
      <c r="R238" s="280"/>
      <c r="S238" s="280"/>
      <c r="T238" s="280"/>
      <c r="U238" s="280"/>
      <c r="V238" s="280"/>
      <c r="Z238" s="281"/>
      <c r="AA238" s="281" t="str">
        <f>IF(AND(F239=G239,H239=I239,F239="A"),"2016 - kw","")</f>
        <v/>
      </c>
      <c r="AB238" s="281" t="str">
        <f>IF(OR(B238="2017 - kw",B238="2018 - kw"),"2016 - kw","")</f>
        <v/>
      </c>
      <c r="AC238" s="281"/>
      <c r="AD238" s="281"/>
      <c r="AE238" s="281"/>
    </row>
    <row r="239" spans="1:31" hidden="1" x14ac:dyDescent="0.35">
      <c r="A239" s="280"/>
      <c r="B239" s="280"/>
      <c r="C239" s="293"/>
      <c r="D239" s="294"/>
      <c r="E239" s="295" t="s">
        <v>236</v>
      </c>
      <c r="F239" s="296"/>
      <c r="G239" s="296"/>
      <c r="H239" s="296"/>
      <c r="I239" s="296"/>
      <c r="J239" s="296"/>
      <c r="K239" s="296"/>
      <c r="L239" s="296"/>
      <c r="M239" s="296"/>
      <c r="N239" s="296"/>
      <c r="O239" s="296"/>
      <c r="P239" s="280"/>
      <c r="Q239" s="280"/>
      <c r="R239" s="280"/>
      <c r="S239" s="280"/>
      <c r="T239" s="280"/>
      <c r="U239" s="280"/>
      <c r="V239" s="280"/>
      <c r="Z239" s="281"/>
      <c r="AA239" s="281"/>
      <c r="AB239" s="281"/>
      <c r="AC239" s="281"/>
      <c r="AD239" s="281"/>
      <c r="AE239" s="281"/>
    </row>
    <row r="240" spans="1:31" hidden="1" x14ac:dyDescent="0.35">
      <c r="A240" s="280" t="str">
        <f>IF(AND(F242=G242,H242=I242,J242=K242,F242="A"),"2016 - kwh",IF(AND(F242=G242,H242=I242,J242&lt;&gt;K242,F242="A"),"2017 - kwh",IF(AND(F242=G242,H242&lt;&gt;I242,F242="A"),"2018 - kwh","N/A")))</f>
        <v>N/A</v>
      </c>
      <c r="B240" s="280" t="str">
        <f>IF(AND(F242="A",G242="A"),"A","")</f>
        <v/>
      </c>
      <c r="C240" s="286" t="s">
        <v>306</v>
      </c>
      <c r="D240" s="287"/>
      <c r="E240" s="288" t="s">
        <v>186</v>
      </c>
      <c r="F240" s="289"/>
      <c r="G240" s="289"/>
      <c r="H240" s="289"/>
      <c r="I240" s="289"/>
      <c r="J240" s="289"/>
      <c r="K240" s="289"/>
      <c r="L240" s="289"/>
      <c r="M240" s="289"/>
      <c r="N240" s="289"/>
      <c r="O240" s="289"/>
      <c r="P240" s="280"/>
      <c r="Q240" s="280"/>
      <c r="R240" s="280"/>
      <c r="S240" s="280"/>
      <c r="T240" s="280"/>
      <c r="U240" s="280"/>
      <c r="V240" s="280"/>
      <c r="Z240" s="281"/>
      <c r="AA240" s="281" t="str">
        <f>IF(AND(F242=G242,H242=I242,F242="A"),"2016 - kwh","")</f>
        <v/>
      </c>
      <c r="AB240" s="281" t="str">
        <f>IF(OR(B240="2017 - kwh",B240="2018 - kwh"),"2016 - kwh","")</f>
        <v/>
      </c>
      <c r="AC240" s="281"/>
      <c r="AD240" s="281"/>
      <c r="AE240" s="281"/>
    </row>
    <row r="241" spans="1:31" hidden="1" x14ac:dyDescent="0.35">
      <c r="A241" s="280" t="str">
        <f>IF(AND(F242=G242,H242=I242,J242=K242,F242="A"),"2016 - kw",IF(AND(F242=G242,H242=I242,J242&lt;&gt;K242,F242="A"),"2017 - kw",IF(AND(F242=G242,H242&lt;&gt;I242,F242="A"),"2018 - kw","N/A")))</f>
        <v>N/A</v>
      </c>
      <c r="B241" s="280" t="str">
        <f>IF(AND(F242="A",G242="A"),"A","")</f>
        <v/>
      </c>
      <c r="C241" s="290"/>
      <c r="D241" s="291" t="str">
        <f>D240 &amp; "kW"</f>
        <v>kW</v>
      </c>
      <c r="E241" s="292" t="s">
        <v>235</v>
      </c>
      <c r="F241" s="289"/>
      <c r="G241" s="289"/>
      <c r="H241" s="289"/>
      <c r="I241" s="289"/>
      <c r="J241" s="289"/>
      <c r="K241" s="289"/>
      <c r="L241" s="289"/>
      <c r="M241" s="289"/>
      <c r="N241" s="289"/>
      <c r="O241" s="289"/>
      <c r="P241" s="280"/>
      <c r="Q241" s="280"/>
      <c r="R241" s="280"/>
      <c r="S241" s="280"/>
      <c r="T241" s="280"/>
      <c r="U241" s="280"/>
      <c r="V241" s="280"/>
      <c r="Z241" s="281"/>
      <c r="AA241" s="281" t="str">
        <f>IF(AND(F242=G242,H242=I242,F242="A"),"2016 - kw","")</f>
        <v/>
      </c>
      <c r="AB241" s="281" t="str">
        <f>IF(OR(B241="2017 - kw",B241="2018 - kw"),"2016 - kw","")</f>
        <v/>
      </c>
      <c r="AC241" s="281"/>
      <c r="AD241" s="281"/>
      <c r="AE241" s="281"/>
    </row>
    <row r="242" spans="1:31" hidden="1" x14ac:dyDescent="0.35">
      <c r="A242" s="280"/>
      <c r="B242" s="280"/>
      <c r="C242" s="293"/>
      <c r="D242" s="294"/>
      <c r="E242" s="295" t="s">
        <v>236</v>
      </c>
      <c r="F242" s="296"/>
      <c r="G242" s="296"/>
      <c r="H242" s="296"/>
      <c r="I242" s="296"/>
      <c r="J242" s="296"/>
      <c r="K242" s="296"/>
      <c r="L242" s="296"/>
      <c r="M242" s="296"/>
      <c r="N242" s="296"/>
      <c r="O242" s="296"/>
      <c r="P242" s="280"/>
      <c r="Q242" s="280"/>
      <c r="R242" s="280"/>
      <c r="S242" s="280"/>
      <c r="T242" s="280"/>
      <c r="U242" s="280"/>
      <c r="V242" s="280"/>
      <c r="Z242" s="281"/>
      <c r="AA242" s="281"/>
      <c r="AB242" s="281"/>
      <c r="AC242" s="281"/>
      <c r="AD242" s="281"/>
      <c r="AE242" s="281"/>
    </row>
    <row r="243" spans="1:31" hidden="1" x14ac:dyDescent="0.35">
      <c r="A243" s="280" t="str">
        <f>IF(AND(F245=G245,H245=I245,J245=K245,F245="A"),"2016 - kwh",IF(AND(F245=G245,H245=I245,J245&lt;&gt;K245,F245="A"),"2017 - kwh",IF(AND(F245=G245,H245&lt;&gt;I245,F245="A"),"2018 - kwh","N/A")))</f>
        <v>N/A</v>
      </c>
      <c r="B243" s="280" t="str">
        <f>IF(AND(F245="A",G245="A"),"A","")</f>
        <v/>
      </c>
      <c r="C243" s="286" t="s">
        <v>307</v>
      </c>
      <c r="D243" s="287"/>
      <c r="E243" s="288" t="s">
        <v>186</v>
      </c>
      <c r="F243" s="289"/>
      <c r="G243" s="289"/>
      <c r="H243" s="289"/>
      <c r="I243" s="289"/>
      <c r="J243" s="289"/>
      <c r="K243" s="289"/>
      <c r="L243" s="289"/>
      <c r="M243" s="289"/>
      <c r="N243" s="289"/>
      <c r="O243" s="289"/>
      <c r="P243" s="280"/>
      <c r="Q243" s="280"/>
      <c r="R243" s="280"/>
      <c r="S243" s="280"/>
      <c r="T243" s="280"/>
      <c r="U243" s="280"/>
      <c r="V243" s="280"/>
      <c r="Z243" s="281"/>
      <c r="AA243" s="281" t="str">
        <f>IF(AND(F245=G245,H245=I245,F245="A"),"2016 - kwh","")</f>
        <v/>
      </c>
      <c r="AB243" s="281" t="str">
        <f>IF(OR(B243="2017 - kwh",B243="2018 - kwh"),"2016 - kwh","")</f>
        <v/>
      </c>
      <c r="AC243" s="281"/>
      <c r="AD243" s="281"/>
      <c r="AE243" s="281"/>
    </row>
    <row r="244" spans="1:31" hidden="1" x14ac:dyDescent="0.35">
      <c r="A244" s="280" t="str">
        <f>IF(AND(F245=G245,H245=I245,J245=K245,F245="A"),"2016 - kw",IF(AND(F245=G245,H245=I245,J245&lt;&gt;K245,F245="A"),"2017 - kw",IF(AND(F245=G245,H245&lt;&gt;I245,F245="A"),"2018 - kw","N/A")))</f>
        <v>N/A</v>
      </c>
      <c r="B244" s="280" t="str">
        <f>IF(AND(F245="A",G245="A"),"A","")</f>
        <v/>
      </c>
      <c r="C244" s="290"/>
      <c r="D244" s="291" t="str">
        <f>D243 &amp; "kW"</f>
        <v>kW</v>
      </c>
      <c r="E244" s="292" t="s">
        <v>235</v>
      </c>
      <c r="F244" s="289"/>
      <c r="G244" s="289"/>
      <c r="H244" s="289"/>
      <c r="I244" s="289"/>
      <c r="J244" s="289"/>
      <c r="K244" s="289"/>
      <c r="L244" s="289"/>
      <c r="M244" s="289"/>
      <c r="N244" s="289"/>
      <c r="O244" s="289"/>
      <c r="P244" s="280"/>
      <c r="Q244" s="280"/>
      <c r="R244" s="280"/>
      <c r="S244" s="280"/>
      <c r="T244" s="280"/>
      <c r="U244" s="280"/>
      <c r="V244" s="280"/>
      <c r="Z244" s="281"/>
      <c r="AA244" s="281" t="str">
        <f>IF(AND(F245=G245,H245=I245,F245="A"),"2016 - kw","")</f>
        <v/>
      </c>
      <c r="AB244" s="281" t="str">
        <f>IF(OR(B244="2017 - kw",B244="2018 - kw"),"2016 - kw","")</f>
        <v/>
      </c>
      <c r="AC244" s="281"/>
      <c r="AD244" s="281"/>
      <c r="AE244" s="281"/>
    </row>
    <row r="245" spans="1:31" hidden="1" x14ac:dyDescent="0.35">
      <c r="A245" s="280"/>
      <c r="B245" s="280"/>
      <c r="C245" s="293"/>
      <c r="D245" s="294"/>
      <c r="E245" s="295" t="s">
        <v>236</v>
      </c>
      <c r="F245" s="296"/>
      <c r="G245" s="296"/>
      <c r="H245" s="296"/>
      <c r="I245" s="296"/>
      <c r="J245" s="296"/>
      <c r="K245" s="296"/>
      <c r="L245" s="296"/>
      <c r="M245" s="296"/>
      <c r="N245" s="296"/>
      <c r="O245" s="296"/>
      <c r="P245" s="280"/>
      <c r="Q245" s="280"/>
      <c r="R245" s="280"/>
      <c r="S245" s="280"/>
      <c r="T245" s="280"/>
      <c r="U245" s="280"/>
      <c r="V245" s="280"/>
      <c r="Z245" s="281"/>
      <c r="AA245" s="281"/>
      <c r="AB245" s="281"/>
      <c r="AC245" s="281"/>
      <c r="AD245" s="281"/>
      <c r="AE245" s="281"/>
    </row>
    <row r="246" spans="1:31" hidden="1" x14ac:dyDescent="0.35">
      <c r="A246" s="280" t="str">
        <f>IF(AND(F248=G248,H248=I248,J248=K248,F248="A"),"2016 - kwh",IF(AND(F248=G248,H248=I248,J248&lt;&gt;K248,F248="A"),"2017 - kwh",IF(AND(F248=G248,H248&lt;&gt;I248,F248="A"),"2018 - kwh","N/A")))</f>
        <v>N/A</v>
      </c>
      <c r="B246" s="280" t="str">
        <f>IF(AND(F248="A",G248="A"),"A","")</f>
        <v/>
      </c>
      <c r="C246" s="286" t="s">
        <v>308</v>
      </c>
      <c r="D246" s="287"/>
      <c r="E246" s="288" t="s">
        <v>186</v>
      </c>
      <c r="F246" s="289"/>
      <c r="G246" s="289"/>
      <c r="H246" s="289"/>
      <c r="I246" s="289"/>
      <c r="J246" s="289"/>
      <c r="K246" s="289"/>
      <c r="L246" s="289"/>
      <c r="M246" s="289"/>
      <c r="N246" s="289"/>
      <c r="O246" s="289"/>
      <c r="P246" s="280"/>
      <c r="Q246" s="280"/>
      <c r="R246" s="280"/>
      <c r="S246" s="280"/>
      <c r="T246" s="280"/>
      <c r="U246" s="280"/>
      <c r="V246" s="280"/>
      <c r="Z246" s="281"/>
      <c r="AA246" s="281" t="str">
        <f>IF(AND(F248=G248,H248=I248,F248="A"),"2016 - kwh","")</f>
        <v/>
      </c>
      <c r="AB246" s="281" t="str">
        <f>IF(OR(B246="2017 - kwh",B246="2018 - kwh"),"2016 - kwh","")</f>
        <v/>
      </c>
      <c r="AC246" s="281"/>
      <c r="AD246" s="281"/>
      <c r="AE246" s="281"/>
    </row>
    <row r="247" spans="1:31" hidden="1" x14ac:dyDescent="0.35">
      <c r="A247" s="280" t="str">
        <f>IF(AND(F248=G248,H248=I248,J248=K248,F248="A"),"2016 - kw",IF(AND(F248=G248,H248=I248,J248&lt;&gt;K248,F248="A"),"2017 - kw",IF(AND(F248=G248,H248&lt;&gt;I248,F248="A"),"2018 - kw","N/A")))</f>
        <v>N/A</v>
      </c>
      <c r="B247" s="280" t="str">
        <f>IF(AND(F248="A",G248="A"),"A","")</f>
        <v/>
      </c>
      <c r="C247" s="290"/>
      <c r="D247" s="291" t="str">
        <f>D246 &amp; "kW"</f>
        <v>kW</v>
      </c>
      <c r="E247" s="292" t="s">
        <v>235</v>
      </c>
      <c r="F247" s="289"/>
      <c r="G247" s="289"/>
      <c r="H247" s="289"/>
      <c r="I247" s="289"/>
      <c r="J247" s="289"/>
      <c r="K247" s="289"/>
      <c r="L247" s="289"/>
      <c r="M247" s="289"/>
      <c r="N247" s="289"/>
      <c r="O247" s="289"/>
      <c r="P247" s="280"/>
      <c r="Q247" s="280"/>
      <c r="R247" s="280"/>
      <c r="S247" s="280"/>
      <c r="T247" s="280"/>
      <c r="U247" s="280"/>
      <c r="V247" s="280"/>
      <c r="Z247" s="281"/>
      <c r="AA247" s="281" t="str">
        <f>IF(AND(F248=G248,H248=I248,F248="A"),"2016 - kw","")</f>
        <v/>
      </c>
      <c r="AB247" s="281" t="str">
        <f>IF(OR(B247="2017 - kw",B247="2018 - kw"),"2016 - kw","")</f>
        <v/>
      </c>
      <c r="AC247" s="281"/>
      <c r="AD247" s="281"/>
      <c r="AE247" s="281"/>
    </row>
    <row r="248" spans="1:31" hidden="1" x14ac:dyDescent="0.35">
      <c r="A248" s="280"/>
      <c r="B248" s="280"/>
      <c r="C248" s="293"/>
      <c r="D248" s="294"/>
      <c r="E248" s="295" t="s">
        <v>236</v>
      </c>
      <c r="F248" s="296"/>
      <c r="G248" s="296"/>
      <c r="H248" s="296"/>
      <c r="I248" s="296"/>
      <c r="J248" s="296"/>
      <c r="K248" s="296"/>
      <c r="L248" s="296"/>
      <c r="M248" s="296"/>
      <c r="N248" s="296"/>
      <c r="O248" s="296"/>
      <c r="P248" s="280"/>
      <c r="Q248" s="280"/>
      <c r="R248" s="280"/>
      <c r="S248" s="280"/>
      <c r="T248" s="280"/>
      <c r="U248" s="280"/>
      <c r="V248" s="280"/>
      <c r="Z248" s="281"/>
      <c r="AA248" s="281"/>
      <c r="AB248" s="281"/>
      <c r="AC248" s="281"/>
      <c r="AD248" s="281"/>
      <c r="AE248" s="281"/>
    </row>
    <row r="249" spans="1:31" hidden="1" x14ac:dyDescent="0.35">
      <c r="A249" s="280" t="str">
        <f>IF(AND(F251=G251,H251=I251,J251=K251,F251="A"),"2016 - kwh",IF(AND(F251=G251,H251=I251,J251&lt;&gt;K251,F251="A"),"2017 - kwh",IF(AND(F251=G251,H251&lt;&gt;I251,F251="A"),"2018 - kwh","N/A")))</f>
        <v>N/A</v>
      </c>
      <c r="B249" s="280" t="str">
        <f>IF(AND(F251="A",G251="A"),"A","")</f>
        <v/>
      </c>
      <c r="C249" s="286" t="s">
        <v>309</v>
      </c>
      <c r="D249" s="287"/>
      <c r="E249" s="288" t="s">
        <v>186</v>
      </c>
      <c r="F249" s="289"/>
      <c r="G249" s="289"/>
      <c r="H249" s="289"/>
      <c r="I249" s="289"/>
      <c r="J249" s="289"/>
      <c r="K249" s="289"/>
      <c r="L249" s="289"/>
      <c r="M249" s="289"/>
      <c r="N249" s="289"/>
      <c r="O249" s="289"/>
      <c r="P249" s="280"/>
      <c r="Q249" s="280"/>
      <c r="R249" s="280"/>
      <c r="S249" s="280"/>
      <c r="T249" s="280"/>
      <c r="U249" s="280"/>
      <c r="V249" s="280"/>
      <c r="Z249" s="281"/>
      <c r="AA249" s="281" t="str">
        <f>IF(AND(F251=G251,H251=I251,F251="A"),"2016 - kwh","")</f>
        <v/>
      </c>
      <c r="AB249" s="281" t="str">
        <f>IF(OR(B249="2017 - kwh",B249="2018 - kwh"),"2016 - kwh","")</f>
        <v/>
      </c>
      <c r="AC249" s="281"/>
      <c r="AD249" s="281"/>
      <c r="AE249" s="281"/>
    </row>
    <row r="250" spans="1:31" hidden="1" x14ac:dyDescent="0.35">
      <c r="A250" s="280" t="str">
        <f>IF(AND(F251=G251,H251=I251,J251=K251,F251="A"),"2016 - kw",IF(AND(F251=G251,H251=I251,J251&lt;&gt;K251,F251="A"),"2017 - kw",IF(AND(F251=G251,H251&lt;&gt;I251,F251="A"),"2018 - kw","N/A")))</f>
        <v>N/A</v>
      </c>
      <c r="B250" s="280" t="str">
        <f>IF(AND(F251="A",G251="A"),"A","")</f>
        <v/>
      </c>
      <c r="C250" s="290"/>
      <c r="D250" s="291" t="str">
        <f>D249 &amp; "kW"</f>
        <v>kW</v>
      </c>
      <c r="E250" s="292" t="s">
        <v>235</v>
      </c>
      <c r="F250" s="289"/>
      <c r="G250" s="289"/>
      <c r="H250" s="289"/>
      <c r="I250" s="289"/>
      <c r="J250" s="289"/>
      <c r="K250" s="289"/>
      <c r="L250" s="289"/>
      <c r="M250" s="289"/>
      <c r="N250" s="289"/>
      <c r="O250" s="289"/>
      <c r="P250" s="280"/>
      <c r="Q250" s="280"/>
      <c r="R250" s="280"/>
      <c r="S250" s="280"/>
      <c r="T250" s="280"/>
      <c r="U250" s="280"/>
      <c r="V250" s="280"/>
      <c r="Z250" s="281"/>
      <c r="AA250" s="281" t="str">
        <f>IF(AND(F251=G251,H251=I251,F251="A"),"2016 - kw","")</f>
        <v/>
      </c>
      <c r="AB250" s="281" t="str">
        <f>IF(OR(B250="2017 - kw",B250="2018 - kw"),"2016 - kw","")</f>
        <v/>
      </c>
      <c r="AC250" s="281"/>
      <c r="AD250" s="281"/>
      <c r="AE250" s="281"/>
    </row>
    <row r="251" spans="1:31" hidden="1" x14ac:dyDescent="0.35">
      <c r="A251" s="280"/>
      <c r="B251" s="280"/>
      <c r="C251" s="293"/>
      <c r="D251" s="294"/>
      <c r="E251" s="295" t="s">
        <v>236</v>
      </c>
      <c r="F251" s="296"/>
      <c r="G251" s="296"/>
      <c r="H251" s="296"/>
      <c r="I251" s="296"/>
      <c r="J251" s="296"/>
      <c r="K251" s="296"/>
      <c r="L251" s="296"/>
      <c r="M251" s="296"/>
      <c r="N251" s="296"/>
      <c r="O251" s="296"/>
      <c r="P251" s="280"/>
      <c r="Q251" s="280"/>
      <c r="R251" s="280"/>
      <c r="S251" s="280"/>
      <c r="T251" s="280"/>
      <c r="U251" s="280"/>
      <c r="V251" s="280"/>
      <c r="Z251" s="281"/>
      <c r="AA251" s="281"/>
      <c r="AB251" s="281"/>
      <c r="AC251" s="281"/>
      <c r="AD251" s="281"/>
      <c r="AE251" s="281"/>
    </row>
    <row r="252" spans="1:31" hidden="1" x14ac:dyDescent="0.35">
      <c r="A252" s="280" t="str">
        <f>IF(AND(F254=G254,H254=I254,J254=K254,F254="A"),"2016 - kwh",IF(AND(F254=G254,H254=I254,J254&lt;&gt;K254,F254="A"),"2017 - kwh",IF(AND(F254=G254,H254&lt;&gt;I254,F254="A"),"2018 - kwh","N/A")))</f>
        <v>N/A</v>
      </c>
      <c r="B252" s="280" t="str">
        <f>IF(AND(F254="A",G254="A"),"A","")</f>
        <v/>
      </c>
      <c r="C252" s="286" t="s">
        <v>310</v>
      </c>
      <c r="D252" s="287"/>
      <c r="E252" s="288" t="s">
        <v>186</v>
      </c>
      <c r="F252" s="289"/>
      <c r="G252" s="289"/>
      <c r="H252" s="289"/>
      <c r="I252" s="289"/>
      <c r="J252" s="289"/>
      <c r="K252" s="289"/>
      <c r="L252" s="289"/>
      <c r="M252" s="289"/>
      <c r="N252" s="289"/>
      <c r="O252" s="289"/>
      <c r="P252" s="280"/>
      <c r="Q252" s="280"/>
      <c r="R252" s="280"/>
      <c r="S252" s="280"/>
      <c r="T252" s="280"/>
      <c r="U252" s="280"/>
      <c r="V252" s="280"/>
      <c r="Z252" s="281"/>
      <c r="AA252" s="281" t="str">
        <f>IF(AND(F254=G254,H254=I254,F254="A"),"2016 - kwh","")</f>
        <v/>
      </c>
      <c r="AB252" s="281" t="str">
        <f>IF(OR(B252="2017 - kwh",B252="2018 - kwh"),"2016 - kwh","")</f>
        <v/>
      </c>
      <c r="AC252" s="281"/>
      <c r="AD252" s="281"/>
      <c r="AE252" s="281"/>
    </row>
    <row r="253" spans="1:31" hidden="1" x14ac:dyDescent="0.35">
      <c r="A253" s="280" t="str">
        <f>IF(AND(F254=G254,H254=I254,J254=K254,F254="A"),"2016 - kw",IF(AND(F254=G254,H254=I254,J254&lt;&gt;K254,F254="A"),"2017 - kw",IF(AND(F254=G254,H254&lt;&gt;I254,F254="A"),"2018 - kw","N/A")))</f>
        <v>N/A</v>
      </c>
      <c r="B253" s="280" t="str">
        <f>IF(AND(F254="A",G254="A"),"A","")</f>
        <v/>
      </c>
      <c r="C253" s="290"/>
      <c r="D253" s="291" t="str">
        <f>D252 &amp; "kW"</f>
        <v>kW</v>
      </c>
      <c r="E253" s="292" t="s">
        <v>235</v>
      </c>
      <c r="F253" s="289"/>
      <c r="G253" s="289"/>
      <c r="H253" s="289"/>
      <c r="I253" s="289"/>
      <c r="J253" s="289"/>
      <c r="K253" s="289"/>
      <c r="L253" s="289"/>
      <c r="M253" s="289"/>
      <c r="N253" s="289"/>
      <c r="O253" s="289"/>
      <c r="P253" s="280"/>
      <c r="Q253" s="280"/>
      <c r="R253" s="280"/>
      <c r="S253" s="280"/>
      <c r="T253" s="280"/>
      <c r="U253" s="280"/>
      <c r="V253" s="280"/>
      <c r="Z253" s="281"/>
      <c r="AA253" s="281" t="str">
        <f>IF(AND(F254=G254,H254=I254,F254="A"),"2016 - kw","")</f>
        <v/>
      </c>
      <c r="AB253" s="281" t="str">
        <f>IF(OR(B253="2017 - kw",B253="2018 - kw"),"2016 - kw","")</f>
        <v/>
      </c>
      <c r="AC253" s="281"/>
      <c r="AD253" s="281"/>
      <c r="AE253" s="281"/>
    </row>
    <row r="254" spans="1:31" hidden="1" x14ac:dyDescent="0.35">
      <c r="A254" s="280"/>
      <c r="B254" s="280"/>
      <c r="C254" s="293"/>
      <c r="D254" s="294"/>
      <c r="E254" s="295" t="s">
        <v>236</v>
      </c>
      <c r="F254" s="296"/>
      <c r="G254" s="296"/>
      <c r="H254" s="296"/>
      <c r="I254" s="296"/>
      <c r="J254" s="296"/>
      <c r="K254" s="296"/>
      <c r="L254" s="296"/>
      <c r="M254" s="296"/>
      <c r="N254" s="296"/>
      <c r="O254" s="296"/>
      <c r="P254" s="280"/>
      <c r="Q254" s="280"/>
      <c r="R254" s="280"/>
      <c r="S254" s="280"/>
      <c r="T254" s="280"/>
      <c r="U254" s="280"/>
      <c r="V254" s="280"/>
      <c r="Z254" s="281"/>
      <c r="AA254" s="281"/>
      <c r="AB254" s="281"/>
      <c r="AC254" s="281"/>
      <c r="AD254" s="281"/>
      <c r="AE254" s="281"/>
    </row>
    <row r="255" spans="1:31" hidden="1" x14ac:dyDescent="0.35">
      <c r="A255" s="280" t="str">
        <f>IF(AND(F257=G257,H257=I257,J257=K257,F257="A"),"2016 - kwh",IF(AND(F257=G257,H257=I257,J257&lt;&gt;K257,F257="A"),"2017 - kwh",IF(AND(F257=G257,H257&lt;&gt;I257,F257="A"),"2018 - kwh","N/A")))</f>
        <v>N/A</v>
      </c>
      <c r="B255" s="280" t="str">
        <f>IF(AND(F257="A",G257="A"),"A","")</f>
        <v/>
      </c>
      <c r="C255" s="286" t="s">
        <v>311</v>
      </c>
      <c r="D255" s="287"/>
      <c r="E255" s="288" t="s">
        <v>186</v>
      </c>
      <c r="F255" s="289"/>
      <c r="G255" s="289"/>
      <c r="H255" s="289"/>
      <c r="I255" s="289"/>
      <c r="J255" s="289"/>
      <c r="K255" s="289"/>
      <c r="L255" s="289"/>
      <c r="M255" s="289"/>
      <c r="N255" s="289"/>
      <c r="O255" s="289"/>
      <c r="P255" s="280"/>
      <c r="Q255" s="280"/>
      <c r="R255" s="280"/>
      <c r="S255" s="280"/>
      <c r="T255" s="280"/>
      <c r="U255" s="280"/>
      <c r="V255" s="280"/>
      <c r="Z255" s="281"/>
      <c r="AA255" s="281" t="str">
        <f>IF(AND(F257=G257,H257=I257,F257="A"),"2016 - kwh","")</f>
        <v/>
      </c>
      <c r="AB255" s="281" t="str">
        <f>IF(OR(B255="2017 - kwh",B255="2018 - kwh"),"2016 - kwh","")</f>
        <v/>
      </c>
      <c r="AC255" s="281"/>
      <c r="AD255" s="281"/>
      <c r="AE255" s="281"/>
    </row>
    <row r="256" spans="1:31" hidden="1" x14ac:dyDescent="0.35">
      <c r="A256" s="280" t="str">
        <f>IF(AND(F257=G257,H257=I257,J257=K257,F257="A"),"2016 - kw",IF(AND(F257=G257,H257=I257,J257&lt;&gt;K257,F257="A"),"2017 - kw",IF(AND(F257=G257,H257&lt;&gt;I257,F257="A"),"2018 - kw","N/A")))</f>
        <v>N/A</v>
      </c>
      <c r="B256" s="280" t="str">
        <f>IF(AND(F257="A",G257="A"),"A","")</f>
        <v/>
      </c>
      <c r="C256" s="290"/>
      <c r="D256" s="291" t="str">
        <f>D255 &amp; "kW"</f>
        <v>kW</v>
      </c>
      <c r="E256" s="292" t="s">
        <v>235</v>
      </c>
      <c r="F256" s="289"/>
      <c r="G256" s="289"/>
      <c r="H256" s="289"/>
      <c r="I256" s="289"/>
      <c r="J256" s="289"/>
      <c r="K256" s="289"/>
      <c r="L256" s="289"/>
      <c r="M256" s="289"/>
      <c r="N256" s="289"/>
      <c r="O256" s="289"/>
      <c r="P256" s="280"/>
      <c r="Q256" s="280"/>
      <c r="R256" s="280"/>
      <c r="S256" s="280"/>
      <c r="T256" s="280"/>
      <c r="U256" s="280"/>
      <c r="V256" s="280"/>
      <c r="Z256" s="281"/>
      <c r="AA256" s="281" t="str">
        <f>IF(AND(F257=G257,H257=I257,F257="A"),"2016 - kw","")</f>
        <v/>
      </c>
      <c r="AB256" s="281" t="str">
        <f>IF(OR(B256="2017 - kw",B256="2018 - kw"),"2016 - kw","")</f>
        <v/>
      </c>
      <c r="AC256" s="281"/>
      <c r="AD256" s="281"/>
      <c r="AE256" s="281"/>
    </row>
    <row r="257" spans="1:31" hidden="1" x14ac:dyDescent="0.35">
      <c r="A257" s="280"/>
      <c r="B257" s="280"/>
      <c r="C257" s="293"/>
      <c r="D257" s="294"/>
      <c r="E257" s="295" t="s">
        <v>236</v>
      </c>
      <c r="F257" s="296"/>
      <c r="G257" s="296"/>
      <c r="H257" s="296"/>
      <c r="I257" s="296"/>
      <c r="J257" s="296"/>
      <c r="K257" s="296"/>
      <c r="L257" s="296"/>
      <c r="M257" s="296"/>
      <c r="N257" s="296"/>
      <c r="O257" s="296"/>
      <c r="P257" s="280"/>
      <c r="Q257" s="280"/>
      <c r="R257" s="280"/>
      <c r="S257" s="280"/>
      <c r="T257" s="280"/>
      <c r="U257" s="280"/>
      <c r="V257" s="280"/>
      <c r="Z257" s="281"/>
      <c r="AA257" s="281"/>
      <c r="AB257" s="281"/>
      <c r="AC257" s="281"/>
      <c r="AD257" s="281"/>
      <c r="AE257" s="281"/>
    </row>
    <row r="258" spans="1:31" hidden="1" x14ac:dyDescent="0.35">
      <c r="A258" s="280" t="str">
        <f>IF(AND(F260=G260,H260=I260,J260=K260,F260="A"),"2016 - kwh",IF(AND(F260=G260,H260=I260,J260&lt;&gt;K260,F260="A"),"2017 - kwh",IF(AND(F260=G260,H260&lt;&gt;I260,F260="A"),"2018 - kwh","N/A")))</f>
        <v>N/A</v>
      </c>
      <c r="B258" s="280" t="str">
        <f>IF(AND(F260="A",G260="A"),"A","")</f>
        <v/>
      </c>
      <c r="C258" s="286" t="s">
        <v>312</v>
      </c>
      <c r="D258" s="287"/>
      <c r="E258" s="288" t="s">
        <v>186</v>
      </c>
      <c r="F258" s="289"/>
      <c r="G258" s="289"/>
      <c r="H258" s="289"/>
      <c r="I258" s="289"/>
      <c r="J258" s="289"/>
      <c r="K258" s="289"/>
      <c r="L258" s="289"/>
      <c r="M258" s="289"/>
      <c r="N258" s="289"/>
      <c r="O258" s="289"/>
      <c r="P258" s="280"/>
      <c r="Q258" s="280"/>
      <c r="R258" s="280"/>
      <c r="S258" s="280"/>
      <c r="T258" s="280"/>
      <c r="U258" s="280"/>
      <c r="V258" s="280"/>
      <c r="Z258" s="281"/>
      <c r="AA258" s="281" t="str">
        <f>IF(AND(F260=G260,H260=I260,F260="A"),"2016 - kwh","")</f>
        <v/>
      </c>
      <c r="AB258" s="281" t="str">
        <f>IF(OR(B258="2017 - kwh",B258="2018 - kwh"),"2016 - kwh","")</f>
        <v/>
      </c>
      <c r="AC258" s="281"/>
      <c r="AD258" s="281"/>
      <c r="AE258" s="281"/>
    </row>
    <row r="259" spans="1:31" hidden="1" x14ac:dyDescent="0.35">
      <c r="A259" s="280" t="str">
        <f>IF(AND(F260=G260,H260=I260,J260=K260,F260="A"),"2016 - kw",IF(AND(F260=G260,H260=I260,J260&lt;&gt;K260,F260="A"),"2017 - kw",IF(AND(F260=G260,H260&lt;&gt;I260,F260="A"),"2018 - kw","N/A")))</f>
        <v>N/A</v>
      </c>
      <c r="B259" s="280" t="str">
        <f>IF(AND(F260="A",G260="A"),"A","")</f>
        <v/>
      </c>
      <c r="C259" s="290"/>
      <c r="D259" s="291" t="str">
        <f>D258 &amp; "kW"</f>
        <v>kW</v>
      </c>
      <c r="E259" s="292" t="s">
        <v>235</v>
      </c>
      <c r="F259" s="289"/>
      <c r="G259" s="289"/>
      <c r="H259" s="289"/>
      <c r="I259" s="289"/>
      <c r="J259" s="289"/>
      <c r="K259" s="289"/>
      <c r="L259" s="289"/>
      <c r="M259" s="289"/>
      <c r="N259" s="289"/>
      <c r="O259" s="289"/>
      <c r="P259" s="280"/>
      <c r="Q259" s="280"/>
      <c r="R259" s="280"/>
      <c r="S259" s="280"/>
      <c r="T259" s="280"/>
      <c r="U259" s="280"/>
      <c r="V259" s="280"/>
      <c r="Z259" s="281"/>
      <c r="AA259" s="281" t="str">
        <f>IF(AND(F260=G260,H260=I260,F260="A"),"2016 - kw","")</f>
        <v/>
      </c>
      <c r="AB259" s="281" t="str">
        <f>IF(OR(B259="2017 - kw",B259="2018 - kw"),"2016 - kw","")</f>
        <v/>
      </c>
      <c r="AC259" s="281"/>
      <c r="AD259" s="281"/>
      <c r="AE259" s="281"/>
    </row>
    <row r="260" spans="1:31" hidden="1" x14ac:dyDescent="0.35">
      <c r="A260" s="280"/>
      <c r="B260" s="280"/>
      <c r="C260" s="293"/>
      <c r="D260" s="294"/>
      <c r="E260" s="295" t="s">
        <v>236</v>
      </c>
      <c r="F260" s="296"/>
      <c r="G260" s="296"/>
      <c r="H260" s="296"/>
      <c r="I260" s="296"/>
      <c r="J260" s="296"/>
      <c r="K260" s="296"/>
      <c r="L260" s="296"/>
      <c r="M260" s="296"/>
      <c r="N260" s="296"/>
      <c r="O260" s="296"/>
      <c r="P260" s="280"/>
      <c r="Q260" s="280"/>
      <c r="R260" s="280"/>
      <c r="S260" s="280"/>
      <c r="T260" s="280"/>
      <c r="U260" s="280"/>
      <c r="V260" s="280"/>
      <c r="Z260" s="281"/>
      <c r="AA260" s="281"/>
      <c r="AB260" s="281"/>
      <c r="AC260" s="281"/>
      <c r="AD260" s="281"/>
      <c r="AE260" s="281"/>
    </row>
    <row r="261" spans="1:31" hidden="1" x14ac:dyDescent="0.35">
      <c r="A261" s="280" t="str">
        <f>IF(AND(F263=G263,H263=I263,J263=K263,F263="A"),"2016 - kwh",IF(AND(F263=G263,H263=I263,J263&lt;&gt;K263,F263="A"),"2017 - kwh",IF(AND(F263=G263,H263&lt;&gt;I263,F263="A"),"2018 - kwh","N/A")))</f>
        <v>N/A</v>
      </c>
      <c r="B261" s="280" t="str">
        <f>IF(AND(F263="A",G263="A"),"A","")</f>
        <v/>
      </c>
      <c r="C261" s="286" t="s">
        <v>313</v>
      </c>
      <c r="D261" s="287"/>
      <c r="E261" s="288" t="s">
        <v>186</v>
      </c>
      <c r="F261" s="289"/>
      <c r="G261" s="289"/>
      <c r="H261" s="289"/>
      <c r="I261" s="289"/>
      <c r="J261" s="289"/>
      <c r="K261" s="289"/>
      <c r="L261" s="289"/>
      <c r="M261" s="289"/>
      <c r="N261" s="289"/>
      <c r="O261" s="289"/>
      <c r="P261" s="280"/>
      <c r="Q261" s="280"/>
      <c r="R261" s="280"/>
      <c r="S261" s="280"/>
      <c r="T261" s="280"/>
      <c r="U261" s="280"/>
      <c r="V261" s="280"/>
      <c r="Z261" s="281"/>
      <c r="AA261" s="281" t="str">
        <f>IF(AND(F263=G263,H263=I263,F263="A"),"2016 - kwh","")</f>
        <v/>
      </c>
      <c r="AB261" s="281" t="str">
        <f>IF(OR(B261="2017 - kwh",B261="2018 - kwh"),"2016 - kwh","")</f>
        <v/>
      </c>
      <c r="AC261" s="281"/>
      <c r="AD261" s="281"/>
      <c r="AE261" s="281"/>
    </row>
    <row r="262" spans="1:31" hidden="1" x14ac:dyDescent="0.35">
      <c r="A262" s="280" t="str">
        <f>IF(AND(F263=G263,H263=I263,J263=K263,F263="A"),"2016 - kw",IF(AND(F263=G263,H263=I263,J263&lt;&gt;K263,F263="A"),"2017 - kw",IF(AND(F263=G263,H263&lt;&gt;I263,F263="A"),"2018 - kw","N/A")))</f>
        <v>N/A</v>
      </c>
      <c r="B262" s="280" t="str">
        <f>IF(AND(F263="A",G263="A"),"A","")</f>
        <v/>
      </c>
      <c r="C262" s="290"/>
      <c r="D262" s="291" t="str">
        <f>D261 &amp; "kW"</f>
        <v>kW</v>
      </c>
      <c r="E262" s="292" t="s">
        <v>235</v>
      </c>
      <c r="F262" s="289"/>
      <c r="G262" s="289"/>
      <c r="H262" s="289"/>
      <c r="I262" s="289"/>
      <c r="J262" s="289"/>
      <c r="K262" s="289"/>
      <c r="L262" s="289"/>
      <c r="M262" s="289"/>
      <c r="N262" s="289"/>
      <c r="O262" s="289"/>
      <c r="P262" s="280"/>
      <c r="Q262" s="280"/>
      <c r="R262" s="280"/>
      <c r="S262" s="280"/>
      <c r="T262" s="280"/>
      <c r="U262" s="280"/>
      <c r="V262" s="280"/>
      <c r="Z262" s="281"/>
      <c r="AA262" s="281" t="str">
        <f>IF(AND(F263=G263,H263=I263,F263="A"),"2016 - kw","")</f>
        <v/>
      </c>
      <c r="AB262" s="281" t="str">
        <f>IF(OR(B262="2017 - kw",B262="2018 - kw"),"2016 - kw","")</f>
        <v/>
      </c>
      <c r="AC262" s="281"/>
      <c r="AD262" s="281"/>
      <c r="AE262" s="281"/>
    </row>
    <row r="263" spans="1:31" hidden="1" x14ac:dyDescent="0.35">
      <c r="A263" s="280"/>
      <c r="B263" s="280"/>
      <c r="C263" s="293"/>
      <c r="D263" s="294"/>
      <c r="E263" s="295" t="s">
        <v>236</v>
      </c>
      <c r="F263" s="296"/>
      <c r="G263" s="296"/>
      <c r="H263" s="296"/>
      <c r="I263" s="296"/>
      <c r="J263" s="296"/>
      <c r="K263" s="296"/>
      <c r="L263" s="296"/>
      <c r="M263" s="296"/>
      <c r="N263" s="296"/>
      <c r="O263" s="296"/>
      <c r="P263" s="280"/>
      <c r="Q263" s="280"/>
      <c r="R263" s="280"/>
      <c r="S263" s="280"/>
      <c r="T263" s="280"/>
      <c r="U263" s="280"/>
      <c r="V263" s="280"/>
      <c r="Z263" s="281"/>
      <c r="AA263" s="281"/>
      <c r="AB263" s="281"/>
      <c r="AC263" s="281"/>
      <c r="AD263" s="281"/>
      <c r="AE263" s="281"/>
    </row>
    <row r="264" spans="1:31" hidden="1" x14ac:dyDescent="0.35">
      <c r="A264" s="280" t="str">
        <f>IF(AND(F266=G266,H266=I266,J266=K266,F266="A"),"2016 - kwh",IF(AND(F266=G266,H266=I266,J266&lt;&gt;K266,F266="A"),"2017 - kwh",IF(AND(F266=G266,H266&lt;&gt;I266,F266="A"),"2018 - kwh","N/A")))</f>
        <v>N/A</v>
      </c>
      <c r="B264" s="280" t="str">
        <f>IF(AND(F266="A",G266="A"),"A","")</f>
        <v/>
      </c>
      <c r="C264" s="286" t="s">
        <v>314</v>
      </c>
      <c r="D264" s="287"/>
      <c r="E264" s="288" t="s">
        <v>186</v>
      </c>
      <c r="F264" s="289"/>
      <c r="G264" s="289"/>
      <c r="H264" s="289"/>
      <c r="I264" s="289"/>
      <c r="J264" s="289"/>
      <c r="K264" s="289"/>
      <c r="L264" s="289"/>
      <c r="M264" s="289"/>
      <c r="N264" s="289"/>
      <c r="O264" s="289"/>
      <c r="P264" s="280"/>
      <c r="Q264" s="280"/>
      <c r="R264" s="280"/>
      <c r="S264" s="280"/>
      <c r="T264" s="280"/>
      <c r="U264" s="280"/>
      <c r="V264" s="280"/>
      <c r="Z264" s="281"/>
      <c r="AA264" s="281" t="str">
        <f>IF(AND(F266=G266,H266=I266,F266="A"),"2016 - kwh","")</f>
        <v/>
      </c>
      <c r="AB264" s="281" t="str">
        <f>IF(OR(B264="2017 - kwh",B264="2018 - kwh"),"2016 - kwh","")</f>
        <v/>
      </c>
      <c r="AC264" s="281"/>
      <c r="AD264" s="281"/>
      <c r="AE264" s="281"/>
    </row>
    <row r="265" spans="1:31" hidden="1" x14ac:dyDescent="0.35">
      <c r="A265" s="280" t="str">
        <f>IF(AND(F266=G266,H266=I266,J266=K266,F266="A"),"2016 - kw",IF(AND(F266=G266,H266=I266,J266&lt;&gt;K266,F266="A"),"2017 - kw",IF(AND(F266=G266,H266&lt;&gt;I266,F266="A"),"2018 - kw","N/A")))</f>
        <v>N/A</v>
      </c>
      <c r="B265" s="280" t="str">
        <f>IF(AND(F266="A",G266="A"),"A","")</f>
        <v/>
      </c>
      <c r="C265" s="290"/>
      <c r="D265" s="291" t="str">
        <f>D264 &amp; "kW"</f>
        <v>kW</v>
      </c>
      <c r="E265" s="292" t="s">
        <v>235</v>
      </c>
      <c r="F265" s="289"/>
      <c r="G265" s="289"/>
      <c r="H265" s="289"/>
      <c r="I265" s="289"/>
      <c r="J265" s="289"/>
      <c r="K265" s="289"/>
      <c r="L265" s="289"/>
      <c r="M265" s="289"/>
      <c r="N265" s="289"/>
      <c r="O265" s="289"/>
      <c r="P265" s="280"/>
      <c r="Q265" s="280"/>
      <c r="R265" s="280"/>
      <c r="S265" s="280"/>
      <c r="T265" s="280"/>
      <c r="U265" s="280"/>
      <c r="V265" s="280"/>
      <c r="Z265" s="281"/>
      <c r="AA265" s="281" t="str">
        <f>IF(AND(F266=G266,H266=I266,F266="A"),"2016 - kw","")</f>
        <v/>
      </c>
      <c r="AB265" s="281" t="str">
        <f>IF(OR(B265="2017 - kw",B265="2018 - kw"),"2016 - kw","")</f>
        <v/>
      </c>
      <c r="AC265" s="281"/>
      <c r="AD265" s="281"/>
      <c r="AE265" s="281"/>
    </row>
    <row r="266" spans="1:31" hidden="1" x14ac:dyDescent="0.35">
      <c r="A266" s="280"/>
      <c r="B266" s="280"/>
      <c r="C266" s="293"/>
      <c r="D266" s="294"/>
      <c r="E266" s="295" t="s">
        <v>236</v>
      </c>
      <c r="F266" s="296"/>
      <c r="G266" s="296"/>
      <c r="H266" s="296"/>
      <c r="I266" s="296"/>
      <c r="J266" s="296"/>
      <c r="K266" s="296"/>
      <c r="L266" s="296"/>
      <c r="M266" s="296"/>
      <c r="N266" s="296"/>
      <c r="O266" s="296"/>
      <c r="P266" s="280"/>
      <c r="Q266" s="280"/>
      <c r="R266" s="280"/>
      <c r="S266" s="280"/>
      <c r="T266" s="280"/>
      <c r="U266" s="280"/>
      <c r="V266" s="280"/>
      <c r="Z266" s="281"/>
      <c r="AA266" s="281"/>
      <c r="AB266" s="281"/>
      <c r="AC266" s="281"/>
      <c r="AD266" s="281"/>
      <c r="AE266" s="281"/>
    </row>
    <row r="267" spans="1:31" hidden="1" x14ac:dyDescent="0.35">
      <c r="A267" s="280" t="str">
        <f>IF(AND(F269=G269,H269=I269,J269=K269,F269="A"),"2016 - kwh",IF(AND(F269=G269,H269=I269,J269&lt;&gt;K269,F269="A"),"2017 - kwh",IF(AND(F269=G269,H269&lt;&gt;I269,F269="A"),"2018 - kwh","N/A")))</f>
        <v>N/A</v>
      </c>
      <c r="B267" s="280" t="str">
        <f>IF(AND(F269="A",G269="A"),"A","")</f>
        <v/>
      </c>
      <c r="C267" s="286" t="s">
        <v>315</v>
      </c>
      <c r="D267" s="287"/>
      <c r="E267" s="288" t="s">
        <v>186</v>
      </c>
      <c r="F267" s="289"/>
      <c r="G267" s="289"/>
      <c r="H267" s="289"/>
      <c r="I267" s="289"/>
      <c r="J267" s="289"/>
      <c r="K267" s="289"/>
      <c r="L267" s="289"/>
      <c r="M267" s="289"/>
      <c r="N267" s="289"/>
      <c r="O267" s="289"/>
      <c r="P267" s="280"/>
      <c r="Q267" s="280"/>
      <c r="R267" s="280"/>
      <c r="S267" s="280"/>
      <c r="T267" s="280"/>
      <c r="U267" s="280"/>
      <c r="V267" s="280"/>
      <c r="Z267" s="281"/>
      <c r="AA267" s="281" t="str">
        <f>IF(AND(F269=G269,H269=I269,F269="A"),"2016 - kwh","")</f>
        <v/>
      </c>
      <c r="AB267" s="281" t="str">
        <f>IF(OR(B267="2017 - kwh",B267="2018 - kwh"),"2016 - kwh","")</f>
        <v/>
      </c>
      <c r="AC267" s="281"/>
      <c r="AD267" s="281"/>
      <c r="AE267" s="281"/>
    </row>
    <row r="268" spans="1:31" hidden="1" x14ac:dyDescent="0.35">
      <c r="A268" s="280" t="str">
        <f>IF(AND(F269=G269,H269=I269,J269=K269,F269="A"),"2016 - kw",IF(AND(F269=G269,H269=I269,J269&lt;&gt;K269,F269="A"),"2017 - kw",IF(AND(F269=G269,H269&lt;&gt;I269,F269="A"),"2018 - kw","N/A")))</f>
        <v>N/A</v>
      </c>
      <c r="B268" s="280" t="str">
        <f>IF(AND(F269="A",G269="A"),"A","")</f>
        <v/>
      </c>
      <c r="C268" s="290"/>
      <c r="D268" s="291" t="str">
        <f>D267 &amp; "kW"</f>
        <v>kW</v>
      </c>
      <c r="E268" s="292" t="s">
        <v>235</v>
      </c>
      <c r="F268" s="289"/>
      <c r="G268" s="289"/>
      <c r="H268" s="289"/>
      <c r="I268" s="289"/>
      <c r="J268" s="289"/>
      <c r="K268" s="289"/>
      <c r="L268" s="289"/>
      <c r="M268" s="289"/>
      <c r="N268" s="289"/>
      <c r="O268" s="289"/>
      <c r="P268" s="280"/>
      <c r="Q268" s="280"/>
      <c r="R268" s="280"/>
      <c r="S268" s="280"/>
      <c r="T268" s="280"/>
      <c r="U268" s="280"/>
      <c r="V268" s="280"/>
      <c r="Z268" s="281"/>
      <c r="AA268" s="281" t="str">
        <f>IF(AND(F269=G269,H269=I269,F269="A"),"2016 - kw","")</f>
        <v/>
      </c>
      <c r="AB268" s="281" t="str">
        <f>IF(OR(B268="2017 - kw",B268="2018 - kw"),"2016 - kw","")</f>
        <v/>
      </c>
      <c r="AC268" s="281"/>
      <c r="AD268" s="281"/>
      <c r="AE268" s="281"/>
    </row>
    <row r="269" spans="1:31" hidden="1" x14ac:dyDescent="0.35">
      <c r="A269" s="280"/>
      <c r="B269" s="280"/>
      <c r="C269" s="293"/>
      <c r="D269" s="294"/>
      <c r="E269" s="295" t="s">
        <v>236</v>
      </c>
      <c r="F269" s="296"/>
      <c r="G269" s="296"/>
      <c r="H269" s="296"/>
      <c r="I269" s="296"/>
      <c r="J269" s="296"/>
      <c r="K269" s="296"/>
      <c r="L269" s="296"/>
      <c r="M269" s="296"/>
      <c r="N269" s="296"/>
      <c r="O269" s="296"/>
      <c r="P269" s="280"/>
      <c r="Q269" s="280"/>
      <c r="R269" s="280"/>
      <c r="S269" s="280"/>
      <c r="T269" s="280"/>
      <c r="U269" s="280"/>
      <c r="V269" s="280"/>
      <c r="Z269" s="281"/>
      <c r="AA269" s="281"/>
      <c r="AB269" s="281"/>
      <c r="AC269" s="281"/>
      <c r="AD269" s="281"/>
      <c r="AE269" s="281"/>
    </row>
    <row r="270" spans="1:31" hidden="1" x14ac:dyDescent="0.35">
      <c r="A270" s="280" t="str">
        <f>IF(AND(F272=G272,H272=I272,J272=K272,F272="A"),"2016 - kwh",IF(AND(F272=G272,H272=I272,J272&lt;&gt;K272,F272="A"),"2017 - kwh",IF(AND(F272=G272,H272&lt;&gt;I272,F272="A"),"2018 - kwh","N/A")))</f>
        <v>N/A</v>
      </c>
      <c r="B270" s="280" t="str">
        <f>IF(AND(F272="A",G272="A"),"A","")</f>
        <v/>
      </c>
      <c r="C270" s="286" t="s">
        <v>316</v>
      </c>
      <c r="D270" s="287"/>
      <c r="E270" s="288" t="s">
        <v>186</v>
      </c>
      <c r="F270" s="289"/>
      <c r="G270" s="289"/>
      <c r="H270" s="289"/>
      <c r="I270" s="289"/>
      <c r="J270" s="289"/>
      <c r="K270" s="289"/>
      <c r="L270" s="289"/>
      <c r="M270" s="289"/>
      <c r="N270" s="289"/>
      <c r="O270" s="289"/>
      <c r="P270" s="280"/>
      <c r="Q270" s="280"/>
      <c r="R270" s="280"/>
      <c r="S270" s="280"/>
      <c r="T270" s="280"/>
      <c r="U270" s="280"/>
      <c r="V270" s="280"/>
      <c r="Z270" s="281"/>
      <c r="AA270" s="281" t="str">
        <f>IF(AND(F272=G272,H272=I272,F272="A"),"2016 - kwh","")</f>
        <v/>
      </c>
      <c r="AB270" s="281" t="str">
        <f>IF(OR(B270="2017 - kwh",B270="2018 - kwh"),"2016 - kwh","")</f>
        <v/>
      </c>
      <c r="AC270" s="281"/>
      <c r="AD270" s="281"/>
      <c r="AE270" s="281"/>
    </row>
    <row r="271" spans="1:31" hidden="1" x14ac:dyDescent="0.35">
      <c r="A271" s="280" t="str">
        <f>IF(AND(F272=G272,H272=I272,J272=K272,F272="A"),"2016 - kw",IF(AND(F272=G272,H272=I272,J272&lt;&gt;K272,F272="A"),"2017 - kw",IF(AND(F272=G272,H272&lt;&gt;I272,F272="A"),"2018 - kw","N/A")))</f>
        <v>N/A</v>
      </c>
      <c r="B271" s="280" t="str">
        <f>IF(AND(F272="A",G272="A"),"A","")</f>
        <v/>
      </c>
      <c r="C271" s="290"/>
      <c r="D271" s="291" t="str">
        <f>D270 &amp; "kW"</f>
        <v>kW</v>
      </c>
      <c r="E271" s="292" t="s">
        <v>235</v>
      </c>
      <c r="F271" s="289"/>
      <c r="G271" s="289"/>
      <c r="H271" s="289"/>
      <c r="I271" s="289"/>
      <c r="J271" s="289"/>
      <c r="K271" s="289"/>
      <c r="L271" s="289"/>
      <c r="M271" s="289"/>
      <c r="N271" s="289"/>
      <c r="O271" s="289"/>
      <c r="P271" s="280"/>
      <c r="Q271" s="280"/>
      <c r="R271" s="280"/>
      <c r="S271" s="280"/>
      <c r="T271" s="280"/>
      <c r="U271" s="280"/>
      <c r="V271" s="280"/>
      <c r="Z271" s="281"/>
      <c r="AA271" s="281" t="str">
        <f>IF(AND(F272=G272,H272=I272,F272="A"),"2016 - kw","")</f>
        <v/>
      </c>
      <c r="AB271" s="281" t="str">
        <f>IF(OR(B271="2017 - kw",B271="2018 - kw"),"2016 - kw","")</f>
        <v/>
      </c>
      <c r="AC271" s="281"/>
      <c r="AD271" s="281"/>
      <c r="AE271" s="281"/>
    </row>
    <row r="272" spans="1:31" hidden="1" x14ac:dyDescent="0.35">
      <c r="A272" s="280"/>
      <c r="B272" s="280"/>
      <c r="C272" s="293"/>
      <c r="D272" s="294"/>
      <c r="E272" s="295" t="s">
        <v>236</v>
      </c>
      <c r="F272" s="296"/>
      <c r="G272" s="296"/>
      <c r="H272" s="296"/>
      <c r="I272" s="296"/>
      <c r="J272" s="296"/>
      <c r="K272" s="296"/>
      <c r="L272" s="296"/>
      <c r="M272" s="296"/>
      <c r="N272" s="296"/>
      <c r="O272" s="296"/>
      <c r="P272" s="280"/>
      <c r="Q272" s="280"/>
      <c r="R272" s="280"/>
      <c r="S272" s="280"/>
      <c r="T272" s="280"/>
      <c r="U272" s="280"/>
      <c r="V272" s="280"/>
      <c r="Z272" s="281"/>
      <c r="AA272" s="281"/>
      <c r="AB272" s="281"/>
      <c r="AC272" s="281"/>
      <c r="AD272" s="281"/>
      <c r="AE272" s="281"/>
    </row>
    <row r="273" spans="1:31" hidden="1" x14ac:dyDescent="0.35">
      <c r="A273" s="280" t="str">
        <f>IF(AND(F275=G275,H275=I275,J275=K275,F275="A"),"2016 - kwh",IF(AND(F275=G275,H275=I275,J275&lt;&gt;K275,F275="A"),"2017 - kwh",IF(AND(F275=G275,H275&lt;&gt;I275,F275="A"),"2018 - kwh","N/A")))</f>
        <v>N/A</v>
      </c>
      <c r="B273" s="280" t="str">
        <f>IF(AND(F275="A",G275="A"),"A","")</f>
        <v/>
      </c>
      <c r="C273" s="286" t="s">
        <v>317</v>
      </c>
      <c r="D273" s="287"/>
      <c r="E273" s="288" t="s">
        <v>186</v>
      </c>
      <c r="F273" s="289"/>
      <c r="G273" s="289"/>
      <c r="H273" s="289"/>
      <c r="I273" s="289"/>
      <c r="J273" s="289"/>
      <c r="K273" s="289"/>
      <c r="L273" s="289"/>
      <c r="M273" s="289"/>
      <c r="N273" s="289"/>
      <c r="O273" s="289"/>
      <c r="P273" s="280"/>
      <c r="Q273" s="280"/>
      <c r="R273" s="280"/>
      <c r="S273" s="280"/>
      <c r="T273" s="280"/>
      <c r="U273" s="280"/>
      <c r="V273" s="280"/>
      <c r="Z273" s="281"/>
      <c r="AA273" s="281" t="str">
        <f>IF(AND(F275=G275,H275=I275,F275="A"),"2016 - kwh","")</f>
        <v/>
      </c>
      <c r="AB273" s="281" t="str">
        <f>IF(OR(B273="2017 - kwh",B273="2018 - kwh"),"2016 - kwh","")</f>
        <v/>
      </c>
      <c r="AC273" s="281"/>
      <c r="AD273" s="281"/>
      <c r="AE273" s="281"/>
    </row>
    <row r="274" spans="1:31" hidden="1" x14ac:dyDescent="0.35">
      <c r="A274" s="280" t="str">
        <f>IF(AND(F275=G275,H275=I275,J275=K275,F275="A"),"2016 - kw",IF(AND(F275=G275,H275=I275,J275&lt;&gt;K275,F275="A"),"2017 - kw",IF(AND(F275=G275,H275&lt;&gt;I275,F275="A"),"2018 - kw","N/A")))</f>
        <v>N/A</v>
      </c>
      <c r="B274" s="280" t="str">
        <f>IF(AND(F275="A",G275="A"),"A","")</f>
        <v/>
      </c>
      <c r="C274" s="290"/>
      <c r="D274" s="291" t="str">
        <f>D273 &amp; "kW"</f>
        <v>kW</v>
      </c>
      <c r="E274" s="292" t="s">
        <v>235</v>
      </c>
      <c r="F274" s="289"/>
      <c r="G274" s="289"/>
      <c r="H274" s="289"/>
      <c r="I274" s="289"/>
      <c r="J274" s="289"/>
      <c r="K274" s="289"/>
      <c r="L274" s="289"/>
      <c r="M274" s="289"/>
      <c r="N274" s="289"/>
      <c r="O274" s="289"/>
      <c r="P274" s="280"/>
      <c r="Q274" s="280"/>
      <c r="R274" s="280"/>
      <c r="S274" s="280"/>
      <c r="T274" s="280"/>
      <c r="U274" s="280"/>
      <c r="V274" s="280"/>
      <c r="Z274" s="281"/>
      <c r="AA274" s="281" t="str">
        <f>IF(AND(F275=G275,H275=I275,F275="A"),"2016 - kw","")</f>
        <v/>
      </c>
      <c r="AB274" s="281" t="str">
        <f>IF(OR(B274="2017 - kw",B274="2018 - kw"),"2016 - kw","")</f>
        <v/>
      </c>
      <c r="AC274" s="281"/>
      <c r="AD274" s="281"/>
      <c r="AE274" s="281"/>
    </row>
    <row r="275" spans="1:31" hidden="1" x14ac:dyDescent="0.35">
      <c r="A275" s="280"/>
      <c r="B275" s="280"/>
      <c r="C275" s="293"/>
      <c r="D275" s="294"/>
      <c r="E275" s="295" t="s">
        <v>236</v>
      </c>
      <c r="F275" s="296"/>
      <c r="G275" s="296"/>
      <c r="H275" s="296"/>
      <c r="I275" s="296"/>
      <c r="J275" s="296"/>
      <c r="K275" s="296"/>
      <c r="L275" s="296"/>
      <c r="M275" s="296"/>
      <c r="N275" s="296"/>
      <c r="O275" s="296"/>
      <c r="P275" s="280"/>
      <c r="Q275" s="280"/>
      <c r="R275" s="280"/>
      <c r="S275" s="280"/>
      <c r="T275" s="280"/>
      <c r="U275" s="280"/>
      <c r="V275" s="280"/>
      <c r="Z275" s="281"/>
      <c r="AA275" s="281"/>
      <c r="AB275" s="281"/>
      <c r="AC275" s="281"/>
      <c r="AD275" s="281"/>
      <c r="AE275" s="281"/>
    </row>
    <row r="276" spans="1:31" hidden="1" x14ac:dyDescent="0.35">
      <c r="A276" s="280" t="str">
        <f>IF(AND(F278=G278,H278=I278,J278=K278,F278="A"),"2016 - kwh",IF(AND(F278=G278,H278=I278,J278&lt;&gt;K278,F278="A"),"2017 - kwh",IF(AND(F278=G278,H278&lt;&gt;I278,F278="A"),"2018 - kwh","N/A")))</f>
        <v>N/A</v>
      </c>
      <c r="B276" s="280" t="str">
        <f>IF(AND(F278="A",G278="A"),"A","")</f>
        <v/>
      </c>
      <c r="C276" s="286" t="s">
        <v>318</v>
      </c>
      <c r="D276" s="287"/>
      <c r="E276" s="288" t="s">
        <v>186</v>
      </c>
      <c r="F276" s="289"/>
      <c r="G276" s="289"/>
      <c r="H276" s="289"/>
      <c r="I276" s="289"/>
      <c r="J276" s="289"/>
      <c r="K276" s="289"/>
      <c r="L276" s="289"/>
      <c r="M276" s="289"/>
      <c r="N276" s="289"/>
      <c r="O276" s="289"/>
      <c r="P276" s="280"/>
      <c r="Q276" s="280"/>
      <c r="R276" s="280"/>
      <c r="S276" s="280"/>
      <c r="T276" s="280"/>
      <c r="U276" s="280"/>
      <c r="V276" s="280"/>
      <c r="Z276" s="281"/>
      <c r="AA276" s="281" t="str">
        <f>IF(AND(F278=G278,H278=I278,F278="A"),"2016 - kwh","")</f>
        <v/>
      </c>
      <c r="AB276" s="281" t="str">
        <f>IF(OR(B276="2017 - kwh",B276="2018 - kwh"),"2016 - kwh","")</f>
        <v/>
      </c>
      <c r="AC276" s="281"/>
      <c r="AD276" s="281"/>
      <c r="AE276" s="281"/>
    </row>
    <row r="277" spans="1:31" hidden="1" x14ac:dyDescent="0.35">
      <c r="A277" s="280" t="str">
        <f>IF(AND(F278=G278,H278=I278,J278=K278,F278="A"),"2016 - kw",IF(AND(F278=G278,H278=I278,J278&lt;&gt;K278,F278="A"),"2017 - kw",IF(AND(F278=G278,H278&lt;&gt;I278,F278="A"),"2018 - kw","N/A")))</f>
        <v>N/A</v>
      </c>
      <c r="B277" s="280" t="str">
        <f>IF(AND(F278="A",G278="A"),"A","")</f>
        <v/>
      </c>
      <c r="C277" s="290"/>
      <c r="D277" s="291" t="str">
        <f>D276 &amp; "kW"</f>
        <v>kW</v>
      </c>
      <c r="E277" s="292" t="s">
        <v>235</v>
      </c>
      <c r="F277" s="289"/>
      <c r="G277" s="289"/>
      <c r="H277" s="289"/>
      <c r="I277" s="289"/>
      <c r="J277" s="289"/>
      <c r="K277" s="289"/>
      <c r="L277" s="289"/>
      <c r="M277" s="289"/>
      <c r="N277" s="289"/>
      <c r="O277" s="289"/>
      <c r="P277" s="280"/>
      <c r="Q277" s="280"/>
      <c r="R277" s="280"/>
      <c r="S277" s="280"/>
      <c r="T277" s="280"/>
      <c r="U277" s="280"/>
      <c r="V277" s="280"/>
      <c r="Z277" s="281"/>
      <c r="AA277" s="281" t="str">
        <f>IF(AND(F278=G278,H278=I278,F278="A"),"2016 - kw","")</f>
        <v/>
      </c>
      <c r="AB277" s="281" t="str">
        <f>IF(OR(B277="2017 - kw",B277="2018 - kw"),"2016 - kw","")</f>
        <v/>
      </c>
      <c r="AC277" s="281"/>
      <c r="AD277" s="281"/>
      <c r="AE277" s="281"/>
    </row>
    <row r="278" spans="1:31" hidden="1" x14ac:dyDescent="0.35">
      <c r="A278" s="280"/>
      <c r="B278" s="280"/>
      <c r="C278" s="293"/>
      <c r="D278" s="294"/>
      <c r="E278" s="295" t="s">
        <v>236</v>
      </c>
      <c r="F278" s="296"/>
      <c r="G278" s="296"/>
      <c r="H278" s="296"/>
      <c r="I278" s="296"/>
      <c r="J278" s="296"/>
      <c r="K278" s="296"/>
      <c r="L278" s="296"/>
      <c r="M278" s="296"/>
      <c r="N278" s="296"/>
      <c r="O278" s="296"/>
      <c r="P278" s="280"/>
      <c r="Q278" s="280"/>
      <c r="R278" s="280"/>
      <c r="S278" s="280"/>
      <c r="T278" s="280"/>
      <c r="U278" s="280"/>
      <c r="V278" s="280"/>
      <c r="Z278" s="281"/>
      <c r="AA278" s="281"/>
      <c r="AB278" s="281"/>
      <c r="AC278" s="281"/>
      <c r="AD278" s="281"/>
      <c r="AE278" s="281"/>
    </row>
    <row r="279" spans="1:31" hidden="1" x14ac:dyDescent="0.35">
      <c r="A279" s="280" t="str">
        <f>IF(AND(F281=G281,H281=I281,J281=K281,F281="A"),"2016 - kwh",IF(AND(F281=G281,H281=I281,J281&lt;&gt;K281,F281="A"),"2017 - kwh",IF(AND(F281=G281,H281&lt;&gt;I281,F281="A"),"2018 - kwh","N/A")))</f>
        <v>N/A</v>
      </c>
      <c r="B279" s="280" t="str">
        <f>IF(AND(F281="A",G281="A"),"A","")</f>
        <v/>
      </c>
      <c r="C279" s="286" t="s">
        <v>319</v>
      </c>
      <c r="D279" s="287"/>
      <c r="E279" s="288" t="s">
        <v>186</v>
      </c>
      <c r="F279" s="289"/>
      <c r="G279" s="289"/>
      <c r="H279" s="289"/>
      <c r="I279" s="289"/>
      <c r="J279" s="289"/>
      <c r="K279" s="289"/>
      <c r="L279" s="289"/>
      <c r="M279" s="289"/>
      <c r="N279" s="289"/>
      <c r="O279" s="289"/>
      <c r="P279" s="280"/>
      <c r="Q279" s="280"/>
      <c r="R279" s="280"/>
      <c r="S279" s="280"/>
      <c r="T279" s="280"/>
      <c r="U279" s="280"/>
      <c r="V279" s="280"/>
      <c r="Z279" s="281"/>
      <c r="AA279" s="281" t="str">
        <f>IF(AND(F281=G281,H281=I281,F281="A"),"2016 - kwh","")</f>
        <v/>
      </c>
      <c r="AB279" s="281" t="str">
        <f>IF(OR(B279="2017 - kwh",B279="2018 - kwh"),"2016 - kwh","")</f>
        <v/>
      </c>
      <c r="AC279" s="281"/>
      <c r="AD279" s="281"/>
      <c r="AE279" s="281"/>
    </row>
    <row r="280" spans="1:31" hidden="1" x14ac:dyDescent="0.35">
      <c r="A280" s="280" t="str">
        <f>IF(AND(F281=G281,H281=I281,J281=K281,F281="A"),"2016 - kw",IF(AND(F281=G281,H281=I281,J281&lt;&gt;K281,F281="A"),"2017 - kw",IF(AND(F281=G281,H281&lt;&gt;I281,F281="A"),"2018 - kw","N/A")))</f>
        <v>N/A</v>
      </c>
      <c r="B280" s="280" t="str">
        <f>IF(AND(F281="A",G281="A"),"A","")</f>
        <v/>
      </c>
      <c r="C280" s="290"/>
      <c r="D280" s="291" t="str">
        <f>D279 &amp; "kW"</f>
        <v>kW</v>
      </c>
      <c r="E280" s="292" t="s">
        <v>235</v>
      </c>
      <c r="F280" s="289"/>
      <c r="G280" s="289"/>
      <c r="H280" s="289"/>
      <c r="I280" s="289"/>
      <c r="J280" s="289"/>
      <c r="K280" s="289"/>
      <c r="L280" s="289"/>
      <c r="M280" s="289"/>
      <c r="N280" s="289"/>
      <c r="O280" s="289"/>
      <c r="P280" s="280"/>
      <c r="Q280" s="280"/>
      <c r="R280" s="280"/>
      <c r="S280" s="280"/>
      <c r="T280" s="280"/>
      <c r="U280" s="280"/>
      <c r="V280" s="280"/>
      <c r="Z280" s="281"/>
      <c r="AA280" s="281" t="str">
        <f>IF(AND(F281=G281,H281=I281,F281="A"),"2016 - kw","")</f>
        <v/>
      </c>
      <c r="AB280" s="281" t="str">
        <f>IF(OR(B280="2017 - kw",B280="2018 - kw"),"2016 - kw","")</f>
        <v/>
      </c>
      <c r="AC280" s="281"/>
      <c r="AD280" s="281"/>
      <c r="AE280" s="281"/>
    </row>
    <row r="281" spans="1:31" hidden="1" x14ac:dyDescent="0.35">
      <c r="A281" s="280"/>
      <c r="B281" s="280"/>
      <c r="C281" s="293"/>
      <c r="D281" s="294"/>
      <c r="E281" s="295" t="s">
        <v>236</v>
      </c>
      <c r="F281" s="296"/>
      <c r="G281" s="296"/>
      <c r="H281" s="296"/>
      <c r="I281" s="296"/>
      <c r="J281" s="296"/>
      <c r="K281" s="296"/>
      <c r="L281" s="296"/>
      <c r="M281" s="296"/>
      <c r="N281" s="296"/>
      <c r="O281" s="296"/>
      <c r="P281" s="280"/>
      <c r="Q281" s="280"/>
      <c r="R281" s="280"/>
      <c r="S281" s="280"/>
      <c r="T281" s="280"/>
      <c r="U281" s="280"/>
      <c r="V281" s="280"/>
      <c r="Z281" s="281"/>
      <c r="AA281" s="281"/>
      <c r="AB281" s="281"/>
      <c r="AC281" s="281"/>
      <c r="AD281" s="281"/>
      <c r="AE281" s="281"/>
    </row>
    <row r="282" spans="1:31" hidden="1" x14ac:dyDescent="0.35">
      <c r="A282" s="280" t="str">
        <f>IF(AND(F284=G284,H284=I284,J284=K284,F284="A"),"2016 - kwh",IF(AND(F284=G284,H284=I284,J284&lt;&gt;K284,F284="A"),"2017 - kwh",IF(AND(F284=G284,H284&lt;&gt;I284,F284="A"),"2018 - kwh","N/A")))</f>
        <v>N/A</v>
      </c>
      <c r="B282" s="280" t="str">
        <f>IF(AND(F284="A",G284="A"),"A","")</f>
        <v/>
      </c>
      <c r="C282" s="286" t="s">
        <v>320</v>
      </c>
      <c r="D282" s="287"/>
      <c r="E282" s="288" t="s">
        <v>186</v>
      </c>
      <c r="F282" s="289"/>
      <c r="G282" s="289"/>
      <c r="H282" s="289"/>
      <c r="I282" s="289"/>
      <c r="J282" s="289"/>
      <c r="K282" s="289"/>
      <c r="L282" s="289"/>
      <c r="M282" s="289"/>
      <c r="N282" s="289"/>
      <c r="O282" s="289"/>
      <c r="P282" s="280"/>
      <c r="Q282" s="280"/>
      <c r="R282" s="280"/>
      <c r="S282" s="280"/>
      <c r="T282" s="280"/>
      <c r="U282" s="280"/>
      <c r="V282" s="280"/>
      <c r="Z282" s="281"/>
      <c r="AA282" s="281" t="str">
        <f>IF(AND(F284=G284,H284=I284,F284="A"),"2016 - kwh","")</f>
        <v/>
      </c>
      <c r="AB282" s="281" t="str">
        <f>IF(OR(B282="2017 - kwh",B282="2018 - kwh"),"2016 - kwh","")</f>
        <v/>
      </c>
      <c r="AC282" s="281"/>
      <c r="AD282" s="281"/>
      <c r="AE282" s="281"/>
    </row>
    <row r="283" spans="1:31" hidden="1" x14ac:dyDescent="0.35">
      <c r="A283" s="280" t="str">
        <f>IF(AND(F284=G284,H284=I284,J284=K284,F284="A"),"2016 - kw",IF(AND(F284=G284,H284=I284,J284&lt;&gt;K284,F284="A"),"2017 - kw",IF(AND(F284=G284,H284&lt;&gt;I284,F284="A"),"2018 - kw","N/A")))</f>
        <v>N/A</v>
      </c>
      <c r="B283" s="280" t="str">
        <f>IF(AND(F284="A",G284="A"),"A","")</f>
        <v/>
      </c>
      <c r="C283" s="290"/>
      <c r="D283" s="291" t="str">
        <f>D282 &amp; "kW"</f>
        <v>kW</v>
      </c>
      <c r="E283" s="292" t="s">
        <v>235</v>
      </c>
      <c r="F283" s="289"/>
      <c r="G283" s="289"/>
      <c r="H283" s="289"/>
      <c r="I283" s="289"/>
      <c r="J283" s="289"/>
      <c r="K283" s="289"/>
      <c r="L283" s="289"/>
      <c r="M283" s="289"/>
      <c r="N283" s="289"/>
      <c r="O283" s="289"/>
      <c r="P283" s="280"/>
      <c r="Q283" s="280"/>
      <c r="R283" s="280"/>
      <c r="S283" s="280"/>
      <c r="T283" s="280"/>
      <c r="U283" s="280"/>
      <c r="V283" s="280"/>
      <c r="Z283" s="281"/>
      <c r="AA283" s="281" t="str">
        <f>IF(AND(F284=G284,H284=I284,F284="A"),"2016 - kw","")</f>
        <v/>
      </c>
      <c r="AB283" s="281" t="str">
        <f>IF(OR(B283="2017 - kw",B283="2018 - kw"),"2016 - kw","")</f>
        <v/>
      </c>
      <c r="AC283" s="281"/>
      <c r="AD283" s="281"/>
      <c r="AE283" s="281"/>
    </row>
    <row r="284" spans="1:31" hidden="1" x14ac:dyDescent="0.35">
      <c r="A284" s="280"/>
      <c r="B284" s="280"/>
      <c r="C284" s="293"/>
      <c r="D284" s="294"/>
      <c r="E284" s="295" t="s">
        <v>236</v>
      </c>
      <c r="F284" s="296"/>
      <c r="G284" s="296"/>
      <c r="H284" s="296"/>
      <c r="I284" s="296"/>
      <c r="J284" s="296"/>
      <c r="K284" s="296"/>
      <c r="L284" s="296"/>
      <c r="M284" s="296"/>
      <c r="N284" s="296"/>
      <c r="O284" s="296"/>
      <c r="P284" s="280"/>
      <c r="Q284" s="280"/>
      <c r="R284" s="280"/>
      <c r="S284" s="280"/>
      <c r="T284" s="280"/>
      <c r="U284" s="280"/>
      <c r="V284" s="280"/>
      <c r="Z284" s="281"/>
      <c r="AA284" s="281"/>
      <c r="AB284" s="281"/>
      <c r="AC284" s="281"/>
      <c r="AD284" s="281"/>
      <c r="AE284" s="281"/>
    </row>
    <row r="285" spans="1:31" hidden="1" x14ac:dyDescent="0.35">
      <c r="A285" s="280" t="str">
        <f>IF(AND(F287=G287,H287=I287,J287=K287,F287="A"),"2016 - kwh",IF(AND(F287=G287,H287=I287,J287&lt;&gt;K287,F287="A"),"2017 - kwh",IF(AND(F287=G287,H287&lt;&gt;I287,F287="A"),"2018 - kwh","N/A")))</f>
        <v>N/A</v>
      </c>
      <c r="B285" s="280" t="str">
        <f>IF(AND(F287="A",G287="A"),"A","")</f>
        <v/>
      </c>
      <c r="C285" s="286" t="s">
        <v>321</v>
      </c>
      <c r="D285" s="287"/>
      <c r="E285" s="288" t="s">
        <v>186</v>
      </c>
      <c r="F285" s="289"/>
      <c r="G285" s="289"/>
      <c r="H285" s="289"/>
      <c r="I285" s="289"/>
      <c r="J285" s="289"/>
      <c r="K285" s="289"/>
      <c r="L285" s="289"/>
      <c r="M285" s="289"/>
      <c r="N285" s="289"/>
      <c r="O285" s="289"/>
      <c r="P285" s="280"/>
      <c r="Q285" s="280"/>
      <c r="R285" s="280"/>
      <c r="S285" s="280"/>
      <c r="T285" s="280"/>
      <c r="U285" s="280"/>
      <c r="V285" s="280"/>
      <c r="Z285" s="281"/>
      <c r="AA285" s="281" t="str">
        <f>IF(AND(F287=G287,H287=I287,F287="A"),"2016 - kwh","")</f>
        <v/>
      </c>
      <c r="AB285" s="281" t="str">
        <f>IF(OR(B285="2017 - kwh",B285="2018 - kwh"),"2016 - kwh","")</f>
        <v/>
      </c>
      <c r="AC285" s="281"/>
      <c r="AD285" s="281"/>
      <c r="AE285" s="281"/>
    </row>
    <row r="286" spans="1:31" hidden="1" x14ac:dyDescent="0.35">
      <c r="A286" s="280" t="str">
        <f>IF(AND(F287=G287,H287=I287,J287=K287,F287="A"),"2016 - kw",IF(AND(F287=G287,H287=I287,J287&lt;&gt;K287,F287="A"),"2017 - kw",IF(AND(F287=G287,H287&lt;&gt;I287,F287="A"),"2018 - kw","N/A")))</f>
        <v>N/A</v>
      </c>
      <c r="B286" s="280" t="str">
        <f>IF(AND(F287="A",G287="A"),"A","")</f>
        <v/>
      </c>
      <c r="C286" s="290"/>
      <c r="D286" s="291" t="str">
        <f>D285 &amp; "kW"</f>
        <v>kW</v>
      </c>
      <c r="E286" s="292" t="s">
        <v>235</v>
      </c>
      <c r="F286" s="289"/>
      <c r="G286" s="289"/>
      <c r="H286" s="289"/>
      <c r="I286" s="289"/>
      <c r="J286" s="289"/>
      <c r="K286" s="289"/>
      <c r="L286" s="289"/>
      <c r="M286" s="289"/>
      <c r="N286" s="289"/>
      <c r="O286" s="289"/>
      <c r="P286" s="280"/>
      <c r="Q286" s="280"/>
      <c r="R286" s="280"/>
      <c r="S286" s="280"/>
      <c r="T286" s="280"/>
      <c r="U286" s="280"/>
      <c r="V286" s="280"/>
      <c r="Z286" s="281"/>
      <c r="AA286" s="281" t="str">
        <f>IF(AND(F287=G287,H287=I287,F287="A"),"2016 - kw","")</f>
        <v/>
      </c>
      <c r="AB286" s="281" t="str">
        <f>IF(OR(B286="2017 - kw",B286="2018 - kw"),"2016 - kw","")</f>
        <v/>
      </c>
      <c r="AC286" s="281"/>
      <c r="AD286" s="281"/>
      <c r="AE286" s="281"/>
    </row>
    <row r="287" spans="1:31" hidden="1" x14ac:dyDescent="0.35">
      <c r="A287" s="280"/>
      <c r="B287" s="280"/>
      <c r="C287" s="293"/>
      <c r="D287" s="294"/>
      <c r="E287" s="295" t="s">
        <v>236</v>
      </c>
      <c r="F287" s="296"/>
      <c r="G287" s="296"/>
      <c r="H287" s="296"/>
      <c r="I287" s="296"/>
      <c r="J287" s="296"/>
      <c r="K287" s="296"/>
      <c r="L287" s="296"/>
      <c r="M287" s="296"/>
      <c r="N287" s="296"/>
      <c r="O287" s="296"/>
      <c r="P287" s="280"/>
      <c r="Q287" s="280"/>
      <c r="R287" s="280"/>
      <c r="S287" s="280"/>
      <c r="T287" s="280"/>
      <c r="U287" s="280"/>
      <c r="V287" s="280"/>
      <c r="Z287" s="281"/>
      <c r="AA287" s="281"/>
      <c r="AB287" s="281"/>
      <c r="AC287" s="281"/>
      <c r="AD287" s="281"/>
      <c r="AE287" s="281"/>
    </row>
    <row r="288" spans="1:31" hidden="1" x14ac:dyDescent="0.35">
      <c r="A288" s="280" t="str">
        <f>IF(AND(F290=G290,H290=I290,J290=K290,F290="A"),"2016 - kwh",IF(AND(F290=G290,H290=I290,J290&lt;&gt;K290,F290="A"),"2017 - kwh",IF(AND(F290=G290,H290&lt;&gt;I290,F290="A"),"2018 - kwh","N/A")))</f>
        <v>N/A</v>
      </c>
      <c r="B288" s="280" t="str">
        <f>IF(AND(F290="A",G290="A"),"A","")</f>
        <v/>
      </c>
      <c r="C288" s="286" t="s">
        <v>322</v>
      </c>
      <c r="D288" s="287"/>
      <c r="E288" s="288" t="s">
        <v>186</v>
      </c>
      <c r="F288" s="289"/>
      <c r="G288" s="289"/>
      <c r="H288" s="289"/>
      <c r="I288" s="289"/>
      <c r="J288" s="289"/>
      <c r="K288" s="289"/>
      <c r="L288" s="289"/>
      <c r="M288" s="289"/>
      <c r="N288" s="289"/>
      <c r="O288" s="289"/>
      <c r="P288" s="280"/>
      <c r="Q288" s="280"/>
      <c r="R288" s="280"/>
      <c r="S288" s="280"/>
      <c r="T288" s="280"/>
      <c r="U288" s="280"/>
      <c r="V288" s="280"/>
      <c r="Z288" s="281"/>
      <c r="AA288" s="281" t="str">
        <f>IF(AND(F290=G290,H290=I290,F290="A"),"2016 - kwh","")</f>
        <v/>
      </c>
      <c r="AB288" s="281" t="str">
        <f>IF(OR(B288="2017 - kwh",B288="2018 - kwh"),"2016 - kwh","")</f>
        <v/>
      </c>
      <c r="AC288" s="281"/>
      <c r="AD288" s="281"/>
      <c r="AE288" s="281"/>
    </row>
    <row r="289" spans="1:31" hidden="1" x14ac:dyDescent="0.35">
      <c r="A289" s="280" t="str">
        <f>IF(AND(F290=G290,H290=I290,J290=K290,F290="A"),"2016 - kw",IF(AND(F290=G290,H290=I290,J290&lt;&gt;K290,F290="A"),"2017 - kw",IF(AND(F290=G290,H290&lt;&gt;I290,F290="A"),"2018 - kw","N/A")))</f>
        <v>N/A</v>
      </c>
      <c r="B289" s="280" t="str">
        <f>IF(AND(F290="A",G290="A"),"A","")</f>
        <v/>
      </c>
      <c r="C289" s="290"/>
      <c r="D289" s="291" t="str">
        <f>D288 &amp; "kW"</f>
        <v>kW</v>
      </c>
      <c r="E289" s="292" t="s">
        <v>235</v>
      </c>
      <c r="F289" s="289"/>
      <c r="G289" s="289"/>
      <c r="H289" s="289"/>
      <c r="I289" s="289"/>
      <c r="J289" s="289"/>
      <c r="K289" s="289"/>
      <c r="L289" s="289"/>
      <c r="M289" s="289"/>
      <c r="N289" s="289"/>
      <c r="O289" s="289"/>
      <c r="P289" s="280"/>
      <c r="Q289" s="280"/>
      <c r="R289" s="280"/>
      <c r="S289" s="280"/>
      <c r="T289" s="280"/>
      <c r="U289" s="280"/>
      <c r="V289" s="280"/>
      <c r="Z289" s="281"/>
      <c r="AA289" s="281" t="str">
        <f>IF(AND(F290=G290,H290=I290,F290="A"),"2016 - kw","")</f>
        <v/>
      </c>
      <c r="AB289" s="281" t="str">
        <f>IF(OR(B289="2017 - kw",B289="2018 - kw"),"2016 - kw","")</f>
        <v/>
      </c>
      <c r="AC289" s="281"/>
      <c r="AD289" s="281"/>
      <c r="AE289" s="281"/>
    </row>
    <row r="290" spans="1:31" hidden="1" x14ac:dyDescent="0.35">
      <c r="A290" s="280"/>
      <c r="B290" s="280"/>
      <c r="C290" s="293"/>
      <c r="D290" s="294"/>
      <c r="E290" s="295" t="s">
        <v>236</v>
      </c>
      <c r="F290" s="296"/>
      <c r="G290" s="296"/>
      <c r="H290" s="296"/>
      <c r="I290" s="296"/>
      <c r="J290" s="296"/>
      <c r="K290" s="296"/>
      <c r="L290" s="296"/>
      <c r="M290" s="296"/>
      <c r="N290" s="296"/>
      <c r="O290" s="296"/>
      <c r="P290" s="280"/>
      <c r="Q290" s="280"/>
      <c r="R290" s="280"/>
      <c r="S290" s="280"/>
      <c r="T290" s="280"/>
      <c r="U290" s="280"/>
      <c r="V290" s="280"/>
      <c r="Z290" s="281"/>
      <c r="AA290" s="281"/>
      <c r="AB290" s="281"/>
      <c r="AC290" s="281"/>
      <c r="AD290" s="281"/>
      <c r="AE290" s="281"/>
    </row>
    <row r="291" spans="1:31" hidden="1" x14ac:dyDescent="0.35">
      <c r="A291" s="280" t="str">
        <f>IF(AND(F293=G293,H293=I293,J293=K293,F293="A"),"2016 - kwh",IF(AND(F293=G293,H293=I293,J293&lt;&gt;K293,F293="A"),"2017 - kwh",IF(AND(F293=G293,H293&lt;&gt;I293,F293="A"),"2018 - kwh","N/A")))</f>
        <v>N/A</v>
      </c>
      <c r="B291" s="280" t="str">
        <f>IF(AND(F293="A",G293="A"),"A","")</f>
        <v/>
      </c>
      <c r="C291" s="286" t="s">
        <v>323</v>
      </c>
      <c r="D291" s="287"/>
      <c r="E291" s="288" t="s">
        <v>186</v>
      </c>
      <c r="F291" s="289"/>
      <c r="G291" s="289"/>
      <c r="H291" s="289"/>
      <c r="I291" s="289"/>
      <c r="J291" s="289"/>
      <c r="K291" s="289"/>
      <c r="L291" s="289"/>
      <c r="M291" s="289"/>
      <c r="N291" s="289"/>
      <c r="O291" s="289"/>
      <c r="P291" s="280"/>
      <c r="Q291" s="280"/>
      <c r="R291" s="280"/>
      <c r="S291" s="280"/>
      <c r="T291" s="280"/>
      <c r="U291" s="280"/>
      <c r="V291" s="280"/>
      <c r="Z291" s="281"/>
      <c r="AA291" s="281" t="str">
        <f>IF(AND(F293=G293,H293=I293,F293="A"),"2016 - kwh","")</f>
        <v/>
      </c>
      <c r="AB291" s="281" t="str">
        <f>IF(OR(B291="2017 - kwh",B291="2018 - kwh"),"2016 - kwh","")</f>
        <v/>
      </c>
      <c r="AC291" s="281"/>
      <c r="AD291" s="281"/>
      <c r="AE291" s="281"/>
    </row>
    <row r="292" spans="1:31" hidden="1" x14ac:dyDescent="0.35">
      <c r="A292" s="280" t="str">
        <f>IF(AND(F293=G293,H293=I293,J293=K293,F293="A"),"2016 - kw",IF(AND(F293=G293,H293=I293,J293&lt;&gt;K293,F293="A"),"2017 - kw",IF(AND(F293=G293,H293&lt;&gt;I293,F293="A"),"2018 - kw","N/A")))</f>
        <v>N/A</v>
      </c>
      <c r="B292" s="280" t="str">
        <f>IF(AND(F293="A",G293="A"),"A","")</f>
        <v/>
      </c>
      <c r="C292" s="290"/>
      <c r="D292" s="291" t="str">
        <f>D291 &amp; "kW"</f>
        <v>kW</v>
      </c>
      <c r="E292" s="292" t="s">
        <v>235</v>
      </c>
      <c r="F292" s="289"/>
      <c r="G292" s="289"/>
      <c r="H292" s="289"/>
      <c r="I292" s="289"/>
      <c r="J292" s="289"/>
      <c r="K292" s="289"/>
      <c r="L292" s="289"/>
      <c r="M292" s="289"/>
      <c r="N292" s="289"/>
      <c r="O292" s="289"/>
      <c r="P292" s="280"/>
      <c r="Q292" s="280"/>
      <c r="R292" s="280"/>
      <c r="S292" s="280"/>
      <c r="T292" s="280"/>
      <c r="U292" s="280"/>
      <c r="V292" s="280"/>
      <c r="Z292" s="281"/>
      <c r="AA292" s="281" t="str">
        <f>IF(AND(F293=G293,H293=I293,F293="A"),"2016 - kw","")</f>
        <v/>
      </c>
      <c r="AB292" s="281" t="str">
        <f>IF(OR(B292="2017 - kw",B292="2018 - kw"),"2016 - kw","")</f>
        <v/>
      </c>
      <c r="AC292" s="281"/>
      <c r="AD292" s="281"/>
      <c r="AE292" s="281"/>
    </row>
    <row r="293" spans="1:31" hidden="1" x14ac:dyDescent="0.35">
      <c r="A293" s="280"/>
      <c r="B293" s="280"/>
      <c r="C293" s="293"/>
      <c r="D293" s="294"/>
      <c r="E293" s="295" t="s">
        <v>236</v>
      </c>
      <c r="F293" s="296"/>
      <c r="G293" s="296"/>
      <c r="H293" s="296"/>
      <c r="I293" s="296"/>
      <c r="J293" s="296"/>
      <c r="K293" s="296"/>
      <c r="L293" s="296"/>
      <c r="M293" s="296"/>
      <c r="N293" s="296"/>
      <c r="O293" s="296"/>
      <c r="P293" s="280"/>
      <c r="Q293" s="280"/>
      <c r="R293" s="280"/>
      <c r="S293" s="280"/>
      <c r="T293" s="280"/>
      <c r="U293" s="280"/>
      <c r="V293" s="280"/>
      <c r="Z293" s="281"/>
      <c r="AA293" s="281"/>
      <c r="AB293" s="281"/>
      <c r="AC293" s="281"/>
      <c r="AD293" s="281"/>
      <c r="AE293" s="281"/>
    </row>
    <row r="294" spans="1:31" hidden="1" x14ac:dyDescent="0.35">
      <c r="A294" s="280" t="str">
        <f>IF(AND(F296=G296,H296=I296,J296=K296,F296="A"),"2016 - kwh",IF(AND(F296=G296,H296=I296,J296&lt;&gt;K296,F296="A"),"2017 - kwh",IF(AND(F296=G296,H296&lt;&gt;I296,F296="A"),"2018 - kwh","N/A")))</f>
        <v>N/A</v>
      </c>
      <c r="B294" s="280" t="str">
        <f>IF(AND(F296="A",G296="A"),"A","")</f>
        <v/>
      </c>
      <c r="C294" s="286" t="s">
        <v>324</v>
      </c>
      <c r="D294" s="287"/>
      <c r="E294" s="288" t="s">
        <v>186</v>
      </c>
      <c r="F294" s="289"/>
      <c r="G294" s="289"/>
      <c r="H294" s="289"/>
      <c r="I294" s="289"/>
      <c r="J294" s="289"/>
      <c r="K294" s="289"/>
      <c r="L294" s="289"/>
      <c r="M294" s="289"/>
      <c r="N294" s="289"/>
      <c r="O294" s="289"/>
      <c r="P294" s="280"/>
      <c r="Q294" s="280"/>
      <c r="R294" s="280"/>
      <c r="S294" s="280"/>
      <c r="T294" s="280"/>
      <c r="U294" s="280"/>
      <c r="V294" s="280"/>
      <c r="Z294" s="281"/>
      <c r="AA294" s="281" t="str">
        <f>IF(AND(F296=G296,H296=I296,F296="A"),"2016 - kwh","")</f>
        <v/>
      </c>
      <c r="AB294" s="281" t="str">
        <f>IF(OR(B294="2017 - kwh",B294="2018 - kwh"),"2016 - kwh","")</f>
        <v/>
      </c>
      <c r="AC294" s="281"/>
      <c r="AD294" s="281"/>
      <c r="AE294" s="281"/>
    </row>
    <row r="295" spans="1:31" hidden="1" x14ac:dyDescent="0.35">
      <c r="A295" s="280" t="str">
        <f>IF(AND(F296=G296,H296=I296,J296=K296,F296="A"),"2016 - kw",IF(AND(F296=G296,H296=I296,J296&lt;&gt;K296,F296="A"),"2017 - kw",IF(AND(F296=G296,H296&lt;&gt;I296,F296="A"),"2018 - kw","N/A")))</f>
        <v>N/A</v>
      </c>
      <c r="B295" s="280" t="str">
        <f>IF(AND(F296="A",G296="A"),"A","")</f>
        <v/>
      </c>
      <c r="C295" s="290"/>
      <c r="D295" s="291" t="str">
        <f>D294 &amp; "kW"</f>
        <v>kW</v>
      </c>
      <c r="E295" s="292" t="s">
        <v>235</v>
      </c>
      <c r="F295" s="289"/>
      <c r="G295" s="289"/>
      <c r="H295" s="289"/>
      <c r="I295" s="289"/>
      <c r="J295" s="289"/>
      <c r="K295" s="289"/>
      <c r="L295" s="289"/>
      <c r="M295" s="289"/>
      <c r="N295" s="289"/>
      <c r="O295" s="289"/>
      <c r="P295" s="280"/>
      <c r="Q295" s="280"/>
      <c r="R295" s="280"/>
      <c r="S295" s="280"/>
      <c r="T295" s="280"/>
      <c r="U295" s="280"/>
      <c r="V295" s="280"/>
      <c r="Z295" s="281"/>
      <c r="AA295" s="281" t="str">
        <f>IF(AND(F296=G296,H296=I296,F296="A"),"2016 - kw","")</f>
        <v/>
      </c>
      <c r="AB295" s="281" t="str">
        <f>IF(OR(B295="2017 - kw",B295="2018 - kw"),"2016 - kw","")</f>
        <v/>
      </c>
      <c r="AC295" s="281"/>
      <c r="AD295" s="281"/>
      <c r="AE295" s="281"/>
    </row>
    <row r="296" spans="1:31" hidden="1" x14ac:dyDescent="0.35">
      <c r="A296" s="280"/>
      <c r="B296" s="280"/>
      <c r="C296" s="293"/>
      <c r="D296" s="294"/>
      <c r="E296" s="295" t="s">
        <v>236</v>
      </c>
      <c r="F296" s="296"/>
      <c r="G296" s="296"/>
      <c r="H296" s="296"/>
      <c r="I296" s="296"/>
      <c r="J296" s="296"/>
      <c r="K296" s="296"/>
      <c r="L296" s="296"/>
      <c r="M296" s="296"/>
      <c r="N296" s="296"/>
      <c r="O296" s="296"/>
      <c r="P296" s="280"/>
      <c r="Q296" s="280"/>
      <c r="R296" s="280"/>
      <c r="S296" s="280"/>
      <c r="T296" s="280"/>
      <c r="U296" s="280"/>
      <c r="V296" s="280"/>
      <c r="Z296" s="281"/>
      <c r="AA296" s="281"/>
      <c r="AB296" s="281"/>
      <c r="AC296" s="281"/>
      <c r="AD296" s="281"/>
      <c r="AE296" s="281"/>
    </row>
    <row r="297" spans="1:31" hidden="1" x14ac:dyDescent="0.35">
      <c r="A297" s="280" t="str">
        <f>IF(AND(F299=G299,H299=I299,J299=K299,F299="A"),"2016 - kwh",IF(AND(F299=G299,H299=I299,J299&lt;&gt;K299,F299="A"),"2017 - kwh",IF(AND(F299=G299,H299&lt;&gt;I299,F299="A"),"2018 - kwh","N/A")))</f>
        <v>N/A</v>
      </c>
      <c r="B297" s="280" t="str">
        <f>IF(AND(F299="A",G299="A"),"A","")</f>
        <v/>
      </c>
      <c r="C297" s="286" t="s">
        <v>325</v>
      </c>
      <c r="D297" s="287"/>
      <c r="E297" s="288" t="s">
        <v>186</v>
      </c>
      <c r="F297" s="289"/>
      <c r="G297" s="289"/>
      <c r="H297" s="289"/>
      <c r="I297" s="289"/>
      <c r="J297" s="289"/>
      <c r="K297" s="289"/>
      <c r="L297" s="289"/>
      <c r="M297" s="289"/>
      <c r="N297" s="289"/>
      <c r="O297" s="289"/>
      <c r="P297" s="280"/>
      <c r="Q297" s="280"/>
      <c r="R297" s="280"/>
      <c r="S297" s="280"/>
      <c r="T297" s="280"/>
      <c r="U297" s="280"/>
      <c r="V297" s="280"/>
      <c r="Z297" s="281"/>
      <c r="AA297" s="281" t="str">
        <f>IF(AND(F299=G299,H299=I299,F299="A"),"2016 - kwh","")</f>
        <v/>
      </c>
      <c r="AB297" s="281" t="str">
        <f>IF(OR(B297="2017 - kwh",B297="2018 - kwh"),"2016 - kwh","")</f>
        <v/>
      </c>
      <c r="AC297" s="281"/>
      <c r="AD297" s="281"/>
      <c r="AE297" s="281"/>
    </row>
    <row r="298" spans="1:31" hidden="1" x14ac:dyDescent="0.35">
      <c r="A298" s="280" t="str">
        <f>IF(AND(F299=G299,H299=I299,J299=K299,F299="A"),"2016 - kw",IF(AND(F299=G299,H299=I299,J299&lt;&gt;K299,F299="A"),"2017 - kw",IF(AND(F299=G299,H299&lt;&gt;I299,F299="A"),"2018 - kw","N/A")))</f>
        <v>N/A</v>
      </c>
      <c r="B298" s="280" t="str">
        <f>IF(AND(F299="A",G299="A"),"A","")</f>
        <v/>
      </c>
      <c r="C298" s="290"/>
      <c r="D298" s="291" t="str">
        <f>D297 &amp; "kW"</f>
        <v>kW</v>
      </c>
      <c r="E298" s="292" t="s">
        <v>235</v>
      </c>
      <c r="F298" s="289"/>
      <c r="G298" s="289"/>
      <c r="H298" s="289"/>
      <c r="I298" s="289"/>
      <c r="J298" s="289"/>
      <c r="K298" s="289"/>
      <c r="L298" s="289"/>
      <c r="M298" s="289"/>
      <c r="N298" s="289"/>
      <c r="O298" s="289"/>
      <c r="P298" s="280"/>
      <c r="Q298" s="280"/>
      <c r="R298" s="280"/>
      <c r="S298" s="280"/>
      <c r="T298" s="280"/>
      <c r="U298" s="280"/>
      <c r="V298" s="280"/>
      <c r="Z298" s="281"/>
      <c r="AA298" s="281" t="str">
        <f>IF(AND(F299=G299,H299=I299,F299="A"),"2016 - kw","")</f>
        <v/>
      </c>
      <c r="AB298" s="281" t="str">
        <f>IF(OR(B298="2017 - kw",B298="2018 - kw"),"2016 - kw","")</f>
        <v/>
      </c>
      <c r="AC298" s="281"/>
      <c r="AD298" s="281"/>
      <c r="AE298" s="281"/>
    </row>
    <row r="299" spans="1:31" hidden="1" x14ac:dyDescent="0.35">
      <c r="A299" s="280"/>
      <c r="B299" s="280"/>
      <c r="C299" s="293"/>
      <c r="D299" s="294"/>
      <c r="E299" s="295" t="s">
        <v>236</v>
      </c>
      <c r="F299" s="296"/>
      <c r="G299" s="296"/>
      <c r="H299" s="296"/>
      <c r="I299" s="296"/>
      <c r="J299" s="296"/>
      <c r="K299" s="296"/>
      <c r="L299" s="296"/>
      <c r="M299" s="296"/>
      <c r="N299" s="296"/>
      <c r="O299" s="296"/>
      <c r="P299" s="280"/>
      <c r="Q299" s="280"/>
      <c r="R299" s="280"/>
      <c r="S299" s="280"/>
      <c r="T299" s="280"/>
      <c r="U299" s="280"/>
      <c r="V299" s="280"/>
      <c r="Z299" s="281"/>
      <c r="AA299" s="281"/>
      <c r="AB299" s="281"/>
      <c r="AC299" s="281"/>
      <c r="AD299" s="281"/>
      <c r="AE299" s="281"/>
    </row>
    <row r="300" spans="1:31" hidden="1" x14ac:dyDescent="0.35">
      <c r="A300" s="280" t="str">
        <f>IF(AND(F302=G302,H302=I302,J302=K302,F302="A"),"2016 - kwh",IF(AND(F302=G302,H302=I302,J302&lt;&gt;K302,F302="A"),"2017 - kwh",IF(AND(F302=G302,H302&lt;&gt;I302,F302="A"),"2018 - kwh","N/A")))</f>
        <v>N/A</v>
      </c>
      <c r="B300" s="280" t="str">
        <f>IF(AND(F302="A",G302="A"),"A","")</f>
        <v/>
      </c>
      <c r="C300" s="286" t="s">
        <v>326</v>
      </c>
      <c r="D300" s="287"/>
      <c r="E300" s="288" t="s">
        <v>186</v>
      </c>
      <c r="F300" s="289"/>
      <c r="G300" s="289"/>
      <c r="H300" s="289"/>
      <c r="I300" s="289"/>
      <c r="J300" s="289"/>
      <c r="K300" s="289"/>
      <c r="L300" s="289"/>
      <c r="M300" s="289"/>
      <c r="N300" s="289"/>
      <c r="O300" s="289"/>
      <c r="P300" s="280"/>
      <c r="Q300" s="280"/>
      <c r="R300" s="280"/>
      <c r="S300" s="280"/>
      <c r="T300" s="280"/>
      <c r="U300" s="280"/>
      <c r="V300" s="280"/>
      <c r="Z300" s="281"/>
      <c r="AA300" s="281" t="str">
        <f>IF(AND(F302=G302,H302=I302,F302="A"),"2016 - kwh","")</f>
        <v/>
      </c>
      <c r="AB300" s="281" t="str">
        <f>IF(OR(B300="2017 - kwh",B300="2018 - kwh"),"2016 - kwh","")</f>
        <v/>
      </c>
      <c r="AC300" s="281"/>
      <c r="AD300" s="281"/>
      <c r="AE300" s="281"/>
    </row>
    <row r="301" spans="1:31" hidden="1" x14ac:dyDescent="0.35">
      <c r="A301" s="280" t="str">
        <f>IF(AND(F302=G302,H302=I302,J302=K302,F302="A"),"2016 - kw",IF(AND(F302=G302,H302=I302,J302&lt;&gt;K302,F302="A"),"2017 - kw",IF(AND(F302=G302,H302&lt;&gt;I302,F302="A"),"2018 - kw","N/A")))</f>
        <v>N/A</v>
      </c>
      <c r="B301" s="280" t="str">
        <f>IF(AND(F302="A",G302="A"),"A","")</f>
        <v/>
      </c>
      <c r="C301" s="290"/>
      <c r="D301" s="291" t="str">
        <f>D300 &amp; "kW"</f>
        <v>kW</v>
      </c>
      <c r="E301" s="292" t="s">
        <v>235</v>
      </c>
      <c r="F301" s="289"/>
      <c r="G301" s="289"/>
      <c r="H301" s="289"/>
      <c r="I301" s="289"/>
      <c r="J301" s="289"/>
      <c r="K301" s="289"/>
      <c r="L301" s="289"/>
      <c r="M301" s="289"/>
      <c r="N301" s="289"/>
      <c r="O301" s="289"/>
      <c r="P301" s="280"/>
      <c r="Q301" s="280"/>
      <c r="R301" s="280"/>
      <c r="S301" s="280"/>
      <c r="T301" s="280"/>
      <c r="U301" s="280"/>
      <c r="V301" s="280"/>
      <c r="Z301" s="281"/>
      <c r="AA301" s="281" t="str">
        <f>IF(AND(F302=G302,H302=I302,F302="A"),"2016 - kw","")</f>
        <v/>
      </c>
      <c r="AB301" s="281" t="str">
        <f>IF(OR(B301="2017 - kw",B301="2018 - kw"),"2016 - kw","")</f>
        <v/>
      </c>
      <c r="AC301" s="281"/>
      <c r="AD301" s="281"/>
      <c r="AE301" s="281"/>
    </row>
    <row r="302" spans="1:31" hidden="1" x14ac:dyDescent="0.35">
      <c r="A302" s="280"/>
      <c r="B302" s="280"/>
      <c r="C302" s="293"/>
      <c r="D302" s="294"/>
      <c r="E302" s="295" t="s">
        <v>236</v>
      </c>
      <c r="F302" s="296"/>
      <c r="G302" s="296"/>
      <c r="H302" s="296"/>
      <c r="I302" s="296"/>
      <c r="J302" s="296"/>
      <c r="K302" s="296"/>
      <c r="L302" s="296"/>
      <c r="M302" s="296"/>
      <c r="N302" s="296"/>
      <c r="O302" s="296"/>
      <c r="P302" s="280"/>
      <c r="Q302" s="280"/>
      <c r="R302" s="280"/>
      <c r="S302" s="280"/>
      <c r="T302" s="280"/>
      <c r="U302" s="280"/>
      <c r="V302" s="280"/>
      <c r="Z302" s="281"/>
      <c r="AA302" s="281"/>
      <c r="AB302" s="281"/>
      <c r="AC302" s="281"/>
      <c r="AD302" s="281"/>
      <c r="AE302" s="281"/>
    </row>
    <row r="303" spans="1:31" hidden="1" x14ac:dyDescent="0.35">
      <c r="A303" s="280" t="str">
        <f>IF(AND(F305=G305,H305=I305,J305=K305,F305="A"),"2016 - kwh",IF(AND(F305=G305,H305=I305,J305&lt;&gt;K305,F305="A"),"2017 - kwh",IF(AND(F305=G305,H305&lt;&gt;I305,F305="A"),"2018 - kwh","N/A")))</f>
        <v>N/A</v>
      </c>
      <c r="B303" s="280" t="str">
        <f>IF(AND(F305="A",G305="A"),"A","")</f>
        <v/>
      </c>
      <c r="C303" s="286" t="s">
        <v>327</v>
      </c>
      <c r="D303" s="287"/>
      <c r="E303" s="288" t="s">
        <v>186</v>
      </c>
      <c r="F303" s="289"/>
      <c r="G303" s="289"/>
      <c r="H303" s="289"/>
      <c r="I303" s="289"/>
      <c r="J303" s="289"/>
      <c r="K303" s="289"/>
      <c r="L303" s="289"/>
      <c r="M303" s="289"/>
      <c r="N303" s="289"/>
      <c r="O303" s="289"/>
      <c r="P303" s="280"/>
      <c r="Q303" s="280"/>
      <c r="R303" s="280"/>
      <c r="S303" s="280"/>
      <c r="T303" s="280"/>
      <c r="U303" s="280"/>
      <c r="V303" s="280"/>
      <c r="Z303" s="281"/>
      <c r="AA303" s="281" t="str">
        <f>IF(AND(F305=G305,H305=I305,F305="A"),"2016 - kwh","")</f>
        <v/>
      </c>
      <c r="AB303" s="281" t="str">
        <f>IF(OR(B303="2017 - kwh",B303="2018 - kwh"),"2016 - kwh","")</f>
        <v/>
      </c>
      <c r="AC303" s="281"/>
      <c r="AD303" s="281"/>
      <c r="AE303" s="281"/>
    </row>
    <row r="304" spans="1:31" hidden="1" x14ac:dyDescent="0.35">
      <c r="A304" s="280" t="str">
        <f>IF(AND(F305=G305,H305=I305,J305=K305,F305="A"),"2016 - kw",IF(AND(F305=G305,H305=I305,J305&lt;&gt;K305,F305="A"),"2017 - kw",IF(AND(F305=G305,H305&lt;&gt;I305,F305="A"),"2018 - kw","N/A")))</f>
        <v>N/A</v>
      </c>
      <c r="B304" s="280" t="str">
        <f>IF(AND(F305="A",G305="A"),"A","")</f>
        <v/>
      </c>
      <c r="C304" s="290"/>
      <c r="D304" s="291" t="str">
        <f>D303 &amp; "kW"</f>
        <v>kW</v>
      </c>
      <c r="E304" s="292" t="s">
        <v>235</v>
      </c>
      <c r="F304" s="289"/>
      <c r="G304" s="289"/>
      <c r="H304" s="289"/>
      <c r="I304" s="289"/>
      <c r="J304" s="289"/>
      <c r="K304" s="289"/>
      <c r="L304" s="289"/>
      <c r="M304" s="289"/>
      <c r="N304" s="289"/>
      <c r="O304" s="289"/>
      <c r="P304" s="280"/>
      <c r="Q304" s="280"/>
      <c r="R304" s="280"/>
      <c r="S304" s="280"/>
      <c r="T304" s="280"/>
      <c r="U304" s="280"/>
      <c r="V304" s="280"/>
      <c r="Z304" s="281"/>
      <c r="AA304" s="281" t="str">
        <f>IF(AND(F305=G305,H305=I305,F305="A"),"2016 - kw","")</f>
        <v/>
      </c>
      <c r="AB304" s="281" t="str">
        <f>IF(OR(B304="2017 - kw",B304="2018 - kw"),"2016 - kw","")</f>
        <v/>
      </c>
      <c r="AC304" s="281"/>
      <c r="AD304" s="281"/>
      <c r="AE304" s="281"/>
    </row>
    <row r="305" spans="1:31" hidden="1" x14ac:dyDescent="0.35">
      <c r="A305" s="280"/>
      <c r="B305" s="280"/>
      <c r="C305" s="293"/>
      <c r="D305" s="294"/>
      <c r="E305" s="295" t="s">
        <v>236</v>
      </c>
      <c r="F305" s="296"/>
      <c r="G305" s="296"/>
      <c r="H305" s="296"/>
      <c r="I305" s="296"/>
      <c r="J305" s="296"/>
      <c r="K305" s="296"/>
      <c r="L305" s="296"/>
      <c r="M305" s="296"/>
      <c r="N305" s="296"/>
      <c r="O305" s="296"/>
      <c r="P305" s="280"/>
      <c r="Q305" s="280"/>
      <c r="R305" s="280"/>
      <c r="S305" s="280"/>
      <c r="T305" s="280"/>
      <c r="U305" s="280"/>
      <c r="V305" s="280"/>
      <c r="Z305" s="281"/>
      <c r="AA305" s="281"/>
      <c r="AB305" s="281"/>
      <c r="AC305" s="281"/>
      <c r="AD305" s="281"/>
      <c r="AE305" s="281"/>
    </row>
    <row r="306" spans="1:31" hidden="1" x14ac:dyDescent="0.35">
      <c r="A306" s="280" t="str">
        <f>IF(AND(F308=G308,H308=I308,J308=K308,F308="A"),"2016 - kwh",IF(AND(F308=G308,H308=I308,J308&lt;&gt;K308,F308="A"),"2017 - kwh",IF(AND(F308=G308,H308&lt;&gt;I308,F308="A"),"2018 - kwh","N/A")))</f>
        <v>N/A</v>
      </c>
      <c r="B306" s="280" t="str">
        <f>IF(AND(F308="A",G308="A"),"A","")</f>
        <v/>
      </c>
      <c r="C306" s="286" t="s">
        <v>328</v>
      </c>
      <c r="D306" s="287"/>
      <c r="E306" s="288" t="s">
        <v>186</v>
      </c>
      <c r="F306" s="289"/>
      <c r="G306" s="289"/>
      <c r="H306" s="289"/>
      <c r="I306" s="289"/>
      <c r="J306" s="289"/>
      <c r="K306" s="289"/>
      <c r="L306" s="289"/>
      <c r="M306" s="289"/>
      <c r="N306" s="289"/>
      <c r="O306" s="289"/>
      <c r="P306" s="280"/>
      <c r="Q306" s="280"/>
      <c r="R306" s="280"/>
      <c r="S306" s="280"/>
      <c r="T306" s="280"/>
      <c r="U306" s="280"/>
      <c r="V306" s="280"/>
      <c r="Z306" s="281"/>
      <c r="AA306" s="281" t="str">
        <f>IF(AND(F308=G308,H308=I308,F308="A"),"2016 - kwh","")</f>
        <v/>
      </c>
      <c r="AB306" s="281" t="str">
        <f>IF(OR(B306="2017 - kwh",B306="2018 - kwh"),"2016 - kwh","")</f>
        <v/>
      </c>
      <c r="AC306" s="281"/>
      <c r="AD306" s="281"/>
      <c r="AE306" s="281"/>
    </row>
    <row r="307" spans="1:31" hidden="1" x14ac:dyDescent="0.35">
      <c r="A307" s="280" t="str">
        <f>IF(AND(F308=G308,H308=I308,J308=K308,F308="A"),"2016 - kw",IF(AND(F308=G308,H308=I308,J308&lt;&gt;K308,F308="A"),"2017 - kw",IF(AND(F308=G308,H308&lt;&gt;I308,F308="A"),"2018 - kw","N/A")))</f>
        <v>N/A</v>
      </c>
      <c r="B307" s="280" t="str">
        <f>IF(AND(F308="A",G308="A"),"A","")</f>
        <v/>
      </c>
      <c r="C307" s="290"/>
      <c r="D307" s="291" t="str">
        <f>D306 &amp; "kW"</f>
        <v>kW</v>
      </c>
      <c r="E307" s="292" t="s">
        <v>235</v>
      </c>
      <c r="F307" s="289"/>
      <c r="G307" s="289"/>
      <c r="H307" s="289"/>
      <c r="I307" s="289"/>
      <c r="J307" s="289"/>
      <c r="K307" s="289"/>
      <c r="L307" s="289"/>
      <c r="M307" s="289"/>
      <c r="N307" s="289"/>
      <c r="O307" s="289"/>
      <c r="P307" s="280"/>
      <c r="Q307" s="280"/>
      <c r="R307" s="280"/>
      <c r="S307" s="280"/>
      <c r="T307" s="280"/>
      <c r="U307" s="280"/>
      <c r="V307" s="280"/>
      <c r="Z307" s="281"/>
      <c r="AA307" s="281" t="str">
        <f>IF(AND(F308=G308,H308=I308,F308="A"),"2016 - kw","")</f>
        <v/>
      </c>
      <c r="AB307" s="281" t="str">
        <f>IF(OR(B307="2017 - kw",B307="2018 - kw"),"2016 - kw","")</f>
        <v/>
      </c>
      <c r="AC307" s="281"/>
      <c r="AD307" s="281"/>
      <c r="AE307" s="281"/>
    </row>
    <row r="308" spans="1:31" hidden="1" x14ac:dyDescent="0.35">
      <c r="A308" s="280"/>
      <c r="B308" s="280"/>
      <c r="C308" s="293"/>
      <c r="D308" s="294"/>
      <c r="E308" s="295" t="s">
        <v>236</v>
      </c>
      <c r="F308" s="296"/>
      <c r="G308" s="296"/>
      <c r="H308" s="296"/>
      <c r="I308" s="296"/>
      <c r="J308" s="296"/>
      <c r="K308" s="296"/>
      <c r="L308" s="296"/>
      <c r="M308" s="296"/>
      <c r="N308" s="296"/>
      <c r="O308" s="296"/>
      <c r="P308" s="280"/>
      <c r="Q308" s="280"/>
      <c r="R308" s="280"/>
      <c r="S308" s="280"/>
      <c r="T308" s="280"/>
      <c r="U308" s="280"/>
      <c r="V308" s="280"/>
      <c r="Z308" s="281"/>
      <c r="AA308" s="281"/>
      <c r="AB308" s="281"/>
      <c r="AC308" s="281"/>
      <c r="AD308" s="281"/>
      <c r="AE308" s="281"/>
    </row>
    <row r="309" spans="1:31" hidden="1" x14ac:dyDescent="0.35">
      <c r="A309" s="280" t="str">
        <f>IF(AND(F311=G311,H311=I311,J311=K311,F311="A"),"2016 - kwh",IF(AND(F311=G311,H311=I311,J311&lt;&gt;K311,F311="A"),"2017 - kwh",IF(AND(F311=G311,H311&lt;&gt;I311,F311="A"),"2018 - kwh","N/A")))</f>
        <v>N/A</v>
      </c>
      <c r="B309" s="280" t="str">
        <f>IF(AND(F311="A",G311="A"),"A","")</f>
        <v/>
      </c>
      <c r="C309" s="286" t="s">
        <v>329</v>
      </c>
      <c r="D309" s="287"/>
      <c r="E309" s="288" t="s">
        <v>186</v>
      </c>
      <c r="F309" s="289"/>
      <c r="G309" s="289"/>
      <c r="H309" s="289"/>
      <c r="I309" s="289"/>
      <c r="J309" s="289"/>
      <c r="K309" s="289"/>
      <c r="L309" s="289"/>
      <c r="M309" s="289"/>
      <c r="N309" s="289"/>
      <c r="O309" s="289"/>
      <c r="P309" s="280"/>
      <c r="Q309" s="280"/>
      <c r="R309" s="280"/>
      <c r="S309" s="280"/>
      <c r="T309" s="280"/>
      <c r="U309" s="280"/>
      <c r="V309" s="280"/>
      <c r="Z309" s="281"/>
      <c r="AA309" s="281" t="str">
        <f>IF(AND(F311=G311,H311=I311,F311="A"),"2016 - kwh","")</f>
        <v/>
      </c>
      <c r="AB309" s="281" t="str">
        <f>IF(OR(B309="2017 - kwh",B309="2018 - kwh"),"2016 - kwh","")</f>
        <v/>
      </c>
      <c r="AC309" s="281"/>
      <c r="AD309" s="281"/>
      <c r="AE309" s="281"/>
    </row>
    <row r="310" spans="1:31" hidden="1" x14ac:dyDescent="0.35">
      <c r="A310" s="280" t="str">
        <f>IF(AND(F311=G311,H311=I311,J311=K311,F311="A"),"2016 - kw",IF(AND(F311=G311,H311=I311,J311&lt;&gt;K311,F311="A"),"2017 - kw",IF(AND(F311=G311,H311&lt;&gt;I311,F311="A"),"2018 - kw","N/A")))</f>
        <v>N/A</v>
      </c>
      <c r="B310" s="280" t="str">
        <f>IF(AND(F311="A",G311="A"),"A","")</f>
        <v/>
      </c>
      <c r="C310" s="290"/>
      <c r="D310" s="291" t="str">
        <f>D309 &amp; "kW"</f>
        <v>kW</v>
      </c>
      <c r="E310" s="292" t="s">
        <v>235</v>
      </c>
      <c r="F310" s="289"/>
      <c r="G310" s="289"/>
      <c r="H310" s="289"/>
      <c r="I310" s="289"/>
      <c r="J310" s="289"/>
      <c r="K310" s="289"/>
      <c r="L310" s="289"/>
      <c r="M310" s="289"/>
      <c r="N310" s="289"/>
      <c r="O310" s="289"/>
      <c r="P310" s="280"/>
      <c r="Q310" s="280"/>
      <c r="R310" s="280"/>
      <c r="S310" s="280"/>
      <c r="T310" s="280"/>
      <c r="U310" s="280"/>
      <c r="V310" s="280"/>
      <c r="Z310" s="281"/>
      <c r="AA310" s="281" t="str">
        <f>IF(AND(F311=G311,H311=I311,F311="A"),"2016 - kw","")</f>
        <v/>
      </c>
      <c r="AB310" s="281" t="str">
        <f>IF(OR(B310="2017 - kw",B310="2018 - kw"),"2016 - kw","")</f>
        <v/>
      </c>
      <c r="AC310" s="281"/>
      <c r="AD310" s="281"/>
      <c r="AE310" s="281"/>
    </row>
    <row r="311" spans="1:31" hidden="1" x14ac:dyDescent="0.35">
      <c r="A311" s="280"/>
      <c r="B311" s="280"/>
      <c r="C311" s="293"/>
      <c r="D311" s="294"/>
      <c r="E311" s="295" t="s">
        <v>236</v>
      </c>
      <c r="F311" s="296"/>
      <c r="G311" s="296"/>
      <c r="H311" s="296"/>
      <c r="I311" s="296"/>
      <c r="J311" s="296"/>
      <c r="K311" s="296"/>
      <c r="L311" s="296"/>
      <c r="M311" s="296"/>
      <c r="N311" s="296"/>
      <c r="O311" s="296"/>
      <c r="P311" s="280"/>
      <c r="Q311" s="280"/>
      <c r="R311" s="280"/>
      <c r="S311" s="280"/>
      <c r="T311" s="280"/>
      <c r="U311" s="280"/>
      <c r="V311" s="280"/>
      <c r="Z311" s="281"/>
      <c r="AA311" s="281"/>
      <c r="AB311" s="281"/>
      <c r="AC311" s="281"/>
      <c r="AD311" s="281"/>
      <c r="AE311" s="281"/>
    </row>
    <row r="312" spans="1:31" hidden="1" x14ac:dyDescent="0.35">
      <c r="A312" s="280" t="str">
        <f>IF(AND(F314=G314,H314=I314,J314=K314,F314="A"),"2016 - kwh",IF(AND(F314=G314,H314=I314,J314&lt;&gt;K314,F314="A"),"2017 - kwh",IF(AND(F314=G314,H314&lt;&gt;I314,F314="A"),"2018 - kwh","N/A")))</f>
        <v>N/A</v>
      </c>
      <c r="B312" s="280" t="str">
        <f>IF(AND(F314="A",G314="A"),"A","")</f>
        <v/>
      </c>
      <c r="C312" s="286" t="s">
        <v>330</v>
      </c>
      <c r="D312" s="287"/>
      <c r="E312" s="288" t="s">
        <v>186</v>
      </c>
      <c r="F312" s="289"/>
      <c r="G312" s="289"/>
      <c r="H312" s="289"/>
      <c r="I312" s="289"/>
      <c r="J312" s="289"/>
      <c r="K312" s="289"/>
      <c r="L312" s="289"/>
      <c r="M312" s="289"/>
      <c r="N312" s="289"/>
      <c r="O312" s="289"/>
      <c r="P312" s="280"/>
      <c r="Q312" s="280"/>
      <c r="R312" s="280"/>
      <c r="S312" s="280"/>
      <c r="T312" s="280"/>
      <c r="U312" s="280"/>
      <c r="V312" s="280"/>
      <c r="Z312" s="281"/>
      <c r="AA312" s="281" t="str">
        <f>IF(AND(F314=G314,H314=I314,F314="A"),"2016 - kwh","")</f>
        <v/>
      </c>
      <c r="AB312" s="281" t="str">
        <f>IF(OR(B312="2017 - kwh",B312="2018 - kwh"),"2016 - kwh","")</f>
        <v/>
      </c>
      <c r="AC312" s="281"/>
      <c r="AD312" s="281"/>
      <c r="AE312" s="281"/>
    </row>
    <row r="313" spans="1:31" hidden="1" x14ac:dyDescent="0.35">
      <c r="A313" s="280" t="str">
        <f>IF(AND(F314=G314,H314=I314,J314=K314,F314="A"),"2016 - kw",IF(AND(F314=G314,H314=I314,J314&lt;&gt;K314,F314="A"),"2017 - kw",IF(AND(F314=G314,H314&lt;&gt;I314,F314="A"),"2018 - kw","N/A")))</f>
        <v>N/A</v>
      </c>
      <c r="B313" s="280" t="str">
        <f>IF(AND(F314="A",G314="A"),"A","")</f>
        <v/>
      </c>
      <c r="C313" s="290"/>
      <c r="D313" s="291" t="str">
        <f>D312 &amp; "kW"</f>
        <v>kW</v>
      </c>
      <c r="E313" s="292" t="s">
        <v>235</v>
      </c>
      <c r="F313" s="289"/>
      <c r="G313" s="289"/>
      <c r="H313" s="289"/>
      <c r="I313" s="289"/>
      <c r="J313" s="289"/>
      <c r="K313" s="289"/>
      <c r="L313" s="289"/>
      <c r="M313" s="289"/>
      <c r="N313" s="289"/>
      <c r="O313" s="289"/>
      <c r="P313" s="280"/>
      <c r="Q313" s="280"/>
      <c r="R313" s="280"/>
      <c r="S313" s="280"/>
      <c r="T313" s="280"/>
      <c r="U313" s="280"/>
      <c r="V313" s="280"/>
      <c r="Z313" s="281"/>
      <c r="AA313" s="281" t="str">
        <f>IF(AND(F314=G314,H314=I314,F314="A"),"2016 - kw","")</f>
        <v/>
      </c>
      <c r="AB313" s="281" t="str">
        <f>IF(OR(B313="2017 - kw",B313="2018 - kw"),"2016 - kw","")</f>
        <v/>
      </c>
      <c r="AC313" s="281"/>
      <c r="AD313" s="281"/>
      <c r="AE313" s="281"/>
    </row>
    <row r="314" spans="1:31" hidden="1" x14ac:dyDescent="0.35">
      <c r="A314" s="280"/>
      <c r="B314" s="280"/>
      <c r="C314" s="293"/>
      <c r="D314" s="294"/>
      <c r="E314" s="295" t="s">
        <v>236</v>
      </c>
      <c r="F314" s="296"/>
      <c r="G314" s="296"/>
      <c r="H314" s="296"/>
      <c r="I314" s="296"/>
      <c r="J314" s="296"/>
      <c r="K314" s="296"/>
      <c r="L314" s="296"/>
      <c r="M314" s="296"/>
      <c r="N314" s="296"/>
      <c r="O314" s="296"/>
      <c r="P314" s="280"/>
      <c r="Q314" s="280"/>
      <c r="R314" s="280"/>
      <c r="S314" s="280"/>
      <c r="T314" s="280"/>
      <c r="U314" s="280"/>
      <c r="V314" s="280"/>
      <c r="Z314" s="281"/>
      <c r="AA314" s="281"/>
      <c r="AB314" s="281"/>
      <c r="AC314" s="281"/>
      <c r="AD314" s="281"/>
      <c r="AE314" s="281"/>
    </row>
    <row r="315" spans="1:31" hidden="1" x14ac:dyDescent="0.35">
      <c r="A315" s="280" t="str">
        <f>IF(AND(F317=G317,H317=I317,J317=K317,F317="A"),"2016 - kwh",IF(AND(F317=G317,H317=I317,J317&lt;&gt;K317,F317="A"),"2017 - kwh",IF(AND(F317=G317,H317&lt;&gt;I317,F317="A"),"2018 - kwh","N/A")))</f>
        <v>N/A</v>
      </c>
      <c r="B315" s="280" t="str">
        <f>IF(AND(F317="A",G317="A"),"A","")</f>
        <v/>
      </c>
      <c r="C315" s="286" t="s">
        <v>331</v>
      </c>
      <c r="D315" s="287"/>
      <c r="E315" s="288" t="s">
        <v>186</v>
      </c>
      <c r="F315" s="289"/>
      <c r="G315" s="289"/>
      <c r="H315" s="289"/>
      <c r="I315" s="289"/>
      <c r="J315" s="289"/>
      <c r="K315" s="289"/>
      <c r="L315" s="289"/>
      <c r="M315" s="289"/>
      <c r="N315" s="289"/>
      <c r="O315" s="289"/>
      <c r="P315" s="280"/>
      <c r="Q315" s="280"/>
      <c r="R315" s="280"/>
      <c r="S315" s="280"/>
      <c r="T315" s="280"/>
      <c r="U315" s="280"/>
      <c r="V315" s="280"/>
      <c r="Z315" s="281"/>
      <c r="AA315" s="281" t="str">
        <f>IF(AND(F317=G317,H317=I317,F317="A"),"2016 - kwh","")</f>
        <v/>
      </c>
      <c r="AB315" s="281" t="str">
        <f>IF(OR(B315="2017 - kwh",B315="2018 - kwh"),"2016 - kwh","")</f>
        <v/>
      </c>
      <c r="AC315" s="281"/>
      <c r="AD315" s="281"/>
      <c r="AE315" s="281"/>
    </row>
    <row r="316" spans="1:31" hidden="1" x14ac:dyDescent="0.35">
      <c r="A316" s="280" t="str">
        <f>IF(AND(F317=G317,H317=I317,J317=K317,F317="A"),"2016 - kw",IF(AND(F317=G317,H317=I317,J317&lt;&gt;K317,F317="A"),"2017 - kw",IF(AND(F317=G317,H317&lt;&gt;I317,F317="A"),"2018 - kw","N/A")))</f>
        <v>N/A</v>
      </c>
      <c r="B316" s="280" t="str">
        <f>IF(AND(F317="A",G317="A"),"A","")</f>
        <v/>
      </c>
      <c r="C316" s="290"/>
      <c r="D316" s="291" t="str">
        <f>D315 &amp; "kW"</f>
        <v>kW</v>
      </c>
      <c r="E316" s="292" t="s">
        <v>235</v>
      </c>
      <c r="F316" s="289"/>
      <c r="G316" s="289"/>
      <c r="H316" s="289"/>
      <c r="I316" s="289"/>
      <c r="J316" s="289"/>
      <c r="K316" s="289"/>
      <c r="L316" s="289"/>
      <c r="M316" s="289"/>
      <c r="N316" s="289"/>
      <c r="O316" s="289"/>
      <c r="P316" s="280"/>
      <c r="Q316" s="280"/>
      <c r="R316" s="280"/>
      <c r="S316" s="280"/>
      <c r="T316" s="280"/>
      <c r="U316" s="280"/>
      <c r="V316" s="280"/>
      <c r="Z316" s="281"/>
      <c r="AA316" s="281" t="str">
        <f>IF(AND(F317=G317,H317=I317,F317="A"),"2016 - kw","")</f>
        <v/>
      </c>
      <c r="AB316" s="281" t="str">
        <f>IF(OR(B316="2017 - kw",B316="2018 - kw"),"2016 - kw","")</f>
        <v/>
      </c>
      <c r="AC316" s="281"/>
      <c r="AD316" s="281"/>
      <c r="AE316" s="281"/>
    </row>
    <row r="317" spans="1:31" hidden="1" x14ac:dyDescent="0.35">
      <c r="A317" s="280"/>
      <c r="B317" s="280"/>
      <c r="C317" s="293"/>
      <c r="D317" s="294"/>
      <c r="E317" s="295" t="s">
        <v>236</v>
      </c>
      <c r="F317" s="296"/>
      <c r="G317" s="296"/>
      <c r="H317" s="296"/>
      <c r="I317" s="296"/>
      <c r="J317" s="296"/>
      <c r="K317" s="296"/>
      <c r="L317" s="296"/>
      <c r="M317" s="296"/>
      <c r="N317" s="296"/>
      <c r="O317" s="296"/>
      <c r="P317" s="280"/>
      <c r="Q317" s="280"/>
      <c r="R317" s="280"/>
      <c r="S317" s="280"/>
      <c r="T317" s="280"/>
      <c r="U317" s="280"/>
      <c r="V317" s="280"/>
      <c r="Z317" s="281"/>
      <c r="AA317" s="281"/>
      <c r="AB317" s="281"/>
      <c r="AC317" s="281"/>
      <c r="AD317" s="281"/>
      <c r="AE317" s="281"/>
    </row>
    <row r="318" spans="1:31" hidden="1" x14ac:dyDescent="0.35">
      <c r="A318" s="280" t="str">
        <f>IF(AND(F320=G320,H320=I320,J320=K320,F320="A"),"2016 - kwh",IF(AND(F320=G320,H320=I320,J320&lt;&gt;K320,F320="A"),"2017 - kwh",IF(AND(F320=G320,H320&lt;&gt;I320,F320="A"),"2018 - kwh","N/A")))</f>
        <v>N/A</v>
      </c>
      <c r="B318" s="280" t="str">
        <f>IF(AND(F320="A",G320="A"),"A","")</f>
        <v/>
      </c>
      <c r="C318" s="286" t="s">
        <v>332</v>
      </c>
      <c r="D318" s="287"/>
      <c r="E318" s="288" t="s">
        <v>186</v>
      </c>
      <c r="F318" s="289"/>
      <c r="G318" s="289"/>
      <c r="H318" s="289"/>
      <c r="I318" s="289"/>
      <c r="J318" s="289"/>
      <c r="K318" s="289"/>
      <c r="L318" s="289"/>
      <c r="M318" s="289"/>
      <c r="N318" s="289"/>
      <c r="O318" s="289"/>
      <c r="P318" s="280"/>
      <c r="Q318" s="280"/>
      <c r="R318" s="280"/>
      <c r="S318" s="280"/>
      <c r="T318" s="280"/>
      <c r="U318" s="280"/>
      <c r="V318" s="280"/>
      <c r="Z318" s="281"/>
      <c r="AA318" s="281" t="str">
        <f>IF(AND(F320=G320,H320=I320,F320="A"),"2016 - kwh","")</f>
        <v/>
      </c>
      <c r="AB318" s="281" t="str">
        <f>IF(OR(B318="2017 - kwh",B318="2018 - kwh"),"2016 - kwh","")</f>
        <v/>
      </c>
      <c r="AC318" s="281"/>
      <c r="AD318" s="281"/>
      <c r="AE318" s="281"/>
    </row>
    <row r="319" spans="1:31" hidden="1" x14ac:dyDescent="0.35">
      <c r="A319" s="280" t="str">
        <f>IF(AND(F320=G320,H320=I320,J320=K320,F320="A"),"2016 - kw",IF(AND(F320=G320,H320=I320,J320&lt;&gt;K320,F320="A"),"2017 - kw",IF(AND(F320=G320,H320&lt;&gt;I320,F320="A"),"2018 - kw","N/A")))</f>
        <v>N/A</v>
      </c>
      <c r="B319" s="280" t="str">
        <f>IF(AND(F320="A",G320="A"),"A","")</f>
        <v/>
      </c>
      <c r="C319" s="290"/>
      <c r="D319" s="291" t="str">
        <f>D318 &amp; "kW"</f>
        <v>kW</v>
      </c>
      <c r="E319" s="292" t="s">
        <v>235</v>
      </c>
      <c r="F319" s="289"/>
      <c r="G319" s="289"/>
      <c r="H319" s="289"/>
      <c r="I319" s="289"/>
      <c r="J319" s="289"/>
      <c r="K319" s="289"/>
      <c r="L319" s="289"/>
      <c r="M319" s="289"/>
      <c r="N319" s="289"/>
      <c r="O319" s="289"/>
      <c r="P319" s="280"/>
      <c r="Q319" s="280"/>
      <c r="R319" s="280"/>
      <c r="S319" s="280"/>
      <c r="T319" s="280"/>
      <c r="U319" s="280"/>
      <c r="V319" s="280"/>
      <c r="Z319" s="281"/>
      <c r="AA319" s="281" t="str">
        <f>IF(AND(F320=G320,H320=I320,F320="A"),"2016 - kw","")</f>
        <v/>
      </c>
      <c r="AB319" s="281" t="str">
        <f>IF(OR(B319="2017 - kw",B319="2018 - kw"),"2016 - kw","")</f>
        <v/>
      </c>
      <c r="AC319" s="281"/>
      <c r="AD319" s="281"/>
      <c r="AE319" s="281"/>
    </row>
    <row r="320" spans="1:31" hidden="1" x14ac:dyDescent="0.35">
      <c r="A320" s="280"/>
      <c r="B320" s="280"/>
      <c r="C320" s="293"/>
      <c r="D320" s="294"/>
      <c r="E320" s="295" t="s">
        <v>236</v>
      </c>
      <c r="F320" s="296"/>
      <c r="G320" s="296"/>
      <c r="H320" s="296"/>
      <c r="I320" s="296"/>
      <c r="J320" s="296"/>
      <c r="K320" s="296"/>
      <c r="L320" s="296"/>
      <c r="M320" s="296"/>
      <c r="N320" s="296"/>
      <c r="O320" s="296"/>
      <c r="P320" s="280"/>
      <c r="Q320" s="280"/>
      <c r="R320" s="280"/>
      <c r="S320" s="280"/>
      <c r="T320" s="280"/>
      <c r="U320" s="280"/>
      <c r="V320" s="280"/>
      <c r="Z320" s="281"/>
      <c r="AA320" s="281"/>
      <c r="AB320" s="281"/>
      <c r="AC320" s="281"/>
      <c r="AD320" s="281"/>
      <c r="AE320" s="281"/>
    </row>
    <row r="321" spans="1:31" hidden="1" x14ac:dyDescent="0.35">
      <c r="A321" s="280" t="str">
        <f>IF(AND(F323=G323,H323=I323,J323=K323,F323="A"),"2016 - kwh",IF(AND(F323=G323,H323=I323,J323&lt;&gt;K323,F323="A"),"2017 - kwh",IF(AND(F323=G323,H323&lt;&gt;I323,F323="A"),"2018 - kwh","N/A")))</f>
        <v>N/A</v>
      </c>
      <c r="B321" s="280" t="str">
        <f>IF(AND(F323="A",G323="A"),"A","")</f>
        <v/>
      </c>
      <c r="C321" s="286" t="s">
        <v>333</v>
      </c>
      <c r="D321" s="287"/>
      <c r="E321" s="288" t="s">
        <v>186</v>
      </c>
      <c r="F321" s="289"/>
      <c r="G321" s="289"/>
      <c r="H321" s="289"/>
      <c r="I321" s="289"/>
      <c r="J321" s="289"/>
      <c r="K321" s="289"/>
      <c r="L321" s="289"/>
      <c r="M321" s="289"/>
      <c r="N321" s="289"/>
      <c r="O321" s="289"/>
      <c r="P321" s="280"/>
      <c r="Q321" s="280"/>
      <c r="R321" s="280"/>
      <c r="S321" s="280"/>
      <c r="T321" s="280"/>
      <c r="U321" s="280"/>
      <c r="V321" s="280"/>
      <c r="Z321" s="281"/>
      <c r="AA321" s="281" t="str">
        <f>IF(AND(F323=G323,H323=I323,F323="A"),"2016 - kwh","")</f>
        <v/>
      </c>
      <c r="AB321" s="281" t="str">
        <f>IF(OR(B321="2017 - kwh",B321="2018 - kwh"),"2016 - kwh","")</f>
        <v/>
      </c>
      <c r="AC321" s="281"/>
      <c r="AD321" s="281"/>
      <c r="AE321" s="281"/>
    </row>
    <row r="322" spans="1:31" hidden="1" x14ac:dyDescent="0.35">
      <c r="A322" s="280" t="str">
        <f>IF(AND(F323=G323,H323=I323,J323=K323,F323="A"),"2016 - kw",IF(AND(F323=G323,H323=I323,J323&lt;&gt;K323,F323="A"),"2017 - kw",IF(AND(F323=G323,H323&lt;&gt;I323,F323="A"),"2018 - kw","N/A")))</f>
        <v>N/A</v>
      </c>
      <c r="B322" s="280" t="str">
        <f>IF(AND(F323="A",G323="A"),"A","")</f>
        <v/>
      </c>
      <c r="C322" s="290"/>
      <c r="D322" s="291" t="str">
        <f>D321 &amp; "kW"</f>
        <v>kW</v>
      </c>
      <c r="E322" s="292" t="s">
        <v>235</v>
      </c>
      <c r="F322" s="289"/>
      <c r="G322" s="289"/>
      <c r="H322" s="289"/>
      <c r="I322" s="289"/>
      <c r="J322" s="289"/>
      <c r="K322" s="289"/>
      <c r="L322" s="289"/>
      <c r="M322" s="289"/>
      <c r="N322" s="289"/>
      <c r="O322" s="289"/>
      <c r="P322" s="280"/>
      <c r="Q322" s="280"/>
      <c r="R322" s="280"/>
      <c r="S322" s="280"/>
      <c r="T322" s="280"/>
      <c r="U322" s="280"/>
      <c r="V322" s="280"/>
      <c r="Z322" s="281"/>
      <c r="AA322" s="281" t="str">
        <f>IF(AND(F323=G323,H323=I323,F323="A"),"2016 - kw","")</f>
        <v/>
      </c>
      <c r="AB322" s="281" t="str">
        <f>IF(OR(B322="2017 - kw",B322="2018 - kw"),"2016 - kw","")</f>
        <v/>
      </c>
      <c r="AC322" s="281"/>
      <c r="AD322" s="281"/>
      <c r="AE322" s="281"/>
    </row>
    <row r="323" spans="1:31" hidden="1" x14ac:dyDescent="0.35">
      <c r="A323" s="280"/>
      <c r="B323" s="280"/>
      <c r="C323" s="293"/>
      <c r="D323" s="294"/>
      <c r="E323" s="295" t="s">
        <v>236</v>
      </c>
      <c r="F323" s="296"/>
      <c r="G323" s="296"/>
      <c r="H323" s="296"/>
      <c r="I323" s="296"/>
      <c r="J323" s="296"/>
      <c r="K323" s="296"/>
      <c r="L323" s="296"/>
      <c r="M323" s="296"/>
      <c r="N323" s="296"/>
      <c r="O323" s="296"/>
      <c r="P323" s="280"/>
      <c r="Q323" s="280"/>
      <c r="R323" s="280"/>
      <c r="S323" s="280"/>
      <c r="T323" s="280"/>
      <c r="U323" s="280"/>
      <c r="V323" s="280"/>
      <c r="Z323" s="281"/>
      <c r="AA323" s="281"/>
      <c r="AB323" s="281"/>
      <c r="AC323" s="281"/>
      <c r="AD323" s="281"/>
      <c r="AE323" s="281"/>
    </row>
    <row r="324" spans="1:31" hidden="1" x14ac:dyDescent="0.35">
      <c r="A324" s="280" t="str">
        <f>IF(AND(F326=G326,H326=I326,J326=K326,F326="A"),"2016 - kwh",IF(AND(F326=G326,H326=I326,J326&lt;&gt;K326,F326="A"),"2017 - kwh",IF(AND(F326=G326,H326&lt;&gt;I326,F326="A"),"2018 - kwh","N/A")))</f>
        <v>N/A</v>
      </c>
      <c r="B324" s="280" t="str">
        <f>IF(AND(F326="A",G326="A"),"A","")</f>
        <v/>
      </c>
      <c r="C324" s="286" t="s">
        <v>334</v>
      </c>
      <c r="D324" s="287"/>
      <c r="E324" s="288" t="s">
        <v>186</v>
      </c>
      <c r="F324" s="289"/>
      <c r="G324" s="289"/>
      <c r="H324" s="289"/>
      <c r="I324" s="289"/>
      <c r="J324" s="289"/>
      <c r="K324" s="289"/>
      <c r="L324" s="289"/>
      <c r="M324" s="289"/>
      <c r="N324" s="289"/>
      <c r="O324" s="289"/>
      <c r="P324" s="280"/>
      <c r="Q324" s="280"/>
      <c r="R324" s="280"/>
      <c r="S324" s="280"/>
      <c r="T324" s="280"/>
      <c r="U324" s="280"/>
      <c r="V324" s="280"/>
      <c r="Z324" s="281"/>
      <c r="AA324" s="281" t="str">
        <f>IF(AND(F326=G326,H326=I326,F326="A"),"2016 - kwh","")</f>
        <v/>
      </c>
      <c r="AB324" s="281" t="str">
        <f>IF(OR(B324="2017 - kwh",B324="2018 - kwh"),"2016 - kwh","")</f>
        <v/>
      </c>
      <c r="AC324" s="281"/>
      <c r="AD324" s="281"/>
      <c r="AE324" s="281"/>
    </row>
    <row r="325" spans="1:31" hidden="1" x14ac:dyDescent="0.35">
      <c r="A325" s="280" t="str">
        <f>IF(AND(F326=G326,H326=I326,J326=K326,F326="A"),"2016 - kw",IF(AND(F326=G326,H326=I326,J326&lt;&gt;K326,F326="A"),"2017 - kw",IF(AND(F326=G326,H326&lt;&gt;I326,F326="A"),"2018 - kw","N/A")))</f>
        <v>N/A</v>
      </c>
      <c r="B325" s="280" t="str">
        <f>IF(AND(F326="A",G326="A"),"A","")</f>
        <v/>
      </c>
      <c r="C325" s="290"/>
      <c r="D325" s="291" t="str">
        <f>D324 &amp; "kW"</f>
        <v>kW</v>
      </c>
      <c r="E325" s="292" t="s">
        <v>235</v>
      </c>
      <c r="F325" s="289"/>
      <c r="G325" s="289"/>
      <c r="H325" s="289"/>
      <c r="I325" s="289"/>
      <c r="J325" s="289"/>
      <c r="K325" s="289"/>
      <c r="L325" s="289"/>
      <c r="M325" s="289"/>
      <c r="N325" s="289"/>
      <c r="O325" s="289"/>
      <c r="P325" s="280"/>
      <c r="Q325" s="280"/>
      <c r="R325" s="280"/>
      <c r="S325" s="280"/>
      <c r="T325" s="280"/>
      <c r="U325" s="280"/>
      <c r="V325" s="280"/>
      <c r="Z325" s="281"/>
      <c r="AA325" s="281" t="str">
        <f>IF(AND(F326=G326,H326=I326,F326="A"),"2016 - kw","")</f>
        <v/>
      </c>
      <c r="AB325" s="281" t="str">
        <f>IF(OR(B325="2017 - kw",B325="2018 - kw"),"2016 - kw","")</f>
        <v/>
      </c>
      <c r="AC325" s="281"/>
      <c r="AD325" s="281"/>
      <c r="AE325" s="281"/>
    </row>
    <row r="326" spans="1:31" hidden="1" x14ac:dyDescent="0.35">
      <c r="A326" s="280"/>
      <c r="B326" s="280"/>
      <c r="C326" s="293"/>
      <c r="D326" s="294"/>
      <c r="E326" s="295" t="s">
        <v>236</v>
      </c>
      <c r="F326" s="296"/>
      <c r="G326" s="296"/>
      <c r="H326" s="296"/>
      <c r="I326" s="296"/>
      <c r="J326" s="296"/>
      <c r="K326" s="296"/>
      <c r="L326" s="296"/>
      <c r="M326" s="296"/>
      <c r="N326" s="296"/>
      <c r="O326" s="296"/>
      <c r="P326" s="280"/>
      <c r="Q326" s="280"/>
      <c r="R326" s="280"/>
      <c r="S326" s="280"/>
      <c r="T326" s="280"/>
      <c r="U326" s="280"/>
      <c r="V326" s="280"/>
      <c r="Z326" s="281"/>
      <c r="AA326" s="281"/>
      <c r="AB326" s="281"/>
      <c r="AC326" s="281"/>
      <c r="AD326" s="281"/>
      <c r="AE326" s="281"/>
    </row>
    <row r="327" spans="1:31" hidden="1" x14ac:dyDescent="0.35">
      <c r="A327" s="280" t="str">
        <f>IF(AND(F329=G329,H329=I329,J329=K329,F329="A"),"2016 - kwh",IF(AND(F329=G329,H329=I329,J329&lt;&gt;K329,F329="A"),"2017 - kwh",IF(AND(F329=G329,H329&lt;&gt;I329,F329="A"),"2018 - kwh","N/A")))</f>
        <v>N/A</v>
      </c>
      <c r="B327" s="280" t="str">
        <f>IF(AND(F329="A",G329="A"),"A","")</f>
        <v/>
      </c>
      <c r="C327" s="286" t="s">
        <v>335</v>
      </c>
      <c r="D327" s="287"/>
      <c r="E327" s="288" t="s">
        <v>186</v>
      </c>
      <c r="F327" s="289"/>
      <c r="G327" s="289"/>
      <c r="H327" s="289"/>
      <c r="I327" s="289"/>
      <c r="J327" s="289"/>
      <c r="K327" s="289"/>
      <c r="L327" s="289"/>
      <c r="M327" s="289"/>
      <c r="N327" s="289"/>
      <c r="O327" s="289"/>
      <c r="P327" s="280"/>
      <c r="Q327" s="280"/>
      <c r="R327" s="280"/>
      <c r="S327" s="280"/>
      <c r="T327" s="280"/>
      <c r="U327" s="280"/>
      <c r="V327" s="280"/>
      <c r="Z327" s="281"/>
      <c r="AA327" s="281" t="str">
        <f>IF(AND(F329=G329,H329=I329,F329="A"),"2016 - kwh","")</f>
        <v/>
      </c>
      <c r="AB327" s="281" t="str">
        <f>IF(OR(B327="2017 - kwh",B327="2018 - kwh"),"2016 - kwh","")</f>
        <v/>
      </c>
      <c r="AC327" s="281"/>
      <c r="AD327" s="281"/>
      <c r="AE327" s="281"/>
    </row>
    <row r="328" spans="1:31" hidden="1" x14ac:dyDescent="0.35">
      <c r="A328" s="280" t="str">
        <f>IF(AND(F329=G329,H329=I329,J329=K329,F329="A"),"2016 - kw",IF(AND(F329=G329,H329=I329,J329&lt;&gt;K329,F329="A"),"2017 - kw",IF(AND(F329=G329,H329&lt;&gt;I329,F329="A"),"2018 - kw","N/A")))</f>
        <v>N/A</v>
      </c>
      <c r="B328" s="280" t="str">
        <f>IF(AND(F329="A",G329="A"),"A","")</f>
        <v/>
      </c>
      <c r="C328" s="290"/>
      <c r="D328" s="291" t="str">
        <f>D327 &amp; "kW"</f>
        <v>kW</v>
      </c>
      <c r="E328" s="292" t="s">
        <v>235</v>
      </c>
      <c r="F328" s="289"/>
      <c r="G328" s="289"/>
      <c r="H328" s="289"/>
      <c r="I328" s="289"/>
      <c r="J328" s="289"/>
      <c r="K328" s="289"/>
      <c r="L328" s="289"/>
      <c r="M328" s="289"/>
      <c r="N328" s="289"/>
      <c r="O328" s="289"/>
      <c r="P328" s="280"/>
      <c r="Q328" s="280"/>
      <c r="R328" s="280"/>
      <c r="S328" s="280"/>
      <c r="T328" s="280"/>
      <c r="U328" s="280"/>
      <c r="V328" s="280"/>
      <c r="Z328" s="281"/>
      <c r="AA328" s="281" t="str">
        <f>IF(AND(F329=G329,H329=I329,F329="A"),"2016 - kw","")</f>
        <v/>
      </c>
      <c r="AB328" s="281" t="str">
        <f>IF(OR(B328="2017 - kw",B328="2018 - kw"),"2016 - kw","")</f>
        <v/>
      </c>
      <c r="AC328" s="281"/>
      <c r="AD328" s="281"/>
      <c r="AE328" s="281"/>
    </row>
    <row r="329" spans="1:31" hidden="1" x14ac:dyDescent="0.35">
      <c r="A329" s="280"/>
      <c r="B329" s="280"/>
      <c r="C329" s="293"/>
      <c r="D329" s="294"/>
      <c r="E329" s="295" t="s">
        <v>236</v>
      </c>
      <c r="F329" s="296"/>
      <c r="G329" s="296"/>
      <c r="H329" s="296"/>
      <c r="I329" s="296"/>
      <c r="J329" s="296"/>
      <c r="K329" s="296"/>
      <c r="L329" s="296"/>
      <c r="M329" s="296"/>
      <c r="N329" s="296"/>
      <c r="O329" s="296"/>
      <c r="P329" s="280"/>
      <c r="Q329" s="280"/>
      <c r="R329" s="280"/>
      <c r="S329" s="280"/>
      <c r="T329" s="280"/>
      <c r="U329" s="280"/>
      <c r="V329" s="280"/>
      <c r="Z329" s="281"/>
      <c r="AA329" s="281"/>
      <c r="AB329" s="281"/>
      <c r="AC329" s="281"/>
      <c r="AD329" s="281"/>
      <c r="AE329" s="281"/>
    </row>
    <row r="330" spans="1:31" hidden="1" x14ac:dyDescent="0.35">
      <c r="A330" s="280" t="str">
        <f>IF(AND(F332=G332,H332=I332,J332=K332,F332="A"),"2016 - kwh",IF(AND(F332=G332,H332=I332,J332&lt;&gt;K332,F332="A"),"2017 - kwh",IF(AND(F332=G332,H332&lt;&gt;I332,F332="A"),"2018 - kwh","N/A")))</f>
        <v>N/A</v>
      </c>
      <c r="B330" s="280" t="str">
        <f>IF(AND(F332="A",G332="A"),"A","")</f>
        <v/>
      </c>
      <c r="C330" s="286" t="s">
        <v>336</v>
      </c>
      <c r="D330" s="287"/>
      <c r="E330" s="288" t="s">
        <v>186</v>
      </c>
      <c r="F330" s="289"/>
      <c r="G330" s="289"/>
      <c r="H330" s="289"/>
      <c r="I330" s="289"/>
      <c r="J330" s="289"/>
      <c r="K330" s="289"/>
      <c r="L330" s="289"/>
      <c r="M330" s="289"/>
      <c r="N330" s="289"/>
      <c r="O330" s="289"/>
      <c r="P330" s="280"/>
      <c r="Q330" s="280"/>
      <c r="R330" s="280"/>
      <c r="S330" s="280"/>
      <c r="T330" s="280"/>
      <c r="U330" s="280"/>
      <c r="V330" s="280"/>
      <c r="Z330" s="281"/>
      <c r="AA330" s="281" t="str">
        <f>IF(AND(F332=G332,H332=I332,F332="A"),"2016 - kwh","")</f>
        <v/>
      </c>
      <c r="AB330" s="281" t="str">
        <f>IF(OR(B330="2017 - kwh",B330="2018 - kwh"),"2016 - kwh","")</f>
        <v/>
      </c>
      <c r="AC330" s="281"/>
      <c r="AD330" s="281"/>
      <c r="AE330" s="281"/>
    </row>
    <row r="331" spans="1:31" hidden="1" x14ac:dyDescent="0.35">
      <c r="A331" s="280" t="str">
        <f>IF(AND(F332=G332,H332=I332,J332=K332,F332="A"),"2016 - kw",IF(AND(F332=G332,H332=I332,J332&lt;&gt;K332,F332="A"),"2017 - kw",IF(AND(F332=G332,H332&lt;&gt;I332,F332="A"),"2018 - kw","N/A")))</f>
        <v>N/A</v>
      </c>
      <c r="B331" s="280" t="str">
        <f>IF(AND(F332="A",G332="A"),"A","")</f>
        <v/>
      </c>
      <c r="C331" s="290"/>
      <c r="D331" s="291" t="str">
        <f>D330 &amp; "kW"</f>
        <v>kW</v>
      </c>
      <c r="E331" s="292" t="s">
        <v>235</v>
      </c>
      <c r="F331" s="289"/>
      <c r="G331" s="289"/>
      <c r="H331" s="289"/>
      <c r="I331" s="289"/>
      <c r="J331" s="289"/>
      <c r="K331" s="289"/>
      <c r="L331" s="289"/>
      <c r="M331" s="289"/>
      <c r="N331" s="289"/>
      <c r="O331" s="289"/>
      <c r="P331" s="280"/>
      <c r="Q331" s="280"/>
      <c r="R331" s="280"/>
      <c r="S331" s="280"/>
      <c r="T331" s="280"/>
      <c r="U331" s="280"/>
      <c r="V331" s="280"/>
      <c r="Z331" s="281"/>
      <c r="AA331" s="281" t="str">
        <f>IF(AND(F332=G332,H332=I332,F332="A"),"2016 - kw","")</f>
        <v/>
      </c>
      <c r="AB331" s="281" t="str">
        <f>IF(OR(B331="2017 - kw",B331="2018 - kw"),"2016 - kw","")</f>
        <v/>
      </c>
      <c r="AC331" s="281"/>
      <c r="AD331" s="281"/>
      <c r="AE331" s="281"/>
    </row>
    <row r="332" spans="1:31" hidden="1" x14ac:dyDescent="0.35">
      <c r="A332" s="280"/>
      <c r="B332" s="280"/>
      <c r="C332" s="293"/>
      <c r="D332" s="294"/>
      <c r="E332" s="295" t="s">
        <v>236</v>
      </c>
      <c r="F332" s="296"/>
      <c r="G332" s="296"/>
      <c r="H332" s="296"/>
      <c r="I332" s="296"/>
      <c r="J332" s="296"/>
      <c r="K332" s="296"/>
      <c r="L332" s="296"/>
      <c r="M332" s="296"/>
      <c r="N332" s="296"/>
      <c r="O332" s="296"/>
      <c r="P332" s="280"/>
      <c r="Q332" s="280"/>
      <c r="R332" s="280"/>
      <c r="S332" s="280"/>
      <c r="T332" s="280"/>
      <c r="U332" s="280"/>
      <c r="V332" s="280"/>
      <c r="Z332" s="281"/>
      <c r="AA332" s="281"/>
      <c r="AB332" s="281"/>
      <c r="AC332" s="281"/>
      <c r="AD332" s="281"/>
      <c r="AE332" s="281"/>
    </row>
    <row r="333" spans="1:31" hidden="1" x14ac:dyDescent="0.35">
      <c r="A333" s="280" t="str">
        <f>IF(AND(F335=G335,H335=I335,J335=K335,F335="A"),"2016 - kwh",IF(AND(F335=G335,H335=I335,J335&lt;&gt;K335,F335="A"),"2017 - kwh",IF(AND(F335=G335,H335&lt;&gt;I335,F335="A"),"2018 - kwh","N/A")))</f>
        <v>N/A</v>
      </c>
      <c r="B333" s="280" t="str">
        <f>IF(AND(F335="A",G335="A"),"A","")</f>
        <v/>
      </c>
      <c r="C333" s="286" t="s">
        <v>337</v>
      </c>
      <c r="D333" s="287"/>
      <c r="E333" s="288" t="s">
        <v>186</v>
      </c>
      <c r="F333" s="289"/>
      <c r="G333" s="289"/>
      <c r="H333" s="289"/>
      <c r="I333" s="289"/>
      <c r="J333" s="289"/>
      <c r="K333" s="289"/>
      <c r="L333" s="289"/>
      <c r="M333" s="289"/>
      <c r="N333" s="289"/>
      <c r="O333" s="289"/>
      <c r="P333" s="280"/>
      <c r="Q333" s="280"/>
      <c r="R333" s="280"/>
      <c r="S333" s="280"/>
      <c r="T333" s="280"/>
      <c r="U333" s="280"/>
      <c r="V333" s="280"/>
      <c r="Z333" s="281"/>
      <c r="AA333" s="281" t="str">
        <f>IF(AND(F335=G335,H335=I335,F335="A"),"2016 - kwh","")</f>
        <v/>
      </c>
      <c r="AB333" s="281" t="str">
        <f>IF(OR(B333="2017 - kwh",B333="2018 - kwh"),"2016 - kwh","")</f>
        <v/>
      </c>
      <c r="AC333" s="281"/>
      <c r="AD333" s="281"/>
      <c r="AE333" s="281"/>
    </row>
    <row r="334" spans="1:31" hidden="1" x14ac:dyDescent="0.35">
      <c r="A334" s="280" t="str">
        <f>IF(AND(F335=G335,H335=I335,J335=K335,F335="A"),"2016 - kw",IF(AND(F335=G335,H335=I335,J335&lt;&gt;K335,F335="A"),"2017 - kw",IF(AND(F335=G335,H335&lt;&gt;I335,F335="A"),"2018 - kw","N/A")))</f>
        <v>N/A</v>
      </c>
      <c r="B334" s="280" t="str">
        <f>IF(AND(F335="A",G335="A"),"A","")</f>
        <v/>
      </c>
      <c r="C334" s="290"/>
      <c r="D334" s="291" t="str">
        <f>D333 &amp; "kW"</f>
        <v>kW</v>
      </c>
      <c r="E334" s="292" t="s">
        <v>235</v>
      </c>
      <c r="F334" s="289"/>
      <c r="G334" s="289"/>
      <c r="H334" s="289"/>
      <c r="I334" s="289"/>
      <c r="J334" s="289"/>
      <c r="K334" s="289"/>
      <c r="L334" s="289"/>
      <c r="M334" s="289"/>
      <c r="N334" s="289"/>
      <c r="O334" s="289"/>
      <c r="P334" s="280"/>
      <c r="Q334" s="280"/>
      <c r="R334" s="280"/>
      <c r="S334" s="280"/>
      <c r="T334" s="280"/>
      <c r="U334" s="280"/>
      <c r="V334" s="280"/>
      <c r="Z334" s="281"/>
      <c r="AA334" s="281" t="str">
        <f>IF(AND(F335=G335,H335=I335,F335="A"),"2016 - kw","")</f>
        <v/>
      </c>
      <c r="AB334" s="281" t="str">
        <f>IF(OR(B334="2017 - kw",B334="2018 - kw"),"2016 - kw","")</f>
        <v/>
      </c>
      <c r="AC334" s="281"/>
      <c r="AD334" s="281"/>
      <c r="AE334" s="281"/>
    </row>
    <row r="335" spans="1:31" hidden="1" x14ac:dyDescent="0.35">
      <c r="A335" s="280"/>
      <c r="B335" s="280"/>
      <c r="C335" s="293"/>
      <c r="D335" s="294"/>
      <c r="E335" s="295" t="s">
        <v>236</v>
      </c>
      <c r="F335" s="296"/>
      <c r="G335" s="296"/>
      <c r="H335" s="296"/>
      <c r="I335" s="296"/>
      <c r="J335" s="296"/>
      <c r="K335" s="296"/>
      <c r="L335" s="296"/>
      <c r="M335" s="296"/>
      <c r="N335" s="296"/>
      <c r="O335" s="296"/>
      <c r="P335" s="280"/>
      <c r="Q335" s="280"/>
      <c r="R335" s="280"/>
      <c r="S335" s="280"/>
      <c r="T335" s="280"/>
      <c r="U335" s="280"/>
      <c r="V335" s="280"/>
      <c r="Z335" s="281"/>
      <c r="AA335" s="281"/>
      <c r="AB335" s="281"/>
      <c r="AC335" s="281"/>
      <c r="AD335" s="281"/>
      <c r="AE335" s="281"/>
    </row>
    <row r="336" spans="1:31" hidden="1" x14ac:dyDescent="0.35">
      <c r="A336" s="280" t="str">
        <f>IF(AND(F338=G338,H338=I338,J338=K338,F338="A"),"2016 - kwh",IF(AND(F338=G338,H338=I338,J338&lt;&gt;K338,F338="A"),"2017 - kwh",IF(AND(F338=G338,H338&lt;&gt;I338,F338="A"),"2018 - kwh","N/A")))</f>
        <v>N/A</v>
      </c>
      <c r="B336" s="280" t="str">
        <f>IF(AND(F338="A",G338="A"),"A","")</f>
        <v/>
      </c>
      <c r="C336" s="286" t="s">
        <v>338</v>
      </c>
      <c r="D336" s="287"/>
      <c r="E336" s="288" t="s">
        <v>186</v>
      </c>
      <c r="F336" s="289"/>
      <c r="G336" s="289"/>
      <c r="H336" s="289"/>
      <c r="I336" s="289"/>
      <c r="J336" s="289"/>
      <c r="K336" s="289"/>
      <c r="L336" s="289"/>
      <c r="M336" s="289"/>
      <c r="N336" s="289"/>
      <c r="O336" s="289"/>
      <c r="P336" s="280"/>
      <c r="Q336" s="280"/>
      <c r="R336" s="280"/>
      <c r="S336" s="280"/>
      <c r="T336" s="280"/>
      <c r="U336" s="280"/>
      <c r="V336" s="280"/>
      <c r="Z336" s="281"/>
      <c r="AA336" s="281" t="str">
        <f>IF(AND(F338=G338,H338=I338,F338="A"),"2016 - kwh","")</f>
        <v/>
      </c>
      <c r="AB336" s="281" t="str">
        <f>IF(OR(B336="2017 - kwh",B336="2018 - kwh"),"2016 - kwh","")</f>
        <v/>
      </c>
      <c r="AC336" s="281"/>
      <c r="AD336" s="281"/>
      <c r="AE336" s="281"/>
    </row>
    <row r="337" spans="1:31" hidden="1" x14ac:dyDescent="0.35">
      <c r="A337" s="280" t="str">
        <f>IF(AND(F338=G338,H338=I338,J338=K338,F338="A"),"2016 - kw",IF(AND(F338=G338,H338=I338,J338&lt;&gt;K338,F338="A"),"2017 - kw",IF(AND(F338=G338,H338&lt;&gt;I338,F338="A"),"2018 - kw","N/A")))</f>
        <v>N/A</v>
      </c>
      <c r="B337" s="280" t="str">
        <f>IF(AND(F338="A",G338="A"),"A","")</f>
        <v/>
      </c>
      <c r="C337" s="290"/>
      <c r="D337" s="291" t="str">
        <f>D336 &amp; "kW"</f>
        <v>kW</v>
      </c>
      <c r="E337" s="292" t="s">
        <v>235</v>
      </c>
      <c r="F337" s="289"/>
      <c r="G337" s="289"/>
      <c r="H337" s="289"/>
      <c r="I337" s="289"/>
      <c r="J337" s="289"/>
      <c r="K337" s="289"/>
      <c r="L337" s="289"/>
      <c r="M337" s="289"/>
      <c r="N337" s="289"/>
      <c r="O337" s="289"/>
      <c r="P337" s="280"/>
      <c r="Q337" s="280"/>
      <c r="R337" s="280"/>
      <c r="S337" s="280"/>
      <c r="T337" s="280"/>
      <c r="U337" s="280"/>
      <c r="V337" s="280"/>
      <c r="Z337" s="281"/>
      <c r="AA337" s="281" t="str">
        <f>IF(AND(F338=G338,H338=I338,F338="A"),"2016 - kw","")</f>
        <v/>
      </c>
      <c r="AB337" s="281" t="str">
        <f>IF(OR(B337="2017 - kw",B337="2018 - kw"),"2016 - kw","")</f>
        <v/>
      </c>
      <c r="AC337" s="281"/>
      <c r="AD337" s="281"/>
      <c r="AE337" s="281"/>
    </row>
    <row r="338" spans="1:31" hidden="1" x14ac:dyDescent="0.35">
      <c r="A338" s="280"/>
      <c r="B338" s="280"/>
      <c r="C338" s="293"/>
      <c r="D338" s="294"/>
      <c r="E338" s="295" t="s">
        <v>236</v>
      </c>
      <c r="F338" s="296"/>
      <c r="G338" s="296"/>
      <c r="H338" s="296"/>
      <c r="I338" s="296"/>
      <c r="J338" s="296"/>
      <c r="K338" s="296"/>
      <c r="L338" s="296"/>
      <c r="M338" s="296"/>
      <c r="N338" s="296"/>
      <c r="O338" s="296"/>
      <c r="P338" s="280"/>
      <c r="Q338" s="280"/>
      <c r="R338" s="280"/>
      <c r="S338" s="280"/>
      <c r="T338" s="280"/>
      <c r="U338" s="280"/>
      <c r="V338" s="280"/>
      <c r="Z338" s="281"/>
      <c r="AA338" s="281"/>
      <c r="AB338" s="281"/>
      <c r="AC338" s="281"/>
      <c r="AD338" s="281"/>
      <c r="AE338" s="281"/>
    </row>
    <row r="339" spans="1:31" hidden="1" x14ac:dyDescent="0.35">
      <c r="A339" s="280" t="str">
        <f>IF(AND(F341=G341,H341=I341,J341=K341,F341="A"),"2016 - kwh",IF(AND(F341=G341,H341=I341,J341&lt;&gt;K341,F341="A"),"2017 - kwh",IF(AND(F341=G341,H341&lt;&gt;I341,F341="A"),"2018 - kwh","N/A")))</f>
        <v>N/A</v>
      </c>
      <c r="B339" s="280" t="str">
        <f>IF(AND(F341="A",G341="A"),"A","")</f>
        <v/>
      </c>
      <c r="C339" s="286" t="s">
        <v>339</v>
      </c>
      <c r="D339" s="287"/>
      <c r="E339" s="288" t="s">
        <v>186</v>
      </c>
      <c r="F339" s="289"/>
      <c r="G339" s="289"/>
      <c r="H339" s="289"/>
      <c r="I339" s="289"/>
      <c r="J339" s="289"/>
      <c r="K339" s="289"/>
      <c r="L339" s="289"/>
      <c r="M339" s="289"/>
      <c r="N339" s="289"/>
      <c r="O339" s="289"/>
      <c r="P339" s="280"/>
      <c r="Q339" s="280"/>
      <c r="R339" s="280"/>
      <c r="S339" s="280"/>
      <c r="T339" s="280"/>
      <c r="U339" s="280"/>
      <c r="V339" s="280"/>
      <c r="Z339" s="281"/>
      <c r="AA339" s="281" t="str">
        <f>IF(AND(F341=G341,H341=I341,F341="A"),"2016 - kwh","")</f>
        <v/>
      </c>
      <c r="AB339" s="281" t="str">
        <f>IF(OR(B339="2017 - kwh",B339="2018 - kwh"),"2016 - kwh","")</f>
        <v/>
      </c>
      <c r="AC339" s="281"/>
      <c r="AD339" s="281"/>
      <c r="AE339" s="281"/>
    </row>
    <row r="340" spans="1:31" hidden="1" x14ac:dyDescent="0.35">
      <c r="A340" s="280" t="str">
        <f>IF(AND(F341=G341,H341=I341,J341=K341,F341="A"),"2016 - kw",IF(AND(F341=G341,H341=I341,J341&lt;&gt;K341,F341="A"),"2017 - kw",IF(AND(F341=G341,H341&lt;&gt;I341,F341="A"),"2018 - kw","N/A")))</f>
        <v>N/A</v>
      </c>
      <c r="B340" s="280" t="str">
        <f>IF(AND(F341="A",G341="A"),"A","")</f>
        <v/>
      </c>
      <c r="C340" s="290"/>
      <c r="D340" s="291" t="str">
        <f>D339 &amp; "kW"</f>
        <v>kW</v>
      </c>
      <c r="E340" s="292" t="s">
        <v>235</v>
      </c>
      <c r="F340" s="289"/>
      <c r="G340" s="289"/>
      <c r="H340" s="289"/>
      <c r="I340" s="289"/>
      <c r="J340" s="289"/>
      <c r="K340" s="289"/>
      <c r="L340" s="289"/>
      <c r="M340" s="289"/>
      <c r="N340" s="289"/>
      <c r="O340" s="289"/>
      <c r="P340" s="280"/>
      <c r="Q340" s="280"/>
      <c r="R340" s="280"/>
      <c r="S340" s="280"/>
      <c r="T340" s="280"/>
      <c r="U340" s="280"/>
      <c r="V340" s="280"/>
      <c r="Z340" s="281"/>
      <c r="AA340" s="281" t="str">
        <f>IF(AND(F341=G341,H341=I341,F341="A"),"2016 - kw","")</f>
        <v/>
      </c>
      <c r="AB340" s="281" t="str">
        <f>IF(OR(B340="2017 - kw",B340="2018 - kw"),"2016 - kw","")</f>
        <v/>
      </c>
      <c r="AC340" s="281"/>
      <c r="AD340" s="281"/>
      <c r="AE340" s="281"/>
    </row>
    <row r="341" spans="1:31" hidden="1" x14ac:dyDescent="0.35">
      <c r="A341" s="280"/>
      <c r="B341" s="280"/>
      <c r="C341" s="293"/>
      <c r="D341" s="294"/>
      <c r="E341" s="295" t="s">
        <v>236</v>
      </c>
      <c r="F341" s="296"/>
      <c r="G341" s="296"/>
      <c r="H341" s="296"/>
      <c r="I341" s="296"/>
      <c r="J341" s="296"/>
      <c r="K341" s="296"/>
      <c r="L341" s="296"/>
      <c r="M341" s="296"/>
      <c r="N341" s="296"/>
      <c r="O341" s="296"/>
      <c r="P341" s="280"/>
      <c r="Q341" s="280"/>
      <c r="R341" s="280"/>
      <c r="S341" s="280"/>
      <c r="T341" s="280"/>
      <c r="U341" s="280"/>
      <c r="V341" s="280"/>
      <c r="Z341" s="281"/>
      <c r="AA341" s="281"/>
      <c r="AB341" s="281"/>
      <c r="AC341" s="281"/>
      <c r="AD341" s="281"/>
      <c r="AE341" s="281"/>
    </row>
    <row r="342" spans="1:31" hidden="1" x14ac:dyDescent="0.35">
      <c r="A342" s="280" t="str">
        <f>IF(AND(F344=G344,H344=I344,J344=K344,F344="A"),"2016 - kwh",IF(AND(F344=G344,H344=I344,J344&lt;&gt;K344,F344="A"),"2017 - kwh",IF(AND(F344=G344,H344&lt;&gt;I344,F344="A"),"2018 - kwh","N/A")))</f>
        <v>N/A</v>
      </c>
      <c r="B342" s="280" t="str">
        <f>IF(AND(F344="A",G344="A"),"A","")</f>
        <v/>
      </c>
      <c r="C342" s="286" t="s">
        <v>340</v>
      </c>
      <c r="D342" s="287"/>
      <c r="E342" s="288" t="s">
        <v>186</v>
      </c>
      <c r="F342" s="289"/>
      <c r="G342" s="289"/>
      <c r="H342" s="289"/>
      <c r="I342" s="289"/>
      <c r="J342" s="289"/>
      <c r="K342" s="289"/>
      <c r="L342" s="289"/>
      <c r="M342" s="289"/>
      <c r="N342" s="289"/>
      <c r="O342" s="289"/>
      <c r="P342" s="280"/>
      <c r="Q342" s="280"/>
      <c r="R342" s="280"/>
      <c r="S342" s="280"/>
      <c r="T342" s="280"/>
      <c r="U342" s="280"/>
      <c r="V342" s="280"/>
      <c r="Z342" s="281"/>
      <c r="AA342" s="281" t="str">
        <f>IF(AND(F344=G344,H344=I344,F344="A"),"2016 - kwh","")</f>
        <v/>
      </c>
      <c r="AB342" s="281" t="str">
        <f>IF(OR(B342="2017 - kwh",B342="2018 - kwh"),"2016 - kwh","")</f>
        <v/>
      </c>
      <c r="AC342" s="281"/>
      <c r="AD342" s="281"/>
      <c r="AE342" s="281"/>
    </row>
    <row r="343" spans="1:31" hidden="1" x14ac:dyDescent="0.35">
      <c r="A343" s="280" t="str">
        <f>IF(AND(F344=G344,H344=I344,J344=K344,F344="A"),"2016 - kw",IF(AND(F344=G344,H344=I344,J344&lt;&gt;K344,F344="A"),"2017 - kw",IF(AND(F344=G344,H344&lt;&gt;I344,F344="A"),"2018 - kw","N/A")))</f>
        <v>N/A</v>
      </c>
      <c r="B343" s="280" t="str">
        <f>IF(AND(F344="A",G344="A"),"A","")</f>
        <v/>
      </c>
      <c r="C343" s="290"/>
      <c r="D343" s="291" t="str">
        <f>D342 &amp; "kW"</f>
        <v>kW</v>
      </c>
      <c r="E343" s="292" t="s">
        <v>235</v>
      </c>
      <c r="F343" s="289"/>
      <c r="G343" s="289"/>
      <c r="H343" s="289"/>
      <c r="I343" s="289"/>
      <c r="J343" s="289"/>
      <c r="K343" s="289"/>
      <c r="L343" s="289"/>
      <c r="M343" s="289"/>
      <c r="N343" s="289"/>
      <c r="O343" s="289"/>
      <c r="P343" s="280"/>
      <c r="Q343" s="280"/>
      <c r="R343" s="280"/>
      <c r="S343" s="280"/>
      <c r="T343" s="280"/>
      <c r="U343" s="280"/>
      <c r="V343" s="280"/>
      <c r="Z343" s="281"/>
      <c r="AA343" s="281" t="str">
        <f>IF(AND(F344=G344,H344=I344,F344="A"),"2016 - kw","")</f>
        <v/>
      </c>
      <c r="AB343" s="281" t="str">
        <f>IF(OR(B343="2017 - kw",B343="2018 - kw"),"2016 - kw","")</f>
        <v/>
      </c>
      <c r="AC343" s="281"/>
      <c r="AD343" s="281"/>
      <c r="AE343" s="281"/>
    </row>
    <row r="344" spans="1:31" hidden="1" x14ac:dyDescent="0.35">
      <c r="A344" s="280"/>
      <c r="B344" s="280"/>
      <c r="C344" s="293"/>
      <c r="D344" s="294"/>
      <c r="E344" s="295" t="s">
        <v>236</v>
      </c>
      <c r="F344" s="296"/>
      <c r="G344" s="296"/>
      <c r="H344" s="296"/>
      <c r="I344" s="296"/>
      <c r="J344" s="296"/>
      <c r="K344" s="296"/>
      <c r="L344" s="296"/>
      <c r="M344" s="296"/>
      <c r="N344" s="296"/>
      <c r="O344" s="296"/>
      <c r="P344" s="280"/>
      <c r="Q344" s="280"/>
      <c r="R344" s="280"/>
      <c r="S344" s="280"/>
      <c r="T344" s="280"/>
      <c r="U344" s="280"/>
      <c r="V344" s="280"/>
      <c r="Z344" s="281"/>
      <c r="AA344" s="281"/>
      <c r="AB344" s="281"/>
      <c r="AC344" s="281"/>
      <c r="AD344" s="281"/>
      <c r="AE344" s="281"/>
    </row>
    <row r="345" spans="1:31" hidden="1" x14ac:dyDescent="0.35">
      <c r="A345" s="280" t="str">
        <f>IF(AND(F347=G347,H347=I347,J347=K347,F347="A"),"2016 - kwh",IF(AND(F347=G347,H347=I347,J347&lt;&gt;K347,F347="A"),"2017 - kwh",IF(AND(F347=G347,H347&lt;&gt;I347,F347="A"),"2018 - kwh","N/A")))</f>
        <v>N/A</v>
      </c>
      <c r="B345" s="280" t="str">
        <f>IF(AND(F347="A",G347="A"),"A","")</f>
        <v/>
      </c>
      <c r="C345" s="286" t="s">
        <v>341</v>
      </c>
      <c r="D345" s="287"/>
      <c r="E345" s="288" t="s">
        <v>186</v>
      </c>
      <c r="F345" s="289"/>
      <c r="G345" s="289"/>
      <c r="H345" s="289"/>
      <c r="I345" s="289"/>
      <c r="J345" s="289"/>
      <c r="K345" s="289"/>
      <c r="L345" s="289"/>
      <c r="M345" s="289"/>
      <c r="N345" s="289"/>
      <c r="O345" s="289"/>
      <c r="P345" s="280"/>
      <c r="Q345" s="280"/>
      <c r="R345" s="280"/>
      <c r="S345" s="280"/>
      <c r="T345" s="280"/>
      <c r="U345" s="280"/>
      <c r="V345" s="280"/>
      <c r="Z345" s="281"/>
      <c r="AA345" s="281" t="str">
        <f>IF(AND(F347=G347,H347=I347,F347="A"),"2016 - kwh","")</f>
        <v/>
      </c>
      <c r="AB345" s="281" t="str">
        <f>IF(OR(B345="2017 - kwh",B345="2018 - kwh"),"2016 - kwh","")</f>
        <v/>
      </c>
      <c r="AC345" s="281"/>
      <c r="AD345" s="281"/>
      <c r="AE345" s="281"/>
    </row>
    <row r="346" spans="1:31" hidden="1" x14ac:dyDescent="0.35">
      <c r="A346" s="280" t="str">
        <f>IF(AND(F347=G347,H347=I347,J347=K347,F347="A"),"2016 - kw",IF(AND(F347=G347,H347=I347,J347&lt;&gt;K347,F347="A"),"2017 - kw",IF(AND(F347=G347,H347&lt;&gt;I347,F347="A"),"2018 - kw","N/A")))</f>
        <v>N/A</v>
      </c>
      <c r="B346" s="280" t="str">
        <f>IF(AND(F347="A",G347="A"),"A","")</f>
        <v/>
      </c>
      <c r="C346" s="290"/>
      <c r="D346" s="291" t="str">
        <f>D345 &amp; "kW"</f>
        <v>kW</v>
      </c>
      <c r="E346" s="292" t="s">
        <v>235</v>
      </c>
      <c r="F346" s="289"/>
      <c r="G346" s="289"/>
      <c r="H346" s="289"/>
      <c r="I346" s="289"/>
      <c r="J346" s="289"/>
      <c r="K346" s="289"/>
      <c r="L346" s="289"/>
      <c r="M346" s="289"/>
      <c r="N346" s="289"/>
      <c r="O346" s="289"/>
      <c r="P346" s="280"/>
      <c r="Q346" s="280"/>
      <c r="R346" s="280"/>
      <c r="S346" s="280"/>
      <c r="T346" s="280"/>
      <c r="U346" s="280"/>
      <c r="V346" s="280"/>
      <c r="Z346" s="281"/>
      <c r="AA346" s="281" t="str">
        <f>IF(AND(F347=G347,H347=I347,F347="A"),"2016 - kw","")</f>
        <v/>
      </c>
      <c r="AB346" s="281" t="str">
        <f>IF(OR(B346="2017 - kw",B346="2018 - kw"),"2016 - kw","")</f>
        <v/>
      </c>
      <c r="AC346" s="281"/>
      <c r="AD346" s="281"/>
      <c r="AE346" s="281"/>
    </row>
    <row r="347" spans="1:31" hidden="1" x14ac:dyDescent="0.35">
      <c r="A347" s="280"/>
      <c r="B347" s="280"/>
      <c r="C347" s="293"/>
      <c r="D347" s="294"/>
      <c r="E347" s="295" t="s">
        <v>236</v>
      </c>
      <c r="F347" s="296"/>
      <c r="G347" s="296"/>
      <c r="H347" s="296"/>
      <c r="I347" s="296"/>
      <c r="J347" s="296"/>
      <c r="K347" s="296"/>
      <c r="L347" s="296"/>
      <c r="M347" s="296"/>
      <c r="N347" s="296"/>
      <c r="O347" s="296"/>
      <c r="P347" s="280"/>
      <c r="Q347" s="280"/>
      <c r="R347" s="280"/>
      <c r="S347" s="280"/>
      <c r="T347" s="280"/>
      <c r="U347" s="280"/>
      <c r="V347" s="280"/>
      <c r="Z347" s="281"/>
      <c r="AA347" s="281"/>
      <c r="AB347" s="281"/>
      <c r="AC347" s="281"/>
      <c r="AD347" s="281"/>
      <c r="AE347" s="281"/>
    </row>
    <row r="348" spans="1:31" hidden="1" x14ac:dyDescent="0.35">
      <c r="A348" s="280" t="str">
        <f>IF(AND(F350=G350,H350=I350,J350=K350,F350="A"),"2016 - kwh",IF(AND(F350=G350,H350=I350,J350&lt;&gt;K350,F350="A"),"2017 - kwh",IF(AND(F350=G350,H350&lt;&gt;I350,F350="A"),"2018 - kwh","N/A")))</f>
        <v>N/A</v>
      </c>
      <c r="B348" s="280" t="str">
        <f>IF(AND(F350="A",G350="A"),"A","")</f>
        <v/>
      </c>
      <c r="C348" s="286" t="s">
        <v>342</v>
      </c>
      <c r="D348" s="287"/>
      <c r="E348" s="288" t="s">
        <v>186</v>
      </c>
      <c r="F348" s="289"/>
      <c r="G348" s="289"/>
      <c r="H348" s="289"/>
      <c r="I348" s="289"/>
      <c r="J348" s="289"/>
      <c r="K348" s="289"/>
      <c r="L348" s="289"/>
      <c r="M348" s="289"/>
      <c r="N348" s="289"/>
      <c r="O348" s="289"/>
      <c r="P348" s="280"/>
      <c r="Q348" s="280"/>
      <c r="R348" s="280"/>
      <c r="S348" s="280"/>
      <c r="T348" s="280"/>
      <c r="U348" s="280"/>
      <c r="V348" s="280"/>
      <c r="Z348" s="281"/>
      <c r="AA348" s="281" t="str">
        <f>IF(AND(F350=G350,H350=I350,F350="A"),"2016 - kwh","")</f>
        <v/>
      </c>
      <c r="AB348" s="281" t="str">
        <f>IF(OR(B348="2017 - kwh",B348="2018 - kwh"),"2016 - kwh","")</f>
        <v/>
      </c>
      <c r="AC348" s="281"/>
      <c r="AD348" s="281"/>
      <c r="AE348" s="281"/>
    </row>
    <row r="349" spans="1:31" hidden="1" x14ac:dyDescent="0.35">
      <c r="A349" s="280" t="str">
        <f>IF(AND(F350=G350,H350=I350,J350=K350,F350="A"),"2016 - kw",IF(AND(F350=G350,H350=I350,J350&lt;&gt;K350,F350="A"),"2017 - kw",IF(AND(F350=G350,H350&lt;&gt;I350,F350="A"),"2018 - kw","N/A")))</f>
        <v>N/A</v>
      </c>
      <c r="B349" s="280" t="str">
        <f>IF(AND(F350="A",G350="A"),"A","")</f>
        <v/>
      </c>
      <c r="C349" s="290"/>
      <c r="D349" s="291" t="str">
        <f>D348 &amp; "kW"</f>
        <v>kW</v>
      </c>
      <c r="E349" s="292" t="s">
        <v>235</v>
      </c>
      <c r="F349" s="289"/>
      <c r="G349" s="289"/>
      <c r="H349" s="289"/>
      <c r="I349" s="289"/>
      <c r="J349" s="289"/>
      <c r="K349" s="289"/>
      <c r="L349" s="289"/>
      <c r="M349" s="289"/>
      <c r="N349" s="289"/>
      <c r="O349" s="289"/>
      <c r="P349" s="280"/>
      <c r="Q349" s="280"/>
      <c r="R349" s="280"/>
      <c r="S349" s="280"/>
      <c r="T349" s="280"/>
      <c r="U349" s="280"/>
      <c r="V349" s="280"/>
      <c r="Z349" s="281"/>
      <c r="AA349" s="281" t="str">
        <f>IF(AND(F350=G350,H350=I350,F350="A"),"2016 - kw","")</f>
        <v/>
      </c>
      <c r="AB349" s="281" t="str">
        <f>IF(OR(B349="2017 - kw",B349="2018 - kw"),"2016 - kw","")</f>
        <v/>
      </c>
      <c r="AC349" s="281"/>
      <c r="AD349" s="281"/>
      <c r="AE349" s="281"/>
    </row>
    <row r="350" spans="1:31" hidden="1" x14ac:dyDescent="0.35">
      <c r="A350" s="280"/>
      <c r="B350" s="280"/>
      <c r="C350" s="293"/>
      <c r="D350" s="294"/>
      <c r="E350" s="295" t="s">
        <v>236</v>
      </c>
      <c r="F350" s="296"/>
      <c r="G350" s="296"/>
      <c r="H350" s="296"/>
      <c r="I350" s="296"/>
      <c r="J350" s="296"/>
      <c r="K350" s="296"/>
      <c r="L350" s="296"/>
      <c r="M350" s="296"/>
      <c r="N350" s="296"/>
      <c r="O350" s="296"/>
      <c r="P350" s="280"/>
      <c r="Q350" s="280"/>
      <c r="R350" s="280"/>
      <c r="S350" s="280"/>
      <c r="T350" s="280"/>
      <c r="U350" s="280"/>
      <c r="V350" s="280"/>
      <c r="Z350" s="281"/>
      <c r="AA350" s="281"/>
      <c r="AB350" s="281"/>
      <c r="AC350" s="281"/>
      <c r="AD350" s="281"/>
      <c r="AE350" s="281"/>
    </row>
    <row r="351" spans="1:31" hidden="1" x14ac:dyDescent="0.35">
      <c r="A351" s="280" t="str">
        <f>IF(AND(F353=G353,H353=I353,J353=K353,F353="A"),"2016 - kwh",IF(AND(F353=G353,H353=I353,J353&lt;&gt;K353,F353="A"),"2017 - kwh",IF(AND(F353=G353,H353&lt;&gt;I353,F353="A"),"2018 - kwh","N/A")))</f>
        <v>N/A</v>
      </c>
      <c r="B351" s="280" t="str">
        <f>IF(AND(F353="A",G353="A"),"A","")</f>
        <v/>
      </c>
      <c r="C351" s="286" t="s">
        <v>343</v>
      </c>
      <c r="D351" s="287"/>
      <c r="E351" s="288" t="s">
        <v>186</v>
      </c>
      <c r="F351" s="289"/>
      <c r="G351" s="289"/>
      <c r="H351" s="289"/>
      <c r="I351" s="289"/>
      <c r="J351" s="289"/>
      <c r="K351" s="289"/>
      <c r="L351" s="289"/>
      <c r="M351" s="289"/>
      <c r="N351" s="289"/>
      <c r="O351" s="289"/>
      <c r="P351" s="280"/>
      <c r="Q351" s="280"/>
      <c r="R351" s="280"/>
      <c r="S351" s="280"/>
      <c r="T351" s="280"/>
      <c r="U351" s="280"/>
      <c r="V351" s="280"/>
      <c r="Z351" s="281"/>
      <c r="AA351" s="281" t="str">
        <f>IF(AND(F353=G353,H353=I353,F353="A"),"2016 - kwh","")</f>
        <v/>
      </c>
      <c r="AB351" s="281" t="str">
        <f>IF(OR(B351="2017 - kwh",B351="2018 - kwh"),"2016 - kwh","")</f>
        <v/>
      </c>
      <c r="AC351" s="281"/>
      <c r="AD351" s="281"/>
      <c r="AE351" s="281"/>
    </row>
    <row r="352" spans="1:31" hidden="1" x14ac:dyDescent="0.35">
      <c r="A352" s="280" t="str">
        <f>IF(AND(F353=G353,H353=I353,J353=K353,F353="A"),"2016 - kw",IF(AND(F353=G353,H353=I353,J353&lt;&gt;K353,F353="A"),"2017 - kw",IF(AND(F353=G353,H353&lt;&gt;I353,F353="A"),"2018 - kw","N/A")))</f>
        <v>N/A</v>
      </c>
      <c r="B352" s="280" t="str">
        <f>IF(AND(F353="A",G353="A"),"A","")</f>
        <v/>
      </c>
      <c r="C352" s="290"/>
      <c r="D352" s="291" t="str">
        <f>D351 &amp; "kW"</f>
        <v>kW</v>
      </c>
      <c r="E352" s="292" t="s">
        <v>235</v>
      </c>
      <c r="F352" s="289"/>
      <c r="G352" s="289"/>
      <c r="H352" s="289"/>
      <c r="I352" s="289"/>
      <c r="J352" s="289"/>
      <c r="K352" s="289"/>
      <c r="L352" s="289"/>
      <c r="M352" s="289"/>
      <c r="N352" s="289"/>
      <c r="O352" s="289"/>
      <c r="P352" s="280"/>
      <c r="Q352" s="280"/>
      <c r="R352" s="280"/>
      <c r="S352" s="280"/>
      <c r="T352" s="280"/>
      <c r="U352" s="280"/>
      <c r="V352" s="280"/>
      <c r="Z352" s="281"/>
      <c r="AA352" s="281" t="str">
        <f>IF(AND(F353=G353,H353=I353,F353="A"),"2016 - kw","")</f>
        <v/>
      </c>
      <c r="AB352" s="281" t="str">
        <f>IF(OR(B352="2017 - kw",B352="2018 - kw"),"2016 - kw","")</f>
        <v/>
      </c>
      <c r="AC352" s="281"/>
      <c r="AD352" s="281"/>
      <c r="AE352" s="281"/>
    </row>
    <row r="353" spans="1:31" hidden="1" x14ac:dyDescent="0.35">
      <c r="A353" s="280"/>
      <c r="B353" s="280"/>
      <c r="C353" s="293"/>
      <c r="D353" s="294"/>
      <c r="E353" s="295" t="s">
        <v>236</v>
      </c>
      <c r="F353" s="296"/>
      <c r="G353" s="296"/>
      <c r="H353" s="296"/>
      <c r="I353" s="296"/>
      <c r="J353" s="296"/>
      <c r="K353" s="296"/>
      <c r="L353" s="296"/>
      <c r="M353" s="296"/>
      <c r="N353" s="296"/>
      <c r="O353" s="296"/>
      <c r="P353" s="280"/>
      <c r="Q353" s="280"/>
      <c r="R353" s="280"/>
      <c r="S353" s="280"/>
      <c r="T353" s="280"/>
      <c r="U353" s="280"/>
      <c r="V353" s="280"/>
      <c r="Z353" s="281"/>
      <c r="AA353" s="281"/>
      <c r="AB353" s="281"/>
      <c r="AC353" s="281"/>
      <c r="AD353" s="281"/>
      <c r="AE353" s="281"/>
    </row>
    <row r="354" spans="1:31" hidden="1" x14ac:dyDescent="0.35">
      <c r="A354" s="280" t="str">
        <f>IF(AND(F356=G356,H356=I356,J356=K356,F356="A"),"2016 - kwh",IF(AND(F356=G356,H356=I356,J356&lt;&gt;K356,F356="A"),"2017 - kwh",IF(AND(F356=G356,H356&lt;&gt;I356,F356="A"),"2018 - kwh","N/A")))</f>
        <v>N/A</v>
      </c>
      <c r="B354" s="280" t="str">
        <f>IF(AND(F356="A",G356="A"),"A","")</f>
        <v/>
      </c>
      <c r="C354" s="286" t="s">
        <v>344</v>
      </c>
      <c r="D354" s="287"/>
      <c r="E354" s="288" t="s">
        <v>186</v>
      </c>
      <c r="F354" s="289"/>
      <c r="G354" s="289"/>
      <c r="H354" s="289"/>
      <c r="I354" s="289"/>
      <c r="J354" s="289"/>
      <c r="K354" s="289"/>
      <c r="L354" s="289"/>
      <c r="M354" s="289"/>
      <c r="N354" s="289"/>
      <c r="O354" s="289"/>
      <c r="P354" s="280"/>
      <c r="Q354" s="280"/>
      <c r="R354" s="280"/>
      <c r="S354" s="280"/>
      <c r="T354" s="280"/>
      <c r="U354" s="280"/>
      <c r="V354" s="280"/>
      <c r="Z354" s="281"/>
      <c r="AA354" s="281" t="str">
        <f>IF(AND(F356=G356,H356=I356,F356="A"),"2016 - kwh","")</f>
        <v/>
      </c>
      <c r="AB354" s="281" t="str">
        <f>IF(OR(B354="2017 - kwh",B354="2018 - kwh"),"2016 - kwh","")</f>
        <v/>
      </c>
      <c r="AC354" s="281"/>
      <c r="AD354" s="281"/>
      <c r="AE354" s="281"/>
    </row>
    <row r="355" spans="1:31" hidden="1" x14ac:dyDescent="0.35">
      <c r="A355" s="280" t="str">
        <f>IF(AND(F356=G356,H356=I356,J356=K356,F356="A"),"2016 - kw",IF(AND(F356=G356,H356=I356,J356&lt;&gt;K356,F356="A"),"2017 - kw",IF(AND(F356=G356,H356&lt;&gt;I356,F356="A"),"2018 - kw","N/A")))</f>
        <v>N/A</v>
      </c>
      <c r="B355" s="280" t="str">
        <f>IF(AND(F356="A",G356="A"),"A","")</f>
        <v/>
      </c>
      <c r="C355" s="290"/>
      <c r="D355" s="291" t="str">
        <f>D354 &amp; "kW"</f>
        <v>kW</v>
      </c>
      <c r="E355" s="292" t="s">
        <v>235</v>
      </c>
      <c r="F355" s="289"/>
      <c r="G355" s="289"/>
      <c r="H355" s="289"/>
      <c r="I355" s="289"/>
      <c r="J355" s="289"/>
      <c r="K355" s="289"/>
      <c r="L355" s="289"/>
      <c r="M355" s="289"/>
      <c r="N355" s="289"/>
      <c r="O355" s="289"/>
      <c r="P355" s="280"/>
      <c r="Q355" s="280"/>
      <c r="R355" s="280"/>
      <c r="S355" s="280"/>
      <c r="T355" s="280"/>
      <c r="U355" s="280"/>
      <c r="V355" s="280"/>
      <c r="Z355" s="281"/>
      <c r="AA355" s="281" t="str">
        <f>IF(AND(F356=G356,H356=I356,F356="A"),"2016 - kw","")</f>
        <v/>
      </c>
      <c r="AB355" s="281" t="str">
        <f>IF(OR(B355="2017 - kw",B355="2018 - kw"),"2016 - kw","")</f>
        <v/>
      </c>
      <c r="AC355" s="281"/>
      <c r="AD355" s="281"/>
      <c r="AE355" s="281"/>
    </row>
    <row r="356" spans="1:31" hidden="1" x14ac:dyDescent="0.35">
      <c r="A356" s="280"/>
      <c r="B356" s="280"/>
      <c r="C356" s="293"/>
      <c r="D356" s="294"/>
      <c r="E356" s="295" t="s">
        <v>236</v>
      </c>
      <c r="F356" s="296"/>
      <c r="G356" s="296"/>
      <c r="H356" s="296"/>
      <c r="I356" s="296"/>
      <c r="J356" s="296"/>
      <c r="K356" s="296"/>
      <c r="L356" s="296"/>
      <c r="M356" s="296"/>
      <c r="N356" s="296"/>
      <c r="O356" s="296"/>
      <c r="P356" s="280"/>
      <c r="Q356" s="280"/>
      <c r="R356" s="280"/>
      <c r="S356" s="280"/>
      <c r="T356" s="280"/>
      <c r="U356" s="280"/>
      <c r="V356" s="280"/>
      <c r="Z356" s="281"/>
      <c r="AA356" s="281"/>
      <c r="AB356" s="281"/>
      <c r="AC356" s="281"/>
      <c r="AD356" s="281"/>
      <c r="AE356" s="281"/>
    </row>
    <row r="357" spans="1:31" hidden="1" x14ac:dyDescent="0.35">
      <c r="A357" s="280" t="str">
        <f>IF(AND(F359=G359,H359=I359,J359=K359,F359="A"),"2016 - kwh",IF(AND(F359=G359,H359=I359,J359&lt;&gt;K359,F359="A"),"2017 - kwh",IF(AND(F359=G359,H359&lt;&gt;I359,F359="A"),"2018 - kwh","N/A")))</f>
        <v>N/A</v>
      </c>
      <c r="B357" s="280" t="str">
        <f>IF(AND(F359="A",G359="A"),"A","")</f>
        <v/>
      </c>
      <c r="C357" s="286" t="s">
        <v>345</v>
      </c>
      <c r="D357" s="287"/>
      <c r="E357" s="288" t="s">
        <v>186</v>
      </c>
      <c r="F357" s="289"/>
      <c r="G357" s="289"/>
      <c r="H357" s="289"/>
      <c r="I357" s="289"/>
      <c r="J357" s="289"/>
      <c r="K357" s="289"/>
      <c r="L357" s="289"/>
      <c r="M357" s="289"/>
      <c r="N357" s="289"/>
      <c r="O357" s="289"/>
      <c r="P357" s="280"/>
      <c r="Q357" s="280"/>
      <c r="R357" s="280"/>
      <c r="S357" s="280"/>
      <c r="T357" s="280"/>
      <c r="U357" s="280"/>
      <c r="V357" s="280"/>
      <c r="Z357" s="281"/>
      <c r="AA357" s="281" t="str">
        <f>IF(AND(F359=G359,H359=I359,F359="A"),"2016 - kwh","")</f>
        <v/>
      </c>
      <c r="AB357" s="281" t="str">
        <f>IF(OR(B357="2017 - kwh",B357="2018 - kwh"),"2016 - kwh","")</f>
        <v/>
      </c>
      <c r="AC357" s="281"/>
      <c r="AD357" s="281"/>
      <c r="AE357" s="281"/>
    </row>
    <row r="358" spans="1:31" hidden="1" x14ac:dyDescent="0.35">
      <c r="A358" s="280" t="str">
        <f>IF(AND(F359=G359,H359=I359,J359=K359,F359="A"),"2016 - kw",IF(AND(F359=G359,H359=I359,J359&lt;&gt;K359,F359="A"),"2017 - kw",IF(AND(F359=G359,H359&lt;&gt;I359,F359="A"),"2018 - kw","N/A")))</f>
        <v>N/A</v>
      </c>
      <c r="B358" s="280" t="str">
        <f>IF(AND(F359="A",G359="A"),"A","")</f>
        <v/>
      </c>
      <c r="C358" s="290"/>
      <c r="D358" s="291" t="str">
        <f>D357 &amp; "kW"</f>
        <v>kW</v>
      </c>
      <c r="E358" s="292" t="s">
        <v>235</v>
      </c>
      <c r="F358" s="289"/>
      <c r="G358" s="289"/>
      <c r="H358" s="289"/>
      <c r="I358" s="289"/>
      <c r="J358" s="289"/>
      <c r="K358" s="289"/>
      <c r="L358" s="289"/>
      <c r="M358" s="289"/>
      <c r="N358" s="289"/>
      <c r="O358" s="289"/>
      <c r="P358" s="280"/>
      <c r="Q358" s="280"/>
      <c r="R358" s="280"/>
      <c r="S358" s="280"/>
      <c r="T358" s="280"/>
      <c r="U358" s="280"/>
      <c r="V358" s="280"/>
      <c r="Z358" s="281"/>
      <c r="AA358" s="281" t="str">
        <f>IF(AND(F359=G359,H359=I359,F359="A"),"2016 - kw","")</f>
        <v/>
      </c>
      <c r="AB358" s="281" t="str">
        <f>IF(OR(B358="2017 - kw",B358="2018 - kw"),"2016 - kw","")</f>
        <v/>
      </c>
      <c r="AC358" s="281"/>
      <c r="AD358" s="281"/>
      <c r="AE358" s="281"/>
    </row>
    <row r="359" spans="1:31" hidden="1" x14ac:dyDescent="0.35">
      <c r="A359" s="280"/>
      <c r="B359" s="280"/>
      <c r="C359" s="293"/>
      <c r="D359" s="294"/>
      <c r="E359" s="295" t="s">
        <v>236</v>
      </c>
      <c r="F359" s="296"/>
      <c r="G359" s="296"/>
      <c r="H359" s="296"/>
      <c r="I359" s="296"/>
      <c r="J359" s="296"/>
      <c r="K359" s="296"/>
      <c r="L359" s="296"/>
      <c r="M359" s="296"/>
      <c r="N359" s="296"/>
      <c r="O359" s="296"/>
      <c r="P359" s="280"/>
      <c r="Q359" s="280"/>
      <c r="R359" s="280"/>
      <c r="S359" s="280"/>
      <c r="T359" s="280"/>
      <c r="U359" s="280"/>
      <c r="V359" s="280"/>
      <c r="Z359" s="281"/>
      <c r="AA359" s="281"/>
      <c r="AB359" s="281"/>
      <c r="AC359" s="281"/>
      <c r="AD359" s="281"/>
      <c r="AE359" s="281"/>
    </row>
    <row r="360" spans="1:31" hidden="1" x14ac:dyDescent="0.35">
      <c r="A360" s="280" t="str">
        <f>IF(AND(F362=G362,H362=I362,J362=K362,F362="A"),"2016 - kwh",IF(AND(F362=G362,H362=I362,J362&lt;&gt;K362,F362="A"),"2017 - kwh",IF(AND(F362=G362,H362&lt;&gt;I362,F362="A"),"2018 - kwh","N/A")))</f>
        <v>N/A</v>
      </c>
      <c r="B360" s="280" t="str">
        <f>IF(AND(F362="A",G362="A"),"A","")</f>
        <v/>
      </c>
      <c r="C360" s="286" t="s">
        <v>346</v>
      </c>
      <c r="D360" s="287"/>
      <c r="E360" s="288" t="s">
        <v>186</v>
      </c>
      <c r="F360" s="289"/>
      <c r="G360" s="289"/>
      <c r="H360" s="289"/>
      <c r="I360" s="289"/>
      <c r="J360" s="289"/>
      <c r="K360" s="289"/>
      <c r="L360" s="289"/>
      <c r="M360" s="289"/>
      <c r="N360" s="289"/>
      <c r="O360" s="289"/>
      <c r="P360" s="280"/>
      <c r="Q360" s="280"/>
      <c r="R360" s="280"/>
      <c r="S360" s="280"/>
      <c r="T360" s="280"/>
      <c r="U360" s="280"/>
      <c r="V360" s="280"/>
      <c r="Z360" s="281"/>
      <c r="AA360" s="281" t="str">
        <f>IF(AND(F362=G362,H362=I362,F362="A"),"2016 - kwh","")</f>
        <v/>
      </c>
      <c r="AB360" s="281" t="str">
        <f>IF(OR(B360="2017 - kwh",B360="2018 - kwh"),"2016 - kwh","")</f>
        <v/>
      </c>
      <c r="AC360" s="281"/>
      <c r="AD360" s="281"/>
      <c r="AE360" s="281"/>
    </row>
    <row r="361" spans="1:31" hidden="1" x14ac:dyDescent="0.35">
      <c r="A361" s="280" t="str">
        <f>IF(AND(F362=G362,H362=I362,J362=K362,F362="A"),"2016 - kw",IF(AND(F362=G362,H362=I362,J362&lt;&gt;K362,F362="A"),"2017 - kw",IF(AND(F362=G362,H362&lt;&gt;I362,F362="A"),"2018 - kw","N/A")))</f>
        <v>N/A</v>
      </c>
      <c r="B361" s="280" t="str">
        <f>IF(AND(F362="A",G362="A"),"A","")</f>
        <v/>
      </c>
      <c r="C361" s="290"/>
      <c r="D361" s="291" t="str">
        <f>D360 &amp; "kW"</f>
        <v>kW</v>
      </c>
      <c r="E361" s="292" t="s">
        <v>235</v>
      </c>
      <c r="F361" s="289"/>
      <c r="G361" s="289"/>
      <c r="H361" s="289"/>
      <c r="I361" s="289"/>
      <c r="J361" s="289"/>
      <c r="K361" s="289"/>
      <c r="L361" s="289"/>
      <c r="M361" s="289"/>
      <c r="N361" s="289"/>
      <c r="O361" s="289"/>
      <c r="P361" s="280"/>
      <c r="Q361" s="280"/>
      <c r="R361" s="280"/>
      <c r="S361" s="280"/>
      <c r="T361" s="280"/>
      <c r="U361" s="280"/>
      <c r="V361" s="280"/>
      <c r="Z361" s="281"/>
      <c r="AA361" s="281" t="str">
        <f>IF(AND(F362=G362,H362=I362,F362="A"),"2016 - kw","")</f>
        <v/>
      </c>
      <c r="AB361" s="281" t="str">
        <f>IF(OR(B361="2017 - kw",B361="2018 - kw"),"2016 - kw","")</f>
        <v/>
      </c>
      <c r="AC361" s="281"/>
      <c r="AD361" s="281"/>
      <c r="AE361" s="281"/>
    </row>
    <row r="362" spans="1:31" hidden="1" x14ac:dyDescent="0.35">
      <c r="A362" s="280"/>
      <c r="B362" s="280"/>
      <c r="C362" s="293"/>
      <c r="D362" s="294"/>
      <c r="E362" s="295" t="s">
        <v>236</v>
      </c>
      <c r="F362" s="296"/>
      <c r="G362" s="296"/>
      <c r="H362" s="296"/>
      <c r="I362" s="296"/>
      <c r="J362" s="296"/>
      <c r="K362" s="296"/>
      <c r="L362" s="296"/>
      <c r="M362" s="296"/>
      <c r="N362" s="296"/>
      <c r="O362" s="296"/>
      <c r="P362" s="280"/>
      <c r="Q362" s="280"/>
      <c r="R362" s="280"/>
      <c r="S362" s="280"/>
      <c r="T362" s="280"/>
      <c r="U362" s="280"/>
      <c r="V362" s="280"/>
      <c r="Z362" s="281"/>
      <c r="AA362" s="281"/>
      <c r="AB362" s="281"/>
      <c r="AC362" s="281"/>
      <c r="AD362" s="281"/>
      <c r="AE362" s="281"/>
    </row>
    <row r="363" spans="1:31" hidden="1" x14ac:dyDescent="0.35">
      <c r="A363" s="280" t="str">
        <f>IF(AND(F365=G365,H365=I365,J365=K365,F365="A"),"2016 - kwh",IF(AND(F365=G365,H365=I365,J365&lt;&gt;K365,F365="A"),"2017 - kwh",IF(AND(F365=G365,H365&lt;&gt;I365,F365="A"),"2018 - kwh","N/A")))</f>
        <v>N/A</v>
      </c>
      <c r="B363" s="280" t="str">
        <f>IF(AND(F365="A",G365="A"),"A","")</f>
        <v/>
      </c>
      <c r="C363" s="286" t="s">
        <v>347</v>
      </c>
      <c r="D363" s="287"/>
      <c r="E363" s="288" t="s">
        <v>186</v>
      </c>
      <c r="F363" s="289"/>
      <c r="G363" s="289"/>
      <c r="H363" s="289"/>
      <c r="I363" s="289"/>
      <c r="J363" s="289"/>
      <c r="K363" s="289"/>
      <c r="L363" s="289"/>
      <c r="M363" s="289"/>
      <c r="N363" s="289"/>
      <c r="O363" s="289"/>
      <c r="P363" s="280"/>
      <c r="Q363" s="280"/>
      <c r="R363" s="280"/>
      <c r="S363" s="280"/>
      <c r="T363" s="280"/>
      <c r="U363" s="280"/>
      <c r="V363" s="280"/>
      <c r="Z363" s="281"/>
      <c r="AA363" s="281" t="str">
        <f>IF(AND(F365=G365,H365=I365,F365="A"),"2016 - kwh","")</f>
        <v/>
      </c>
      <c r="AB363" s="281" t="str">
        <f>IF(OR(B363="2017 - kwh",B363="2018 - kwh"),"2016 - kwh","")</f>
        <v/>
      </c>
      <c r="AC363" s="281"/>
      <c r="AD363" s="281"/>
      <c r="AE363" s="281"/>
    </row>
    <row r="364" spans="1:31" hidden="1" x14ac:dyDescent="0.35">
      <c r="A364" s="280" t="str">
        <f>IF(AND(F365=G365,H365=I365,J365=K365,F365="A"),"2016 - kw",IF(AND(F365=G365,H365=I365,J365&lt;&gt;K365,F365="A"),"2017 - kw",IF(AND(F365=G365,H365&lt;&gt;I365,F365="A"),"2018 - kw","N/A")))</f>
        <v>N/A</v>
      </c>
      <c r="B364" s="280" t="str">
        <f>IF(AND(F365="A",G365="A"),"A","")</f>
        <v/>
      </c>
      <c r="C364" s="290"/>
      <c r="D364" s="291" t="str">
        <f>D363 &amp; "kW"</f>
        <v>kW</v>
      </c>
      <c r="E364" s="292" t="s">
        <v>235</v>
      </c>
      <c r="F364" s="289"/>
      <c r="G364" s="289"/>
      <c r="H364" s="289"/>
      <c r="I364" s="289"/>
      <c r="J364" s="289"/>
      <c r="K364" s="289"/>
      <c r="L364" s="289"/>
      <c r="M364" s="289"/>
      <c r="N364" s="289"/>
      <c r="O364" s="289"/>
      <c r="P364" s="280"/>
      <c r="Q364" s="280"/>
      <c r="R364" s="280"/>
      <c r="S364" s="280"/>
      <c r="T364" s="280"/>
      <c r="U364" s="280"/>
      <c r="V364" s="280"/>
      <c r="Z364" s="281"/>
      <c r="AA364" s="281" t="str">
        <f>IF(AND(F365=G365,H365=I365,F365="A"),"2016 - kw","")</f>
        <v/>
      </c>
      <c r="AB364" s="281" t="str">
        <f>IF(OR(B364="2017 - kw",B364="2018 - kw"),"2016 - kw","")</f>
        <v/>
      </c>
      <c r="AC364" s="281"/>
      <c r="AD364" s="281"/>
      <c r="AE364" s="281"/>
    </row>
    <row r="365" spans="1:31" hidden="1" x14ac:dyDescent="0.35">
      <c r="A365" s="280"/>
      <c r="B365" s="280"/>
      <c r="C365" s="293"/>
      <c r="D365" s="294"/>
      <c r="E365" s="295" t="s">
        <v>236</v>
      </c>
      <c r="F365" s="296"/>
      <c r="G365" s="296"/>
      <c r="H365" s="296"/>
      <c r="I365" s="296"/>
      <c r="J365" s="296"/>
      <c r="K365" s="296"/>
      <c r="L365" s="296"/>
      <c r="M365" s="296"/>
      <c r="N365" s="296"/>
      <c r="O365" s="296"/>
      <c r="P365" s="280"/>
      <c r="Q365" s="280"/>
      <c r="R365" s="280"/>
      <c r="S365" s="280"/>
      <c r="T365" s="280"/>
      <c r="U365" s="280"/>
      <c r="V365" s="280"/>
      <c r="Z365" s="281"/>
      <c r="AA365" s="281"/>
      <c r="AB365" s="281"/>
      <c r="AC365" s="281"/>
      <c r="AD365" s="281"/>
      <c r="AE365" s="281"/>
    </row>
    <row r="366" spans="1:31" hidden="1" x14ac:dyDescent="0.35">
      <c r="A366" s="280" t="str">
        <f>IF(AND(F368=G368,H368=I368,J368=K368,F368="A"),"2016 - kwh",IF(AND(F368=G368,H368=I368,J368&lt;&gt;K368,F368="A"),"2017 - kwh",IF(AND(F368=G368,H368&lt;&gt;I368,F368="A"),"2018 - kwh","N/A")))</f>
        <v>N/A</v>
      </c>
      <c r="B366" s="280" t="str">
        <f>IF(AND(F368="A",G368="A"),"A","")</f>
        <v/>
      </c>
      <c r="C366" s="286" t="s">
        <v>348</v>
      </c>
      <c r="D366" s="287"/>
      <c r="E366" s="288" t="s">
        <v>186</v>
      </c>
      <c r="F366" s="289"/>
      <c r="G366" s="289"/>
      <c r="H366" s="289"/>
      <c r="I366" s="289"/>
      <c r="J366" s="289"/>
      <c r="K366" s="289"/>
      <c r="L366" s="289"/>
      <c r="M366" s="289"/>
      <c r="N366" s="289"/>
      <c r="O366" s="289"/>
      <c r="P366" s="280"/>
      <c r="Q366" s="280"/>
      <c r="R366" s="280"/>
      <c r="S366" s="280"/>
      <c r="T366" s="280"/>
      <c r="U366" s="280"/>
      <c r="V366" s="280"/>
      <c r="Z366" s="281"/>
      <c r="AA366" s="281" t="str">
        <f>IF(AND(F368=G368,H368=I368,F368="A"),"2016 - kwh","")</f>
        <v/>
      </c>
      <c r="AB366" s="281" t="str">
        <f>IF(OR(B366="2017 - kwh",B366="2018 - kwh"),"2016 - kwh","")</f>
        <v/>
      </c>
      <c r="AC366" s="281"/>
      <c r="AD366" s="281"/>
      <c r="AE366" s="281"/>
    </row>
    <row r="367" spans="1:31" hidden="1" x14ac:dyDescent="0.35">
      <c r="A367" s="280" t="str">
        <f>IF(AND(F368=G368,H368=I368,J368=K368,F368="A"),"2016 - kw",IF(AND(F368=G368,H368=I368,J368&lt;&gt;K368,F368="A"),"2017 - kw",IF(AND(F368=G368,H368&lt;&gt;I368,F368="A"),"2018 - kw","N/A")))</f>
        <v>N/A</v>
      </c>
      <c r="B367" s="280" t="str">
        <f>IF(AND(F368="A",G368="A"),"A","")</f>
        <v/>
      </c>
      <c r="C367" s="290"/>
      <c r="D367" s="291" t="str">
        <f>D366 &amp; "kW"</f>
        <v>kW</v>
      </c>
      <c r="E367" s="292" t="s">
        <v>235</v>
      </c>
      <c r="F367" s="289"/>
      <c r="G367" s="289"/>
      <c r="H367" s="289"/>
      <c r="I367" s="289"/>
      <c r="J367" s="289"/>
      <c r="K367" s="289"/>
      <c r="L367" s="289"/>
      <c r="M367" s="289"/>
      <c r="N367" s="289"/>
      <c r="O367" s="289"/>
      <c r="P367" s="280"/>
      <c r="Q367" s="280"/>
      <c r="R367" s="280"/>
      <c r="S367" s="280"/>
      <c r="T367" s="280"/>
      <c r="U367" s="280"/>
      <c r="V367" s="280"/>
      <c r="Z367" s="281"/>
      <c r="AA367" s="281" t="str">
        <f>IF(AND(F368=G368,H368=I368,F368="A"),"2016 - kw","")</f>
        <v/>
      </c>
      <c r="AB367" s="281" t="str">
        <f>IF(OR(B367="2017 - kw",B367="2018 - kw"),"2016 - kw","")</f>
        <v/>
      </c>
      <c r="AC367" s="281"/>
      <c r="AD367" s="281"/>
      <c r="AE367" s="281"/>
    </row>
    <row r="368" spans="1:31" hidden="1" x14ac:dyDescent="0.35">
      <c r="A368" s="280"/>
      <c r="B368" s="280"/>
      <c r="C368" s="293"/>
      <c r="D368" s="294"/>
      <c r="E368" s="295" t="s">
        <v>236</v>
      </c>
      <c r="F368" s="296"/>
      <c r="G368" s="296"/>
      <c r="H368" s="296"/>
      <c r="I368" s="296"/>
      <c r="J368" s="296"/>
      <c r="K368" s="296"/>
      <c r="L368" s="296"/>
      <c r="M368" s="296"/>
      <c r="N368" s="296"/>
      <c r="O368" s="296"/>
      <c r="P368" s="280"/>
      <c r="Q368" s="280"/>
      <c r="R368" s="280"/>
      <c r="S368" s="280"/>
      <c r="T368" s="280"/>
      <c r="U368" s="280"/>
      <c r="V368" s="280"/>
      <c r="Z368" s="281"/>
      <c r="AA368" s="281"/>
      <c r="AB368" s="281"/>
      <c r="AC368" s="281"/>
      <c r="AD368" s="281"/>
      <c r="AE368" s="281"/>
    </row>
    <row r="369" spans="1:31" hidden="1" x14ac:dyDescent="0.35">
      <c r="A369" s="280" t="str">
        <f>IF(AND(F371=G371,H371=I371,J371=K371,F371="A"),"2016 - kwh",IF(AND(F371=G371,H371=I371,J371&lt;&gt;K371,F371="A"),"2017 - kwh",IF(AND(F371=G371,H371&lt;&gt;I371,F371="A"),"2018 - kwh","N/A")))</f>
        <v>N/A</v>
      </c>
      <c r="B369" s="280" t="str">
        <f>IF(AND(F371="A",G371="A"),"A","")</f>
        <v/>
      </c>
      <c r="C369" s="286" t="s">
        <v>349</v>
      </c>
      <c r="D369" s="287"/>
      <c r="E369" s="288" t="s">
        <v>186</v>
      </c>
      <c r="F369" s="289"/>
      <c r="G369" s="289"/>
      <c r="H369" s="289"/>
      <c r="I369" s="289"/>
      <c r="J369" s="289"/>
      <c r="K369" s="289"/>
      <c r="L369" s="289"/>
      <c r="M369" s="289"/>
      <c r="N369" s="289"/>
      <c r="O369" s="289"/>
      <c r="P369" s="280"/>
      <c r="Q369" s="280"/>
      <c r="R369" s="280"/>
      <c r="S369" s="280"/>
      <c r="T369" s="280"/>
      <c r="U369" s="280"/>
      <c r="V369" s="280"/>
      <c r="Z369" s="281"/>
      <c r="AA369" s="281" t="str">
        <f>IF(AND(F371=G371,H371=I371,F371="A"),"2016 - kwh","")</f>
        <v/>
      </c>
      <c r="AB369" s="281" t="str">
        <f>IF(OR(B369="2017 - kwh",B369="2018 - kwh"),"2016 - kwh","")</f>
        <v/>
      </c>
      <c r="AC369" s="281"/>
      <c r="AD369" s="281"/>
      <c r="AE369" s="281"/>
    </row>
    <row r="370" spans="1:31" hidden="1" x14ac:dyDescent="0.35">
      <c r="A370" s="280" t="str">
        <f>IF(AND(F371=G371,H371=I371,J371=K371,F371="A"),"2016 - kw",IF(AND(F371=G371,H371=I371,J371&lt;&gt;K371,F371="A"),"2017 - kw",IF(AND(F371=G371,H371&lt;&gt;I371,F371="A"),"2018 - kw","N/A")))</f>
        <v>N/A</v>
      </c>
      <c r="B370" s="280" t="str">
        <f>IF(AND(F371="A",G371="A"),"A","")</f>
        <v/>
      </c>
      <c r="C370" s="290"/>
      <c r="D370" s="291" t="str">
        <f>D369 &amp; "kW"</f>
        <v>kW</v>
      </c>
      <c r="E370" s="292" t="s">
        <v>235</v>
      </c>
      <c r="F370" s="289"/>
      <c r="G370" s="289"/>
      <c r="H370" s="289"/>
      <c r="I370" s="289"/>
      <c r="J370" s="289"/>
      <c r="K370" s="289"/>
      <c r="L370" s="289"/>
      <c r="M370" s="289"/>
      <c r="N370" s="289"/>
      <c r="O370" s="289"/>
      <c r="P370" s="280"/>
      <c r="Q370" s="280"/>
      <c r="R370" s="280"/>
      <c r="S370" s="280"/>
      <c r="T370" s="280"/>
      <c r="U370" s="280"/>
      <c r="V370" s="280"/>
      <c r="Z370" s="281"/>
      <c r="AA370" s="281" t="str">
        <f>IF(AND(F371=G371,H371=I371,F371="A"),"2016 - kw","")</f>
        <v/>
      </c>
      <c r="AB370" s="281" t="str">
        <f>IF(OR(B370="2017 - kw",B370="2018 - kw"),"2016 - kw","")</f>
        <v/>
      </c>
      <c r="AC370" s="281"/>
      <c r="AD370" s="281"/>
      <c r="AE370" s="281"/>
    </row>
    <row r="371" spans="1:31" hidden="1" x14ac:dyDescent="0.35">
      <c r="A371" s="280"/>
      <c r="B371" s="280"/>
      <c r="C371" s="293"/>
      <c r="D371" s="294"/>
      <c r="E371" s="295" t="s">
        <v>236</v>
      </c>
      <c r="F371" s="296"/>
      <c r="G371" s="296"/>
      <c r="H371" s="296"/>
      <c r="I371" s="296"/>
      <c r="J371" s="296"/>
      <c r="K371" s="296"/>
      <c r="L371" s="296"/>
      <c r="M371" s="296"/>
      <c r="N371" s="296"/>
      <c r="O371" s="296"/>
      <c r="P371" s="280"/>
      <c r="Q371" s="280"/>
      <c r="R371" s="280"/>
      <c r="S371" s="280"/>
      <c r="T371" s="280"/>
      <c r="U371" s="280"/>
      <c r="V371" s="280"/>
      <c r="Z371" s="281"/>
      <c r="AA371" s="281"/>
      <c r="AB371" s="281"/>
      <c r="AC371" s="281"/>
      <c r="AD371" s="281"/>
      <c r="AE371" s="281"/>
    </row>
    <row r="372" spans="1:31" hidden="1" x14ac:dyDescent="0.35">
      <c r="A372" s="280" t="str">
        <f>IF(AND(F374=G374,H374=I374,J374=K374,F374="A"),"2016 - kwh",IF(AND(F374=G374,H374=I374,J374&lt;&gt;K374,F374="A"),"2017 - kwh",IF(AND(F374=G374,H374&lt;&gt;I374,F374="A"),"2018 - kwh","N/A")))</f>
        <v>N/A</v>
      </c>
      <c r="B372" s="280" t="str">
        <f>IF(AND(F374="A",G374="A"),"A","")</f>
        <v/>
      </c>
      <c r="C372" s="286" t="s">
        <v>350</v>
      </c>
      <c r="D372" s="287"/>
      <c r="E372" s="288" t="s">
        <v>186</v>
      </c>
      <c r="F372" s="289"/>
      <c r="G372" s="289"/>
      <c r="H372" s="289"/>
      <c r="I372" s="289"/>
      <c r="J372" s="289"/>
      <c r="K372" s="289"/>
      <c r="L372" s="289"/>
      <c r="M372" s="289"/>
      <c r="N372" s="289"/>
      <c r="O372" s="289"/>
      <c r="P372" s="280"/>
      <c r="Q372" s="280"/>
      <c r="R372" s="280"/>
      <c r="S372" s="280"/>
      <c r="T372" s="280"/>
      <c r="U372" s="280"/>
      <c r="V372" s="280"/>
      <c r="Z372" s="281"/>
      <c r="AA372" s="281" t="str">
        <f>IF(AND(F374=G374,H374=I374,F374="A"),"2016 - kwh","")</f>
        <v/>
      </c>
      <c r="AB372" s="281" t="str">
        <f>IF(OR(B372="2017 - kwh",B372="2018 - kwh"),"2016 - kwh","")</f>
        <v/>
      </c>
      <c r="AC372" s="281"/>
      <c r="AD372" s="281"/>
      <c r="AE372" s="281"/>
    </row>
    <row r="373" spans="1:31" hidden="1" x14ac:dyDescent="0.35">
      <c r="A373" s="280" t="str">
        <f>IF(AND(F374=G374,H374=I374,J374=K374,F374="A"),"2016 - kw",IF(AND(F374=G374,H374=I374,J374&lt;&gt;K374,F374="A"),"2017 - kw",IF(AND(F374=G374,H374&lt;&gt;I374,F374="A"),"2018 - kw","N/A")))</f>
        <v>N/A</v>
      </c>
      <c r="B373" s="280" t="str">
        <f>IF(AND(F374="A",G374="A"),"A","")</f>
        <v/>
      </c>
      <c r="C373" s="290"/>
      <c r="D373" s="291" t="str">
        <f>D372 &amp; "kW"</f>
        <v>kW</v>
      </c>
      <c r="E373" s="292" t="s">
        <v>235</v>
      </c>
      <c r="F373" s="289"/>
      <c r="G373" s="289"/>
      <c r="H373" s="289"/>
      <c r="I373" s="289"/>
      <c r="J373" s="289"/>
      <c r="K373" s="289"/>
      <c r="L373" s="289"/>
      <c r="M373" s="289"/>
      <c r="N373" s="289"/>
      <c r="O373" s="289"/>
      <c r="P373" s="280"/>
      <c r="Q373" s="280"/>
      <c r="R373" s="280"/>
      <c r="S373" s="280"/>
      <c r="T373" s="280"/>
      <c r="U373" s="280"/>
      <c r="V373" s="280"/>
      <c r="Z373" s="281"/>
      <c r="AA373" s="281" t="str">
        <f>IF(AND(F374=G374,H374=I374,F374="A"),"2016 - kw","")</f>
        <v/>
      </c>
      <c r="AB373" s="281" t="str">
        <f>IF(OR(B373="2017 - kw",B373="2018 - kw"),"2016 - kw","")</f>
        <v/>
      </c>
      <c r="AC373" s="281"/>
      <c r="AD373" s="281"/>
      <c r="AE373" s="281"/>
    </row>
    <row r="374" spans="1:31" hidden="1" x14ac:dyDescent="0.35">
      <c r="A374" s="280"/>
      <c r="B374" s="280"/>
      <c r="C374" s="293"/>
      <c r="D374" s="294"/>
      <c r="E374" s="295" t="s">
        <v>236</v>
      </c>
      <c r="F374" s="296"/>
      <c r="G374" s="296"/>
      <c r="H374" s="296"/>
      <c r="I374" s="296"/>
      <c r="J374" s="296"/>
      <c r="K374" s="296"/>
      <c r="L374" s="296"/>
      <c r="M374" s="296"/>
      <c r="N374" s="296"/>
      <c r="O374" s="296"/>
      <c r="P374" s="280"/>
      <c r="Q374" s="280"/>
      <c r="R374" s="280"/>
      <c r="S374" s="280"/>
      <c r="T374" s="280"/>
      <c r="U374" s="280"/>
      <c r="V374" s="280"/>
      <c r="Z374" s="281"/>
      <c r="AA374" s="281"/>
      <c r="AB374" s="281"/>
      <c r="AC374" s="281"/>
      <c r="AD374" s="281"/>
      <c r="AE374" s="281"/>
    </row>
    <row r="375" spans="1:31" hidden="1" x14ac:dyDescent="0.35">
      <c r="A375" s="280" t="str">
        <f>IF(AND(F377=G377,H377=I377,J377=K377,F377="A"),"2016 - kwh",IF(AND(F377=G377,H377=I377,J377&lt;&gt;K377,F377="A"),"2017 - kwh",IF(AND(F377=G377,H377&lt;&gt;I377,F377="A"),"2018 - kwh","N/A")))</f>
        <v>N/A</v>
      </c>
      <c r="B375" s="280" t="str">
        <f>IF(AND(F377="A",G377="A"),"A","")</f>
        <v/>
      </c>
      <c r="C375" s="286" t="s">
        <v>351</v>
      </c>
      <c r="D375" s="287"/>
      <c r="E375" s="288" t="s">
        <v>186</v>
      </c>
      <c r="F375" s="289"/>
      <c r="G375" s="289"/>
      <c r="H375" s="289"/>
      <c r="I375" s="289"/>
      <c r="J375" s="289"/>
      <c r="K375" s="289"/>
      <c r="L375" s="289"/>
      <c r="M375" s="289"/>
      <c r="N375" s="289"/>
      <c r="O375" s="289"/>
      <c r="P375" s="280"/>
      <c r="Q375" s="280"/>
      <c r="R375" s="280"/>
      <c r="S375" s="280"/>
      <c r="T375" s="280"/>
      <c r="U375" s="280"/>
      <c r="V375" s="280"/>
      <c r="Z375" s="281"/>
      <c r="AA375" s="281" t="str">
        <f>IF(AND(F377=G377,H377=I377,F377="A"),"2016 - kwh","")</f>
        <v/>
      </c>
      <c r="AB375" s="281" t="str">
        <f>IF(OR(B375="2017 - kwh",B375="2018 - kwh"),"2016 - kwh","")</f>
        <v/>
      </c>
      <c r="AC375" s="281"/>
      <c r="AD375" s="281"/>
      <c r="AE375" s="281"/>
    </row>
    <row r="376" spans="1:31" hidden="1" x14ac:dyDescent="0.35">
      <c r="A376" s="280" t="str">
        <f>IF(AND(F377=G377,H377=I377,J377=K377,F377="A"),"2016 - kw",IF(AND(F377=G377,H377=I377,J377&lt;&gt;K377,F377="A"),"2017 - kw",IF(AND(F377=G377,H377&lt;&gt;I377,F377="A"),"2018 - kw","N/A")))</f>
        <v>N/A</v>
      </c>
      <c r="B376" s="280" t="str">
        <f>IF(AND(F377="A",G377="A"),"A","")</f>
        <v/>
      </c>
      <c r="C376" s="290"/>
      <c r="D376" s="291" t="str">
        <f>D375 &amp; "kW"</f>
        <v>kW</v>
      </c>
      <c r="E376" s="292" t="s">
        <v>235</v>
      </c>
      <c r="F376" s="289"/>
      <c r="G376" s="289"/>
      <c r="H376" s="289"/>
      <c r="I376" s="289"/>
      <c r="J376" s="289"/>
      <c r="K376" s="289"/>
      <c r="L376" s="289"/>
      <c r="M376" s="289"/>
      <c r="N376" s="289"/>
      <c r="O376" s="289"/>
      <c r="P376" s="280"/>
      <c r="Q376" s="280"/>
      <c r="R376" s="280"/>
      <c r="S376" s="280"/>
      <c r="T376" s="280"/>
      <c r="U376" s="280"/>
      <c r="V376" s="280"/>
      <c r="Z376" s="281"/>
      <c r="AA376" s="281" t="str">
        <f>IF(AND(F377=G377,H377=I377,F377="A"),"2016 - kw","")</f>
        <v/>
      </c>
      <c r="AB376" s="281" t="str">
        <f>IF(OR(B376="2017 - kw",B376="2018 - kw"),"2016 - kw","")</f>
        <v/>
      </c>
      <c r="AC376" s="281"/>
      <c r="AD376" s="281"/>
      <c r="AE376" s="281"/>
    </row>
    <row r="377" spans="1:31" hidden="1" x14ac:dyDescent="0.35">
      <c r="A377" s="280"/>
      <c r="B377" s="280"/>
      <c r="C377" s="293"/>
      <c r="D377" s="294"/>
      <c r="E377" s="295" t="s">
        <v>236</v>
      </c>
      <c r="F377" s="296"/>
      <c r="G377" s="296"/>
      <c r="H377" s="296"/>
      <c r="I377" s="296"/>
      <c r="J377" s="296"/>
      <c r="K377" s="296"/>
      <c r="L377" s="296"/>
      <c r="M377" s="296"/>
      <c r="N377" s="296"/>
      <c r="O377" s="296"/>
      <c r="P377" s="280"/>
      <c r="Q377" s="280"/>
      <c r="R377" s="280"/>
      <c r="S377" s="280"/>
      <c r="T377" s="280"/>
      <c r="U377" s="280"/>
      <c r="V377" s="280"/>
      <c r="Z377" s="281"/>
      <c r="AA377" s="281"/>
      <c r="AB377" s="281"/>
      <c r="AC377" s="281"/>
      <c r="AD377" s="281"/>
      <c r="AE377" s="281"/>
    </row>
    <row r="378" spans="1:31" hidden="1" x14ac:dyDescent="0.35">
      <c r="A378" s="280" t="str">
        <f>IF(AND(F380=G380,H380=I380,J380=K380,F380="A"),"2016 - kwh",IF(AND(F380=G380,H380=I380,J380&lt;&gt;K380,F380="A"),"2017 - kwh",IF(AND(F380=G380,H380&lt;&gt;I380,F380="A"),"2018 - kwh","N/A")))</f>
        <v>N/A</v>
      </c>
      <c r="B378" s="280" t="str">
        <f>IF(AND(F380="A",G380="A"),"A","")</f>
        <v/>
      </c>
      <c r="C378" s="286" t="s">
        <v>352</v>
      </c>
      <c r="D378" s="287"/>
      <c r="E378" s="288" t="s">
        <v>186</v>
      </c>
      <c r="F378" s="289"/>
      <c r="G378" s="289"/>
      <c r="H378" s="289"/>
      <c r="I378" s="289"/>
      <c r="J378" s="289"/>
      <c r="K378" s="289"/>
      <c r="L378" s="289"/>
      <c r="M378" s="289"/>
      <c r="N378" s="289"/>
      <c r="O378" s="289"/>
      <c r="P378" s="280"/>
      <c r="Q378" s="280"/>
      <c r="R378" s="280"/>
      <c r="S378" s="280"/>
      <c r="T378" s="280"/>
      <c r="U378" s="280"/>
      <c r="V378" s="280"/>
      <c r="Z378" s="281"/>
      <c r="AA378" s="281" t="str">
        <f>IF(AND(F380=G380,H380=I380,F380="A"),"2016 - kwh","")</f>
        <v/>
      </c>
      <c r="AB378" s="281" t="str">
        <f>IF(OR(B378="2017 - kwh",B378="2018 - kwh"),"2016 - kwh","")</f>
        <v/>
      </c>
      <c r="AC378" s="281"/>
      <c r="AD378" s="281"/>
      <c r="AE378" s="281"/>
    </row>
    <row r="379" spans="1:31" hidden="1" x14ac:dyDescent="0.35">
      <c r="A379" s="280" t="str">
        <f>IF(AND(F380=G380,H380=I380,J380=K380,F380="A"),"2016 - kw",IF(AND(F380=G380,H380=I380,J380&lt;&gt;K380,F380="A"),"2017 - kw",IF(AND(F380=G380,H380&lt;&gt;I380,F380="A"),"2018 - kw","N/A")))</f>
        <v>N/A</v>
      </c>
      <c r="B379" s="280" t="str">
        <f>IF(AND(F380="A",G380="A"),"A","")</f>
        <v/>
      </c>
      <c r="C379" s="290"/>
      <c r="D379" s="291" t="str">
        <f>D378 &amp; "kW"</f>
        <v>kW</v>
      </c>
      <c r="E379" s="292" t="s">
        <v>235</v>
      </c>
      <c r="F379" s="289"/>
      <c r="G379" s="289"/>
      <c r="H379" s="289"/>
      <c r="I379" s="289"/>
      <c r="J379" s="289"/>
      <c r="K379" s="289"/>
      <c r="L379" s="289"/>
      <c r="M379" s="289"/>
      <c r="N379" s="289"/>
      <c r="O379" s="289"/>
      <c r="P379" s="280"/>
      <c r="Q379" s="280"/>
      <c r="R379" s="280"/>
      <c r="S379" s="280"/>
      <c r="T379" s="280"/>
      <c r="U379" s="280"/>
      <c r="V379" s="280"/>
      <c r="Z379" s="281"/>
      <c r="AA379" s="281" t="str">
        <f>IF(AND(F380=G380,H380=I380,F380="A"),"2016 - kw","")</f>
        <v/>
      </c>
      <c r="AB379" s="281" t="str">
        <f>IF(OR(B379="2017 - kw",B379="2018 - kw"),"2016 - kw","")</f>
        <v/>
      </c>
      <c r="AC379" s="281"/>
      <c r="AD379" s="281"/>
      <c r="AE379" s="281"/>
    </row>
    <row r="380" spans="1:31" hidden="1" x14ac:dyDescent="0.35">
      <c r="A380" s="280"/>
      <c r="B380" s="280"/>
      <c r="C380" s="293"/>
      <c r="D380" s="294"/>
      <c r="E380" s="295" t="s">
        <v>236</v>
      </c>
      <c r="F380" s="296"/>
      <c r="G380" s="296"/>
      <c r="H380" s="296"/>
      <c r="I380" s="296"/>
      <c r="J380" s="296"/>
      <c r="K380" s="296"/>
      <c r="L380" s="296"/>
      <c r="M380" s="296"/>
      <c r="N380" s="296"/>
      <c r="O380" s="296"/>
      <c r="P380" s="280"/>
      <c r="Q380" s="280"/>
      <c r="R380" s="280"/>
      <c r="S380" s="280"/>
      <c r="T380" s="280"/>
      <c r="U380" s="280"/>
      <c r="V380" s="280"/>
      <c r="Z380" s="281"/>
      <c r="AA380" s="281"/>
      <c r="AB380" s="281"/>
      <c r="AC380" s="281"/>
      <c r="AD380" s="281"/>
      <c r="AE380" s="281"/>
    </row>
    <row r="381" spans="1:31" hidden="1" x14ac:dyDescent="0.35">
      <c r="A381" s="280" t="str">
        <f>IF(AND(F383=G383,H383=I383,J383=K383,F383="A"),"2016 - kwh",IF(AND(F383=G383,H383=I383,J383&lt;&gt;K383,F383="A"),"2017 - kwh",IF(AND(F383=G383,H383&lt;&gt;I383,F383="A"),"2018 - kwh","N/A")))</f>
        <v>N/A</v>
      </c>
      <c r="B381" s="280" t="str">
        <f>IF(AND(F383="A",G383="A"),"A","")</f>
        <v/>
      </c>
      <c r="C381" s="286" t="s">
        <v>353</v>
      </c>
      <c r="D381" s="287"/>
      <c r="E381" s="288" t="s">
        <v>186</v>
      </c>
      <c r="F381" s="289"/>
      <c r="G381" s="289"/>
      <c r="H381" s="289"/>
      <c r="I381" s="289"/>
      <c r="J381" s="289"/>
      <c r="K381" s="289"/>
      <c r="L381" s="289"/>
      <c r="M381" s="289"/>
      <c r="N381" s="289"/>
      <c r="O381" s="289"/>
      <c r="P381" s="280"/>
      <c r="Q381" s="280"/>
      <c r="R381" s="280"/>
      <c r="S381" s="280"/>
      <c r="T381" s="280"/>
      <c r="U381" s="280"/>
      <c r="V381" s="280"/>
      <c r="Z381" s="281"/>
      <c r="AA381" s="281" t="str">
        <f>IF(AND(F383=G383,H383=I383,F383="A"),"2016 - kwh","")</f>
        <v/>
      </c>
      <c r="AB381" s="281" t="str">
        <f>IF(OR(B381="2017 - kwh",B381="2018 - kwh"),"2016 - kwh","")</f>
        <v/>
      </c>
      <c r="AC381" s="281"/>
      <c r="AD381" s="281"/>
      <c r="AE381" s="281"/>
    </row>
    <row r="382" spans="1:31" hidden="1" x14ac:dyDescent="0.35">
      <c r="A382" s="280" t="str">
        <f>IF(AND(F383=G383,H383=I383,J383=K383,F383="A"),"2016 - kw",IF(AND(F383=G383,H383=I383,J383&lt;&gt;K383,F383="A"),"2017 - kw",IF(AND(F383=G383,H383&lt;&gt;I383,F383="A"),"2018 - kw","N/A")))</f>
        <v>N/A</v>
      </c>
      <c r="B382" s="280" t="str">
        <f>IF(AND(F383="A",G383="A"),"A","")</f>
        <v/>
      </c>
      <c r="C382" s="290"/>
      <c r="D382" s="291" t="str">
        <f>D381 &amp; "kW"</f>
        <v>kW</v>
      </c>
      <c r="E382" s="292" t="s">
        <v>235</v>
      </c>
      <c r="F382" s="289"/>
      <c r="G382" s="289"/>
      <c r="H382" s="289"/>
      <c r="I382" s="289"/>
      <c r="J382" s="289"/>
      <c r="K382" s="289"/>
      <c r="L382" s="289"/>
      <c r="M382" s="289"/>
      <c r="N382" s="289"/>
      <c r="O382" s="289"/>
      <c r="P382" s="280"/>
      <c r="Q382" s="280"/>
      <c r="R382" s="280"/>
      <c r="S382" s="280"/>
      <c r="T382" s="280"/>
      <c r="U382" s="280"/>
      <c r="V382" s="280"/>
      <c r="Z382" s="281"/>
      <c r="AA382" s="281" t="str">
        <f>IF(AND(F383=G383,H383=I383,F383="A"),"2016 - kw","")</f>
        <v/>
      </c>
      <c r="AB382" s="281" t="str">
        <f>IF(OR(B382="2017 - kw",B382="2018 - kw"),"2016 - kw","")</f>
        <v/>
      </c>
      <c r="AC382" s="281"/>
      <c r="AD382" s="281"/>
      <c r="AE382" s="281"/>
    </row>
    <row r="383" spans="1:31" hidden="1" x14ac:dyDescent="0.35">
      <c r="A383" s="280"/>
      <c r="B383" s="280"/>
      <c r="C383" s="293"/>
      <c r="D383" s="294"/>
      <c r="E383" s="295" t="s">
        <v>236</v>
      </c>
      <c r="F383" s="296"/>
      <c r="G383" s="296"/>
      <c r="H383" s="296"/>
      <c r="I383" s="296"/>
      <c r="J383" s="296"/>
      <c r="K383" s="296"/>
      <c r="L383" s="296"/>
      <c r="M383" s="296"/>
      <c r="N383" s="296"/>
      <c r="O383" s="296"/>
      <c r="P383" s="280"/>
      <c r="Q383" s="280"/>
      <c r="R383" s="280"/>
      <c r="S383" s="280"/>
      <c r="T383" s="280"/>
      <c r="U383" s="280"/>
      <c r="V383" s="280"/>
      <c r="Z383" s="281"/>
      <c r="AA383" s="281"/>
      <c r="AB383" s="281"/>
      <c r="AC383" s="281"/>
      <c r="AD383" s="281"/>
      <c r="AE383" s="281"/>
    </row>
    <row r="384" spans="1:31" hidden="1" x14ac:dyDescent="0.35">
      <c r="A384" s="280" t="str">
        <f>IF(AND(F386=G386,H386=I386,J386=K386,F386="A"),"2016 - kwh",IF(AND(F386=G386,H386=I386,J386&lt;&gt;K386,F386="A"),"2017 - kwh",IF(AND(F386=G386,H386&lt;&gt;I386,F386="A"),"2018 - kwh","N/A")))</f>
        <v>N/A</v>
      </c>
      <c r="B384" s="280" t="str">
        <f>IF(AND(F386="A",G386="A"),"A","")</f>
        <v/>
      </c>
      <c r="C384" s="286" t="s">
        <v>354</v>
      </c>
      <c r="D384" s="287"/>
      <c r="E384" s="288" t="s">
        <v>186</v>
      </c>
      <c r="F384" s="289"/>
      <c r="G384" s="289"/>
      <c r="H384" s="289"/>
      <c r="I384" s="289"/>
      <c r="J384" s="289"/>
      <c r="K384" s="289"/>
      <c r="L384" s="289"/>
      <c r="M384" s="289"/>
      <c r="N384" s="289"/>
      <c r="O384" s="289"/>
      <c r="P384" s="280"/>
      <c r="Q384" s="280"/>
      <c r="R384" s="280"/>
      <c r="S384" s="280"/>
      <c r="T384" s="280"/>
      <c r="U384" s="280"/>
      <c r="V384" s="280"/>
      <c r="Z384" s="281"/>
      <c r="AA384" s="281" t="str">
        <f>IF(AND(F386=G386,H386=I386,F386="A"),"2016 - kwh","")</f>
        <v/>
      </c>
      <c r="AB384" s="281" t="str">
        <f>IF(OR(B384="2017 - kwh",B384="2018 - kwh"),"2016 - kwh","")</f>
        <v/>
      </c>
      <c r="AC384" s="281"/>
      <c r="AD384" s="281"/>
      <c r="AE384" s="281"/>
    </row>
    <row r="385" spans="1:31" hidden="1" x14ac:dyDescent="0.35">
      <c r="A385" s="280" t="str">
        <f>IF(AND(F386=G386,H386=I386,J386=K386,F386="A"),"2016 - kw",IF(AND(F386=G386,H386=I386,J386&lt;&gt;K386,F386="A"),"2017 - kw",IF(AND(F386=G386,H386&lt;&gt;I386,F386="A"),"2018 - kw","N/A")))</f>
        <v>N/A</v>
      </c>
      <c r="B385" s="280" t="str">
        <f>IF(AND(F386="A",G386="A"),"A","")</f>
        <v/>
      </c>
      <c r="C385" s="290"/>
      <c r="D385" s="291" t="str">
        <f>D384 &amp; "kW"</f>
        <v>kW</v>
      </c>
      <c r="E385" s="292" t="s">
        <v>235</v>
      </c>
      <c r="F385" s="289"/>
      <c r="G385" s="289"/>
      <c r="H385" s="289"/>
      <c r="I385" s="289"/>
      <c r="J385" s="289"/>
      <c r="K385" s="289"/>
      <c r="L385" s="289"/>
      <c r="M385" s="289"/>
      <c r="N385" s="289"/>
      <c r="O385" s="289"/>
      <c r="P385" s="280"/>
      <c r="Q385" s="280"/>
      <c r="R385" s="280"/>
      <c r="S385" s="280"/>
      <c r="T385" s="280"/>
      <c r="U385" s="280"/>
      <c r="V385" s="280"/>
      <c r="Z385" s="281"/>
      <c r="AA385" s="281" t="str">
        <f>IF(AND(F386=G386,H386=I386,F386="A"),"2016 - kw","")</f>
        <v/>
      </c>
      <c r="AB385" s="281" t="str">
        <f>IF(OR(B385="2017 - kw",B385="2018 - kw"),"2016 - kw","")</f>
        <v/>
      </c>
      <c r="AC385" s="281"/>
      <c r="AD385" s="281"/>
      <c r="AE385" s="281"/>
    </row>
    <row r="386" spans="1:31" hidden="1" x14ac:dyDescent="0.35">
      <c r="A386" s="280"/>
      <c r="B386" s="280"/>
      <c r="C386" s="293"/>
      <c r="D386" s="294"/>
      <c r="E386" s="295" t="s">
        <v>236</v>
      </c>
      <c r="F386" s="296"/>
      <c r="G386" s="296"/>
      <c r="H386" s="296"/>
      <c r="I386" s="296"/>
      <c r="J386" s="296"/>
      <c r="K386" s="296"/>
      <c r="L386" s="296"/>
      <c r="M386" s="296"/>
      <c r="N386" s="296"/>
      <c r="O386" s="296"/>
      <c r="P386" s="280"/>
      <c r="Q386" s="280"/>
      <c r="R386" s="280"/>
      <c r="S386" s="280"/>
      <c r="T386" s="280"/>
      <c r="U386" s="280"/>
      <c r="V386" s="280"/>
      <c r="Z386" s="281"/>
      <c r="AA386" s="281"/>
      <c r="AB386" s="281"/>
      <c r="AC386" s="281"/>
      <c r="AD386" s="281"/>
      <c r="AE386" s="281"/>
    </row>
    <row r="387" spans="1:31" hidden="1" x14ac:dyDescent="0.35">
      <c r="A387" s="280" t="str">
        <f>IF(AND(F389=G389,H389=I389,J389=K389,F389="A"),"2016 - kwh",IF(AND(F389=G389,H389=I389,J389&lt;&gt;K389,F389="A"),"2017 - kwh",IF(AND(F389=G389,H389&lt;&gt;I389,F389="A"),"2018 - kwh","N/A")))</f>
        <v>N/A</v>
      </c>
      <c r="B387" s="280" t="str">
        <f>IF(AND(F389="A",G389="A"),"A","")</f>
        <v/>
      </c>
      <c r="C387" s="286" t="s">
        <v>355</v>
      </c>
      <c r="D387" s="287"/>
      <c r="E387" s="288" t="s">
        <v>186</v>
      </c>
      <c r="F387" s="289"/>
      <c r="G387" s="289"/>
      <c r="H387" s="289"/>
      <c r="I387" s="289"/>
      <c r="J387" s="289"/>
      <c r="K387" s="289"/>
      <c r="L387" s="289"/>
      <c r="M387" s="289"/>
      <c r="N387" s="289"/>
      <c r="O387" s="289"/>
      <c r="P387" s="280"/>
      <c r="Q387" s="280"/>
      <c r="R387" s="280"/>
      <c r="S387" s="280"/>
      <c r="T387" s="280"/>
      <c r="U387" s="280"/>
      <c r="V387" s="280"/>
      <c r="Z387" s="281"/>
      <c r="AA387" s="281" t="str">
        <f>IF(AND(F389=G389,H389=I389,F389="A"),"2016 - kwh","")</f>
        <v/>
      </c>
      <c r="AB387" s="281" t="str">
        <f>IF(OR(B387="2017 - kwh",B387="2018 - kwh"),"2016 - kwh","")</f>
        <v/>
      </c>
      <c r="AC387" s="281"/>
      <c r="AD387" s="281"/>
      <c r="AE387" s="281"/>
    </row>
    <row r="388" spans="1:31" hidden="1" x14ac:dyDescent="0.35">
      <c r="A388" s="280" t="str">
        <f>IF(AND(F389=G389,H389=I389,J389=K389,F389="A"),"2016 - kw",IF(AND(F389=G389,H389=I389,J389&lt;&gt;K389,F389="A"),"2017 - kw",IF(AND(F389=G389,H389&lt;&gt;I389,F389="A"),"2018 - kw","N/A")))</f>
        <v>N/A</v>
      </c>
      <c r="B388" s="280" t="str">
        <f>IF(AND(F389="A",G389="A"),"A","")</f>
        <v/>
      </c>
      <c r="C388" s="290"/>
      <c r="D388" s="291" t="str">
        <f>D387 &amp; "kW"</f>
        <v>kW</v>
      </c>
      <c r="E388" s="292" t="s">
        <v>235</v>
      </c>
      <c r="F388" s="289"/>
      <c r="G388" s="289"/>
      <c r="H388" s="289"/>
      <c r="I388" s="289"/>
      <c r="J388" s="289"/>
      <c r="K388" s="289"/>
      <c r="L388" s="289"/>
      <c r="M388" s="289"/>
      <c r="N388" s="289"/>
      <c r="O388" s="289"/>
      <c r="P388" s="280"/>
      <c r="Q388" s="280"/>
      <c r="R388" s="280"/>
      <c r="S388" s="280"/>
      <c r="T388" s="280"/>
      <c r="U388" s="280"/>
      <c r="V388" s="280"/>
      <c r="Z388" s="281"/>
      <c r="AA388" s="281" t="str">
        <f>IF(AND(F389=G389,H389=I389,F389="A"),"2016 - kw","")</f>
        <v/>
      </c>
      <c r="AB388" s="281" t="str">
        <f>IF(OR(B388="2017 - kw",B388="2018 - kw"),"2016 - kw","")</f>
        <v/>
      </c>
      <c r="AC388" s="281"/>
      <c r="AD388" s="281"/>
      <c r="AE388" s="281"/>
    </row>
    <row r="389" spans="1:31" hidden="1" x14ac:dyDescent="0.35">
      <c r="A389" s="280"/>
      <c r="B389" s="280"/>
      <c r="C389" s="293"/>
      <c r="D389" s="294"/>
      <c r="E389" s="295" t="s">
        <v>236</v>
      </c>
      <c r="F389" s="296"/>
      <c r="G389" s="296"/>
      <c r="H389" s="296"/>
      <c r="I389" s="296"/>
      <c r="J389" s="296"/>
      <c r="K389" s="296"/>
      <c r="L389" s="296"/>
      <c r="M389" s="296"/>
      <c r="N389" s="296"/>
      <c r="O389" s="296"/>
      <c r="P389" s="280"/>
      <c r="Q389" s="280"/>
      <c r="R389" s="280"/>
      <c r="S389" s="280"/>
      <c r="T389" s="280"/>
      <c r="U389" s="280"/>
      <c r="V389" s="280"/>
      <c r="Z389" s="281"/>
      <c r="AA389" s="281"/>
      <c r="AB389" s="281"/>
      <c r="AC389" s="281"/>
      <c r="AD389" s="281"/>
      <c r="AE389" s="281"/>
    </row>
    <row r="390" spans="1:31" hidden="1" x14ac:dyDescent="0.35">
      <c r="A390" s="280" t="str">
        <f>IF(AND(F392=G392,H392=I392,J392=K392,F392="A"),"2016 - kwh",IF(AND(F392=G392,H392=I392,J392&lt;&gt;K392,F392="A"),"2017 - kwh",IF(AND(F392=G392,H392&lt;&gt;I392,F392="A"),"2018 - kwh","N/A")))</f>
        <v>N/A</v>
      </c>
      <c r="B390" s="280" t="str">
        <f>IF(AND(F392="A",G392="A"),"A","")</f>
        <v/>
      </c>
      <c r="C390" s="286" t="s">
        <v>356</v>
      </c>
      <c r="D390" s="287"/>
      <c r="E390" s="288" t="s">
        <v>186</v>
      </c>
      <c r="F390" s="289"/>
      <c r="G390" s="289"/>
      <c r="H390" s="289"/>
      <c r="I390" s="289"/>
      <c r="J390" s="289"/>
      <c r="K390" s="289"/>
      <c r="L390" s="289"/>
      <c r="M390" s="289"/>
      <c r="N390" s="289"/>
      <c r="O390" s="289"/>
      <c r="P390" s="280"/>
      <c r="Q390" s="280"/>
      <c r="R390" s="280"/>
      <c r="S390" s="280"/>
      <c r="T390" s="280"/>
      <c r="U390" s="280"/>
      <c r="V390" s="280"/>
      <c r="Z390" s="281"/>
      <c r="AA390" s="281" t="str">
        <f>IF(AND(F392=G392,H392=I392,F392="A"),"2016 - kwh","")</f>
        <v/>
      </c>
      <c r="AB390" s="281" t="str">
        <f>IF(OR(B390="2017 - kwh",B390="2018 - kwh"),"2016 - kwh","")</f>
        <v/>
      </c>
      <c r="AC390" s="281"/>
      <c r="AD390" s="281"/>
      <c r="AE390" s="281"/>
    </row>
    <row r="391" spans="1:31" hidden="1" x14ac:dyDescent="0.35">
      <c r="A391" s="280" t="str">
        <f>IF(AND(F392=G392,H392=I392,J392=K392,F392="A"),"2016 - kw",IF(AND(F392=G392,H392=I392,J392&lt;&gt;K392,F392="A"),"2017 - kw",IF(AND(F392=G392,H392&lt;&gt;I392,F392="A"),"2018 - kw","N/A")))</f>
        <v>N/A</v>
      </c>
      <c r="B391" s="280" t="str">
        <f>IF(AND(F392="A",G392="A"),"A","")</f>
        <v/>
      </c>
      <c r="C391" s="290"/>
      <c r="D391" s="291" t="str">
        <f>D390 &amp; "kW"</f>
        <v>kW</v>
      </c>
      <c r="E391" s="292" t="s">
        <v>235</v>
      </c>
      <c r="F391" s="289"/>
      <c r="G391" s="289"/>
      <c r="H391" s="289"/>
      <c r="I391" s="289"/>
      <c r="J391" s="289"/>
      <c r="K391" s="289"/>
      <c r="L391" s="289"/>
      <c r="M391" s="289"/>
      <c r="N391" s="289"/>
      <c r="O391" s="289"/>
      <c r="P391" s="280"/>
      <c r="Q391" s="280"/>
      <c r="R391" s="280"/>
      <c r="S391" s="280"/>
      <c r="T391" s="280"/>
      <c r="U391" s="280"/>
      <c r="V391" s="280"/>
      <c r="Z391" s="281"/>
      <c r="AA391" s="281" t="str">
        <f>IF(AND(F392=G392,H392=I392,F392="A"),"2016 - kw","")</f>
        <v/>
      </c>
      <c r="AB391" s="281" t="str">
        <f>IF(OR(B391="2017 - kw",B391="2018 - kw"),"2016 - kw","")</f>
        <v/>
      </c>
      <c r="AC391" s="281"/>
      <c r="AD391" s="281"/>
      <c r="AE391" s="281"/>
    </row>
    <row r="392" spans="1:31" hidden="1" x14ac:dyDescent="0.35">
      <c r="A392" s="280"/>
      <c r="B392" s="280"/>
      <c r="C392" s="293"/>
      <c r="D392" s="294"/>
      <c r="E392" s="295" t="s">
        <v>236</v>
      </c>
      <c r="F392" s="296"/>
      <c r="G392" s="296"/>
      <c r="H392" s="296"/>
      <c r="I392" s="296"/>
      <c r="J392" s="296"/>
      <c r="K392" s="296"/>
      <c r="L392" s="296"/>
      <c r="M392" s="296"/>
      <c r="N392" s="296"/>
      <c r="O392" s="296"/>
      <c r="P392" s="280"/>
      <c r="Q392" s="280"/>
      <c r="R392" s="280"/>
      <c r="S392" s="280"/>
      <c r="T392" s="280"/>
      <c r="U392" s="280"/>
      <c r="V392" s="280"/>
      <c r="Z392" s="281"/>
      <c r="AA392" s="281"/>
      <c r="AB392" s="281"/>
      <c r="AC392" s="281"/>
      <c r="AD392" s="281"/>
      <c r="AE392" s="281"/>
    </row>
    <row r="393" spans="1:31" hidden="1" x14ac:dyDescent="0.35">
      <c r="A393" s="280" t="str">
        <f>IF(AND(F395=G395,H395=I395,J395=K395,F395="A"),"2016 - kwh",IF(AND(F395=G395,H395=I395,J395&lt;&gt;K395,F395="A"),"2017 - kwh",IF(AND(F395=G395,H395&lt;&gt;I395,F395="A"),"2018 - kwh","N/A")))</f>
        <v>N/A</v>
      </c>
      <c r="B393" s="280" t="str">
        <f>IF(AND(F395="A",G395="A"),"A","")</f>
        <v/>
      </c>
      <c r="C393" s="286" t="s">
        <v>357</v>
      </c>
      <c r="D393" s="287"/>
      <c r="E393" s="288" t="s">
        <v>186</v>
      </c>
      <c r="F393" s="289"/>
      <c r="G393" s="289"/>
      <c r="H393" s="289"/>
      <c r="I393" s="289"/>
      <c r="J393" s="289"/>
      <c r="K393" s="289"/>
      <c r="L393" s="289"/>
      <c r="M393" s="289"/>
      <c r="N393" s="289"/>
      <c r="O393" s="289"/>
      <c r="P393" s="280"/>
      <c r="Q393" s="280"/>
      <c r="R393" s="280"/>
      <c r="S393" s="280"/>
      <c r="T393" s="280"/>
      <c r="U393" s="280"/>
      <c r="V393" s="280"/>
      <c r="Z393" s="281"/>
      <c r="AA393" s="281" t="str">
        <f>IF(AND(F395=G395,H395=I395,F395="A"),"2016 - kwh","")</f>
        <v/>
      </c>
      <c r="AB393" s="281" t="str">
        <f>IF(OR(B393="2017 - kwh",B393="2018 - kwh"),"2016 - kwh","")</f>
        <v/>
      </c>
      <c r="AC393" s="281"/>
      <c r="AD393" s="281"/>
      <c r="AE393" s="281"/>
    </row>
    <row r="394" spans="1:31" hidden="1" x14ac:dyDescent="0.35">
      <c r="A394" s="280" t="str">
        <f>IF(AND(F395=G395,H395=I395,J395=K395,F395="A"),"2016 - kw",IF(AND(F395=G395,H395=I395,J395&lt;&gt;K395,F395="A"),"2017 - kw",IF(AND(F395=G395,H395&lt;&gt;I395,F395="A"),"2018 - kw","N/A")))</f>
        <v>N/A</v>
      </c>
      <c r="B394" s="280" t="str">
        <f>IF(AND(F395="A",G395="A"),"A","")</f>
        <v/>
      </c>
      <c r="C394" s="290"/>
      <c r="D394" s="291" t="str">
        <f>D393 &amp; "kW"</f>
        <v>kW</v>
      </c>
      <c r="E394" s="292" t="s">
        <v>235</v>
      </c>
      <c r="F394" s="289"/>
      <c r="G394" s="289"/>
      <c r="H394" s="289"/>
      <c r="I394" s="289"/>
      <c r="J394" s="289"/>
      <c r="K394" s="289"/>
      <c r="L394" s="289"/>
      <c r="M394" s="289"/>
      <c r="N394" s="289"/>
      <c r="O394" s="289"/>
      <c r="P394" s="280"/>
      <c r="Q394" s="280"/>
      <c r="R394" s="280"/>
      <c r="S394" s="280"/>
      <c r="T394" s="280"/>
      <c r="U394" s="280"/>
      <c r="V394" s="280"/>
      <c r="Z394" s="281"/>
      <c r="AA394" s="281" t="str">
        <f>IF(AND(F395=G395,H395=I395,F395="A"),"2016 - kw","")</f>
        <v/>
      </c>
      <c r="AB394" s="281" t="str">
        <f>IF(OR(B394="2017 - kw",B394="2018 - kw"),"2016 - kw","")</f>
        <v/>
      </c>
      <c r="AC394" s="281"/>
      <c r="AD394" s="281"/>
      <c r="AE394" s="281"/>
    </row>
    <row r="395" spans="1:31" hidden="1" x14ac:dyDescent="0.35">
      <c r="A395" s="280"/>
      <c r="B395" s="280"/>
      <c r="C395" s="293"/>
      <c r="D395" s="294"/>
      <c r="E395" s="295" t="s">
        <v>236</v>
      </c>
      <c r="F395" s="296"/>
      <c r="G395" s="296"/>
      <c r="H395" s="296"/>
      <c r="I395" s="296"/>
      <c r="J395" s="296"/>
      <c r="K395" s="296"/>
      <c r="L395" s="296"/>
      <c r="M395" s="296"/>
      <c r="N395" s="296"/>
      <c r="O395" s="296"/>
      <c r="P395" s="280"/>
      <c r="Q395" s="280"/>
      <c r="R395" s="280"/>
      <c r="S395" s="280"/>
      <c r="T395" s="280"/>
      <c r="U395" s="280"/>
      <c r="V395" s="280"/>
      <c r="Z395" s="281"/>
      <c r="AA395" s="281"/>
      <c r="AB395" s="281"/>
      <c r="AC395" s="281"/>
      <c r="AD395" s="281"/>
      <c r="AE395" s="281"/>
    </row>
    <row r="396" spans="1:31" hidden="1" x14ac:dyDescent="0.35">
      <c r="A396" s="280" t="str">
        <f>IF(AND(F398=G398,H398=I398,J398=K398,F398="A"),"2016 - kwh",IF(AND(F398=G398,H398=I398,J398&lt;&gt;K398,F398="A"),"2017 - kwh",IF(AND(F398=G398,H398&lt;&gt;I398,F398="A"),"2018 - kwh","N/A")))</f>
        <v>N/A</v>
      </c>
      <c r="B396" s="280" t="str">
        <f>IF(AND(F398="A",G398="A"),"A","")</f>
        <v/>
      </c>
      <c r="C396" s="286" t="s">
        <v>358</v>
      </c>
      <c r="D396" s="287"/>
      <c r="E396" s="288" t="s">
        <v>186</v>
      </c>
      <c r="F396" s="289"/>
      <c r="G396" s="289"/>
      <c r="H396" s="289"/>
      <c r="I396" s="289"/>
      <c r="J396" s="289"/>
      <c r="K396" s="289"/>
      <c r="L396" s="289"/>
      <c r="M396" s="289"/>
      <c r="N396" s="289"/>
      <c r="O396" s="289"/>
      <c r="P396" s="280"/>
      <c r="Q396" s="280"/>
      <c r="R396" s="280"/>
      <c r="S396" s="280"/>
      <c r="T396" s="280"/>
      <c r="U396" s="280"/>
      <c r="V396" s="280"/>
      <c r="Z396" s="281"/>
      <c r="AA396" s="281" t="str">
        <f>IF(AND(F398=G398,H398=I398,F398="A"),"2016 - kwh","")</f>
        <v/>
      </c>
      <c r="AB396" s="281" t="str">
        <f>IF(OR(B396="2017 - kwh",B396="2018 - kwh"),"2016 - kwh","")</f>
        <v/>
      </c>
      <c r="AC396" s="281"/>
      <c r="AD396" s="281"/>
      <c r="AE396" s="281"/>
    </row>
    <row r="397" spans="1:31" hidden="1" x14ac:dyDescent="0.35">
      <c r="A397" s="280" t="str">
        <f>IF(AND(F398=G398,H398=I398,J398=K398,F398="A"),"2016 - kw",IF(AND(F398=G398,H398=I398,J398&lt;&gt;K398,F398="A"),"2017 - kw",IF(AND(F398=G398,H398&lt;&gt;I398,F398="A"),"2018 - kw","N/A")))</f>
        <v>N/A</v>
      </c>
      <c r="B397" s="280" t="str">
        <f>IF(AND(F398="A",G398="A"),"A","")</f>
        <v/>
      </c>
      <c r="C397" s="290"/>
      <c r="D397" s="291" t="str">
        <f>D396 &amp; "kW"</f>
        <v>kW</v>
      </c>
      <c r="E397" s="292" t="s">
        <v>235</v>
      </c>
      <c r="F397" s="289"/>
      <c r="G397" s="289"/>
      <c r="H397" s="289"/>
      <c r="I397" s="289"/>
      <c r="J397" s="289"/>
      <c r="K397" s="289"/>
      <c r="L397" s="289"/>
      <c r="M397" s="289"/>
      <c r="N397" s="289"/>
      <c r="O397" s="289"/>
      <c r="P397" s="280"/>
      <c r="Q397" s="280"/>
      <c r="R397" s="280"/>
      <c r="S397" s="280"/>
      <c r="T397" s="280"/>
      <c r="U397" s="280"/>
      <c r="V397" s="280"/>
      <c r="Z397" s="281"/>
      <c r="AA397" s="281" t="str">
        <f>IF(AND(F398=G398,H398=I398,F398="A"),"2016 - kw","")</f>
        <v/>
      </c>
      <c r="AB397" s="281" t="str">
        <f>IF(OR(B397="2017 - kw",B397="2018 - kw"),"2016 - kw","")</f>
        <v/>
      </c>
      <c r="AC397" s="281"/>
      <c r="AD397" s="281"/>
      <c r="AE397" s="281"/>
    </row>
    <row r="398" spans="1:31" hidden="1" x14ac:dyDescent="0.35">
      <c r="A398" s="280"/>
      <c r="B398" s="280"/>
      <c r="C398" s="293"/>
      <c r="D398" s="294"/>
      <c r="E398" s="295" t="s">
        <v>236</v>
      </c>
      <c r="F398" s="296"/>
      <c r="G398" s="296"/>
      <c r="H398" s="296"/>
      <c r="I398" s="296"/>
      <c r="J398" s="296"/>
      <c r="K398" s="296"/>
      <c r="L398" s="296"/>
      <c r="M398" s="296"/>
      <c r="N398" s="296"/>
      <c r="O398" s="296"/>
      <c r="P398" s="280"/>
      <c r="Q398" s="280"/>
      <c r="R398" s="280"/>
      <c r="S398" s="280"/>
      <c r="T398" s="280"/>
      <c r="U398" s="280"/>
      <c r="V398" s="280"/>
      <c r="Z398" s="281"/>
      <c r="AA398" s="281"/>
      <c r="AB398" s="281"/>
      <c r="AC398" s="281"/>
      <c r="AD398" s="281"/>
      <c r="AE398" s="281"/>
    </row>
    <row r="399" spans="1:31" hidden="1" x14ac:dyDescent="0.35">
      <c r="A399" s="280" t="str">
        <f>IF(AND(F401=G401,H401=I401,J401=K401,F401="A"),"2016 - kwh",IF(AND(F401=G401,H401=I401,J401&lt;&gt;K401,F401="A"),"2017 - kwh",IF(AND(F401=G401,H401&lt;&gt;I401,F401="A"),"2018 - kwh","N/A")))</f>
        <v>N/A</v>
      </c>
      <c r="B399" s="280" t="str">
        <f>IF(AND(F401="A",G401="A"),"A","")</f>
        <v/>
      </c>
      <c r="C399" s="286" t="s">
        <v>359</v>
      </c>
      <c r="D399" s="287"/>
      <c r="E399" s="288" t="s">
        <v>186</v>
      </c>
      <c r="F399" s="289"/>
      <c r="G399" s="289"/>
      <c r="H399" s="289"/>
      <c r="I399" s="289"/>
      <c r="J399" s="289"/>
      <c r="K399" s="289"/>
      <c r="L399" s="289"/>
      <c r="M399" s="289"/>
      <c r="N399" s="289"/>
      <c r="O399" s="289"/>
      <c r="P399" s="280"/>
      <c r="Q399" s="280"/>
      <c r="R399" s="280"/>
      <c r="S399" s="280"/>
      <c r="T399" s="280"/>
      <c r="U399" s="280"/>
      <c r="V399" s="280"/>
      <c r="Z399" s="281"/>
      <c r="AA399" s="281" t="str">
        <f>IF(AND(F401=G401,H401=I401,F401="A"),"2016 - kwh","")</f>
        <v/>
      </c>
      <c r="AB399" s="281" t="str">
        <f>IF(OR(B399="2017 - kwh",B399="2018 - kwh"),"2016 - kwh","")</f>
        <v/>
      </c>
      <c r="AC399" s="281"/>
      <c r="AD399" s="281"/>
      <c r="AE399" s="281"/>
    </row>
    <row r="400" spans="1:31" hidden="1" x14ac:dyDescent="0.35">
      <c r="A400" s="280" t="str">
        <f>IF(AND(F401=G401,H401=I401,J401=K401,F401="A"),"2016 - kw",IF(AND(F401=G401,H401=I401,J401&lt;&gt;K401,F401="A"),"2017 - kw",IF(AND(F401=G401,H401&lt;&gt;I401,F401="A"),"2018 - kw","N/A")))</f>
        <v>N/A</v>
      </c>
      <c r="B400" s="280" t="str">
        <f>IF(AND(F401="A",G401="A"),"A","")</f>
        <v/>
      </c>
      <c r="C400" s="290"/>
      <c r="D400" s="291" t="str">
        <f>D399 &amp; "kW"</f>
        <v>kW</v>
      </c>
      <c r="E400" s="292" t="s">
        <v>235</v>
      </c>
      <c r="F400" s="289"/>
      <c r="G400" s="289"/>
      <c r="H400" s="289"/>
      <c r="I400" s="289"/>
      <c r="J400" s="289"/>
      <c r="K400" s="289"/>
      <c r="L400" s="289"/>
      <c r="M400" s="289"/>
      <c r="N400" s="289"/>
      <c r="O400" s="289"/>
      <c r="P400" s="280"/>
      <c r="Q400" s="280"/>
      <c r="R400" s="280"/>
      <c r="S400" s="280"/>
      <c r="T400" s="280"/>
      <c r="U400" s="280"/>
      <c r="V400" s="280"/>
      <c r="Z400" s="281"/>
      <c r="AA400" s="281" t="str">
        <f>IF(AND(F401=G401,H401=I401,F401="A"),"2016 - kw","")</f>
        <v/>
      </c>
      <c r="AB400" s="281" t="str">
        <f>IF(OR(B400="2017 - kw",B400="2018 - kw"),"2016 - kw","")</f>
        <v/>
      </c>
      <c r="AC400" s="281"/>
      <c r="AD400" s="281"/>
      <c r="AE400" s="281"/>
    </row>
    <row r="401" spans="1:31" hidden="1" x14ac:dyDescent="0.35">
      <c r="A401" s="280"/>
      <c r="B401" s="280"/>
      <c r="C401" s="293"/>
      <c r="D401" s="294"/>
      <c r="E401" s="295" t="s">
        <v>236</v>
      </c>
      <c r="F401" s="296"/>
      <c r="G401" s="296"/>
      <c r="H401" s="296"/>
      <c r="I401" s="296"/>
      <c r="J401" s="296"/>
      <c r="K401" s="296"/>
      <c r="L401" s="296"/>
      <c r="M401" s="296"/>
      <c r="N401" s="296"/>
      <c r="O401" s="296"/>
      <c r="P401" s="280"/>
      <c r="Q401" s="280"/>
      <c r="R401" s="280"/>
      <c r="S401" s="280"/>
      <c r="T401" s="280"/>
      <c r="U401" s="280"/>
      <c r="V401" s="280"/>
      <c r="Z401" s="281"/>
      <c r="AA401" s="281"/>
      <c r="AB401" s="281"/>
      <c r="AC401" s="281"/>
      <c r="AD401" s="281"/>
      <c r="AE401" s="281"/>
    </row>
    <row r="402" spans="1:31" hidden="1" x14ac:dyDescent="0.35">
      <c r="A402" s="280" t="str">
        <f>IF(AND(F404=G404,H404=I404,J404=K404,F404="A"),"2016 - kwh",IF(AND(F404=G404,H404=I404,J404&lt;&gt;K404,F404="A"),"2017 - kwh",IF(AND(F404=G404,H404&lt;&gt;I404,F404="A"),"2018 - kwh","N/A")))</f>
        <v>N/A</v>
      </c>
      <c r="B402" s="280" t="str">
        <f>IF(AND(F404="A",G404="A"),"A","")</f>
        <v/>
      </c>
      <c r="C402" s="286" t="s">
        <v>360</v>
      </c>
      <c r="D402" s="287"/>
      <c r="E402" s="288" t="s">
        <v>186</v>
      </c>
      <c r="F402" s="289"/>
      <c r="G402" s="289"/>
      <c r="H402" s="289"/>
      <c r="I402" s="289"/>
      <c r="J402" s="289"/>
      <c r="K402" s="289"/>
      <c r="L402" s="289"/>
      <c r="M402" s="289"/>
      <c r="N402" s="289"/>
      <c r="O402" s="289"/>
      <c r="P402" s="280"/>
      <c r="Q402" s="280"/>
      <c r="R402" s="280"/>
      <c r="S402" s="280"/>
      <c r="T402" s="280"/>
      <c r="U402" s="280"/>
      <c r="V402" s="280"/>
      <c r="Z402" s="281"/>
      <c r="AA402" s="281" t="str">
        <f>IF(AND(F404=G404,H404=I404,F404="A"),"2016 - kwh","")</f>
        <v/>
      </c>
      <c r="AB402" s="281" t="str">
        <f>IF(OR(B402="2017 - kwh",B402="2018 - kwh"),"2016 - kwh","")</f>
        <v/>
      </c>
      <c r="AC402" s="281"/>
      <c r="AD402" s="281"/>
      <c r="AE402" s="281"/>
    </row>
    <row r="403" spans="1:31" hidden="1" x14ac:dyDescent="0.35">
      <c r="A403" s="280" t="str">
        <f>IF(AND(F404=G404,H404=I404,J404=K404,F404="A"),"2016 - kw",IF(AND(F404=G404,H404=I404,J404&lt;&gt;K404,F404="A"),"2017 - kw",IF(AND(F404=G404,H404&lt;&gt;I404,F404="A"),"2018 - kw","N/A")))</f>
        <v>N/A</v>
      </c>
      <c r="B403" s="280" t="str">
        <f>IF(AND(F404="A",G404="A"),"A","")</f>
        <v/>
      </c>
      <c r="C403" s="290"/>
      <c r="D403" s="291" t="str">
        <f>D402 &amp; "kW"</f>
        <v>kW</v>
      </c>
      <c r="E403" s="292" t="s">
        <v>235</v>
      </c>
      <c r="F403" s="289"/>
      <c r="G403" s="289"/>
      <c r="H403" s="289"/>
      <c r="I403" s="289"/>
      <c r="J403" s="289"/>
      <c r="K403" s="289"/>
      <c r="L403" s="289"/>
      <c r="M403" s="289"/>
      <c r="N403" s="289"/>
      <c r="O403" s="289"/>
      <c r="P403" s="280"/>
      <c r="Q403" s="280"/>
      <c r="R403" s="280"/>
      <c r="S403" s="280"/>
      <c r="T403" s="280"/>
      <c r="U403" s="280"/>
      <c r="V403" s="280"/>
      <c r="Z403" s="281"/>
      <c r="AA403" s="281" t="str">
        <f>IF(AND(F404=G404,H404=I404,F404="A"),"2016 - kw","")</f>
        <v/>
      </c>
      <c r="AB403" s="281" t="str">
        <f>IF(OR(B403="2017 - kw",B403="2018 - kw"),"2016 - kw","")</f>
        <v/>
      </c>
      <c r="AC403" s="281"/>
      <c r="AD403" s="281"/>
      <c r="AE403" s="281"/>
    </row>
    <row r="404" spans="1:31" hidden="1" x14ac:dyDescent="0.35">
      <c r="A404" s="280"/>
      <c r="B404" s="280"/>
      <c r="C404" s="293"/>
      <c r="D404" s="294"/>
      <c r="E404" s="295" t="s">
        <v>236</v>
      </c>
      <c r="F404" s="296"/>
      <c r="G404" s="296"/>
      <c r="H404" s="296"/>
      <c r="I404" s="296"/>
      <c r="J404" s="296"/>
      <c r="K404" s="296"/>
      <c r="L404" s="296"/>
      <c r="M404" s="296"/>
      <c r="N404" s="296"/>
      <c r="O404" s="296"/>
      <c r="P404" s="280"/>
      <c r="Q404" s="280"/>
      <c r="R404" s="280"/>
      <c r="S404" s="280"/>
      <c r="T404" s="280"/>
      <c r="U404" s="280"/>
      <c r="V404" s="280"/>
      <c r="Z404" s="281"/>
      <c r="AA404" s="281"/>
      <c r="AB404" s="281"/>
      <c r="AC404" s="281"/>
      <c r="AD404" s="281"/>
      <c r="AE404" s="281"/>
    </row>
    <row r="405" spans="1:31" hidden="1" x14ac:dyDescent="0.35">
      <c r="A405" s="280" t="str">
        <f>IF(AND(F407=G407,H407=I407,J407=K407,F407="A"),"2016 - kwh",IF(AND(F407=G407,H407=I407,J407&lt;&gt;K407,F407="A"),"2017 - kwh",IF(AND(F407=G407,H407&lt;&gt;I407,F407="A"),"2018 - kwh","N/A")))</f>
        <v>N/A</v>
      </c>
      <c r="B405" s="280" t="str">
        <f>IF(AND(F407="A",G407="A"),"A","")</f>
        <v/>
      </c>
      <c r="C405" s="286" t="s">
        <v>361</v>
      </c>
      <c r="D405" s="287"/>
      <c r="E405" s="288" t="s">
        <v>186</v>
      </c>
      <c r="F405" s="289"/>
      <c r="G405" s="289"/>
      <c r="H405" s="289"/>
      <c r="I405" s="289"/>
      <c r="J405" s="289"/>
      <c r="K405" s="289"/>
      <c r="L405" s="289"/>
      <c r="M405" s="289"/>
      <c r="N405" s="289"/>
      <c r="O405" s="289"/>
      <c r="P405" s="280"/>
      <c r="Q405" s="280"/>
      <c r="R405" s="280"/>
      <c r="S405" s="280"/>
      <c r="T405" s="280"/>
      <c r="U405" s="280"/>
      <c r="V405" s="280"/>
      <c r="Z405" s="281"/>
      <c r="AA405" s="281" t="str">
        <f>IF(AND(F407=G407,H407=I407,F407="A"),"2016 - kwh","")</f>
        <v/>
      </c>
      <c r="AB405" s="281" t="str">
        <f>IF(OR(B405="2017 - kwh",B405="2018 - kwh"),"2016 - kwh","")</f>
        <v/>
      </c>
      <c r="AC405" s="281"/>
      <c r="AD405" s="281"/>
      <c r="AE405" s="281"/>
    </row>
    <row r="406" spans="1:31" hidden="1" x14ac:dyDescent="0.35">
      <c r="A406" s="280" t="str">
        <f>IF(AND(F407=G407,H407=I407,J407=K407,F407="A"),"2016 - kw",IF(AND(F407=G407,H407=I407,J407&lt;&gt;K407,F407="A"),"2017 - kw",IF(AND(F407=G407,H407&lt;&gt;I407,F407="A"),"2018 - kw","N/A")))</f>
        <v>N/A</v>
      </c>
      <c r="B406" s="280" t="str">
        <f>IF(AND(F407="A",G407="A"),"A","")</f>
        <v/>
      </c>
      <c r="C406" s="290"/>
      <c r="D406" s="291" t="str">
        <f>D405 &amp; "kW"</f>
        <v>kW</v>
      </c>
      <c r="E406" s="292" t="s">
        <v>235</v>
      </c>
      <c r="F406" s="289"/>
      <c r="G406" s="289"/>
      <c r="H406" s="289"/>
      <c r="I406" s="289"/>
      <c r="J406" s="289"/>
      <c r="K406" s="289"/>
      <c r="L406" s="289"/>
      <c r="M406" s="289"/>
      <c r="N406" s="289"/>
      <c r="O406" s="289"/>
      <c r="P406" s="280"/>
      <c r="Q406" s="280"/>
      <c r="R406" s="280"/>
      <c r="S406" s="280"/>
      <c r="T406" s="280"/>
      <c r="U406" s="280"/>
      <c r="V406" s="280"/>
      <c r="Z406" s="281"/>
      <c r="AA406" s="281" t="str">
        <f>IF(AND(F407=G407,H407=I407,F407="A"),"2016 - kw","")</f>
        <v/>
      </c>
      <c r="AB406" s="281" t="str">
        <f>IF(OR(B406="2017 - kw",B406="2018 - kw"),"2016 - kw","")</f>
        <v/>
      </c>
      <c r="AC406" s="281"/>
      <c r="AD406" s="281"/>
      <c r="AE406" s="281"/>
    </row>
    <row r="407" spans="1:31" hidden="1" x14ac:dyDescent="0.35">
      <c r="A407" s="280"/>
      <c r="B407" s="280"/>
      <c r="C407" s="293"/>
      <c r="D407" s="294"/>
      <c r="E407" s="295" t="s">
        <v>236</v>
      </c>
      <c r="F407" s="296"/>
      <c r="G407" s="296"/>
      <c r="H407" s="296"/>
      <c r="I407" s="296"/>
      <c r="J407" s="296"/>
      <c r="K407" s="296"/>
      <c r="L407" s="296"/>
      <c r="M407" s="296"/>
      <c r="N407" s="296"/>
      <c r="O407" s="296"/>
      <c r="P407" s="280"/>
      <c r="Q407" s="280"/>
      <c r="R407" s="280"/>
      <c r="S407" s="280"/>
      <c r="T407" s="280"/>
      <c r="U407" s="280"/>
      <c r="V407" s="280"/>
      <c r="Z407" s="281"/>
      <c r="AA407" s="281"/>
      <c r="AB407" s="281"/>
      <c r="AC407" s="281"/>
      <c r="AD407" s="281"/>
      <c r="AE407" s="281"/>
    </row>
    <row r="408" spans="1:31" hidden="1" x14ac:dyDescent="0.35">
      <c r="A408" s="280" t="str">
        <f>IF(AND(F410=G410,H410=I410,J410=K410,F410="A"),"2016 - kwh",IF(AND(F410=G410,H410=I410,J410&lt;&gt;K410,F410="A"),"2017 - kwh",IF(AND(F410=G410,H410&lt;&gt;I410,F410="A"),"2018 - kwh","N/A")))</f>
        <v>N/A</v>
      </c>
      <c r="B408" s="280" t="str">
        <f>IF(AND(F410="A",G410="A"),"A","")</f>
        <v/>
      </c>
      <c r="C408" s="286" t="s">
        <v>362</v>
      </c>
      <c r="D408" s="287"/>
      <c r="E408" s="288" t="s">
        <v>186</v>
      </c>
      <c r="F408" s="289"/>
      <c r="G408" s="289"/>
      <c r="H408" s="289"/>
      <c r="I408" s="289"/>
      <c r="J408" s="289"/>
      <c r="K408" s="289"/>
      <c r="L408" s="289"/>
      <c r="M408" s="289"/>
      <c r="N408" s="289"/>
      <c r="O408" s="289"/>
      <c r="P408" s="280"/>
      <c r="Q408" s="280"/>
      <c r="R408" s="280"/>
      <c r="S408" s="280"/>
      <c r="T408" s="280"/>
      <c r="U408" s="280"/>
      <c r="V408" s="280"/>
      <c r="Z408" s="281"/>
      <c r="AA408" s="281" t="str">
        <f>IF(AND(F410=G410,H410=I410,F410="A"),"2016 - kwh","")</f>
        <v/>
      </c>
      <c r="AB408" s="281" t="str">
        <f>IF(OR(B408="2017 - kwh",B408="2018 - kwh"),"2016 - kwh","")</f>
        <v/>
      </c>
      <c r="AC408" s="281"/>
      <c r="AD408" s="281"/>
      <c r="AE408" s="281"/>
    </row>
    <row r="409" spans="1:31" hidden="1" x14ac:dyDescent="0.35">
      <c r="A409" s="280" t="str">
        <f>IF(AND(F410=G410,H410=I410,J410=K410,F410="A"),"2016 - kw",IF(AND(F410=G410,H410=I410,J410&lt;&gt;K410,F410="A"),"2017 - kw",IF(AND(F410=G410,H410&lt;&gt;I410,F410="A"),"2018 - kw","N/A")))</f>
        <v>N/A</v>
      </c>
      <c r="B409" s="280" t="str">
        <f>IF(AND(F410="A",G410="A"),"A","")</f>
        <v/>
      </c>
      <c r="C409" s="290"/>
      <c r="D409" s="291" t="str">
        <f>D408 &amp; "kW"</f>
        <v>kW</v>
      </c>
      <c r="E409" s="292" t="s">
        <v>235</v>
      </c>
      <c r="F409" s="289"/>
      <c r="G409" s="289"/>
      <c r="H409" s="289"/>
      <c r="I409" s="289"/>
      <c r="J409" s="289"/>
      <c r="K409" s="289"/>
      <c r="L409" s="289"/>
      <c r="M409" s="289"/>
      <c r="N409" s="289"/>
      <c r="O409" s="289"/>
      <c r="P409" s="280"/>
      <c r="Q409" s="280"/>
      <c r="R409" s="280"/>
      <c r="S409" s="280"/>
      <c r="T409" s="280"/>
      <c r="U409" s="280"/>
      <c r="V409" s="280"/>
      <c r="Z409" s="281"/>
      <c r="AA409" s="281" t="str">
        <f>IF(AND(F410=G410,H410=I410,F410="A"),"2016 - kw","")</f>
        <v/>
      </c>
      <c r="AB409" s="281" t="str">
        <f>IF(OR(B409="2017 - kw",B409="2018 - kw"),"2016 - kw","")</f>
        <v/>
      </c>
      <c r="AC409" s="281"/>
      <c r="AD409" s="281"/>
      <c r="AE409" s="281"/>
    </row>
    <row r="410" spans="1:31" hidden="1" x14ac:dyDescent="0.35">
      <c r="A410" s="280"/>
      <c r="B410" s="280"/>
      <c r="C410" s="293"/>
      <c r="D410" s="294"/>
      <c r="E410" s="295" t="s">
        <v>236</v>
      </c>
      <c r="F410" s="296"/>
      <c r="G410" s="296"/>
      <c r="H410" s="296"/>
      <c r="I410" s="296"/>
      <c r="J410" s="296"/>
      <c r="K410" s="296"/>
      <c r="L410" s="296"/>
      <c r="M410" s="296"/>
      <c r="N410" s="296"/>
      <c r="O410" s="296"/>
      <c r="P410" s="280"/>
      <c r="Q410" s="280"/>
      <c r="R410" s="280"/>
      <c r="S410" s="280"/>
      <c r="T410" s="280"/>
      <c r="U410" s="280"/>
      <c r="V410" s="280"/>
      <c r="Z410" s="281"/>
      <c r="AA410" s="281"/>
      <c r="AB410" s="281"/>
      <c r="AC410" s="281"/>
      <c r="AD410" s="281"/>
      <c r="AE410" s="281"/>
    </row>
    <row r="411" spans="1:31" hidden="1" x14ac:dyDescent="0.35">
      <c r="A411" s="280" t="str">
        <f>IF(AND(F413=G413,H413=I413,J413=K413,F413="A"),"2016 - kwh",IF(AND(F413=G413,H413=I413,J413&lt;&gt;K413,F413="A"),"2017 - kwh",IF(AND(F413=G413,H413&lt;&gt;I413,F413="A"),"2018 - kwh","N/A")))</f>
        <v>N/A</v>
      </c>
      <c r="B411" s="280" t="str">
        <f>IF(AND(F413="A",G413="A"),"A","")</f>
        <v/>
      </c>
      <c r="C411" s="286" t="s">
        <v>363</v>
      </c>
      <c r="D411" s="287"/>
      <c r="E411" s="288" t="s">
        <v>186</v>
      </c>
      <c r="F411" s="289"/>
      <c r="G411" s="289"/>
      <c r="H411" s="289"/>
      <c r="I411" s="289"/>
      <c r="J411" s="289"/>
      <c r="K411" s="289"/>
      <c r="L411" s="289"/>
      <c r="M411" s="289"/>
      <c r="N411" s="289"/>
      <c r="O411" s="289"/>
      <c r="P411" s="280"/>
      <c r="Q411" s="280"/>
      <c r="R411" s="280"/>
      <c r="S411" s="280"/>
      <c r="T411" s="280"/>
      <c r="U411" s="280"/>
      <c r="V411" s="280"/>
      <c r="Z411" s="281"/>
      <c r="AA411" s="281" t="str">
        <f>IF(AND(F413=G413,H413=I413,F413="A"),"2016 - kwh","")</f>
        <v/>
      </c>
      <c r="AB411" s="281" t="str">
        <f>IF(OR(B411="2017 - kwh",B411="2018 - kwh"),"2016 - kwh","")</f>
        <v/>
      </c>
      <c r="AC411" s="281"/>
      <c r="AD411" s="281"/>
      <c r="AE411" s="281"/>
    </row>
    <row r="412" spans="1:31" hidden="1" x14ac:dyDescent="0.35">
      <c r="A412" s="280" t="str">
        <f>IF(AND(F413=G413,H413=I413,J413=K413,F413="A"),"2016 - kw",IF(AND(F413=G413,H413=I413,J413&lt;&gt;K413,F413="A"),"2017 - kw",IF(AND(F413=G413,H413&lt;&gt;I413,F413="A"),"2018 - kw","N/A")))</f>
        <v>N/A</v>
      </c>
      <c r="B412" s="280" t="str">
        <f>IF(AND(F413="A",G413="A"),"A","")</f>
        <v/>
      </c>
      <c r="C412" s="290"/>
      <c r="D412" s="291" t="str">
        <f>D411 &amp; "kW"</f>
        <v>kW</v>
      </c>
      <c r="E412" s="292" t="s">
        <v>235</v>
      </c>
      <c r="F412" s="289"/>
      <c r="G412" s="289"/>
      <c r="H412" s="289"/>
      <c r="I412" s="289"/>
      <c r="J412" s="289"/>
      <c r="K412" s="289"/>
      <c r="L412" s="289"/>
      <c r="M412" s="289"/>
      <c r="N412" s="289"/>
      <c r="O412" s="289"/>
      <c r="P412" s="280"/>
      <c r="Q412" s="280"/>
      <c r="R412" s="280"/>
      <c r="S412" s="280"/>
      <c r="T412" s="280"/>
      <c r="U412" s="280"/>
      <c r="V412" s="280"/>
      <c r="Z412" s="281"/>
      <c r="AA412" s="281" t="str">
        <f>IF(AND(F413=G413,H413=I413,F413="A"),"2016 - kw","")</f>
        <v/>
      </c>
      <c r="AB412" s="281" t="str">
        <f>IF(OR(B412="2017 - kw",B412="2018 - kw"),"2016 - kw","")</f>
        <v/>
      </c>
      <c r="AC412" s="281"/>
      <c r="AD412" s="281"/>
      <c r="AE412" s="281"/>
    </row>
    <row r="413" spans="1:31" hidden="1" x14ac:dyDescent="0.35">
      <c r="A413" s="280"/>
      <c r="B413" s="280"/>
      <c r="C413" s="293"/>
      <c r="D413" s="294"/>
      <c r="E413" s="295" t="s">
        <v>236</v>
      </c>
      <c r="F413" s="296"/>
      <c r="G413" s="296"/>
      <c r="H413" s="296"/>
      <c r="I413" s="296"/>
      <c r="J413" s="296"/>
      <c r="K413" s="296"/>
      <c r="L413" s="296"/>
      <c r="M413" s="296"/>
      <c r="N413" s="296"/>
      <c r="O413" s="296"/>
      <c r="P413" s="280"/>
      <c r="Q413" s="280"/>
      <c r="R413" s="280"/>
      <c r="S413" s="280"/>
      <c r="T413" s="280"/>
      <c r="U413" s="280"/>
      <c r="V413" s="280"/>
      <c r="Z413" s="281"/>
      <c r="AA413" s="281"/>
      <c r="AB413" s="281"/>
      <c r="AC413" s="281"/>
      <c r="AD413" s="281"/>
      <c r="AE413" s="281"/>
    </row>
    <row r="414" spans="1:31" hidden="1" x14ac:dyDescent="0.35">
      <c r="A414" s="280" t="str">
        <f>IF(AND(F416=G416,H416=I416,J416=K416,F416="A"),"2016 - kwh",IF(AND(F416=G416,H416=I416,J416&lt;&gt;K416,F416="A"),"2017 - kwh",IF(AND(F416=G416,H416&lt;&gt;I416,F416="A"),"2018 - kwh","N/A")))</f>
        <v>N/A</v>
      </c>
      <c r="B414" s="280" t="str">
        <f>IF(AND(F416="A",G416="A"),"A","")</f>
        <v/>
      </c>
      <c r="C414" s="286" t="s">
        <v>364</v>
      </c>
      <c r="D414" s="287"/>
      <c r="E414" s="288" t="s">
        <v>186</v>
      </c>
      <c r="F414" s="289"/>
      <c r="G414" s="289"/>
      <c r="H414" s="289"/>
      <c r="I414" s="289"/>
      <c r="J414" s="289"/>
      <c r="K414" s="289"/>
      <c r="L414" s="289"/>
      <c r="M414" s="289"/>
      <c r="N414" s="289"/>
      <c r="O414" s="289"/>
      <c r="P414" s="280"/>
      <c r="Q414" s="280"/>
      <c r="R414" s="280"/>
      <c r="S414" s="280"/>
      <c r="T414" s="280"/>
      <c r="U414" s="280"/>
      <c r="V414" s="280"/>
      <c r="Z414" s="281"/>
      <c r="AA414" s="281" t="str">
        <f>IF(AND(F416=G416,H416=I416,F416="A"),"2016 - kwh","")</f>
        <v/>
      </c>
      <c r="AB414" s="281" t="str">
        <f>IF(OR(B414="2017 - kwh",B414="2018 - kwh"),"2016 - kwh","")</f>
        <v/>
      </c>
      <c r="AC414" s="281"/>
      <c r="AD414" s="281"/>
      <c r="AE414" s="281"/>
    </row>
    <row r="415" spans="1:31" hidden="1" x14ac:dyDescent="0.35">
      <c r="A415" s="280" t="str">
        <f>IF(AND(F416=G416,H416=I416,J416=K416,F416="A"),"2016 - kw",IF(AND(F416=G416,H416=I416,J416&lt;&gt;K416,F416="A"),"2017 - kw",IF(AND(F416=G416,H416&lt;&gt;I416,F416="A"),"2018 - kw","N/A")))</f>
        <v>N/A</v>
      </c>
      <c r="B415" s="280" t="str">
        <f>IF(AND(F416="A",G416="A"),"A","")</f>
        <v/>
      </c>
      <c r="C415" s="290"/>
      <c r="D415" s="291" t="str">
        <f>D414 &amp; "kW"</f>
        <v>kW</v>
      </c>
      <c r="E415" s="292" t="s">
        <v>235</v>
      </c>
      <c r="F415" s="289"/>
      <c r="G415" s="289"/>
      <c r="H415" s="289"/>
      <c r="I415" s="289"/>
      <c r="J415" s="289"/>
      <c r="K415" s="289"/>
      <c r="L415" s="289"/>
      <c r="M415" s="289"/>
      <c r="N415" s="289"/>
      <c r="O415" s="289"/>
      <c r="P415" s="280"/>
      <c r="Q415" s="280"/>
      <c r="R415" s="280"/>
      <c r="S415" s="280"/>
      <c r="T415" s="280"/>
      <c r="U415" s="280"/>
      <c r="V415" s="280"/>
      <c r="Z415" s="281"/>
      <c r="AA415" s="281" t="str">
        <f>IF(AND(F416=G416,H416=I416,F416="A"),"2016 - kw","")</f>
        <v/>
      </c>
      <c r="AB415" s="281" t="str">
        <f>IF(OR(B415="2017 - kw",B415="2018 - kw"),"2016 - kw","")</f>
        <v/>
      </c>
      <c r="AC415" s="281"/>
      <c r="AD415" s="281"/>
      <c r="AE415" s="281"/>
    </row>
    <row r="416" spans="1:31" hidden="1" x14ac:dyDescent="0.35">
      <c r="A416" s="280"/>
      <c r="B416" s="280"/>
      <c r="C416" s="293"/>
      <c r="D416" s="294"/>
      <c r="E416" s="295" t="s">
        <v>236</v>
      </c>
      <c r="F416" s="296"/>
      <c r="G416" s="296"/>
      <c r="H416" s="296"/>
      <c r="I416" s="296"/>
      <c r="J416" s="296"/>
      <c r="K416" s="296"/>
      <c r="L416" s="296"/>
      <c r="M416" s="296"/>
      <c r="N416" s="296"/>
      <c r="O416" s="296"/>
      <c r="P416" s="280"/>
      <c r="Q416" s="280"/>
      <c r="R416" s="280"/>
      <c r="S416" s="280"/>
      <c r="T416" s="280"/>
      <c r="U416" s="280"/>
      <c r="V416" s="280"/>
      <c r="Z416" s="281"/>
      <c r="AA416" s="281"/>
      <c r="AB416" s="281"/>
      <c r="AC416" s="281"/>
      <c r="AD416" s="281"/>
      <c r="AE416" s="281"/>
    </row>
    <row r="417" spans="1:31" hidden="1" x14ac:dyDescent="0.35">
      <c r="A417" s="280" t="str">
        <f>IF(AND(F419=G419,H419=I419,J419=K419,F419="A"),"2016 - kwh",IF(AND(F419=G419,H419=I419,J419&lt;&gt;K419,F419="A"),"2017 - kwh",IF(AND(F419=G419,H419&lt;&gt;I419,F419="A"),"2018 - kwh","N/A")))</f>
        <v>N/A</v>
      </c>
      <c r="B417" s="280" t="str">
        <f>IF(AND(F419="A",G419="A"),"A","")</f>
        <v/>
      </c>
      <c r="C417" s="286" t="s">
        <v>365</v>
      </c>
      <c r="D417" s="287"/>
      <c r="E417" s="288" t="s">
        <v>186</v>
      </c>
      <c r="F417" s="289"/>
      <c r="G417" s="289"/>
      <c r="H417" s="289"/>
      <c r="I417" s="289"/>
      <c r="J417" s="289"/>
      <c r="K417" s="289"/>
      <c r="L417" s="289"/>
      <c r="M417" s="289"/>
      <c r="N417" s="289"/>
      <c r="O417" s="289"/>
      <c r="P417" s="280"/>
      <c r="Q417" s="280"/>
      <c r="R417" s="280"/>
      <c r="S417" s="280"/>
      <c r="T417" s="280"/>
      <c r="U417" s="280"/>
      <c r="V417" s="280"/>
      <c r="Z417" s="281"/>
      <c r="AA417" s="281" t="str">
        <f>IF(AND(F419=G419,H419=I419,F419="A"),"2016 - kwh","")</f>
        <v/>
      </c>
      <c r="AB417" s="281" t="str">
        <f>IF(OR(B417="2017 - kwh",B417="2018 - kwh"),"2016 - kwh","")</f>
        <v/>
      </c>
      <c r="AC417" s="281"/>
      <c r="AD417" s="281"/>
      <c r="AE417" s="281"/>
    </row>
    <row r="418" spans="1:31" hidden="1" x14ac:dyDescent="0.35">
      <c r="A418" s="280" t="str">
        <f>IF(AND(F419=G419,H419=I419,J419=K419,F419="A"),"2016 - kw",IF(AND(F419=G419,H419=I419,J419&lt;&gt;K419,F419="A"),"2017 - kw",IF(AND(F419=G419,H419&lt;&gt;I419,F419="A"),"2018 - kw","N/A")))</f>
        <v>N/A</v>
      </c>
      <c r="B418" s="280" t="str">
        <f>IF(AND(F419="A",G419="A"),"A","")</f>
        <v/>
      </c>
      <c r="C418" s="290"/>
      <c r="D418" s="291" t="str">
        <f>D417 &amp; "kW"</f>
        <v>kW</v>
      </c>
      <c r="E418" s="292" t="s">
        <v>235</v>
      </c>
      <c r="F418" s="289"/>
      <c r="G418" s="289"/>
      <c r="H418" s="289"/>
      <c r="I418" s="289"/>
      <c r="J418" s="289"/>
      <c r="K418" s="289"/>
      <c r="L418" s="289"/>
      <c r="M418" s="289"/>
      <c r="N418" s="289"/>
      <c r="O418" s="289"/>
      <c r="P418" s="280"/>
      <c r="Q418" s="280"/>
      <c r="R418" s="280"/>
      <c r="S418" s="280"/>
      <c r="T418" s="280"/>
      <c r="U418" s="280"/>
      <c r="V418" s="280"/>
      <c r="Z418" s="281"/>
      <c r="AA418" s="281" t="str">
        <f>IF(AND(F419=G419,H419=I419,F419="A"),"2016 - kw","")</f>
        <v/>
      </c>
      <c r="AB418" s="281" t="str">
        <f>IF(OR(B418="2017 - kw",B418="2018 - kw"),"2016 - kw","")</f>
        <v/>
      </c>
      <c r="AC418" s="281"/>
      <c r="AD418" s="281"/>
      <c r="AE418" s="281"/>
    </row>
    <row r="419" spans="1:31" hidden="1" x14ac:dyDescent="0.35">
      <c r="A419" s="280"/>
      <c r="B419" s="280"/>
      <c r="C419" s="293"/>
      <c r="D419" s="294"/>
      <c r="E419" s="295" t="s">
        <v>236</v>
      </c>
      <c r="F419" s="296"/>
      <c r="G419" s="296"/>
      <c r="H419" s="296"/>
      <c r="I419" s="296"/>
      <c r="J419" s="296"/>
      <c r="K419" s="296"/>
      <c r="L419" s="296"/>
      <c r="M419" s="296"/>
      <c r="N419" s="296"/>
      <c r="O419" s="296"/>
      <c r="P419" s="280"/>
      <c r="Q419" s="280"/>
      <c r="R419" s="280"/>
      <c r="S419" s="280"/>
      <c r="T419" s="280"/>
      <c r="U419" s="280"/>
      <c r="V419" s="280"/>
      <c r="Z419" s="281"/>
      <c r="AA419" s="281"/>
      <c r="AB419" s="281"/>
      <c r="AC419" s="281"/>
      <c r="AD419" s="281"/>
      <c r="AE419" s="281"/>
    </row>
    <row r="420" spans="1:31" hidden="1" x14ac:dyDescent="0.35">
      <c r="A420" s="280" t="str">
        <f>IF(AND(F422=G422,H422=I422,J422=K422,F422="A"),"2016 - kwh",IF(AND(F422=G422,H422=I422,J422&lt;&gt;K422,F422="A"),"2017 - kwh",IF(AND(F422=G422,H422&lt;&gt;I422,F422="A"),"2018 - kwh","N/A")))</f>
        <v>N/A</v>
      </c>
      <c r="B420" s="280" t="str">
        <f>IF(AND(F422="A",G422="A"),"A","")</f>
        <v/>
      </c>
      <c r="C420" s="286" t="s">
        <v>366</v>
      </c>
      <c r="D420" s="287"/>
      <c r="E420" s="288" t="s">
        <v>186</v>
      </c>
      <c r="F420" s="289"/>
      <c r="G420" s="289"/>
      <c r="H420" s="289"/>
      <c r="I420" s="289"/>
      <c r="J420" s="289"/>
      <c r="K420" s="289"/>
      <c r="L420" s="289"/>
      <c r="M420" s="289"/>
      <c r="N420" s="289"/>
      <c r="O420" s="289"/>
      <c r="P420" s="280"/>
      <c r="Q420" s="280"/>
      <c r="R420" s="280"/>
      <c r="S420" s="280"/>
      <c r="T420" s="280"/>
      <c r="U420" s="280"/>
      <c r="V420" s="280"/>
      <c r="Z420" s="281"/>
      <c r="AA420" s="281" t="str">
        <f>IF(AND(F422=G422,H422=I422,F422="A"),"2016 - kwh","")</f>
        <v/>
      </c>
      <c r="AB420" s="281" t="str">
        <f>IF(OR(B420="2017 - kwh",B420="2018 - kwh"),"2016 - kwh","")</f>
        <v/>
      </c>
      <c r="AC420" s="281"/>
      <c r="AD420" s="281"/>
      <c r="AE420" s="281"/>
    </row>
    <row r="421" spans="1:31" hidden="1" x14ac:dyDescent="0.35">
      <c r="A421" s="280" t="str">
        <f>IF(AND(F422=G422,H422=I422,J422=K422,F422="A"),"2016 - kw",IF(AND(F422=G422,H422=I422,J422&lt;&gt;K422,F422="A"),"2017 - kw",IF(AND(F422=G422,H422&lt;&gt;I422,F422="A"),"2018 - kw","N/A")))</f>
        <v>N/A</v>
      </c>
      <c r="B421" s="280" t="str">
        <f>IF(AND(F422="A",G422="A"),"A","")</f>
        <v/>
      </c>
      <c r="C421" s="290"/>
      <c r="D421" s="291" t="str">
        <f>D420 &amp; "kW"</f>
        <v>kW</v>
      </c>
      <c r="E421" s="292" t="s">
        <v>235</v>
      </c>
      <c r="F421" s="289"/>
      <c r="G421" s="289"/>
      <c r="H421" s="289"/>
      <c r="I421" s="289"/>
      <c r="J421" s="289"/>
      <c r="K421" s="289"/>
      <c r="L421" s="289"/>
      <c r="M421" s="289"/>
      <c r="N421" s="289"/>
      <c r="O421" s="289"/>
      <c r="P421" s="280"/>
      <c r="Q421" s="280"/>
      <c r="R421" s="280"/>
      <c r="S421" s="280"/>
      <c r="T421" s="280"/>
      <c r="U421" s="280"/>
      <c r="V421" s="280"/>
      <c r="Z421" s="281"/>
      <c r="AA421" s="281" t="str">
        <f>IF(AND(F422=G422,H422=I422,F422="A"),"2016 - kw","")</f>
        <v/>
      </c>
      <c r="AB421" s="281" t="str">
        <f>IF(OR(B421="2017 - kw",B421="2018 - kw"),"2016 - kw","")</f>
        <v/>
      </c>
      <c r="AC421" s="281"/>
      <c r="AD421" s="281"/>
      <c r="AE421" s="281"/>
    </row>
    <row r="422" spans="1:31" hidden="1" x14ac:dyDescent="0.35">
      <c r="A422" s="280"/>
      <c r="B422" s="280"/>
      <c r="C422" s="293"/>
      <c r="D422" s="294"/>
      <c r="E422" s="295" t="s">
        <v>236</v>
      </c>
      <c r="F422" s="296"/>
      <c r="G422" s="296"/>
      <c r="H422" s="296"/>
      <c r="I422" s="296"/>
      <c r="J422" s="296"/>
      <c r="K422" s="296"/>
      <c r="L422" s="296"/>
      <c r="M422" s="296"/>
      <c r="N422" s="296"/>
      <c r="O422" s="296"/>
      <c r="P422" s="280"/>
      <c r="Q422" s="280"/>
      <c r="R422" s="280"/>
      <c r="S422" s="280"/>
      <c r="T422" s="280"/>
      <c r="U422" s="280"/>
      <c r="V422" s="280"/>
      <c r="Z422" s="281"/>
      <c r="AA422" s="281"/>
      <c r="AB422" s="281"/>
      <c r="AC422" s="281"/>
      <c r="AD422" s="281"/>
      <c r="AE422" s="281"/>
    </row>
    <row r="423" spans="1:31" hidden="1" x14ac:dyDescent="0.35">
      <c r="A423" s="280" t="str">
        <f>IF(AND(F425=G425,H425=I425,J425=K425,F425="A"),"2016 - kwh",IF(AND(F425=G425,H425=I425,J425&lt;&gt;K425,F425="A"),"2017 - kwh",IF(AND(F425=G425,H425&lt;&gt;I425,F425="A"),"2018 - kwh","N/A")))</f>
        <v>N/A</v>
      </c>
      <c r="B423" s="280" t="str">
        <f>IF(AND(F425="A",G425="A"),"A","")</f>
        <v/>
      </c>
      <c r="C423" s="286" t="s">
        <v>367</v>
      </c>
      <c r="D423" s="287"/>
      <c r="E423" s="288" t="s">
        <v>186</v>
      </c>
      <c r="F423" s="289"/>
      <c r="G423" s="289"/>
      <c r="H423" s="289"/>
      <c r="I423" s="289"/>
      <c r="J423" s="289"/>
      <c r="K423" s="289"/>
      <c r="L423" s="289"/>
      <c r="M423" s="289"/>
      <c r="N423" s="289"/>
      <c r="O423" s="289"/>
      <c r="P423" s="280"/>
      <c r="Q423" s="280"/>
      <c r="R423" s="280"/>
      <c r="S423" s="280"/>
      <c r="T423" s="280"/>
      <c r="U423" s="280"/>
      <c r="V423" s="280"/>
      <c r="Z423" s="281"/>
      <c r="AA423" s="281" t="str">
        <f>IF(AND(F425=G425,H425=I425,F425="A"),"2016 - kwh","")</f>
        <v/>
      </c>
      <c r="AB423" s="281" t="str">
        <f>IF(OR(B423="2017 - kwh",B423="2018 - kwh"),"2016 - kwh","")</f>
        <v/>
      </c>
      <c r="AC423" s="281"/>
      <c r="AD423" s="281"/>
      <c r="AE423" s="281"/>
    </row>
    <row r="424" spans="1:31" hidden="1" x14ac:dyDescent="0.35">
      <c r="A424" s="280" t="str">
        <f>IF(AND(F425=G425,H425=I425,J425=K425,F425="A"),"2016 - kw",IF(AND(F425=G425,H425=I425,J425&lt;&gt;K425,F425="A"),"2017 - kw",IF(AND(F425=G425,H425&lt;&gt;I425,F425="A"),"2018 - kw","N/A")))</f>
        <v>N/A</v>
      </c>
      <c r="B424" s="280" t="str">
        <f>IF(AND(F425="A",G425="A"),"A","")</f>
        <v/>
      </c>
      <c r="C424" s="290"/>
      <c r="D424" s="291" t="str">
        <f>D423 &amp; "kW"</f>
        <v>kW</v>
      </c>
      <c r="E424" s="292" t="s">
        <v>235</v>
      </c>
      <c r="F424" s="289"/>
      <c r="G424" s="289"/>
      <c r="H424" s="289"/>
      <c r="I424" s="289"/>
      <c r="J424" s="289"/>
      <c r="K424" s="289"/>
      <c r="L424" s="289"/>
      <c r="M424" s="289"/>
      <c r="N424" s="289"/>
      <c r="O424" s="289"/>
      <c r="P424" s="280"/>
      <c r="Q424" s="280"/>
      <c r="R424" s="280"/>
      <c r="S424" s="280"/>
      <c r="T424" s="280"/>
      <c r="U424" s="280"/>
      <c r="V424" s="280"/>
      <c r="Z424" s="281"/>
      <c r="AA424" s="281" t="str">
        <f>IF(AND(F425=G425,H425=I425,F425="A"),"2016 - kw","")</f>
        <v/>
      </c>
      <c r="AB424" s="281" t="str">
        <f>IF(OR(B424="2017 - kw",B424="2018 - kw"),"2016 - kw","")</f>
        <v/>
      </c>
      <c r="AC424" s="281"/>
      <c r="AD424" s="281"/>
      <c r="AE424" s="281"/>
    </row>
    <row r="425" spans="1:31" hidden="1" x14ac:dyDescent="0.35">
      <c r="A425" s="280"/>
      <c r="B425" s="280"/>
      <c r="C425" s="293"/>
      <c r="D425" s="294"/>
      <c r="E425" s="295" t="s">
        <v>236</v>
      </c>
      <c r="F425" s="296"/>
      <c r="G425" s="296"/>
      <c r="H425" s="296"/>
      <c r="I425" s="296"/>
      <c r="J425" s="296"/>
      <c r="K425" s="296"/>
      <c r="L425" s="296"/>
      <c r="M425" s="296"/>
      <c r="N425" s="296"/>
      <c r="O425" s="296"/>
      <c r="P425" s="280"/>
      <c r="Q425" s="280"/>
      <c r="R425" s="280"/>
      <c r="S425" s="280"/>
      <c r="T425" s="280"/>
      <c r="U425" s="280"/>
      <c r="V425" s="280"/>
      <c r="Z425" s="281"/>
      <c r="AA425" s="281"/>
      <c r="AB425" s="281"/>
      <c r="AC425" s="281"/>
      <c r="AD425" s="281"/>
      <c r="AE425" s="281"/>
    </row>
    <row r="426" spans="1:31" hidden="1" x14ac:dyDescent="0.35">
      <c r="A426" s="280" t="str">
        <f>IF(AND(F428=G428,H428=I428,J428=K428,F428="A"),"2016 - kwh",IF(AND(F428=G428,H428=I428,J428&lt;&gt;K428,F428="A"),"2017 - kwh",IF(AND(F428=G428,H428&lt;&gt;I428,F428="A"),"2018 - kwh","N/A")))</f>
        <v>N/A</v>
      </c>
      <c r="B426" s="280" t="str">
        <f>IF(AND(F428="A",G428="A"),"A","")</f>
        <v/>
      </c>
      <c r="C426" s="286" t="s">
        <v>368</v>
      </c>
      <c r="D426" s="287"/>
      <c r="E426" s="288" t="s">
        <v>186</v>
      </c>
      <c r="F426" s="289"/>
      <c r="G426" s="289"/>
      <c r="H426" s="289"/>
      <c r="I426" s="289"/>
      <c r="J426" s="289"/>
      <c r="K426" s="289"/>
      <c r="L426" s="289"/>
      <c r="M426" s="289"/>
      <c r="N426" s="289"/>
      <c r="O426" s="289"/>
      <c r="P426" s="280"/>
      <c r="Q426" s="280"/>
      <c r="R426" s="280"/>
      <c r="S426" s="280"/>
      <c r="T426" s="280"/>
      <c r="U426" s="280"/>
      <c r="V426" s="280"/>
      <c r="Z426" s="281"/>
      <c r="AA426" s="281" t="str">
        <f>IF(AND(F428=G428,H428=I428,F428="A"),"2016 - kwh","")</f>
        <v/>
      </c>
      <c r="AB426" s="281" t="str">
        <f>IF(OR(B426="2017 - kwh",B426="2018 - kwh"),"2016 - kwh","")</f>
        <v/>
      </c>
      <c r="AC426" s="281"/>
      <c r="AD426" s="281"/>
      <c r="AE426" s="281"/>
    </row>
    <row r="427" spans="1:31" hidden="1" x14ac:dyDescent="0.35">
      <c r="A427" s="280" t="str">
        <f>IF(AND(F428=G428,H428=I428,J428=K428,F428="A"),"2016 - kw",IF(AND(F428=G428,H428=I428,J428&lt;&gt;K428,F428="A"),"2017 - kw",IF(AND(F428=G428,H428&lt;&gt;I428,F428="A"),"2018 - kw","N/A")))</f>
        <v>N/A</v>
      </c>
      <c r="B427" s="280" t="str">
        <f>IF(AND(F428="A",G428="A"),"A","")</f>
        <v/>
      </c>
      <c r="C427" s="290"/>
      <c r="D427" s="291" t="str">
        <f>D426 &amp; "kW"</f>
        <v>kW</v>
      </c>
      <c r="E427" s="292" t="s">
        <v>235</v>
      </c>
      <c r="F427" s="289"/>
      <c r="G427" s="289"/>
      <c r="H427" s="289"/>
      <c r="I427" s="289"/>
      <c r="J427" s="289"/>
      <c r="K427" s="289"/>
      <c r="L427" s="289"/>
      <c r="M427" s="289"/>
      <c r="N427" s="289"/>
      <c r="O427" s="289"/>
      <c r="P427" s="280"/>
      <c r="Q427" s="280"/>
      <c r="R427" s="280"/>
      <c r="S427" s="280"/>
      <c r="T427" s="280"/>
      <c r="U427" s="280"/>
      <c r="V427" s="280"/>
      <c r="Z427" s="281"/>
      <c r="AA427" s="281" t="str">
        <f>IF(AND(F428=G428,H428=I428,F428="A"),"2016 - kw","")</f>
        <v/>
      </c>
      <c r="AB427" s="281" t="str">
        <f>IF(OR(B427="2017 - kw",B427="2018 - kw"),"2016 - kw","")</f>
        <v/>
      </c>
      <c r="AC427" s="281"/>
      <c r="AD427" s="281"/>
      <c r="AE427" s="281"/>
    </row>
    <row r="428" spans="1:31" hidden="1" x14ac:dyDescent="0.35">
      <c r="A428" s="280"/>
      <c r="B428" s="280"/>
      <c r="C428" s="293"/>
      <c r="D428" s="294"/>
      <c r="E428" s="295" t="s">
        <v>236</v>
      </c>
      <c r="F428" s="296"/>
      <c r="G428" s="296"/>
      <c r="H428" s="296"/>
      <c r="I428" s="296"/>
      <c r="J428" s="296"/>
      <c r="K428" s="296"/>
      <c r="L428" s="296"/>
      <c r="M428" s="296"/>
      <c r="N428" s="296"/>
      <c r="O428" s="296"/>
      <c r="P428" s="280"/>
      <c r="Q428" s="280"/>
      <c r="R428" s="280"/>
      <c r="S428" s="280"/>
      <c r="T428" s="280"/>
      <c r="U428" s="280"/>
      <c r="V428" s="280"/>
      <c r="Z428" s="281"/>
      <c r="AA428" s="281"/>
      <c r="AB428" s="281"/>
      <c r="AC428" s="281"/>
      <c r="AD428" s="281"/>
      <c r="AE428" s="281"/>
    </row>
    <row r="429" spans="1:31" hidden="1" x14ac:dyDescent="0.35">
      <c r="A429" s="280" t="str">
        <f>IF(AND(F431=G431,H431=I431,J431=K431,F431="A"),"2016 - kwh",IF(AND(F431=G431,H431=I431,J431&lt;&gt;K431,F431="A"),"2017 - kwh",IF(AND(F431=G431,H431&lt;&gt;I431,F431="A"),"2018 - kwh","N/A")))</f>
        <v>N/A</v>
      </c>
      <c r="B429" s="280" t="str">
        <f>IF(AND(F431="A",G431="A"),"A","")</f>
        <v/>
      </c>
      <c r="C429" s="286" t="s">
        <v>369</v>
      </c>
      <c r="D429" s="287"/>
      <c r="E429" s="288" t="s">
        <v>186</v>
      </c>
      <c r="F429" s="289"/>
      <c r="G429" s="289"/>
      <c r="H429" s="289"/>
      <c r="I429" s="289"/>
      <c r="J429" s="289"/>
      <c r="K429" s="289"/>
      <c r="L429" s="289"/>
      <c r="M429" s="289"/>
      <c r="N429" s="289"/>
      <c r="O429" s="289"/>
      <c r="P429" s="280"/>
      <c r="Q429" s="280"/>
      <c r="R429" s="280"/>
      <c r="S429" s="280"/>
      <c r="T429" s="280"/>
      <c r="U429" s="280"/>
      <c r="V429" s="280"/>
      <c r="Z429" s="281"/>
      <c r="AA429" s="281" t="str">
        <f>IF(AND(F431=G431,H431=I431,F431="A"),"2016 - kwh","")</f>
        <v/>
      </c>
      <c r="AB429" s="281" t="str">
        <f>IF(OR(B429="2017 - kwh",B429="2018 - kwh"),"2016 - kwh","")</f>
        <v/>
      </c>
      <c r="AC429" s="281"/>
      <c r="AD429" s="281"/>
      <c r="AE429" s="281"/>
    </row>
    <row r="430" spans="1:31" hidden="1" x14ac:dyDescent="0.35">
      <c r="A430" s="280" t="str">
        <f>IF(AND(F431=G431,H431=I431,J431=K431,F431="A"),"2016 - kw",IF(AND(F431=G431,H431=I431,J431&lt;&gt;K431,F431="A"),"2017 - kw",IF(AND(F431=G431,H431&lt;&gt;I431,F431="A"),"2018 - kw","N/A")))</f>
        <v>N/A</v>
      </c>
      <c r="B430" s="280" t="str">
        <f>IF(AND(F431="A",G431="A"),"A","")</f>
        <v/>
      </c>
      <c r="C430" s="290"/>
      <c r="D430" s="291" t="str">
        <f>D429 &amp; "kW"</f>
        <v>kW</v>
      </c>
      <c r="E430" s="292" t="s">
        <v>235</v>
      </c>
      <c r="F430" s="289"/>
      <c r="G430" s="289"/>
      <c r="H430" s="289"/>
      <c r="I430" s="289"/>
      <c r="J430" s="289"/>
      <c r="K430" s="289"/>
      <c r="L430" s="289"/>
      <c r="M430" s="289"/>
      <c r="N430" s="289"/>
      <c r="O430" s="289"/>
      <c r="P430" s="280"/>
      <c r="Q430" s="280"/>
      <c r="R430" s="280"/>
      <c r="S430" s="280"/>
      <c r="T430" s="280"/>
      <c r="U430" s="280"/>
      <c r="V430" s="280"/>
      <c r="Z430" s="281"/>
      <c r="AA430" s="281" t="str">
        <f>IF(AND(F431=G431,H431=I431,F431="A"),"2016 - kw","")</f>
        <v/>
      </c>
      <c r="AB430" s="281" t="str">
        <f>IF(OR(B430="2017 - kw",B430="2018 - kw"),"2016 - kw","")</f>
        <v/>
      </c>
      <c r="AC430" s="281"/>
      <c r="AD430" s="281"/>
      <c r="AE430" s="281"/>
    </row>
    <row r="431" spans="1:31" hidden="1" x14ac:dyDescent="0.35">
      <c r="A431" s="280"/>
      <c r="B431" s="280"/>
      <c r="C431" s="293"/>
      <c r="D431" s="297"/>
      <c r="E431" s="295" t="s">
        <v>236</v>
      </c>
      <c r="F431" s="296"/>
      <c r="G431" s="296"/>
      <c r="H431" s="296"/>
      <c r="I431" s="296"/>
      <c r="J431" s="296"/>
      <c r="K431" s="296"/>
      <c r="L431" s="296"/>
      <c r="M431" s="296"/>
      <c r="N431" s="296"/>
      <c r="O431" s="296"/>
      <c r="P431" s="280"/>
      <c r="Q431" s="280"/>
      <c r="R431" s="280"/>
      <c r="S431" s="280"/>
      <c r="T431" s="280"/>
      <c r="U431" s="280"/>
      <c r="V431" s="280"/>
      <c r="Z431" s="281"/>
      <c r="AA431" s="281"/>
      <c r="AB431" s="281"/>
      <c r="AC431" s="281"/>
      <c r="AD431" s="281"/>
      <c r="AE431" s="281"/>
    </row>
    <row r="432" spans="1:31" hidden="1" x14ac:dyDescent="0.35">
      <c r="A432" s="280" t="str">
        <f>IF(AND(F434=G434,H434=I434,J434=K434,F434="A"),"2016 - kwh",IF(AND(F434=G434,H434=I434,J434&lt;&gt;K434,F434="A"),"2017 - kwh",IF(AND(F434=G434,H434&lt;&gt;I434,F434="A"),"2018 - kwh","N/A")))</f>
        <v>N/A</v>
      </c>
      <c r="B432" s="280" t="str">
        <f>IF(AND(F434="A",G434="A"),"A","")</f>
        <v/>
      </c>
      <c r="C432" s="286" t="s">
        <v>370</v>
      </c>
      <c r="D432" s="287"/>
      <c r="E432" s="288" t="s">
        <v>186</v>
      </c>
      <c r="F432" s="289"/>
      <c r="G432" s="289"/>
      <c r="H432" s="289"/>
      <c r="I432" s="289"/>
      <c r="J432" s="289"/>
      <c r="K432" s="289"/>
      <c r="L432" s="289"/>
      <c r="M432" s="289"/>
      <c r="N432" s="289"/>
      <c r="O432" s="289"/>
      <c r="P432" s="280"/>
      <c r="Q432" s="280"/>
      <c r="R432" s="280"/>
      <c r="S432" s="280"/>
      <c r="T432" s="280"/>
      <c r="U432" s="280"/>
      <c r="V432" s="280"/>
      <c r="Z432" s="281"/>
      <c r="AA432" s="281" t="str">
        <f>IF(AND(F434=G434,H434=I434,F434="A"),"2016 - kwh","")</f>
        <v/>
      </c>
      <c r="AB432" s="281" t="str">
        <f>IF(OR(B432="2017 - kwh",B432="2018 - kwh"),"2016 - kwh","")</f>
        <v/>
      </c>
      <c r="AC432" s="281"/>
      <c r="AD432" s="281"/>
      <c r="AE432" s="281"/>
    </row>
    <row r="433" spans="1:31" hidden="1" x14ac:dyDescent="0.35">
      <c r="A433" s="280" t="str">
        <f>IF(AND(F434=G434,H434=I434,J434=K434,F434="A"),"2016 - kw",IF(AND(F434=G434,H434=I434,J434&lt;&gt;K434,F434="A"),"2017 - kw",IF(AND(F434=G434,H434&lt;&gt;I434,F434="A"),"2018 - kw","N/A")))</f>
        <v>N/A</v>
      </c>
      <c r="B433" s="280" t="str">
        <f>IF(AND(F434="A",G434="A"),"A","")</f>
        <v/>
      </c>
      <c r="C433" s="290"/>
      <c r="D433" s="291" t="str">
        <f>D432 &amp; "kW"</f>
        <v>kW</v>
      </c>
      <c r="E433" s="292" t="s">
        <v>235</v>
      </c>
      <c r="F433" s="289"/>
      <c r="G433" s="289"/>
      <c r="H433" s="289"/>
      <c r="I433" s="289"/>
      <c r="J433" s="289"/>
      <c r="K433" s="289"/>
      <c r="L433" s="289"/>
      <c r="M433" s="289"/>
      <c r="N433" s="289"/>
      <c r="O433" s="289"/>
      <c r="P433" s="280"/>
      <c r="Q433" s="280"/>
      <c r="R433" s="280"/>
      <c r="S433" s="280"/>
      <c r="T433" s="280"/>
      <c r="U433" s="280"/>
      <c r="V433" s="280"/>
      <c r="Z433" s="281"/>
      <c r="AA433" s="281" t="str">
        <f>IF(AND(F434=G434,H434=I434,F434="A"),"2016 - kw","")</f>
        <v/>
      </c>
      <c r="AB433" s="281" t="str">
        <f>IF(OR(B433="2017 - kw",B433="2018 - kw"),"2016 - kw","")</f>
        <v/>
      </c>
      <c r="AC433" s="281"/>
      <c r="AD433" s="281"/>
      <c r="AE433" s="281"/>
    </row>
    <row r="434" spans="1:31" hidden="1" x14ac:dyDescent="0.35">
      <c r="A434" s="280"/>
      <c r="B434" s="280"/>
      <c r="C434" s="293"/>
      <c r="D434" s="294"/>
      <c r="E434" s="295" t="s">
        <v>236</v>
      </c>
      <c r="F434" s="296"/>
      <c r="G434" s="296"/>
      <c r="H434" s="296"/>
      <c r="I434" s="296"/>
      <c r="J434" s="296"/>
      <c r="K434" s="296"/>
      <c r="L434" s="296"/>
      <c r="M434" s="296"/>
      <c r="N434" s="296"/>
      <c r="O434" s="296"/>
      <c r="P434" s="280"/>
      <c r="Q434" s="280"/>
      <c r="R434" s="280"/>
      <c r="S434" s="280"/>
      <c r="T434" s="280"/>
      <c r="U434" s="280"/>
      <c r="V434" s="280"/>
      <c r="Z434" s="281"/>
      <c r="AA434" s="281"/>
      <c r="AB434" s="281"/>
      <c r="AC434" s="281"/>
      <c r="AD434" s="281"/>
      <c r="AE434" s="281"/>
    </row>
    <row r="435" spans="1:31" hidden="1" x14ac:dyDescent="0.35">
      <c r="A435" s="280" t="str">
        <f>IF(AND(F437=G437,H437=I437,J437=K437,F437="A"),"2016 - kwh",IF(AND(F437=G437,H437=I437,J437&lt;&gt;K437,F437="A"),"2017 - kwh",IF(AND(F437=G437,H437&lt;&gt;I437,F437="A"),"2018 - kwh","N/A")))</f>
        <v>N/A</v>
      </c>
      <c r="B435" s="280" t="str">
        <f>IF(AND(F437="A",G437="A"),"A","")</f>
        <v/>
      </c>
      <c r="C435" s="286" t="s">
        <v>371</v>
      </c>
      <c r="D435" s="287"/>
      <c r="E435" s="288" t="s">
        <v>186</v>
      </c>
      <c r="F435" s="289"/>
      <c r="G435" s="289"/>
      <c r="H435" s="289"/>
      <c r="I435" s="289"/>
      <c r="J435" s="289"/>
      <c r="K435" s="289"/>
      <c r="L435" s="289"/>
      <c r="M435" s="289"/>
      <c r="N435" s="289"/>
      <c r="O435" s="289"/>
      <c r="P435" s="280"/>
      <c r="Q435" s="280"/>
      <c r="R435" s="280"/>
      <c r="S435" s="280"/>
      <c r="T435" s="280"/>
      <c r="U435" s="280"/>
      <c r="V435" s="280"/>
      <c r="Z435" s="281"/>
      <c r="AA435" s="281" t="str">
        <f>IF(AND(F437=G437,H437=I437,F437="A"),"2016 - kwh","")</f>
        <v/>
      </c>
      <c r="AB435" s="281" t="str">
        <f>IF(OR(B435="2017 - kwh",B435="2018 - kwh"),"2016 - kwh","")</f>
        <v/>
      </c>
      <c r="AC435" s="281"/>
      <c r="AD435" s="281"/>
      <c r="AE435" s="281"/>
    </row>
    <row r="436" spans="1:31" hidden="1" x14ac:dyDescent="0.35">
      <c r="A436" s="280" t="str">
        <f>IF(AND(F437=G437,H437=I437,J437=K437,F437="A"),"2016 - kw",IF(AND(F437=G437,H437=I437,J437&lt;&gt;K437,F437="A"),"2017 - kw",IF(AND(F437=G437,H437&lt;&gt;I437,F437="A"),"2018 - kw","N/A")))</f>
        <v>N/A</v>
      </c>
      <c r="B436" s="280" t="str">
        <f>IF(AND(F437="A",G437="A"),"A","")</f>
        <v/>
      </c>
      <c r="C436" s="290"/>
      <c r="D436" s="291" t="str">
        <f>D435 &amp; "kW"</f>
        <v>kW</v>
      </c>
      <c r="E436" s="292" t="s">
        <v>235</v>
      </c>
      <c r="F436" s="289"/>
      <c r="G436" s="289"/>
      <c r="H436" s="289"/>
      <c r="I436" s="289"/>
      <c r="J436" s="289"/>
      <c r="K436" s="289"/>
      <c r="L436" s="289"/>
      <c r="M436" s="289"/>
      <c r="N436" s="289"/>
      <c r="O436" s="289"/>
      <c r="P436" s="280"/>
      <c r="Q436" s="280"/>
      <c r="R436" s="280"/>
      <c r="S436" s="280"/>
      <c r="T436" s="280"/>
      <c r="U436" s="280"/>
      <c r="V436" s="280"/>
      <c r="Z436" s="281"/>
      <c r="AA436" s="281" t="str">
        <f>IF(AND(F437=G437,H437=I437,F437="A"),"2016 - kw","")</f>
        <v/>
      </c>
      <c r="AB436" s="281" t="str">
        <f>IF(OR(B436="2017 - kw",B436="2018 - kw"),"2016 - kw","")</f>
        <v/>
      </c>
      <c r="AC436" s="281"/>
      <c r="AD436" s="281"/>
      <c r="AE436" s="281"/>
    </row>
    <row r="437" spans="1:31" hidden="1" x14ac:dyDescent="0.35">
      <c r="A437" s="280"/>
      <c r="B437" s="280"/>
      <c r="C437" s="293"/>
      <c r="D437" s="294"/>
      <c r="E437" s="295" t="s">
        <v>236</v>
      </c>
      <c r="F437" s="296"/>
      <c r="G437" s="296"/>
      <c r="H437" s="296"/>
      <c r="I437" s="296"/>
      <c r="J437" s="296"/>
      <c r="K437" s="296"/>
      <c r="L437" s="296"/>
      <c r="M437" s="296"/>
      <c r="N437" s="296"/>
      <c r="O437" s="296"/>
      <c r="P437" s="280"/>
      <c r="Q437" s="280"/>
      <c r="R437" s="280"/>
      <c r="S437" s="280"/>
      <c r="T437" s="280"/>
      <c r="U437" s="280"/>
      <c r="V437" s="280"/>
      <c r="Z437" s="281"/>
      <c r="AA437" s="281"/>
      <c r="AB437" s="281"/>
      <c r="AC437" s="281"/>
      <c r="AD437" s="281"/>
      <c r="AE437" s="281"/>
    </row>
    <row r="438" spans="1:31" hidden="1" x14ac:dyDescent="0.35">
      <c r="A438" s="280" t="str">
        <f>IF(AND(F440=G440,H440=I440,J440=K440,F440="A"),"2016 - kwh",IF(AND(F440=G440,H440=I440,J440&lt;&gt;K440,F440="A"),"2017 - kwh",IF(AND(F440=G440,H440&lt;&gt;I440,F440="A"),"2018 - kwh","N/A")))</f>
        <v>N/A</v>
      </c>
      <c r="B438" s="280" t="str">
        <f>IF(AND(F440="A",G440="A"),"A","")</f>
        <v/>
      </c>
      <c r="C438" s="286" t="s">
        <v>372</v>
      </c>
      <c r="D438" s="287"/>
      <c r="E438" s="288" t="s">
        <v>186</v>
      </c>
      <c r="F438" s="289"/>
      <c r="G438" s="289"/>
      <c r="H438" s="289"/>
      <c r="I438" s="289"/>
      <c r="J438" s="289"/>
      <c r="K438" s="289"/>
      <c r="L438" s="289"/>
      <c r="M438" s="289"/>
      <c r="N438" s="289"/>
      <c r="O438" s="289"/>
      <c r="P438" s="280"/>
      <c r="Q438" s="280"/>
      <c r="R438" s="280"/>
      <c r="S438" s="280"/>
      <c r="T438" s="280"/>
      <c r="U438" s="280"/>
      <c r="V438" s="280"/>
      <c r="Z438" s="281"/>
      <c r="AA438" s="281" t="str">
        <f>IF(AND(F440=G440,H440=I440,F440="A"),"2016 - kwh","")</f>
        <v/>
      </c>
      <c r="AB438" s="281" t="str">
        <f>IF(OR(B438="2017 - kwh",B438="2018 - kwh"),"2016 - kwh","")</f>
        <v/>
      </c>
      <c r="AC438" s="281"/>
      <c r="AD438" s="281"/>
      <c r="AE438" s="281"/>
    </row>
    <row r="439" spans="1:31" hidden="1" x14ac:dyDescent="0.35">
      <c r="A439" s="280" t="str">
        <f>IF(AND(F440=G440,H440=I440,J440=K440,F440="A"),"2016 - kw",IF(AND(F440=G440,H440=I440,J440&lt;&gt;K440,F440="A"),"2017 - kw",IF(AND(F440=G440,H440&lt;&gt;I440,F440="A"),"2018 - kw","N/A")))</f>
        <v>N/A</v>
      </c>
      <c r="B439" s="280" t="str">
        <f>IF(AND(F440="A",G440="A"),"A","")</f>
        <v/>
      </c>
      <c r="C439" s="290"/>
      <c r="D439" s="291" t="str">
        <f>D438 &amp; "kW"</f>
        <v>kW</v>
      </c>
      <c r="E439" s="292" t="s">
        <v>235</v>
      </c>
      <c r="F439" s="289"/>
      <c r="G439" s="289"/>
      <c r="H439" s="289"/>
      <c r="I439" s="289"/>
      <c r="J439" s="289"/>
      <c r="K439" s="289"/>
      <c r="L439" s="289"/>
      <c r="M439" s="289"/>
      <c r="N439" s="289"/>
      <c r="O439" s="289"/>
      <c r="P439" s="280"/>
      <c r="Q439" s="280"/>
      <c r="R439" s="280"/>
      <c r="S439" s="280"/>
      <c r="T439" s="280"/>
      <c r="U439" s="280"/>
      <c r="V439" s="280"/>
      <c r="Z439" s="281"/>
      <c r="AA439" s="281" t="str">
        <f>IF(AND(F440=G440,H440=I440,F440="A"),"2016 - kw","")</f>
        <v/>
      </c>
      <c r="AB439" s="281" t="str">
        <f>IF(OR(B439="2017 - kw",B439="2018 - kw"),"2016 - kw","")</f>
        <v/>
      </c>
      <c r="AC439" s="281"/>
      <c r="AD439" s="281"/>
      <c r="AE439" s="281"/>
    </row>
    <row r="440" spans="1:31" hidden="1" x14ac:dyDescent="0.35">
      <c r="A440" s="280"/>
      <c r="B440" s="280"/>
      <c r="C440" s="293"/>
      <c r="D440" s="294"/>
      <c r="E440" s="295" t="s">
        <v>236</v>
      </c>
      <c r="F440" s="296"/>
      <c r="G440" s="296"/>
      <c r="H440" s="296"/>
      <c r="I440" s="296"/>
      <c r="J440" s="296"/>
      <c r="K440" s="296"/>
      <c r="L440" s="296"/>
      <c r="M440" s="296"/>
      <c r="N440" s="296"/>
      <c r="O440" s="296"/>
      <c r="P440" s="280"/>
      <c r="Q440" s="280"/>
      <c r="R440" s="280"/>
      <c r="S440" s="280"/>
      <c r="T440" s="280"/>
      <c r="U440" s="280"/>
      <c r="V440" s="280"/>
      <c r="Z440" s="281"/>
      <c r="AA440" s="281"/>
      <c r="AB440" s="281"/>
      <c r="AC440" s="281"/>
      <c r="AD440" s="281"/>
      <c r="AE440" s="281"/>
    </row>
    <row r="441" spans="1:31" hidden="1" x14ac:dyDescent="0.35">
      <c r="A441" s="280" t="str">
        <f>IF(AND(F443=G443,H443=I443,J443=K443,F443="A"),"2016 - kwh",IF(AND(F443=G443,H443=I443,J443&lt;&gt;K443,F443="A"),"2017 - kwh",IF(AND(F443=G443,H443&lt;&gt;I443,F443="A"),"2018 - kwh","N/A")))</f>
        <v>N/A</v>
      </c>
      <c r="B441" s="280" t="str">
        <f>IF(AND(F443="A",G443="A"),"A","")</f>
        <v/>
      </c>
      <c r="C441" s="286" t="s">
        <v>373</v>
      </c>
      <c r="D441" s="287"/>
      <c r="E441" s="288" t="s">
        <v>186</v>
      </c>
      <c r="F441" s="289"/>
      <c r="G441" s="289"/>
      <c r="H441" s="289"/>
      <c r="I441" s="289"/>
      <c r="J441" s="289"/>
      <c r="K441" s="289"/>
      <c r="L441" s="289"/>
      <c r="M441" s="289"/>
      <c r="N441" s="289"/>
      <c r="O441" s="289"/>
      <c r="P441" s="280"/>
      <c r="Q441" s="280"/>
      <c r="R441" s="280"/>
      <c r="S441" s="280"/>
      <c r="T441" s="280"/>
      <c r="U441" s="280"/>
      <c r="V441" s="280"/>
      <c r="Z441" s="281"/>
      <c r="AA441" s="281" t="str">
        <f>IF(AND(F443=G443,H443=I443,F443="A"),"2016 - kwh","")</f>
        <v/>
      </c>
      <c r="AB441" s="281" t="str">
        <f>IF(OR(B441="2017 - kwh",B441="2018 - kwh"),"2016 - kwh","")</f>
        <v/>
      </c>
      <c r="AC441" s="281"/>
      <c r="AD441" s="281"/>
      <c r="AE441" s="281"/>
    </row>
    <row r="442" spans="1:31" hidden="1" x14ac:dyDescent="0.35">
      <c r="A442" s="280" t="str">
        <f>IF(AND(F443=G443,H443=I443,J443=K443,F443="A"),"2016 - kw",IF(AND(F443=G443,H443=I443,J443&lt;&gt;K443,F443="A"),"2017 - kw",IF(AND(F443=G443,H443&lt;&gt;I443,F443="A"),"2018 - kw","N/A")))</f>
        <v>N/A</v>
      </c>
      <c r="B442" s="280" t="str">
        <f>IF(AND(F443="A",G443="A"),"A","")</f>
        <v/>
      </c>
      <c r="C442" s="290"/>
      <c r="D442" s="291" t="str">
        <f>D441 &amp; "kW"</f>
        <v>kW</v>
      </c>
      <c r="E442" s="292" t="s">
        <v>235</v>
      </c>
      <c r="F442" s="289"/>
      <c r="G442" s="289"/>
      <c r="H442" s="289"/>
      <c r="I442" s="289"/>
      <c r="J442" s="289"/>
      <c r="K442" s="289"/>
      <c r="L442" s="289"/>
      <c r="M442" s="289"/>
      <c r="N442" s="289"/>
      <c r="O442" s="289"/>
      <c r="P442" s="280"/>
      <c r="Q442" s="280"/>
      <c r="R442" s="280"/>
      <c r="S442" s="280"/>
      <c r="T442" s="280"/>
      <c r="U442" s="280"/>
      <c r="V442" s="280"/>
      <c r="Z442" s="281"/>
      <c r="AA442" s="281" t="str">
        <f>IF(AND(F443=G443,H443=I443,F443="A"),"2016 - kw","")</f>
        <v/>
      </c>
      <c r="AB442" s="281" t="str">
        <f>IF(OR(B442="2017 - kw",B442="2018 - kw"),"2016 - kw","")</f>
        <v/>
      </c>
      <c r="AC442" s="281"/>
      <c r="AD442" s="281"/>
      <c r="AE442" s="281"/>
    </row>
    <row r="443" spans="1:31" hidden="1" x14ac:dyDescent="0.35">
      <c r="A443" s="280"/>
      <c r="B443" s="280"/>
      <c r="C443" s="293"/>
      <c r="D443" s="294"/>
      <c r="E443" s="295" t="s">
        <v>236</v>
      </c>
      <c r="F443" s="296"/>
      <c r="G443" s="296"/>
      <c r="H443" s="296"/>
      <c r="I443" s="296"/>
      <c r="J443" s="296"/>
      <c r="K443" s="296"/>
      <c r="L443" s="296"/>
      <c r="M443" s="296"/>
      <c r="N443" s="296"/>
      <c r="O443" s="296"/>
      <c r="P443" s="280"/>
      <c r="Q443" s="280"/>
      <c r="R443" s="280"/>
      <c r="S443" s="280"/>
      <c r="T443" s="280"/>
      <c r="U443" s="280"/>
      <c r="V443" s="280"/>
      <c r="Z443" s="281"/>
      <c r="AA443" s="281"/>
      <c r="AB443" s="281"/>
      <c r="AC443" s="281"/>
      <c r="AD443" s="281"/>
      <c r="AE443" s="281"/>
    </row>
    <row r="444" spans="1:31" hidden="1" x14ac:dyDescent="0.35">
      <c r="A444" s="280" t="str">
        <f>IF(AND(F446=G446,H446=I446,J446=K446,F446="A"),"2016 - kwh",IF(AND(F446=G446,H446=I446,J446&lt;&gt;K446,F446="A"),"2017 - kwh",IF(AND(F446=G446,H446&lt;&gt;I446,F446="A"),"2018 - kwh","N/A")))</f>
        <v>N/A</v>
      </c>
      <c r="B444" s="280" t="str">
        <f>IF(AND(F446="A",G446="A"),"A","")</f>
        <v/>
      </c>
      <c r="C444" s="286" t="s">
        <v>374</v>
      </c>
      <c r="D444" s="287"/>
      <c r="E444" s="288" t="s">
        <v>186</v>
      </c>
      <c r="F444" s="289"/>
      <c r="G444" s="289"/>
      <c r="H444" s="289"/>
      <c r="I444" s="289"/>
      <c r="J444" s="289"/>
      <c r="K444" s="289"/>
      <c r="L444" s="289"/>
      <c r="M444" s="289"/>
      <c r="N444" s="289"/>
      <c r="O444" s="289"/>
      <c r="P444" s="280"/>
      <c r="Q444" s="280"/>
      <c r="R444" s="280"/>
      <c r="S444" s="280"/>
      <c r="T444" s="280"/>
      <c r="U444" s="280"/>
      <c r="V444" s="280"/>
      <c r="Z444" s="281"/>
      <c r="AA444" s="281" t="str">
        <f>IF(AND(F446=G446,H446=I446,F446="A"),"2016 - kwh","")</f>
        <v/>
      </c>
      <c r="AB444" s="281" t="str">
        <f>IF(OR(B444="2017 - kwh",B444="2018 - kwh"),"2016 - kwh","")</f>
        <v/>
      </c>
      <c r="AC444" s="281"/>
      <c r="AD444" s="281"/>
      <c r="AE444" s="281"/>
    </row>
    <row r="445" spans="1:31" hidden="1" x14ac:dyDescent="0.35">
      <c r="A445" s="280" t="str">
        <f>IF(AND(F446=G446,H446=I446,J446=K446,F446="A"),"2016 - kw",IF(AND(F446=G446,H446=I446,J446&lt;&gt;K446,F446="A"),"2017 - kw",IF(AND(F446=G446,H446&lt;&gt;I446,F446="A"),"2018 - kw","N/A")))</f>
        <v>N/A</v>
      </c>
      <c r="B445" s="280" t="str">
        <f>IF(AND(F446="A",G446="A"),"A","")</f>
        <v/>
      </c>
      <c r="C445" s="290"/>
      <c r="D445" s="291" t="str">
        <f>D444 &amp; "kW"</f>
        <v>kW</v>
      </c>
      <c r="E445" s="292" t="s">
        <v>235</v>
      </c>
      <c r="F445" s="289"/>
      <c r="G445" s="289"/>
      <c r="H445" s="289"/>
      <c r="I445" s="289"/>
      <c r="J445" s="289"/>
      <c r="K445" s="289"/>
      <c r="L445" s="289"/>
      <c r="M445" s="289"/>
      <c r="N445" s="289"/>
      <c r="O445" s="289"/>
      <c r="P445" s="280"/>
      <c r="Q445" s="280"/>
      <c r="R445" s="280"/>
      <c r="S445" s="280"/>
      <c r="T445" s="280"/>
      <c r="U445" s="280"/>
      <c r="V445" s="280"/>
      <c r="Z445" s="281"/>
      <c r="AA445" s="281" t="str">
        <f>IF(AND(F446=G446,H446=I446,F446="A"),"2016 - kw","")</f>
        <v/>
      </c>
      <c r="AB445" s="281" t="str">
        <f>IF(OR(B445="2017 - kw",B445="2018 - kw"),"2016 - kw","")</f>
        <v/>
      </c>
      <c r="AC445" s="281"/>
      <c r="AD445" s="281"/>
      <c r="AE445" s="281"/>
    </row>
    <row r="446" spans="1:31" hidden="1" x14ac:dyDescent="0.35">
      <c r="A446" s="280"/>
      <c r="B446" s="280"/>
      <c r="C446" s="293"/>
      <c r="D446" s="294"/>
      <c r="E446" s="295" t="s">
        <v>236</v>
      </c>
      <c r="F446" s="296"/>
      <c r="G446" s="296"/>
      <c r="H446" s="296"/>
      <c r="I446" s="296"/>
      <c r="J446" s="296"/>
      <c r="K446" s="296"/>
      <c r="L446" s="296"/>
      <c r="M446" s="296"/>
      <c r="N446" s="296"/>
      <c r="O446" s="296"/>
      <c r="P446" s="280"/>
      <c r="Q446" s="280"/>
      <c r="R446" s="280"/>
      <c r="S446" s="280"/>
      <c r="T446" s="280"/>
      <c r="U446" s="280"/>
      <c r="V446" s="280"/>
      <c r="Z446" s="281"/>
      <c r="AA446" s="281"/>
      <c r="AB446" s="281"/>
      <c r="AC446" s="281"/>
      <c r="AD446" s="281"/>
      <c r="AE446" s="281"/>
    </row>
    <row r="447" spans="1:31" hidden="1" x14ac:dyDescent="0.35">
      <c r="A447" s="280" t="str">
        <f>IF(AND(F449=G449,H449=I449,J449=K449,F449="A"),"2016 - kwh",IF(AND(F449=G449,H449=I449,J449&lt;&gt;K449,F449="A"),"2017 - kwh",IF(AND(F449=G449,H449&lt;&gt;I449,F449="A"),"2018 - kwh","N/A")))</f>
        <v>N/A</v>
      </c>
      <c r="B447" s="280" t="str">
        <f>IF(AND(F449="A",G449="A"),"A","")</f>
        <v/>
      </c>
      <c r="C447" s="286" t="s">
        <v>375</v>
      </c>
      <c r="D447" s="287"/>
      <c r="E447" s="288" t="s">
        <v>186</v>
      </c>
      <c r="F447" s="289"/>
      <c r="G447" s="289"/>
      <c r="H447" s="289"/>
      <c r="I447" s="289"/>
      <c r="J447" s="289"/>
      <c r="K447" s="289"/>
      <c r="L447" s="289"/>
      <c r="M447" s="289"/>
      <c r="N447" s="289"/>
      <c r="O447" s="289"/>
      <c r="P447" s="280"/>
      <c r="Q447" s="280"/>
      <c r="R447" s="280"/>
      <c r="S447" s="280"/>
      <c r="T447" s="280"/>
      <c r="U447" s="280"/>
      <c r="V447" s="280"/>
      <c r="Z447" s="281"/>
      <c r="AA447" s="281" t="str">
        <f>IF(AND(F449=G449,H449=I449,F449="A"),"2016 - kwh","")</f>
        <v/>
      </c>
      <c r="AB447" s="281" t="str">
        <f>IF(OR(B447="2017 - kwh",B447="2018 - kwh"),"2016 - kwh","")</f>
        <v/>
      </c>
      <c r="AC447" s="281"/>
      <c r="AD447" s="281"/>
      <c r="AE447" s="281"/>
    </row>
    <row r="448" spans="1:31" hidden="1" x14ac:dyDescent="0.35">
      <c r="A448" s="280" t="str">
        <f>IF(AND(F449=G449,H449=I449,J449=K449,F449="A"),"2016 - kw",IF(AND(F449=G449,H449=I449,J449&lt;&gt;K449,F449="A"),"2017 - kw",IF(AND(F449=G449,H449&lt;&gt;I449,F449="A"),"2018 - kw","N/A")))</f>
        <v>N/A</v>
      </c>
      <c r="B448" s="280" t="str">
        <f>IF(AND(F449="A",G449="A"),"A","")</f>
        <v/>
      </c>
      <c r="C448" s="290"/>
      <c r="D448" s="291" t="str">
        <f>D447 &amp; "kW"</f>
        <v>kW</v>
      </c>
      <c r="E448" s="292" t="s">
        <v>235</v>
      </c>
      <c r="F448" s="289"/>
      <c r="G448" s="289"/>
      <c r="H448" s="289"/>
      <c r="I448" s="289"/>
      <c r="J448" s="289"/>
      <c r="K448" s="289"/>
      <c r="L448" s="289"/>
      <c r="M448" s="289"/>
      <c r="N448" s="289"/>
      <c r="O448" s="289"/>
      <c r="P448" s="280"/>
      <c r="Q448" s="280"/>
      <c r="R448" s="280"/>
      <c r="S448" s="280"/>
      <c r="T448" s="280"/>
      <c r="U448" s="280"/>
      <c r="V448" s="280"/>
      <c r="Z448" s="281"/>
      <c r="AA448" s="281" t="str">
        <f>IF(AND(F449=G449,H449=I449,F449="A"),"2016 - kw","")</f>
        <v/>
      </c>
      <c r="AB448" s="281" t="str">
        <f>IF(OR(B448="2017 - kw",B448="2018 - kw"),"2016 - kw","")</f>
        <v/>
      </c>
      <c r="AC448" s="281"/>
      <c r="AD448" s="281"/>
      <c r="AE448" s="281"/>
    </row>
    <row r="449" spans="1:31" hidden="1" x14ac:dyDescent="0.35">
      <c r="A449" s="280"/>
      <c r="B449" s="280"/>
      <c r="C449" s="293"/>
      <c r="D449" s="294"/>
      <c r="E449" s="295" t="s">
        <v>236</v>
      </c>
      <c r="F449" s="296"/>
      <c r="G449" s="296"/>
      <c r="H449" s="296"/>
      <c r="I449" s="296"/>
      <c r="J449" s="296"/>
      <c r="K449" s="296"/>
      <c r="L449" s="296"/>
      <c r="M449" s="296"/>
      <c r="N449" s="296"/>
      <c r="O449" s="296"/>
      <c r="P449" s="280"/>
      <c r="Q449" s="280"/>
      <c r="R449" s="280"/>
      <c r="S449" s="280"/>
      <c r="T449" s="280"/>
      <c r="U449" s="280"/>
      <c r="V449" s="280"/>
      <c r="Z449" s="281"/>
      <c r="AA449" s="281"/>
      <c r="AB449" s="281"/>
      <c r="AC449" s="281"/>
      <c r="AD449" s="281"/>
      <c r="AE449" s="281"/>
    </row>
    <row r="450" spans="1:31" hidden="1" x14ac:dyDescent="0.35">
      <c r="A450" s="280" t="str">
        <f>IF(AND(F452=G452,H452=I452,J452=K452,F452="A"),"2016 - kwh",IF(AND(F452=G452,H452=I452,J452&lt;&gt;K452,F452="A"),"2017 - kwh",IF(AND(F452=G452,H452&lt;&gt;I452,F452="A"),"2018 - kwh","N/A")))</f>
        <v>N/A</v>
      </c>
      <c r="B450" s="280" t="str">
        <f>IF(AND(F452="A",G452="A"),"A","")</f>
        <v/>
      </c>
      <c r="C450" s="286" t="s">
        <v>376</v>
      </c>
      <c r="D450" s="287"/>
      <c r="E450" s="288" t="s">
        <v>186</v>
      </c>
      <c r="F450" s="289"/>
      <c r="G450" s="289"/>
      <c r="H450" s="289"/>
      <c r="I450" s="289"/>
      <c r="J450" s="289"/>
      <c r="K450" s="289"/>
      <c r="L450" s="289"/>
      <c r="M450" s="289"/>
      <c r="N450" s="289"/>
      <c r="O450" s="289"/>
      <c r="P450" s="280"/>
      <c r="Q450" s="280"/>
      <c r="R450" s="280"/>
      <c r="S450" s="280"/>
      <c r="T450" s="280"/>
      <c r="U450" s="280"/>
      <c r="V450" s="280"/>
      <c r="Z450" s="281"/>
      <c r="AA450" s="281" t="str">
        <f>IF(AND(F452=G452,H452=I452,F452="A"),"2016 - kwh","")</f>
        <v/>
      </c>
      <c r="AB450" s="281" t="str">
        <f>IF(OR(B450="2017 - kwh",B450="2018 - kwh"),"2016 - kwh","")</f>
        <v/>
      </c>
      <c r="AC450" s="281"/>
      <c r="AD450" s="281"/>
      <c r="AE450" s="281"/>
    </row>
    <row r="451" spans="1:31" hidden="1" x14ac:dyDescent="0.35">
      <c r="A451" s="280" t="str">
        <f>IF(AND(F452=G452,H452=I452,J452=K452,F452="A"),"2016 - kw",IF(AND(F452=G452,H452=I452,J452&lt;&gt;K452,F452="A"),"2017 - kw",IF(AND(F452=G452,H452&lt;&gt;I452,F452="A"),"2018 - kw","N/A")))</f>
        <v>N/A</v>
      </c>
      <c r="B451" s="280" t="str">
        <f>IF(AND(F452="A",G452="A"),"A","")</f>
        <v/>
      </c>
      <c r="C451" s="290"/>
      <c r="D451" s="291" t="str">
        <f>D450 &amp; "kW"</f>
        <v>kW</v>
      </c>
      <c r="E451" s="292" t="s">
        <v>235</v>
      </c>
      <c r="F451" s="289"/>
      <c r="G451" s="289"/>
      <c r="H451" s="289"/>
      <c r="I451" s="289"/>
      <c r="J451" s="289"/>
      <c r="K451" s="289"/>
      <c r="L451" s="289"/>
      <c r="M451" s="289"/>
      <c r="N451" s="289"/>
      <c r="O451" s="289"/>
      <c r="P451" s="280"/>
      <c r="Q451" s="280"/>
      <c r="R451" s="280"/>
      <c r="S451" s="280"/>
      <c r="T451" s="280"/>
      <c r="U451" s="280"/>
      <c r="V451" s="280"/>
      <c r="Z451" s="281"/>
      <c r="AA451" s="281" t="str">
        <f>IF(AND(F452=G452,H452=I452,F452="A"),"2016 - kw","")</f>
        <v/>
      </c>
      <c r="AB451" s="281" t="str">
        <f>IF(OR(B451="2017 - kw",B451="2018 - kw"),"2016 - kw","")</f>
        <v/>
      </c>
      <c r="AC451" s="281"/>
      <c r="AD451" s="281"/>
      <c r="AE451" s="281"/>
    </row>
    <row r="452" spans="1:31" hidden="1" x14ac:dyDescent="0.35">
      <c r="A452" s="280"/>
      <c r="B452" s="280"/>
      <c r="C452" s="293"/>
      <c r="D452" s="294"/>
      <c r="E452" s="295" t="s">
        <v>236</v>
      </c>
      <c r="F452" s="296"/>
      <c r="G452" s="296"/>
      <c r="H452" s="296"/>
      <c r="I452" s="296"/>
      <c r="J452" s="296"/>
      <c r="K452" s="296"/>
      <c r="L452" s="296"/>
      <c r="M452" s="296"/>
      <c r="N452" s="296"/>
      <c r="O452" s="296"/>
      <c r="P452" s="280"/>
      <c r="Q452" s="280"/>
      <c r="R452" s="280"/>
      <c r="S452" s="280"/>
      <c r="T452" s="280"/>
      <c r="U452" s="280"/>
      <c r="V452" s="280"/>
      <c r="Z452" s="281"/>
      <c r="AA452" s="281"/>
      <c r="AB452" s="281"/>
      <c r="AC452" s="281"/>
      <c r="AD452" s="281"/>
      <c r="AE452" s="281"/>
    </row>
    <row r="453" spans="1:31" hidden="1" x14ac:dyDescent="0.35">
      <c r="A453" s="280" t="str">
        <f>IF(AND(F455=G455,H455=I455,J455=K455,F455="A"),"2016 - kwh",IF(AND(F455=G455,H455=I455,J455&lt;&gt;K455,F455="A"),"2017 - kwh",IF(AND(F455=G455,H455&lt;&gt;I455,F455="A"),"2018 - kwh","N/A")))</f>
        <v>N/A</v>
      </c>
      <c r="B453" s="280" t="str">
        <f>IF(AND(F455="A",G455="A"),"A","")</f>
        <v/>
      </c>
      <c r="C453" s="286" t="s">
        <v>377</v>
      </c>
      <c r="D453" s="287"/>
      <c r="E453" s="288" t="s">
        <v>186</v>
      </c>
      <c r="F453" s="289"/>
      <c r="G453" s="289"/>
      <c r="H453" s="289"/>
      <c r="I453" s="289"/>
      <c r="J453" s="289"/>
      <c r="K453" s="289"/>
      <c r="L453" s="289"/>
      <c r="M453" s="289"/>
      <c r="N453" s="289"/>
      <c r="O453" s="289"/>
      <c r="P453" s="280"/>
      <c r="Q453" s="280"/>
      <c r="R453" s="280"/>
      <c r="S453" s="280"/>
      <c r="T453" s="280"/>
      <c r="U453" s="280"/>
      <c r="V453" s="280"/>
      <c r="Z453" s="281"/>
      <c r="AA453" s="281" t="str">
        <f>IF(AND(F455=G455,H455=I455,F455="A"),"2016 - kwh","")</f>
        <v/>
      </c>
      <c r="AB453" s="281" t="str">
        <f>IF(OR(B453="2017 - kwh",B453="2018 - kwh"),"2016 - kwh","")</f>
        <v/>
      </c>
      <c r="AC453" s="281"/>
      <c r="AD453" s="281"/>
      <c r="AE453" s="281"/>
    </row>
    <row r="454" spans="1:31" hidden="1" x14ac:dyDescent="0.35">
      <c r="A454" s="280" t="str">
        <f>IF(AND(F455=G455,H455=I455,J455=K455,F455="A"),"2016 - kw",IF(AND(F455=G455,H455=I455,J455&lt;&gt;K455,F455="A"),"2017 - kw",IF(AND(F455=G455,H455&lt;&gt;I455,F455="A"),"2018 - kw","N/A")))</f>
        <v>N/A</v>
      </c>
      <c r="B454" s="280" t="str">
        <f>IF(AND(F455="A",G455="A"),"A","")</f>
        <v/>
      </c>
      <c r="C454" s="290"/>
      <c r="D454" s="291" t="str">
        <f>D453 &amp; "kW"</f>
        <v>kW</v>
      </c>
      <c r="E454" s="292" t="s">
        <v>235</v>
      </c>
      <c r="F454" s="289"/>
      <c r="G454" s="289"/>
      <c r="H454" s="289"/>
      <c r="I454" s="289"/>
      <c r="J454" s="289"/>
      <c r="K454" s="289"/>
      <c r="L454" s="289"/>
      <c r="M454" s="289"/>
      <c r="N454" s="289"/>
      <c r="O454" s="289"/>
      <c r="P454" s="280"/>
      <c r="Q454" s="280"/>
      <c r="R454" s="280"/>
      <c r="S454" s="280"/>
      <c r="T454" s="280"/>
      <c r="U454" s="280"/>
      <c r="V454" s="280"/>
      <c r="Z454" s="281"/>
      <c r="AA454" s="281" t="str">
        <f>IF(AND(F455=G455,H455=I455,F455="A"),"2016 - kw","")</f>
        <v/>
      </c>
      <c r="AB454" s="281" t="str">
        <f>IF(OR(B454="2017 - kw",B454="2018 - kw"),"2016 - kw","")</f>
        <v/>
      </c>
      <c r="AC454" s="281"/>
      <c r="AD454" s="281"/>
      <c r="AE454" s="281"/>
    </row>
    <row r="455" spans="1:31" hidden="1" x14ac:dyDescent="0.35">
      <c r="A455" s="280"/>
      <c r="B455" s="280"/>
      <c r="C455" s="293"/>
      <c r="D455" s="294"/>
      <c r="E455" s="295" t="s">
        <v>236</v>
      </c>
      <c r="F455" s="296"/>
      <c r="G455" s="296"/>
      <c r="H455" s="296"/>
      <c r="I455" s="296"/>
      <c r="J455" s="296"/>
      <c r="K455" s="296"/>
      <c r="L455" s="296"/>
      <c r="M455" s="296"/>
      <c r="N455" s="296"/>
      <c r="O455" s="296"/>
      <c r="P455" s="280"/>
      <c r="Q455" s="280"/>
      <c r="R455" s="280"/>
      <c r="S455" s="280"/>
      <c r="T455" s="280"/>
      <c r="U455" s="280"/>
      <c r="V455" s="280"/>
      <c r="Z455" s="281"/>
      <c r="AA455" s="281"/>
      <c r="AB455" s="281"/>
      <c r="AC455" s="281"/>
      <c r="AD455" s="281"/>
      <c r="AE455" s="281"/>
    </row>
    <row r="456" spans="1:31" hidden="1" x14ac:dyDescent="0.35">
      <c r="A456" s="280" t="str">
        <f>IF(AND(F458=G458,H458=I458,J458=K458,F458="A"),"2016 - kwh",IF(AND(F458=G458,H458=I458,J458&lt;&gt;K458,F458="A"),"2017 - kwh",IF(AND(F458=G458,H458&lt;&gt;I458,F458="A"),"2018 - kwh","N/A")))</f>
        <v>N/A</v>
      </c>
      <c r="B456" s="280" t="str">
        <f>IF(AND(F458="A",G458="A"),"A","")</f>
        <v/>
      </c>
      <c r="C456" s="286" t="s">
        <v>378</v>
      </c>
      <c r="D456" s="287"/>
      <c r="E456" s="288" t="s">
        <v>186</v>
      </c>
      <c r="F456" s="289"/>
      <c r="G456" s="289"/>
      <c r="H456" s="289"/>
      <c r="I456" s="289"/>
      <c r="J456" s="289"/>
      <c r="K456" s="289"/>
      <c r="L456" s="289"/>
      <c r="M456" s="289"/>
      <c r="N456" s="289"/>
      <c r="O456" s="289"/>
      <c r="P456" s="280"/>
      <c r="Q456" s="280"/>
      <c r="R456" s="280"/>
      <c r="S456" s="280"/>
      <c r="T456" s="280"/>
      <c r="U456" s="280"/>
      <c r="V456" s="280"/>
      <c r="Z456" s="281"/>
      <c r="AA456" s="281" t="str">
        <f>IF(AND(F458=G458,H458=I458,F458="A"),"2016 - kwh","")</f>
        <v/>
      </c>
      <c r="AB456" s="281" t="str">
        <f>IF(OR(B456="2017 - kwh",B456="2018 - kwh"),"2016 - kwh","")</f>
        <v/>
      </c>
      <c r="AC456" s="281"/>
      <c r="AD456" s="281"/>
      <c r="AE456" s="281"/>
    </row>
    <row r="457" spans="1:31" hidden="1" x14ac:dyDescent="0.35">
      <c r="A457" s="280" t="str">
        <f>IF(AND(F458=G458,H458=I458,J458=K458,F458="A"),"2016 - kw",IF(AND(F458=G458,H458=I458,J458&lt;&gt;K458,F458="A"),"2017 - kw",IF(AND(F458=G458,H458&lt;&gt;I458,F458="A"),"2018 - kw","N/A")))</f>
        <v>N/A</v>
      </c>
      <c r="B457" s="280" t="str">
        <f>IF(AND(F458="A",G458="A"),"A","")</f>
        <v/>
      </c>
      <c r="C457" s="290"/>
      <c r="D457" s="291" t="str">
        <f>D456 &amp; "kW"</f>
        <v>kW</v>
      </c>
      <c r="E457" s="292" t="s">
        <v>235</v>
      </c>
      <c r="F457" s="289"/>
      <c r="G457" s="289"/>
      <c r="H457" s="289"/>
      <c r="I457" s="289"/>
      <c r="J457" s="289"/>
      <c r="K457" s="289"/>
      <c r="L457" s="289"/>
      <c r="M457" s="289"/>
      <c r="N457" s="289"/>
      <c r="O457" s="289"/>
      <c r="P457" s="280"/>
      <c r="Q457" s="280"/>
      <c r="R457" s="280"/>
      <c r="S457" s="280"/>
      <c r="T457" s="280"/>
      <c r="U457" s="280"/>
      <c r="V457" s="280"/>
      <c r="Z457" s="281"/>
      <c r="AA457" s="281" t="str">
        <f>IF(AND(F458=G458,H458=I458,F458="A"),"2016 - kw","")</f>
        <v/>
      </c>
      <c r="AB457" s="281" t="str">
        <f>IF(OR(B457="2017 - kw",B457="2018 - kw"),"2016 - kw","")</f>
        <v/>
      </c>
      <c r="AC457" s="281"/>
      <c r="AD457" s="281"/>
      <c r="AE457" s="281"/>
    </row>
    <row r="458" spans="1:31" hidden="1" x14ac:dyDescent="0.35">
      <c r="A458" s="280"/>
      <c r="B458" s="280"/>
      <c r="C458" s="293"/>
      <c r="D458" s="294"/>
      <c r="E458" s="295" t="s">
        <v>236</v>
      </c>
      <c r="F458" s="296"/>
      <c r="G458" s="296"/>
      <c r="H458" s="296"/>
      <c r="I458" s="296"/>
      <c r="J458" s="296"/>
      <c r="K458" s="296"/>
      <c r="L458" s="296"/>
      <c r="M458" s="296"/>
      <c r="N458" s="296"/>
      <c r="O458" s="296"/>
      <c r="P458" s="280"/>
      <c r="Q458" s="280"/>
      <c r="R458" s="280"/>
      <c r="S458" s="280"/>
      <c r="T458" s="280"/>
      <c r="U458" s="280"/>
      <c r="V458" s="280"/>
      <c r="Z458" s="281"/>
      <c r="AA458" s="281"/>
      <c r="AB458" s="281"/>
      <c r="AC458" s="281"/>
      <c r="AD458" s="281"/>
      <c r="AE458" s="281"/>
    </row>
    <row r="459" spans="1:31" hidden="1" x14ac:dyDescent="0.35">
      <c r="A459" s="280" t="str">
        <f>IF(AND(F461=G461,H461=I461,J461=K461,F461="A"),"2016 - kwh",IF(AND(F461=G461,H461=I461,J461&lt;&gt;K461,F461="A"),"2017 - kwh",IF(AND(F461=G461,H461&lt;&gt;I461,F461="A"),"2018 - kwh","N/A")))</f>
        <v>N/A</v>
      </c>
      <c r="B459" s="280" t="str">
        <f>IF(AND(F461="A",G461="A"),"A","")</f>
        <v/>
      </c>
      <c r="C459" s="286" t="s">
        <v>379</v>
      </c>
      <c r="D459" s="287"/>
      <c r="E459" s="288" t="s">
        <v>186</v>
      </c>
      <c r="F459" s="289"/>
      <c r="G459" s="289"/>
      <c r="H459" s="289"/>
      <c r="I459" s="289"/>
      <c r="J459" s="289"/>
      <c r="K459" s="289"/>
      <c r="L459" s="289"/>
      <c r="M459" s="289"/>
      <c r="N459" s="289"/>
      <c r="O459" s="289"/>
      <c r="P459" s="280"/>
      <c r="Q459" s="280"/>
      <c r="R459" s="280"/>
      <c r="S459" s="280"/>
      <c r="T459" s="280"/>
      <c r="U459" s="280"/>
      <c r="V459" s="280"/>
      <c r="Z459" s="281"/>
      <c r="AA459" s="281" t="str">
        <f>IF(AND(F461=G461,H461=I461,F461="A"),"2016 - kwh","")</f>
        <v/>
      </c>
      <c r="AB459" s="281" t="str">
        <f>IF(OR(B459="2017 - kwh",B459="2018 - kwh"),"2016 - kwh","")</f>
        <v/>
      </c>
      <c r="AC459" s="281"/>
      <c r="AD459" s="281"/>
      <c r="AE459" s="281"/>
    </row>
    <row r="460" spans="1:31" hidden="1" x14ac:dyDescent="0.35">
      <c r="A460" s="280" t="str">
        <f>IF(AND(F461=G461,H461=I461,J461=K461,F461="A"),"2016 - kw",IF(AND(F461=G461,H461=I461,J461&lt;&gt;K461,F461="A"),"2017 - kw",IF(AND(F461=G461,H461&lt;&gt;I461,F461="A"),"2018 - kw","N/A")))</f>
        <v>N/A</v>
      </c>
      <c r="B460" s="280" t="str">
        <f>IF(AND(F461="A",G461="A"),"A","")</f>
        <v/>
      </c>
      <c r="C460" s="290"/>
      <c r="D460" s="291" t="str">
        <f>D459 &amp; "kW"</f>
        <v>kW</v>
      </c>
      <c r="E460" s="292" t="s">
        <v>235</v>
      </c>
      <c r="F460" s="289"/>
      <c r="G460" s="289"/>
      <c r="H460" s="289"/>
      <c r="I460" s="289"/>
      <c r="J460" s="289"/>
      <c r="K460" s="289"/>
      <c r="L460" s="289"/>
      <c r="M460" s="289"/>
      <c r="N460" s="289"/>
      <c r="O460" s="289"/>
      <c r="P460" s="280"/>
      <c r="Q460" s="280"/>
      <c r="R460" s="280"/>
      <c r="S460" s="280"/>
      <c r="T460" s="280"/>
      <c r="U460" s="280"/>
      <c r="V460" s="280"/>
      <c r="Z460" s="281"/>
      <c r="AA460" s="281" t="str">
        <f>IF(AND(F461=G461,H461=I461,F461="A"),"2016 - kw","")</f>
        <v/>
      </c>
      <c r="AB460" s="281" t="str">
        <f>IF(OR(B460="2017 - kw",B460="2018 - kw"),"2016 - kw","")</f>
        <v/>
      </c>
      <c r="AC460" s="281"/>
      <c r="AD460" s="281"/>
      <c r="AE460" s="281"/>
    </row>
    <row r="461" spans="1:31" hidden="1" x14ac:dyDescent="0.35">
      <c r="A461" s="280"/>
      <c r="B461" s="280"/>
      <c r="C461" s="293"/>
      <c r="D461" s="294"/>
      <c r="E461" s="295" t="s">
        <v>236</v>
      </c>
      <c r="F461" s="296"/>
      <c r="G461" s="296"/>
      <c r="H461" s="296"/>
      <c r="I461" s="296"/>
      <c r="J461" s="296"/>
      <c r="K461" s="296"/>
      <c r="L461" s="296"/>
      <c r="M461" s="296"/>
      <c r="N461" s="296"/>
      <c r="O461" s="296"/>
      <c r="P461" s="280"/>
      <c r="Q461" s="280"/>
      <c r="R461" s="280"/>
      <c r="S461" s="280"/>
      <c r="T461" s="280"/>
      <c r="U461" s="280"/>
      <c r="V461" s="280"/>
      <c r="Z461" s="281"/>
      <c r="AA461" s="281"/>
      <c r="AB461" s="281"/>
      <c r="AC461" s="281"/>
      <c r="AD461" s="281"/>
      <c r="AE461" s="281"/>
    </row>
    <row r="462" spans="1:31" hidden="1" x14ac:dyDescent="0.35">
      <c r="A462" s="280" t="str">
        <f>IF(AND(F464=G464,H464=I464,J464=K464,F464="A"),"2016 - kwh",IF(AND(F464=G464,H464=I464,J464&lt;&gt;K464,F464="A"),"2017 - kwh",IF(AND(F464=G464,H464&lt;&gt;I464,F464="A"),"2018 - kwh","N/A")))</f>
        <v>N/A</v>
      </c>
      <c r="B462" s="280" t="str">
        <f>IF(AND(F464="A",G464="A"),"A","")</f>
        <v/>
      </c>
      <c r="C462" s="286" t="s">
        <v>380</v>
      </c>
      <c r="D462" s="287"/>
      <c r="E462" s="288" t="s">
        <v>186</v>
      </c>
      <c r="F462" s="289"/>
      <c r="G462" s="289"/>
      <c r="H462" s="289"/>
      <c r="I462" s="289"/>
      <c r="J462" s="289"/>
      <c r="K462" s="289"/>
      <c r="L462" s="289"/>
      <c r="M462" s="289"/>
      <c r="N462" s="289"/>
      <c r="O462" s="289"/>
      <c r="P462" s="280"/>
      <c r="Q462" s="280"/>
      <c r="R462" s="280"/>
      <c r="S462" s="280"/>
      <c r="T462" s="280"/>
      <c r="U462" s="280"/>
      <c r="V462" s="280"/>
      <c r="Z462" s="281"/>
      <c r="AA462" s="281" t="str">
        <f>IF(AND(F464=G464,H464=I464,F464="A"),"2016 - kwh","")</f>
        <v/>
      </c>
      <c r="AB462" s="281" t="str">
        <f>IF(OR(B462="2017 - kwh",B462="2018 - kwh"),"2016 - kwh","")</f>
        <v/>
      </c>
      <c r="AC462" s="281"/>
      <c r="AD462" s="281"/>
      <c r="AE462" s="281"/>
    </row>
    <row r="463" spans="1:31" hidden="1" x14ac:dyDescent="0.35">
      <c r="A463" s="280" t="str">
        <f>IF(AND(F464=G464,H464=I464,J464=K464,F464="A"),"2016 - kw",IF(AND(F464=G464,H464=I464,J464&lt;&gt;K464,F464="A"),"2017 - kw",IF(AND(F464=G464,H464&lt;&gt;I464,F464="A"),"2018 - kw","N/A")))</f>
        <v>N/A</v>
      </c>
      <c r="B463" s="280" t="str">
        <f>IF(AND(F464="A",G464="A"),"A","")</f>
        <v/>
      </c>
      <c r="C463" s="290"/>
      <c r="D463" s="291" t="str">
        <f>D462 &amp; "kW"</f>
        <v>kW</v>
      </c>
      <c r="E463" s="292" t="s">
        <v>235</v>
      </c>
      <c r="F463" s="289"/>
      <c r="G463" s="289"/>
      <c r="H463" s="289"/>
      <c r="I463" s="289"/>
      <c r="J463" s="289"/>
      <c r="K463" s="289"/>
      <c r="L463" s="289"/>
      <c r="M463" s="289"/>
      <c r="N463" s="289"/>
      <c r="O463" s="289"/>
      <c r="P463" s="280"/>
      <c r="Q463" s="280"/>
      <c r="R463" s="280"/>
      <c r="S463" s="280"/>
      <c r="T463" s="280"/>
      <c r="U463" s="280"/>
      <c r="V463" s="280"/>
      <c r="Z463" s="281"/>
      <c r="AA463" s="281" t="str">
        <f>IF(AND(F464=G464,H464=I464,F464="A"),"2016 - kw","")</f>
        <v/>
      </c>
      <c r="AB463" s="281" t="str">
        <f>IF(OR(B463="2017 - kw",B463="2018 - kw"),"2016 - kw","")</f>
        <v/>
      </c>
      <c r="AC463" s="281"/>
      <c r="AD463" s="281"/>
      <c r="AE463" s="281"/>
    </row>
    <row r="464" spans="1:31" hidden="1" x14ac:dyDescent="0.35">
      <c r="A464" s="280"/>
      <c r="B464" s="280"/>
      <c r="C464" s="293"/>
      <c r="D464" s="294"/>
      <c r="E464" s="295" t="s">
        <v>236</v>
      </c>
      <c r="F464" s="296"/>
      <c r="G464" s="296"/>
      <c r="H464" s="296"/>
      <c r="I464" s="296"/>
      <c r="J464" s="296"/>
      <c r="K464" s="296"/>
      <c r="L464" s="296"/>
      <c r="M464" s="296"/>
      <c r="N464" s="296"/>
      <c r="O464" s="296"/>
      <c r="P464" s="280"/>
      <c r="Q464" s="280"/>
      <c r="R464" s="280"/>
      <c r="S464" s="280"/>
      <c r="T464" s="280"/>
      <c r="U464" s="280"/>
      <c r="V464" s="280"/>
      <c r="Z464" s="281"/>
      <c r="AA464" s="281"/>
      <c r="AB464" s="281"/>
      <c r="AC464" s="281"/>
      <c r="AD464" s="281"/>
      <c r="AE464" s="281"/>
    </row>
    <row r="465" spans="1:31" hidden="1" x14ac:dyDescent="0.35">
      <c r="A465" s="280" t="str">
        <f>IF(AND(F467=G467,H467=I467,J467=K467,F467="A"),"2016 - kwh",IF(AND(F467=G467,H467=I467,J467&lt;&gt;K467,F467="A"),"2017 - kwh",IF(AND(F467=G467,H467&lt;&gt;I467,F467="A"),"2018 - kwh","N/A")))</f>
        <v>N/A</v>
      </c>
      <c r="B465" s="280" t="str">
        <f>IF(AND(F467="A",G467="A"),"A","")</f>
        <v/>
      </c>
      <c r="C465" s="286" t="s">
        <v>381</v>
      </c>
      <c r="D465" s="287"/>
      <c r="E465" s="288" t="s">
        <v>186</v>
      </c>
      <c r="F465" s="289"/>
      <c r="G465" s="289"/>
      <c r="H465" s="289"/>
      <c r="I465" s="289"/>
      <c r="J465" s="289"/>
      <c r="K465" s="289"/>
      <c r="L465" s="289"/>
      <c r="M465" s="289"/>
      <c r="N465" s="289"/>
      <c r="O465" s="289"/>
      <c r="P465" s="280"/>
      <c r="Q465" s="280"/>
      <c r="R465" s="280"/>
      <c r="S465" s="280"/>
      <c r="T465" s="280"/>
      <c r="U465" s="280"/>
      <c r="V465" s="280"/>
      <c r="Z465" s="281"/>
      <c r="AA465" s="281" t="str">
        <f>IF(AND(F467=G467,H467=I467,F467="A"),"2016 - kwh","")</f>
        <v/>
      </c>
      <c r="AB465" s="281" t="str">
        <f>IF(OR(B465="2017 - kwh",B465="2018 - kwh"),"2016 - kwh","")</f>
        <v/>
      </c>
      <c r="AC465" s="281"/>
      <c r="AD465" s="281"/>
      <c r="AE465" s="281"/>
    </row>
    <row r="466" spans="1:31" hidden="1" x14ac:dyDescent="0.35">
      <c r="A466" s="280" t="str">
        <f>IF(AND(F467=G467,H467=I467,J467=K467,F467="A"),"2016 - kw",IF(AND(F467=G467,H467=I467,J467&lt;&gt;K467,F467="A"),"2017 - kw",IF(AND(F467=G467,H467&lt;&gt;I467,F467="A"),"2018 - kw","N/A")))</f>
        <v>N/A</v>
      </c>
      <c r="B466" s="280" t="str">
        <f>IF(AND(F467="A",G467="A"),"A","")</f>
        <v/>
      </c>
      <c r="C466" s="290"/>
      <c r="D466" s="291" t="str">
        <f>D465 &amp; "kW"</f>
        <v>kW</v>
      </c>
      <c r="E466" s="292" t="s">
        <v>235</v>
      </c>
      <c r="F466" s="289"/>
      <c r="G466" s="289"/>
      <c r="H466" s="289"/>
      <c r="I466" s="289"/>
      <c r="J466" s="289"/>
      <c r="K466" s="289"/>
      <c r="L466" s="289"/>
      <c r="M466" s="289"/>
      <c r="N466" s="289"/>
      <c r="O466" s="289"/>
      <c r="P466" s="280"/>
      <c r="Q466" s="280"/>
      <c r="R466" s="280"/>
      <c r="S466" s="280"/>
      <c r="T466" s="280"/>
      <c r="U466" s="280"/>
      <c r="V466" s="280"/>
      <c r="Z466" s="281"/>
      <c r="AA466" s="281" t="str">
        <f>IF(AND(F467=G467,H467=I467,F467="A"),"2016 - kw","")</f>
        <v/>
      </c>
      <c r="AB466" s="281" t="str">
        <f>IF(OR(B466="2017 - kw",B466="2018 - kw"),"2016 - kw","")</f>
        <v/>
      </c>
      <c r="AC466" s="281"/>
      <c r="AD466" s="281"/>
      <c r="AE466" s="281"/>
    </row>
    <row r="467" spans="1:31" hidden="1" x14ac:dyDescent="0.35">
      <c r="A467" s="280"/>
      <c r="B467" s="280"/>
      <c r="C467" s="293"/>
      <c r="D467" s="294"/>
      <c r="E467" s="295" t="s">
        <v>236</v>
      </c>
      <c r="F467" s="296"/>
      <c r="G467" s="296"/>
      <c r="H467" s="296"/>
      <c r="I467" s="296"/>
      <c r="J467" s="296"/>
      <c r="K467" s="296"/>
      <c r="L467" s="296"/>
      <c r="M467" s="296"/>
      <c r="N467" s="296"/>
      <c r="O467" s="296"/>
      <c r="P467" s="280"/>
      <c r="Q467" s="280"/>
      <c r="R467" s="280"/>
      <c r="S467" s="280"/>
      <c r="T467" s="280"/>
      <c r="U467" s="280"/>
      <c r="V467" s="280"/>
      <c r="Z467" s="281"/>
      <c r="AA467" s="281"/>
      <c r="AB467" s="281"/>
      <c r="AC467" s="281"/>
      <c r="AD467" s="281"/>
      <c r="AE467" s="281"/>
    </row>
    <row r="468" spans="1:31" hidden="1" x14ac:dyDescent="0.35">
      <c r="A468" s="280" t="str">
        <f>IF(AND(F470=G470,H470=I470,J470=K470,F470="A"),"2016 - kwh",IF(AND(F470=G470,H470=I470,J470&lt;&gt;K470,F470="A"),"2017 - kwh",IF(AND(F470=G470,H470&lt;&gt;I470,F470="A"),"2018 - kwh","N/A")))</f>
        <v>N/A</v>
      </c>
      <c r="B468" s="280" t="str">
        <f>IF(AND(F470="A",G470="A"),"A","")</f>
        <v/>
      </c>
      <c r="C468" s="286" t="s">
        <v>382</v>
      </c>
      <c r="D468" s="287"/>
      <c r="E468" s="288" t="s">
        <v>186</v>
      </c>
      <c r="F468" s="289"/>
      <c r="G468" s="289"/>
      <c r="H468" s="289"/>
      <c r="I468" s="289"/>
      <c r="J468" s="289"/>
      <c r="K468" s="289"/>
      <c r="L468" s="289"/>
      <c r="M468" s="289"/>
      <c r="N468" s="289"/>
      <c r="O468" s="289"/>
      <c r="P468" s="280"/>
      <c r="Q468" s="280"/>
      <c r="R468" s="280"/>
      <c r="S468" s="280"/>
      <c r="T468" s="280"/>
      <c r="U468" s="280"/>
      <c r="V468" s="280"/>
      <c r="Z468" s="281"/>
      <c r="AA468" s="281" t="str">
        <f>IF(AND(F470=G470,H470=I470,F470="A"),"2016 - kwh","")</f>
        <v/>
      </c>
      <c r="AB468" s="281" t="str">
        <f>IF(OR(B468="2017 - kwh",B468="2018 - kwh"),"2016 - kwh","")</f>
        <v/>
      </c>
      <c r="AC468" s="281"/>
      <c r="AD468" s="281"/>
      <c r="AE468" s="281"/>
    </row>
    <row r="469" spans="1:31" hidden="1" x14ac:dyDescent="0.35">
      <c r="A469" s="280" t="str">
        <f>IF(AND(F470=G470,H470=I470,J470=K470,F470="A"),"2016 - kw",IF(AND(F470=G470,H470=I470,J470&lt;&gt;K470,F470="A"),"2017 - kw",IF(AND(F470=G470,H470&lt;&gt;I470,F470="A"),"2018 - kw","N/A")))</f>
        <v>N/A</v>
      </c>
      <c r="B469" s="280" t="str">
        <f>IF(AND(F470="A",G470="A"),"A","")</f>
        <v/>
      </c>
      <c r="C469" s="290"/>
      <c r="D469" s="291" t="str">
        <f>D468 &amp; "kW"</f>
        <v>kW</v>
      </c>
      <c r="E469" s="292" t="s">
        <v>235</v>
      </c>
      <c r="F469" s="289"/>
      <c r="G469" s="289"/>
      <c r="H469" s="289"/>
      <c r="I469" s="289"/>
      <c r="J469" s="289"/>
      <c r="K469" s="289"/>
      <c r="L469" s="289"/>
      <c r="M469" s="289"/>
      <c r="N469" s="289"/>
      <c r="O469" s="289"/>
      <c r="P469" s="280"/>
      <c r="Q469" s="280"/>
      <c r="R469" s="280"/>
      <c r="S469" s="280"/>
      <c r="T469" s="280"/>
      <c r="U469" s="280"/>
      <c r="V469" s="280"/>
      <c r="Z469" s="281"/>
      <c r="AA469" s="281" t="str">
        <f>IF(AND(F470=G470,H470=I470,F470="A"),"2016 - kw","")</f>
        <v/>
      </c>
      <c r="AB469" s="281" t="str">
        <f>IF(OR(B469="2017 - kw",B469="2018 - kw"),"2016 - kw","")</f>
        <v/>
      </c>
      <c r="AC469" s="281"/>
      <c r="AD469" s="281"/>
      <c r="AE469" s="281"/>
    </row>
    <row r="470" spans="1:31" hidden="1" x14ac:dyDescent="0.35">
      <c r="A470" s="280"/>
      <c r="B470" s="280"/>
      <c r="C470" s="293"/>
      <c r="D470" s="294"/>
      <c r="E470" s="295" t="s">
        <v>236</v>
      </c>
      <c r="F470" s="296"/>
      <c r="G470" s="296"/>
      <c r="H470" s="296"/>
      <c r="I470" s="296"/>
      <c r="J470" s="296"/>
      <c r="K470" s="296"/>
      <c r="L470" s="296"/>
      <c r="M470" s="296"/>
      <c r="N470" s="296"/>
      <c r="O470" s="296"/>
      <c r="P470" s="280"/>
      <c r="Q470" s="280"/>
      <c r="R470" s="280"/>
      <c r="S470" s="280"/>
      <c r="T470" s="280"/>
      <c r="U470" s="280"/>
      <c r="V470" s="280"/>
      <c r="Z470" s="281"/>
      <c r="AA470" s="281"/>
      <c r="AB470" s="281"/>
      <c r="AC470" s="281"/>
      <c r="AD470" s="281"/>
      <c r="AE470" s="281"/>
    </row>
    <row r="471" spans="1:31" hidden="1" x14ac:dyDescent="0.35">
      <c r="A471" s="280" t="str">
        <f>IF(AND(F473=G473,H473=I473,J473=K473,F473="A"),"2016 - kwh",IF(AND(F473=G473,H473=I473,J473&lt;&gt;K473,F473="A"),"2017 - kwh",IF(AND(F473=G473,H473&lt;&gt;I473,F473="A"),"2018 - kwh","N/A")))</f>
        <v>N/A</v>
      </c>
      <c r="B471" s="280" t="str">
        <f>IF(AND(F473="A",G473="A"),"A","")</f>
        <v/>
      </c>
      <c r="C471" s="286" t="s">
        <v>383</v>
      </c>
      <c r="D471" s="287"/>
      <c r="E471" s="288" t="s">
        <v>186</v>
      </c>
      <c r="F471" s="289"/>
      <c r="G471" s="289"/>
      <c r="H471" s="289"/>
      <c r="I471" s="289"/>
      <c r="J471" s="289"/>
      <c r="K471" s="289"/>
      <c r="L471" s="289"/>
      <c r="M471" s="289"/>
      <c r="N471" s="289"/>
      <c r="O471" s="289"/>
      <c r="P471" s="280"/>
      <c r="Q471" s="280"/>
      <c r="R471" s="280"/>
      <c r="S471" s="280"/>
      <c r="T471" s="280"/>
      <c r="U471" s="280"/>
      <c r="V471" s="280"/>
      <c r="Z471" s="281"/>
      <c r="AA471" s="281" t="str">
        <f>IF(AND(F473=G473,H473=I473,F473="A"),"2016 - kwh","")</f>
        <v/>
      </c>
      <c r="AB471" s="281" t="str">
        <f>IF(OR(B471="2017 - kwh",B471="2018 - kwh"),"2016 - kwh","")</f>
        <v/>
      </c>
      <c r="AC471" s="281"/>
      <c r="AD471" s="281"/>
      <c r="AE471" s="281"/>
    </row>
    <row r="472" spans="1:31" hidden="1" x14ac:dyDescent="0.35">
      <c r="A472" s="280" t="str">
        <f>IF(AND(F473=G473,H473=I473,J473=K473,F473="A"),"2016 - kw",IF(AND(F473=G473,H473=I473,J473&lt;&gt;K473,F473="A"),"2017 - kw",IF(AND(F473=G473,H473&lt;&gt;I473,F473="A"),"2018 - kw","N/A")))</f>
        <v>N/A</v>
      </c>
      <c r="B472" s="280" t="str">
        <f>IF(AND(F473="A",G473="A"),"A","")</f>
        <v/>
      </c>
      <c r="C472" s="290"/>
      <c r="D472" s="291" t="str">
        <f>D471 &amp; "kW"</f>
        <v>kW</v>
      </c>
      <c r="E472" s="292" t="s">
        <v>235</v>
      </c>
      <c r="F472" s="289"/>
      <c r="G472" s="289"/>
      <c r="H472" s="289"/>
      <c r="I472" s="289"/>
      <c r="J472" s="289"/>
      <c r="K472" s="289"/>
      <c r="L472" s="289"/>
      <c r="M472" s="289"/>
      <c r="N472" s="289"/>
      <c r="O472" s="289"/>
      <c r="P472" s="280"/>
      <c r="Q472" s="280"/>
      <c r="R472" s="280"/>
      <c r="S472" s="280"/>
      <c r="T472" s="280"/>
      <c r="U472" s="280"/>
      <c r="V472" s="280"/>
      <c r="Z472" s="281"/>
      <c r="AA472" s="281" t="str">
        <f>IF(AND(F473=G473,H473=I473,F473="A"),"2016 - kw","")</f>
        <v/>
      </c>
      <c r="AB472" s="281" t="str">
        <f>IF(OR(B472="2017 - kw",B472="2018 - kw"),"2016 - kw","")</f>
        <v/>
      </c>
      <c r="AC472" s="281"/>
      <c r="AD472" s="281"/>
      <c r="AE472" s="281"/>
    </row>
    <row r="473" spans="1:31" hidden="1" x14ac:dyDescent="0.35">
      <c r="A473" s="280"/>
      <c r="B473" s="280"/>
      <c r="C473" s="293"/>
      <c r="D473" s="294"/>
      <c r="E473" s="295" t="s">
        <v>236</v>
      </c>
      <c r="F473" s="296"/>
      <c r="G473" s="296"/>
      <c r="H473" s="296"/>
      <c r="I473" s="296"/>
      <c r="J473" s="296"/>
      <c r="K473" s="296"/>
      <c r="L473" s="296"/>
      <c r="M473" s="296"/>
      <c r="N473" s="296"/>
      <c r="O473" s="296"/>
      <c r="P473" s="280"/>
      <c r="Q473" s="280"/>
      <c r="R473" s="280"/>
      <c r="S473" s="280"/>
      <c r="T473" s="280"/>
      <c r="U473" s="280"/>
      <c r="V473" s="280"/>
      <c r="Z473" s="281"/>
      <c r="AA473" s="281"/>
      <c r="AB473" s="281"/>
      <c r="AC473" s="281"/>
      <c r="AD473" s="281"/>
      <c r="AE473" s="281"/>
    </row>
    <row r="474" spans="1:31" hidden="1" x14ac:dyDescent="0.35">
      <c r="A474" s="280" t="str">
        <f>IF(AND(F476=G476,H476=I476,J476=K476,F476="A"),"2016 - kwh",IF(AND(F476=G476,H476=I476,J476&lt;&gt;K476,F476="A"),"2017 - kwh",IF(AND(F476=G476,H476&lt;&gt;I476,F476="A"),"2018 - kwh","N/A")))</f>
        <v>N/A</v>
      </c>
      <c r="B474" s="280" t="str">
        <f>IF(AND(F476="A",G476="A"),"A","")</f>
        <v/>
      </c>
      <c r="C474" s="286" t="s">
        <v>384</v>
      </c>
      <c r="D474" s="287"/>
      <c r="E474" s="288" t="s">
        <v>186</v>
      </c>
      <c r="F474" s="289"/>
      <c r="G474" s="289"/>
      <c r="H474" s="289"/>
      <c r="I474" s="289"/>
      <c r="J474" s="289"/>
      <c r="K474" s="289"/>
      <c r="L474" s="289"/>
      <c r="M474" s="289"/>
      <c r="N474" s="289"/>
      <c r="O474" s="289"/>
      <c r="P474" s="280"/>
      <c r="Q474" s="280"/>
      <c r="R474" s="280"/>
      <c r="S474" s="280"/>
      <c r="T474" s="280"/>
      <c r="U474" s="280"/>
      <c r="V474" s="280"/>
      <c r="Z474" s="281"/>
      <c r="AA474" s="281" t="str">
        <f>IF(AND(F476=G476,H476=I476,F476="A"),"2016 - kwh","")</f>
        <v/>
      </c>
      <c r="AB474" s="281" t="str">
        <f>IF(OR(B474="2017 - kwh",B474="2018 - kwh"),"2016 - kwh","")</f>
        <v/>
      </c>
      <c r="AC474" s="281"/>
      <c r="AD474" s="281"/>
      <c r="AE474" s="281"/>
    </row>
    <row r="475" spans="1:31" hidden="1" x14ac:dyDescent="0.35">
      <c r="A475" s="280" t="str">
        <f>IF(AND(F476=G476,H476=I476,J476=K476,F476="A"),"2016 - kw",IF(AND(F476=G476,H476=I476,J476&lt;&gt;K476,F476="A"),"2017 - kw",IF(AND(F476=G476,H476&lt;&gt;I476,F476="A"),"2018 - kw","N/A")))</f>
        <v>N/A</v>
      </c>
      <c r="B475" s="280" t="str">
        <f>IF(AND(F476="A",G476="A"),"A","")</f>
        <v/>
      </c>
      <c r="C475" s="290"/>
      <c r="D475" s="291" t="str">
        <f>D474 &amp; "kW"</f>
        <v>kW</v>
      </c>
      <c r="E475" s="292" t="s">
        <v>235</v>
      </c>
      <c r="F475" s="289"/>
      <c r="G475" s="289"/>
      <c r="H475" s="289"/>
      <c r="I475" s="289"/>
      <c r="J475" s="289"/>
      <c r="K475" s="289"/>
      <c r="L475" s="289"/>
      <c r="M475" s="289"/>
      <c r="N475" s="289"/>
      <c r="O475" s="289"/>
      <c r="P475" s="280"/>
      <c r="Q475" s="280"/>
      <c r="R475" s="280"/>
      <c r="S475" s="280"/>
      <c r="T475" s="280"/>
      <c r="U475" s="280"/>
      <c r="V475" s="280"/>
      <c r="Z475" s="281"/>
      <c r="AA475" s="281" t="str">
        <f>IF(AND(F476=G476,H476=I476,F476="A"),"2016 - kw","")</f>
        <v/>
      </c>
      <c r="AB475" s="281" t="str">
        <f>IF(OR(B475="2017 - kw",B475="2018 - kw"),"2016 - kw","")</f>
        <v/>
      </c>
      <c r="AC475" s="281"/>
      <c r="AD475" s="281"/>
      <c r="AE475" s="281"/>
    </row>
    <row r="476" spans="1:31" hidden="1" x14ac:dyDescent="0.35">
      <c r="A476" s="280"/>
      <c r="B476" s="280"/>
      <c r="C476" s="293"/>
      <c r="D476" s="294"/>
      <c r="E476" s="295" t="s">
        <v>236</v>
      </c>
      <c r="F476" s="296"/>
      <c r="G476" s="296"/>
      <c r="H476" s="296"/>
      <c r="I476" s="296"/>
      <c r="J476" s="296"/>
      <c r="K476" s="296"/>
      <c r="L476" s="296"/>
      <c r="M476" s="296"/>
      <c r="N476" s="296"/>
      <c r="O476" s="296"/>
      <c r="P476" s="280"/>
      <c r="Q476" s="280"/>
      <c r="R476" s="280"/>
      <c r="S476" s="280"/>
      <c r="T476" s="280"/>
      <c r="U476" s="280"/>
      <c r="V476" s="280"/>
      <c r="Z476" s="281"/>
      <c r="AA476" s="281"/>
      <c r="AB476" s="281"/>
      <c r="AC476" s="281"/>
      <c r="AD476" s="281"/>
      <c r="AE476" s="281"/>
    </row>
    <row r="477" spans="1:31" hidden="1" x14ac:dyDescent="0.35">
      <c r="A477" s="280" t="str">
        <f>IF(AND(F479=G479,H479=I479,J479=K479,F479="A"),"2016 - kwh",IF(AND(F479=G479,H479=I479,J479&lt;&gt;K479,F479="A"),"2017 - kwh",IF(AND(F479=G479,H479&lt;&gt;I479,F479="A"),"2018 - kwh","N/A")))</f>
        <v>N/A</v>
      </c>
      <c r="B477" s="280" t="str">
        <f>IF(AND(F479="A",G479="A"),"A","")</f>
        <v/>
      </c>
      <c r="C477" s="298" t="s">
        <v>385</v>
      </c>
      <c r="D477" s="287"/>
      <c r="E477" s="288" t="s">
        <v>186</v>
      </c>
      <c r="F477" s="289"/>
      <c r="G477" s="289"/>
      <c r="H477" s="289"/>
      <c r="I477" s="289"/>
      <c r="J477" s="289"/>
      <c r="K477" s="289"/>
      <c r="L477" s="289"/>
      <c r="M477" s="289"/>
      <c r="N477" s="289"/>
      <c r="O477" s="289"/>
      <c r="P477" s="280"/>
      <c r="Q477" s="280"/>
      <c r="R477" s="280"/>
      <c r="S477" s="280"/>
      <c r="T477" s="280"/>
      <c r="U477" s="280"/>
      <c r="V477" s="280"/>
      <c r="Z477" s="281"/>
      <c r="AA477" s="281" t="str">
        <f>IF(AND(F479=G479,H479=I479,F479="A"),"2016 - kwh","")</f>
        <v/>
      </c>
      <c r="AB477" s="281" t="str">
        <f>IF(OR(B477="2017 - kwh",B477="2018 - kwh"),"2016 - kwh","")</f>
        <v/>
      </c>
      <c r="AC477" s="281"/>
      <c r="AD477" s="281"/>
      <c r="AE477" s="281"/>
    </row>
    <row r="478" spans="1:31" hidden="1" x14ac:dyDescent="0.35">
      <c r="A478" s="280" t="str">
        <f>IF(AND(F479=G479,H479=I479,J479=K479,F479="A"),"2016 - kw",IF(AND(F479=G479,H479=I479,J479&lt;&gt;K479,F479="A"),"2017 - kw",IF(AND(F479=G479,H479&lt;&gt;I479,F479="A"),"2018 - kw","N/A")))</f>
        <v>N/A</v>
      </c>
      <c r="B478" s="280" t="str">
        <f>IF(AND(F479="A",G479="A"),"A","")</f>
        <v/>
      </c>
      <c r="C478" s="299"/>
      <c r="D478" s="291" t="str">
        <f>D477 &amp; "kW"</f>
        <v>kW</v>
      </c>
      <c r="E478" s="292" t="s">
        <v>235</v>
      </c>
      <c r="F478" s="289"/>
      <c r="G478" s="289"/>
      <c r="H478" s="289"/>
      <c r="I478" s="289"/>
      <c r="J478" s="289"/>
      <c r="K478" s="289"/>
      <c r="L478" s="289"/>
      <c r="M478" s="289"/>
      <c r="N478" s="289"/>
      <c r="O478" s="289"/>
      <c r="P478" s="280"/>
      <c r="Q478" s="280"/>
      <c r="R478" s="280"/>
      <c r="S478" s="280"/>
      <c r="T478" s="280"/>
      <c r="U478" s="280"/>
      <c r="V478" s="280"/>
      <c r="Z478" s="281"/>
      <c r="AA478" s="281" t="str">
        <f>IF(AND(F479=G479,H479=I479,F479="A"),"2016 - kw","")</f>
        <v/>
      </c>
      <c r="AB478" s="281" t="str">
        <f>IF(OR(B478="2017 - kw",B478="2018 - kw"),"2016 - kw","")</f>
        <v/>
      </c>
      <c r="AC478" s="281"/>
      <c r="AD478" s="281"/>
      <c r="AE478" s="281"/>
    </row>
    <row r="479" spans="1:31" hidden="1" x14ac:dyDescent="0.35">
      <c r="A479" s="280"/>
      <c r="B479" s="280"/>
      <c r="C479" s="293"/>
      <c r="D479" s="294"/>
      <c r="E479" s="295" t="s">
        <v>236</v>
      </c>
      <c r="F479" s="296"/>
      <c r="G479" s="296"/>
      <c r="H479" s="296"/>
      <c r="I479" s="296"/>
      <c r="J479" s="296"/>
      <c r="K479" s="296"/>
      <c r="L479" s="296"/>
      <c r="M479" s="296"/>
      <c r="N479" s="296"/>
      <c r="O479" s="296"/>
      <c r="P479" s="280"/>
      <c r="Q479" s="280"/>
      <c r="R479" s="280"/>
      <c r="S479" s="280"/>
      <c r="T479" s="280"/>
      <c r="U479" s="280"/>
      <c r="V479" s="280"/>
      <c r="Z479" s="281"/>
      <c r="AA479" s="281"/>
      <c r="AB479" s="281"/>
      <c r="AC479" s="281"/>
      <c r="AD479" s="281"/>
      <c r="AE479" s="281"/>
    </row>
    <row r="480" spans="1:31" ht="14.25" hidden="1" customHeight="1" x14ac:dyDescent="0.35">
      <c r="A480" s="280"/>
      <c r="B480" s="280"/>
      <c r="P480" s="280"/>
      <c r="Q480" s="280"/>
      <c r="R480" s="280"/>
      <c r="S480" s="280"/>
      <c r="T480" s="280"/>
      <c r="U480" s="280"/>
      <c r="V480" s="280"/>
      <c r="Z480" s="281"/>
      <c r="AA480" s="281"/>
      <c r="AB480" s="281"/>
      <c r="AC480" s="281"/>
      <c r="AD480" s="281"/>
      <c r="AE480" s="281"/>
    </row>
    <row r="481" spans="1:29" hidden="1" x14ac:dyDescent="0.35">
      <c r="A481" s="280"/>
      <c r="B481" s="280"/>
      <c r="F481" s="272"/>
      <c r="P481" s="280"/>
      <c r="Q481" s="280"/>
      <c r="R481" s="280"/>
      <c r="S481" s="280"/>
      <c r="T481" s="280"/>
      <c r="U481" s="280"/>
      <c r="V481" s="280"/>
      <c r="Z481" s="280"/>
      <c r="AA481" s="280"/>
      <c r="AB481" s="280"/>
      <c r="AC481" s="280"/>
    </row>
    <row r="482" spans="1:29" hidden="1" x14ac:dyDescent="0.35">
      <c r="A482" s="280"/>
      <c r="B482" s="280"/>
      <c r="E482" s="300"/>
      <c r="P482" s="280"/>
      <c r="Q482" s="280"/>
      <c r="R482" s="280"/>
      <c r="S482" s="280"/>
      <c r="T482" s="280"/>
      <c r="U482" s="280"/>
      <c r="V482" s="280"/>
    </row>
    <row r="483" spans="1:29" hidden="1" x14ac:dyDescent="0.35">
      <c r="A483" s="280"/>
      <c r="B483" s="280"/>
      <c r="F483" s="272"/>
      <c r="P483" s="280"/>
      <c r="Q483" s="280"/>
      <c r="R483" s="280"/>
      <c r="S483" s="280"/>
      <c r="T483" s="280"/>
      <c r="U483" s="280"/>
      <c r="V483" s="280"/>
    </row>
    <row r="484" spans="1:29" hidden="1" x14ac:dyDescent="0.35">
      <c r="C484" s="301"/>
      <c r="F484" s="272"/>
      <c r="P484" s="280"/>
      <c r="Q484" s="280"/>
      <c r="R484" s="280"/>
      <c r="S484" s="280"/>
      <c r="T484" s="280"/>
      <c r="U484" s="280"/>
      <c r="V484" s="280"/>
    </row>
    <row r="485" spans="1:29" ht="14.25" customHeight="1" x14ac:dyDescent="0.35">
      <c r="P485" s="280"/>
      <c r="Q485" s="280"/>
      <c r="R485" s="280"/>
      <c r="S485" s="280"/>
      <c r="T485" s="280"/>
      <c r="U485" s="280"/>
      <c r="V485" s="280"/>
    </row>
    <row r="487" spans="1:29" ht="71.25" customHeight="1" x14ac:dyDescent="0.35">
      <c r="A487" s="275" t="s">
        <v>386</v>
      </c>
      <c r="B487" s="270" t="s">
        <v>387</v>
      </c>
      <c r="C487" s="279">
        <v>4</v>
      </c>
    </row>
    <row r="488" spans="1:29" ht="98" x14ac:dyDescent="0.35">
      <c r="B488" s="302" t="s">
        <v>388</v>
      </c>
    </row>
    <row r="490" spans="1:29" x14ac:dyDescent="0.35">
      <c r="C490" s="282" t="s">
        <v>389</v>
      </c>
      <c r="F490" s="272"/>
    </row>
    <row r="491" spans="1:29" x14ac:dyDescent="0.35">
      <c r="A491" s="280"/>
      <c r="B491" s="280"/>
      <c r="C491" s="285"/>
      <c r="D491" s="285" t="s">
        <v>184</v>
      </c>
      <c r="E491" s="285"/>
      <c r="F491" s="712">
        <f>F28</f>
        <v>2022</v>
      </c>
      <c r="G491" s="713"/>
      <c r="H491" s="712">
        <f>H28</f>
        <v>2021</v>
      </c>
      <c r="I491" s="713"/>
      <c r="J491" s="712">
        <f>J28</f>
        <v>2020</v>
      </c>
      <c r="K491" s="713"/>
      <c r="L491" s="712">
        <f>L28</f>
        <v>2019</v>
      </c>
      <c r="M491" s="713"/>
      <c r="N491" s="712">
        <f>N28</f>
        <v>2018</v>
      </c>
      <c r="O491" s="713"/>
      <c r="P491" s="280"/>
      <c r="Q491" s="280"/>
      <c r="R491" s="280"/>
      <c r="S491" s="280"/>
      <c r="T491" s="280"/>
      <c r="U491" s="280"/>
      <c r="V491" s="280"/>
      <c r="W491" s="280"/>
    </row>
    <row r="492" spans="1:29" x14ac:dyDescent="0.35">
      <c r="A492" s="280"/>
      <c r="B492" s="280"/>
      <c r="C492" s="303" t="s">
        <v>390</v>
      </c>
      <c r="D492" s="536" t="s">
        <v>51</v>
      </c>
      <c r="E492" s="304" t="s">
        <v>186</v>
      </c>
      <c r="F492" s="718">
        <v>1392939539.7893043</v>
      </c>
      <c r="G492" s="721"/>
      <c r="H492" s="718"/>
      <c r="I492" s="720"/>
      <c r="J492" s="718"/>
      <c r="K492" s="720"/>
      <c r="L492" s="718"/>
      <c r="M492" s="720"/>
      <c r="N492" s="718"/>
      <c r="O492" s="720"/>
      <c r="P492" s="280"/>
      <c r="Q492" s="280"/>
      <c r="R492" s="280"/>
      <c r="S492" s="280"/>
      <c r="T492" s="280"/>
      <c r="U492" s="280"/>
      <c r="V492" s="280"/>
      <c r="W492" s="280"/>
    </row>
    <row r="493" spans="1:29" x14ac:dyDescent="0.35">
      <c r="A493" s="280"/>
      <c r="B493" s="280"/>
      <c r="C493" s="303"/>
      <c r="D493" s="537" t="str">
        <f>D492&amp;"KW"</f>
        <v>LARGE USE SERVICE CLASSIFICATIONKW</v>
      </c>
      <c r="E493" s="304" t="s">
        <v>235</v>
      </c>
      <c r="F493" s="718">
        <v>2790367.7640455901</v>
      </c>
      <c r="G493" s="719"/>
      <c r="H493" s="718"/>
      <c r="I493" s="720"/>
      <c r="J493" s="718"/>
      <c r="K493" s="720"/>
      <c r="L493" s="718"/>
      <c r="M493" s="720"/>
      <c r="N493" s="718"/>
      <c r="O493" s="720"/>
      <c r="P493" s="280"/>
      <c r="Q493" s="280"/>
      <c r="R493" s="280"/>
      <c r="S493" s="280"/>
      <c r="T493" s="280"/>
      <c r="U493" s="280"/>
      <c r="V493" s="280"/>
      <c r="W493" s="280"/>
    </row>
    <row r="494" spans="1:29" x14ac:dyDescent="0.35">
      <c r="A494" s="280"/>
      <c r="B494" s="280"/>
      <c r="C494" s="306" t="s">
        <v>391</v>
      </c>
      <c r="D494" s="536" t="s">
        <v>50</v>
      </c>
      <c r="E494" s="304" t="s">
        <v>186</v>
      </c>
      <c r="F494" s="718">
        <v>486825235.15738499</v>
      </c>
      <c r="G494" s="719"/>
      <c r="H494" s="718"/>
      <c r="I494" s="720"/>
      <c r="J494" s="718"/>
      <c r="K494" s="720"/>
      <c r="L494" s="718"/>
      <c r="M494" s="720"/>
      <c r="N494" s="718"/>
      <c r="O494" s="720"/>
      <c r="P494" s="280"/>
      <c r="Q494" s="280"/>
      <c r="R494" s="280"/>
      <c r="S494" s="280"/>
      <c r="T494" s="280"/>
      <c r="U494" s="280"/>
      <c r="V494" s="280"/>
      <c r="W494" s="280"/>
    </row>
    <row r="495" spans="1:29" x14ac:dyDescent="0.35">
      <c r="A495" s="280"/>
      <c r="B495" s="280"/>
      <c r="C495" s="306"/>
      <c r="D495" s="537" t="str">
        <f>D494&amp;"KW"</f>
        <v>GENERAL SERVICE 1,000 TO 4,999 KW SERVICE CLASSIFICATIONKW</v>
      </c>
      <c r="E495" s="304" t="s">
        <v>235</v>
      </c>
      <c r="F495" s="718">
        <v>1179085.1215310006</v>
      </c>
      <c r="G495" s="719"/>
      <c r="H495" s="718"/>
      <c r="I495" s="720"/>
      <c r="J495" s="718"/>
      <c r="K495" s="720"/>
      <c r="L495" s="718"/>
      <c r="M495" s="720"/>
      <c r="N495" s="718"/>
      <c r="O495" s="720"/>
      <c r="P495" s="280"/>
      <c r="Q495" s="280"/>
      <c r="R495" s="280"/>
      <c r="S495" s="280"/>
      <c r="T495" s="280"/>
      <c r="U495" s="280"/>
      <c r="V495" s="280"/>
      <c r="W495" s="280"/>
    </row>
    <row r="496" spans="1:29" x14ac:dyDescent="0.35">
      <c r="A496" s="280"/>
      <c r="B496" s="280"/>
      <c r="C496" s="306" t="s">
        <v>392</v>
      </c>
      <c r="D496" s="536" t="s">
        <v>48</v>
      </c>
      <c r="E496" s="304" t="s">
        <v>186</v>
      </c>
      <c r="F496" s="718">
        <v>3289314841.2032418</v>
      </c>
      <c r="G496" s="719"/>
      <c r="H496" s="718"/>
      <c r="I496" s="720"/>
      <c r="J496" s="718"/>
      <c r="K496" s="720"/>
      <c r="L496" s="718"/>
      <c r="M496" s="720"/>
      <c r="N496" s="718"/>
      <c r="O496" s="720"/>
      <c r="P496" s="280"/>
      <c r="Q496" s="280"/>
      <c r="R496" s="280"/>
      <c r="S496" s="280"/>
      <c r="T496" s="280"/>
      <c r="U496" s="280"/>
      <c r="V496" s="280"/>
      <c r="W496" s="280"/>
    </row>
    <row r="497" spans="1:23" x14ac:dyDescent="0.35">
      <c r="A497" s="280"/>
      <c r="B497" s="280"/>
      <c r="C497" s="306"/>
      <c r="D497" s="537" t="str">
        <f>D496&amp;"KW"</f>
        <v>GENERAL SERVICE 50 TO 999 KW SERVICE CLASSIFICATIONKW</v>
      </c>
      <c r="E497" s="304" t="s">
        <v>235</v>
      </c>
      <c r="F497" s="718">
        <v>6940722.4931630269</v>
      </c>
      <c r="G497" s="719"/>
      <c r="H497" s="718"/>
      <c r="I497" s="720"/>
      <c r="J497" s="718"/>
      <c r="K497" s="720"/>
      <c r="L497" s="718"/>
      <c r="M497" s="720"/>
      <c r="N497" s="718"/>
      <c r="O497" s="720"/>
      <c r="P497" s="280"/>
      <c r="Q497" s="280"/>
      <c r="R497" s="280"/>
      <c r="S497" s="280"/>
      <c r="T497" s="280"/>
      <c r="U497" s="280"/>
      <c r="V497" s="280"/>
      <c r="W497" s="280"/>
    </row>
    <row r="498" spans="1:23" x14ac:dyDescent="0.35">
      <c r="A498" s="280"/>
      <c r="B498" s="280"/>
      <c r="C498" s="306" t="s">
        <v>393</v>
      </c>
      <c r="D498" s="536" t="s">
        <v>47</v>
      </c>
      <c r="E498" s="304" t="s">
        <v>186</v>
      </c>
      <c r="F498" s="718">
        <v>116526.11692100001</v>
      </c>
      <c r="G498" s="719"/>
      <c r="H498" s="718"/>
      <c r="I498" s="720"/>
      <c r="J498" s="718"/>
      <c r="K498" s="720"/>
      <c r="L498" s="718"/>
      <c r="M498" s="720"/>
      <c r="N498" s="718"/>
      <c r="O498" s="720"/>
      <c r="P498" s="280"/>
      <c r="Q498" s="280"/>
      <c r="R498" s="280"/>
      <c r="S498" s="280"/>
      <c r="T498" s="280"/>
      <c r="U498" s="280"/>
      <c r="V498" s="280"/>
      <c r="W498" s="280"/>
    </row>
    <row r="499" spans="1:23" x14ac:dyDescent="0.35">
      <c r="A499" s="280"/>
      <c r="B499" s="280"/>
      <c r="C499" s="306"/>
      <c r="D499" s="305" t="str">
        <f>D498&amp;"KW"</f>
        <v>GENERAL SERVICE LESS THAN 50 KW SERVICE CLASSIFICATIONKW</v>
      </c>
      <c r="E499" s="304" t="s">
        <v>235</v>
      </c>
      <c r="F499" s="718">
        <v>343.19</v>
      </c>
      <c r="G499" s="719"/>
      <c r="H499" s="718"/>
      <c r="I499" s="720"/>
      <c r="J499" s="718"/>
      <c r="K499" s="720"/>
      <c r="L499" s="718"/>
      <c r="M499" s="720"/>
      <c r="N499" s="718"/>
      <c r="O499" s="720"/>
      <c r="P499" s="280"/>
      <c r="Q499" s="280"/>
      <c r="R499" s="280"/>
      <c r="S499" s="280"/>
      <c r="T499" s="280"/>
      <c r="U499" s="280"/>
      <c r="V499" s="280"/>
      <c r="W499" s="280"/>
    </row>
    <row r="500" spans="1:23" hidden="1" x14ac:dyDescent="0.35">
      <c r="A500" s="280"/>
      <c r="B500" s="280"/>
      <c r="C500" s="306" t="s">
        <v>394</v>
      </c>
      <c r="D500" s="287"/>
      <c r="E500" s="304" t="s">
        <v>186</v>
      </c>
      <c r="F500" s="718"/>
      <c r="G500" s="720"/>
      <c r="H500" s="718"/>
      <c r="I500" s="720"/>
      <c r="J500" s="718"/>
      <c r="K500" s="720"/>
      <c r="L500" s="718"/>
      <c r="M500" s="720"/>
      <c r="N500" s="718"/>
      <c r="O500" s="720"/>
      <c r="P500" s="280"/>
      <c r="Q500" s="280"/>
      <c r="R500" s="280"/>
      <c r="S500" s="280"/>
      <c r="T500" s="280"/>
      <c r="U500" s="280"/>
      <c r="V500" s="280"/>
      <c r="W500" s="280"/>
    </row>
    <row r="501" spans="1:23" hidden="1" x14ac:dyDescent="0.35">
      <c r="A501" s="280"/>
      <c r="B501" s="280"/>
      <c r="C501" s="306"/>
      <c r="D501" s="305" t="str">
        <f>D500&amp;"KW"</f>
        <v>KW</v>
      </c>
      <c r="E501" s="304" t="s">
        <v>235</v>
      </c>
      <c r="F501" s="718"/>
      <c r="G501" s="720"/>
      <c r="H501" s="718"/>
      <c r="I501" s="720"/>
      <c r="J501" s="718"/>
      <c r="K501" s="720"/>
      <c r="L501" s="718"/>
      <c r="M501" s="720"/>
      <c r="N501" s="718"/>
      <c r="O501" s="720"/>
      <c r="P501" s="280"/>
      <c r="Q501" s="280"/>
      <c r="R501" s="280"/>
      <c r="S501" s="280"/>
      <c r="T501" s="280"/>
      <c r="U501" s="280"/>
      <c r="V501" s="280"/>
      <c r="W501" s="280"/>
    </row>
    <row r="502" spans="1:23" hidden="1" x14ac:dyDescent="0.35">
      <c r="A502" s="280"/>
      <c r="B502" s="280"/>
      <c r="C502" s="306" t="s">
        <v>395</v>
      </c>
      <c r="D502" s="287"/>
      <c r="E502" s="304" t="s">
        <v>186</v>
      </c>
      <c r="F502" s="718"/>
      <c r="G502" s="720"/>
      <c r="H502" s="718"/>
      <c r="I502" s="720"/>
      <c r="J502" s="718"/>
      <c r="K502" s="720"/>
      <c r="L502" s="718"/>
      <c r="M502" s="720"/>
      <c r="N502" s="718"/>
      <c r="O502" s="720"/>
      <c r="P502" s="280"/>
      <c r="Q502" s="280"/>
      <c r="R502" s="280"/>
      <c r="S502" s="280"/>
      <c r="T502" s="280"/>
      <c r="U502" s="280"/>
      <c r="V502" s="280"/>
      <c r="W502" s="280"/>
    </row>
    <row r="503" spans="1:23" hidden="1" x14ac:dyDescent="0.35">
      <c r="A503" s="280"/>
      <c r="B503" s="280"/>
      <c r="C503" s="306"/>
      <c r="D503" s="305" t="str">
        <f>D502&amp;"KW"</f>
        <v>KW</v>
      </c>
      <c r="E503" s="304" t="s">
        <v>235</v>
      </c>
      <c r="F503" s="718"/>
      <c r="G503" s="720"/>
      <c r="H503" s="718"/>
      <c r="I503" s="720"/>
      <c r="J503" s="718"/>
      <c r="K503" s="720"/>
      <c r="L503" s="718"/>
      <c r="M503" s="720"/>
      <c r="N503" s="718"/>
      <c r="O503" s="720"/>
      <c r="P503" s="280"/>
      <c r="Q503" s="280"/>
      <c r="R503" s="280"/>
      <c r="S503" s="280"/>
      <c r="T503" s="280"/>
      <c r="U503" s="280"/>
      <c r="V503" s="280"/>
      <c r="W503" s="280"/>
    </row>
    <row r="504" spans="1:23" hidden="1" x14ac:dyDescent="0.35">
      <c r="A504" s="280"/>
      <c r="B504" s="280"/>
      <c r="C504" s="306" t="s">
        <v>396</v>
      </c>
      <c r="D504" s="287"/>
      <c r="E504" s="304" t="s">
        <v>186</v>
      </c>
      <c r="F504" s="718"/>
      <c r="G504" s="720"/>
      <c r="H504" s="718"/>
      <c r="I504" s="720"/>
      <c r="J504" s="718"/>
      <c r="K504" s="720"/>
      <c r="L504" s="718"/>
      <c r="M504" s="720"/>
      <c r="N504" s="718"/>
      <c r="O504" s="720"/>
      <c r="P504" s="280"/>
      <c r="Q504" s="280"/>
      <c r="R504" s="280"/>
      <c r="S504" s="280"/>
      <c r="T504" s="280"/>
      <c r="U504" s="280"/>
      <c r="V504" s="280"/>
      <c r="W504" s="280"/>
    </row>
    <row r="505" spans="1:23" hidden="1" x14ac:dyDescent="0.35">
      <c r="A505" s="280"/>
      <c r="B505" s="280"/>
      <c r="C505" s="306"/>
      <c r="D505" s="305" t="str">
        <f>D504&amp;"KW"</f>
        <v>KW</v>
      </c>
      <c r="E505" s="304" t="s">
        <v>235</v>
      </c>
      <c r="F505" s="718"/>
      <c r="G505" s="720"/>
      <c r="H505" s="718"/>
      <c r="I505" s="720"/>
      <c r="J505" s="718"/>
      <c r="K505" s="720"/>
      <c r="L505" s="718"/>
      <c r="M505" s="720"/>
      <c r="N505" s="718"/>
      <c r="O505" s="720"/>
      <c r="P505" s="280"/>
      <c r="Q505" s="280"/>
      <c r="R505" s="280"/>
      <c r="S505" s="280"/>
      <c r="T505" s="280"/>
      <c r="U505" s="280"/>
      <c r="V505" s="280"/>
      <c r="W505" s="280"/>
    </row>
    <row r="506" spans="1:23" hidden="1" x14ac:dyDescent="0.35">
      <c r="A506" s="280"/>
      <c r="B506" s="280"/>
      <c r="C506" s="306" t="s">
        <v>397</v>
      </c>
      <c r="D506" s="287"/>
      <c r="E506" s="304" t="s">
        <v>186</v>
      </c>
      <c r="F506" s="718"/>
      <c r="G506" s="720"/>
      <c r="H506" s="718"/>
      <c r="I506" s="720"/>
      <c r="J506" s="718"/>
      <c r="K506" s="720"/>
      <c r="L506" s="718"/>
      <c r="M506" s="720"/>
      <c r="N506" s="718"/>
      <c r="O506" s="720"/>
      <c r="P506" s="280"/>
      <c r="Q506" s="280"/>
      <c r="R506" s="280"/>
      <c r="S506" s="280"/>
      <c r="T506" s="280"/>
      <c r="U506" s="280"/>
      <c r="V506" s="280"/>
      <c r="W506" s="280"/>
    </row>
    <row r="507" spans="1:23" hidden="1" x14ac:dyDescent="0.35">
      <c r="A507" s="280"/>
      <c r="B507" s="280"/>
      <c r="C507" s="306"/>
      <c r="D507" s="305" t="str">
        <f>D506&amp;"KW"</f>
        <v>KW</v>
      </c>
      <c r="E507" s="304" t="s">
        <v>235</v>
      </c>
      <c r="F507" s="718"/>
      <c r="G507" s="720"/>
      <c r="H507" s="718"/>
      <c r="I507" s="720"/>
      <c r="J507" s="718"/>
      <c r="K507" s="720"/>
      <c r="L507" s="718"/>
      <c r="M507" s="720"/>
      <c r="N507" s="718"/>
      <c r="O507" s="720"/>
      <c r="P507" s="280"/>
      <c r="Q507" s="280"/>
      <c r="R507" s="280"/>
      <c r="S507" s="280"/>
      <c r="T507" s="280"/>
      <c r="U507" s="280"/>
      <c r="V507" s="280"/>
      <c r="W507" s="280"/>
    </row>
    <row r="508" spans="1:23" hidden="1" x14ac:dyDescent="0.35">
      <c r="A508" s="280"/>
      <c r="B508" s="280"/>
      <c r="C508" s="306" t="s">
        <v>398</v>
      </c>
      <c r="D508" s="287"/>
      <c r="E508" s="304" t="s">
        <v>186</v>
      </c>
      <c r="F508" s="718"/>
      <c r="G508" s="720"/>
      <c r="H508" s="718"/>
      <c r="I508" s="720"/>
      <c r="J508" s="718"/>
      <c r="K508" s="720"/>
      <c r="L508" s="718"/>
      <c r="M508" s="720"/>
      <c r="N508" s="718"/>
      <c r="O508" s="720"/>
      <c r="P508" s="280"/>
      <c r="Q508" s="280"/>
      <c r="R508" s="280"/>
      <c r="S508" s="280"/>
      <c r="T508" s="280"/>
      <c r="U508" s="280"/>
      <c r="V508" s="280"/>
      <c r="W508" s="280"/>
    </row>
    <row r="509" spans="1:23" hidden="1" x14ac:dyDescent="0.35">
      <c r="A509" s="280"/>
      <c r="B509" s="280"/>
      <c r="C509" s="306"/>
      <c r="D509" s="305" t="str">
        <f>D508&amp;"KW"</f>
        <v>KW</v>
      </c>
      <c r="E509" s="304" t="s">
        <v>235</v>
      </c>
      <c r="F509" s="718"/>
      <c r="G509" s="720"/>
      <c r="H509" s="718"/>
      <c r="I509" s="720"/>
      <c r="J509" s="718"/>
      <c r="K509" s="720"/>
      <c r="L509" s="718"/>
      <c r="M509" s="720"/>
      <c r="N509" s="718"/>
      <c r="O509" s="720"/>
      <c r="P509" s="280"/>
      <c r="Q509" s="280"/>
      <c r="R509" s="280"/>
      <c r="S509" s="280"/>
      <c r="T509" s="280"/>
      <c r="U509" s="280"/>
      <c r="V509" s="280"/>
      <c r="W509" s="280"/>
    </row>
    <row r="510" spans="1:23" hidden="1" x14ac:dyDescent="0.35">
      <c r="A510" s="280"/>
      <c r="B510" s="280"/>
      <c r="C510" s="306" t="s">
        <v>399</v>
      </c>
      <c r="D510" s="287"/>
      <c r="E510" s="304" t="s">
        <v>186</v>
      </c>
      <c r="F510" s="718"/>
      <c r="G510" s="720"/>
      <c r="H510" s="718"/>
      <c r="I510" s="720"/>
      <c r="J510" s="718"/>
      <c r="K510" s="720"/>
      <c r="L510" s="718"/>
      <c r="M510" s="720"/>
      <c r="N510" s="718"/>
      <c r="O510" s="720"/>
      <c r="P510" s="280"/>
      <c r="Q510" s="280"/>
      <c r="R510" s="280"/>
      <c r="S510" s="280"/>
      <c r="T510" s="280"/>
      <c r="U510" s="280"/>
      <c r="V510" s="280"/>
      <c r="W510" s="280"/>
    </row>
    <row r="511" spans="1:23" hidden="1" x14ac:dyDescent="0.35">
      <c r="A511" s="280"/>
      <c r="B511" s="280"/>
      <c r="C511" s="306"/>
      <c r="D511" s="305" t="str">
        <f>D510&amp;"KW"</f>
        <v>KW</v>
      </c>
      <c r="E511" s="304" t="s">
        <v>235</v>
      </c>
      <c r="F511" s="718"/>
      <c r="G511" s="720"/>
      <c r="H511" s="718"/>
      <c r="I511" s="720"/>
      <c r="J511" s="718"/>
      <c r="K511" s="720"/>
      <c r="L511" s="718"/>
      <c r="M511" s="720"/>
      <c r="N511" s="718"/>
      <c r="O511" s="720"/>
      <c r="P511" s="280"/>
      <c r="Q511" s="280"/>
      <c r="R511" s="280"/>
      <c r="S511" s="280"/>
      <c r="T511" s="280"/>
      <c r="U511" s="280"/>
      <c r="V511" s="280"/>
      <c r="W511" s="280"/>
    </row>
    <row r="512" spans="1:23" hidden="1" x14ac:dyDescent="0.35">
      <c r="A512" s="280"/>
      <c r="B512" s="280"/>
      <c r="C512" s="306" t="s">
        <v>400</v>
      </c>
      <c r="D512" s="287"/>
      <c r="E512" s="304" t="s">
        <v>186</v>
      </c>
      <c r="F512" s="718"/>
      <c r="G512" s="720"/>
      <c r="H512" s="718"/>
      <c r="I512" s="720"/>
      <c r="J512" s="718"/>
      <c r="K512" s="720"/>
      <c r="L512" s="718"/>
      <c r="M512" s="720"/>
      <c r="N512" s="718"/>
      <c r="O512" s="720"/>
      <c r="P512" s="280"/>
      <c r="Q512" s="280"/>
      <c r="R512" s="280"/>
      <c r="S512" s="280"/>
      <c r="T512" s="280"/>
      <c r="U512" s="280"/>
      <c r="V512" s="280"/>
      <c r="W512" s="280"/>
    </row>
    <row r="513" spans="1:23" hidden="1" x14ac:dyDescent="0.35">
      <c r="A513" s="280"/>
      <c r="B513" s="280"/>
      <c r="C513" s="306"/>
      <c r="D513" s="305" t="str">
        <f>D512&amp;"KW"</f>
        <v>KW</v>
      </c>
      <c r="E513" s="304" t="s">
        <v>235</v>
      </c>
      <c r="F513" s="718"/>
      <c r="G513" s="720"/>
      <c r="H513" s="718"/>
      <c r="I513" s="720"/>
      <c r="J513" s="718"/>
      <c r="K513" s="720"/>
      <c r="L513" s="718"/>
      <c r="M513" s="720"/>
      <c r="N513" s="718"/>
      <c r="O513" s="720"/>
      <c r="P513" s="280"/>
      <c r="Q513" s="280"/>
      <c r="R513" s="280"/>
      <c r="S513" s="280"/>
      <c r="T513" s="280"/>
      <c r="U513" s="280"/>
      <c r="V513" s="280"/>
      <c r="W513" s="280"/>
    </row>
    <row r="514" spans="1:23" hidden="1" x14ac:dyDescent="0.35">
      <c r="A514" s="280"/>
      <c r="B514" s="280"/>
      <c r="C514" s="306" t="s">
        <v>401</v>
      </c>
      <c r="D514" s="287"/>
      <c r="E514" s="304" t="s">
        <v>186</v>
      </c>
      <c r="F514" s="718"/>
      <c r="G514" s="720"/>
      <c r="H514" s="718"/>
      <c r="I514" s="720"/>
      <c r="J514" s="718"/>
      <c r="K514" s="720"/>
      <c r="L514" s="718"/>
      <c r="M514" s="720"/>
      <c r="N514" s="718"/>
      <c r="O514" s="720"/>
      <c r="P514" s="280"/>
      <c r="Q514" s="280"/>
      <c r="R514" s="280"/>
      <c r="S514" s="280"/>
      <c r="T514" s="280"/>
      <c r="U514" s="280"/>
      <c r="V514" s="280"/>
      <c r="W514" s="280"/>
    </row>
    <row r="515" spans="1:23" hidden="1" x14ac:dyDescent="0.35">
      <c r="A515" s="280"/>
      <c r="B515" s="280"/>
      <c r="C515" s="306"/>
      <c r="D515" s="305" t="str">
        <f>D514&amp;"KW"</f>
        <v>KW</v>
      </c>
      <c r="E515" s="304" t="s">
        <v>235</v>
      </c>
      <c r="F515" s="718"/>
      <c r="G515" s="720"/>
      <c r="H515" s="718"/>
      <c r="I515" s="720"/>
      <c r="J515" s="718"/>
      <c r="K515" s="720"/>
      <c r="L515" s="718"/>
      <c r="M515" s="720"/>
      <c r="N515" s="718"/>
      <c r="O515" s="720"/>
      <c r="P515" s="280"/>
      <c r="Q515" s="280"/>
      <c r="R515" s="280"/>
      <c r="S515" s="280"/>
      <c r="T515" s="280"/>
      <c r="U515" s="280"/>
      <c r="V515" s="280"/>
      <c r="W515" s="280"/>
    </row>
    <row r="516" spans="1:23" hidden="1" x14ac:dyDescent="0.35">
      <c r="A516" s="280"/>
      <c r="B516" s="280"/>
      <c r="C516" s="306" t="s">
        <v>402</v>
      </c>
      <c r="D516" s="287"/>
      <c r="E516" s="304" t="s">
        <v>186</v>
      </c>
      <c r="F516" s="718"/>
      <c r="G516" s="720"/>
      <c r="H516" s="718"/>
      <c r="I516" s="720"/>
      <c r="J516" s="718"/>
      <c r="K516" s="720"/>
      <c r="L516" s="718"/>
      <c r="M516" s="720"/>
      <c r="N516" s="718"/>
      <c r="O516" s="720"/>
      <c r="P516" s="280"/>
      <c r="Q516" s="280"/>
      <c r="R516" s="280"/>
      <c r="S516" s="280"/>
      <c r="T516" s="280"/>
      <c r="U516" s="280"/>
      <c r="V516" s="280"/>
      <c r="W516" s="280"/>
    </row>
    <row r="517" spans="1:23" hidden="1" x14ac:dyDescent="0.35">
      <c r="A517" s="280"/>
      <c r="B517" s="280"/>
      <c r="C517" s="306"/>
      <c r="D517" s="305" t="str">
        <f>D516&amp;"KW"</f>
        <v>KW</v>
      </c>
      <c r="E517" s="304" t="s">
        <v>235</v>
      </c>
      <c r="F517" s="718"/>
      <c r="G517" s="720"/>
      <c r="H517" s="718"/>
      <c r="I517" s="720"/>
      <c r="J517" s="718"/>
      <c r="K517" s="720"/>
      <c r="L517" s="718"/>
      <c r="M517" s="720"/>
      <c r="N517" s="718"/>
      <c r="O517" s="720"/>
      <c r="P517" s="280"/>
      <c r="Q517" s="280"/>
      <c r="R517" s="280"/>
      <c r="S517" s="280"/>
      <c r="T517" s="280"/>
      <c r="U517" s="280"/>
      <c r="V517" s="280"/>
      <c r="W517" s="280"/>
    </row>
    <row r="518" spans="1:23" hidden="1" x14ac:dyDescent="0.35">
      <c r="A518" s="280"/>
      <c r="B518" s="280"/>
      <c r="C518" s="306" t="s">
        <v>403</v>
      </c>
      <c r="D518" s="287"/>
      <c r="E518" s="304" t="s">
        <v>186</v>
      </c>
      <c r="F518" s="718"/>
      <c r="G518" s="720"/>
      <c r="H518" s="718"/>
      <c r="I518" s="720"/>
      <c r="J518" s="718"/>
      <c r="K518" s="720"/>
      <c r="L518" s="718"/>
      <c r="M518" s="720"/>
      <c r="N518" s="718"/>
      <c r="O518" s="720"/>
      <c r="P518" s="280"/>
      <c r="Q518" s="280"/>
      <c r="R518" s="280"/>
      <c r="S518" s="280"/>
      <c r="T518" s="280"/>
      <c r="U518" s="280"/>
      <c r="V518" s="280"/>
      <c r="W518" s="280"/>
    </row>
    <row r="519" spans="1:23" hidden="1" x14ac:dyDescent="0.35">
      <c r="A519" s="280"/>
      <c r="B519" s="280"/>
      <c r="C519" s="306"/>
      <c r="D519" s="305" t="str">
        <f>D518&amp;"KW"</f>
        <v>KW</v>
      </c>
      <c r="E519" s="304" t="s">
        <v>235</v>
      </c>
      <c r="F519" s="718"/>
      <c r="G519" s="720"/>
      <c r="H519" s="718"/>
      <c r="I519" s="720"/>
      <c r="J519" s="718"/>
      <c r="K519" s="720"/>
      <c r="L519" s="718"/>
      <c r="M519" s="720"/>
      <c r="N519" s="718"/>
      <c r="O519" s="720"/>
      <c r="P519" s="280"/>
      <c r="Q519" s="280"/>
      <c r="R519" s="280"/>
      <c r="S519" s="280"/>
      <c r="T519" s="280"/>
      <c r="U519" s="280"/>
      <c r="V519" s="280"/>
      <c r="W519" s="280"/>
    </row>
    <row r="520" spans="1:23" hidden="1" x14ac:dyDescent="0.35">
      <c r="A520" s="280"/>
      <c r="B520" s="280"/>
      <c r="C520" s="306" t="s">
        <v>404</v>
      </c>
      <c r="D520" s="287"/>
      <c r="E520" s="304" t="s">
        <v>186</v>
      </c>
      <c r="F520" s="718"/>
      <c r="G520" s="720"/>
      <c r="H520" s="718"/>
      <c r="I520" s="720"/>
      <c r="J520" s="718"/>
      <c r="K520" s="720"/>
      <c r="L520" s="718"/>
      <c r="M520" s="720"/>
      <c r="N520" s="718"/>
      <c r="O520" s="720"/>
      <c r="P520" s="280"/>
      <c r="Q520" s="280"/>
      <c r="R520" s="280"/>
      <c r="S520" s="280"/>
      <c r="T520" s="280"/>
      <c r="U520" s="280"/>
      <c r="V520" s="280"/>
      <c r="W520" s="280"/>
    </row>
    <row r="521" spans="1:23" hidden="1" x14ac:dyDescent="0.35">
      <c r="A521" s="280"/>
      <c r="B521" s="280"/>
      <c r="C521" s="306"/>
      <c r="D521" s="305" t="str">
        <f>D520&amp;"KW"</f>
        <v>KW</v>
      </c>
      <c r="E521" s="304" t="s">
        <v>235</v>
      </c>
      <c r="F521" s="718"/>
      <c r="G521" s="720"/>
      <c r="H521" s="718"/>
      <c r="I521" s="720"/>
      <c r="J521" s="718"/>
      <c r="K521" s="720"/>
      <c r="L521" s="718"/>
      <c r="M521" s="720"/>
      <c r="N521" s="718"/>
      <c r="O521" s="720"/>
      <c r="P521" s="280"/>
      <c r="Q521" s="280"/>
      <c r="R521" s="280"/>
      <c r="S521" s="280"/>
      <c r="T521" s="280"/>
      <c r="U521" s="280"/>
      <c r="V521" s="280"/>
      <c r="W521" s="280"/>
    </row>
    <row r="522" spans="1:23" hidden="1" x14ac:dyDescent="0.35">
      <c r="A522" s="280"/>
      <c r="B522" s="280"/>
      <c r="C522" s="306" t="s">
        <v>405</v>
      </c>
      <c r="D522" s="287"/>
      <c r="E522" s="304" t="s">
        <v>186</v>
      </c>
      <c r="F522" s="718"/>
      <c r="G522" s="720"/>
      <c r="H522" s="718"/>
      <c r="I522" s="720"/>
      <c r="J522" s="718"/>
      <c r="K522" s="720"/>
      <c r="L522" s="718"/>
      <c r="M522" s="720"/>
      <c r="N522" s="718"/>
      <c r="O522" s="720"/>
      <c r="P522" s="280"/>
      <c r="Q522" s="280"/>
      <c r="R522" s="280"/>
      <c r="S522" s="280"/>
      <c r="T522" s="280"/>
      <c r="U522" s="280"/>
      <c r="V522" s="280"/>
      <c r="W522" s="280"/>
    </row>
    <row r="523" spans="1:23" hidden="1" x14ac:dyDescent="0.35">
      <c r="A523" s="280"/>
      <c r="B523" s="280"/>
      <c r="C523" s="306"/>
      <c r="D523" s="305" t="str">
        <f>D522&amp;"KW"</f>
        <v>KW</v>
      </c>
      <c r="E523" s="304" t="s">
        <v>235</v>
      </c>
      <c r="F523" s="718"/>
      <c r="G523" s="720"/>
      <c r="H523" s="718"/>
      <c r="I523" s="720"/>
      <c r="J523" s="718"/>
      <c r="K523" s="720"/>
      <c r="L523" s="718"/>
      <c r="M523" s="720"/>
      <c r="N523" s="718"/>
      <c r="O523" s="720"/>
      <c r="P523" s="280"/>
      <c r="Q523" s="280"/>
      <c r="R523" s="280"/>
      <c r="S523" s="280"/>
      <c r="T523" s="280"/>
      <c r="U523" s="280"/>
      <c r="V523" s="280"/>
      <c r="W523" s="280"/>
    </row>
    <row r="524" spans="1:23" hidden="1" x14ac:dyDescent="0.35">
      <c r="A524" s="280"/>
      <c r="B524" s="280"/>
      <c r="C524" s="306" t="s">
        <v>406</v>
      </c>
      <c r="D524" s="287"/>
      <c r="E524" s="304" t="s">
        <v>186</v>
      </c>
      <c r="F524" s="718"/>
      <c r="G524" s="720"/>
      <c r="H524" s="718"/>
      <c r="I524" s="720"/>
      <c r="J524" s="718"/>
      <c r="K524" s="720"/>
      <c r="L524" s="718"/>
      <c r="M524" s="720"/>
      <c r="N524" s="718"/>
      <c r="O524" s="720"/>
      <c r="P524" s="280"/>
      <c r="Q524" s="280"/>
      <c r="R524" s="280"/>
      <c r="S524" s="280"/>
      <c r="T524" s="280"/>
      <c r="U524" s="280"/>
      <c r="V524" s="280"/>
      <c r="W524" s="280"/>
    </row>
    <row r="525" spans="1:23" hidden="1" x14ac:dyDescent="0.35">
      <c r="A525" s="280"/>
      <c r="B525" s="280"/>
      <c r="C525" s="306"/>
      <c r="D525" s="305" t="str">
        <f>D524&amp;"KW"</f>
        <v>KW</v>
      </c>
      <c r="E525" s="304" t="s">
        <v>235</v>
      </c>
      <c r="F525" s="718"/>
      <c r="G525" s="720"/>
      <c r="H525" s="718"/>
      <c r="I525" s="720"/>
      <c r="J525" s="718"/>
      <c r="K525" s="720"/>
      <c r="L525" s="718"/>
      <c r="M525" s="720"/>
      <c r="N525" s="718"/>
      <c r="O525" s="720"/>
      <c r="P525" s="280"/>
      <c r="Q525" s="280"/>
      <c r="R525" s="280"/>
      <c r="S525" s="280"/>
      <c r="T525" s="280"/>
      <c r="U525" s="280"/>
      <c r="V525" s="280"/>
      <c r="W525" s="280"/>
    </row>
    <row r="526" spans="1:23" hidden="1" x14ac:dyDescent="0.35">
      <c r="A526" s="280"/>
      <c r="B526" s="280"/>
      <c r="C526" s="306" t="s">
        <v>407</v>
      </c>
      <c r="D526" s="287"/>
      <c r="E526" s="304" t="s">
        <v>186</v>
      </c>
      <c r="F526" s="718"/>
      <c r="G526" s="720"/>
      <c r="H526" s="718"/>
      <c r="I526" s="720"/>
      <c r="J526" s="718"/>
      <c r="K526" s="720"/>
      <c r="L526" s="718"/>
      <c r="M526" s="720"/>
      <c r="N526" s="718"/>
      <c r="O526" s="720"/>
      <c r="P526" s="280"/>
      <c r="Q526" s="280"/>
      <c r="R526" s="280"/>
      <c r="S526" s="280"/>
      <c r="T526" s="280"/>
      <c r="U526" s="280"/>
      <c r="V526" s="280"/>
      <c r="W526" s="280"/>
    </row>
    <row r="527" spans="1:23" hidden="1" x14ac:dyDescent="0.35">
      <c r="A527" s="280"/>
      <c r="B527" s="280"/>
      <c r="C527" s="306"/>
      <c r="D527" s="305" t="str">
        <f>D526&amp;"KW"</f>
        <v>KW</v>
      </c>
      <c r="E527" s="304" t="s">
        <v>235</v>
      </c>
      <c r="F527" s="718"/>
      <c r="G527" s="720"/>
      <c r="H527" s="718"/>
      <c r="I527" s="720"/>
      <c r="J527" s="718"/>
      <c r="K527" s="720"/>
      <c r="L527" s="718"/>
      <c r="M527" s="720"/>
      <c r="N527" s="718"/>
      <c r="O527" s="720"/>
      <c r="P527" s="280"/>
      <c r="Q527" s="280"/>
      <c r="R527" s="280"/>
      <c r="S527" s="280"/>
      <c r="T527" s="280"/>
      <c r="U527" s="280"/>
      <c r="V527" s="280"/>
      <c r="W527" s="280"/>
    </row>
    <row r="528" spans="1:23" hidden="1" x14ac:dyDescent="0.35">
      <c r="A528" s="280"/>
      <c r="B528" s="280"/>
      <c r="C528" s="306" t="s">
        <v>408</v>
      </c>
      <c r="D528" s="287"/>
      <c r="E528" s="304" t="s">
        <v>186</v>
      </c>
      <c r="F528" s="718"/>
      <c r="G528" s="720"/>
      <c r="H528" s="718"/>
      <c r="I528" s="720"/>
      <c r="J528" s="718"/>
      <c r="K528" s="720"/>
      <c r="L528" s="718"/>
      <c r="M528" s="720"/>
      <c r="N528" s="718"/>
      <c r="O528" s="720"/>
      <c r="P528" s="280"/>
      <c r="Q528" s="280"/>
      <c r="R528" s="280"/>
      <c r="S528" s="280"/>
      <c r="T528" s="280"/>
      <c r="U528" s="280"/>
      <c r="V528" s="280"/>
      <c r="W528" s="280"/>
    </row>
    <row r="529" spans="1:23" hidden="1" x14ac:dyDescent="0.35">
      <c r="A529" s="280"/>
      <c r="B529" s="280"/>
      <c r="C529" s="306"/>
      <c r="D529" s="305" t="str">
        <f>D528&amp;"KW"</f>
        <v>KW</v>
      </c>
      <c r="E529" s="304" t="s">
        <v>235</v>
      </c>
      <c r="F529" s="718"/>
      <c r="G529" s="720"/>
      <c r="H529" s="718"/>
      <c r="I529" s="720"/>
      <c r="J529" s="718"/>
      <c r="K529" s="720"/>
      <c r="L529" s="718"/>
      <c r="M529" s="720"/>
      <c r="N529" s="718"/>
      <c r="O529" s="720"/>
      <c r="P529" s="280"/>
      <c r="Q529" s="280"/>
      <c r="R529" s="280"/>
      <c r="S529" s="280"/>
      <c r="T529" s="280"/>
      <c r="U529" s="280"/>
      <c r="V529" s="280"/>
      <c r="W529" s="280"/>
    </row>
    <row r="530" spans="1:23" hidden="1" x14ac:dyDescent="0.35">
      <c r="A530" s="280"/>
      <c r="B530" s="280"/>
      <c r="C530" s="306" t="s">
        <v>409</v>
      </c>
      <c r="D530" s="287"/>
      <c r="E530" s="304" t="s">
        <v>186</v>
      </c>
      <c r="F530" s="718"/>
      <c r="G530" s="720"/>
      <c r="H530" s="718"/>
      <c r="I530" s="720"/>
      <c r="J530" s="718"/>
      <c r="K530" s="720"/>
      <c r="L530" s="718"/>
      <c r="M530" s="720"/>
      <c r="N530" s="718"/>
      <c r="O530" s="720"/>
      <c r="P530" s="280"/>
      <c r="Q530" s="280"/>
      <c r="R530" s="280"/>
      <c r="S530" s="280"/>
      <c r="T530" s="280"/>
      <c r="U530" s="280"/>
      <c r="V530" s="280"/>
      <c r="W530" s="280"/>
    </row>
    <row r="531" spans="1:23" hidden="1" x14ac:dyDescent="0.35">
      <c r="A531" s="280"/>
      <c r="B531" s="280"/>
      <c r="C531" s="306"/>
      <c r="D531" s="305" t="str">
        <f>D530&amp;"KW"</f>
        <v>KW</v>
      </c>
      <c r="E531" s="304" t="s">
        <v>235</v>
      </c>
      <c r="F531" s="718"/>
      <c r="G531" s="720"/>
      <c r="H531" s="718"/>
      <c r="I531" s="720"/>
      <c r="J531" s="718"/>
      <c r="K531" s="720"/>
      <c r="L531" s="718"/>
      <c r="M531" s="720"/>
      <c r="N531" s="718"/>
      <c r="O531" s="720"/>
      <c r="P531" s="280"/>
      <c r="Q531" s="280"/>
      <c r="R531" s="280"/>
      <c r="S531" s="280"/>
      <c r="T531" s="280"/>
      <c r="U531" s="280"/>
      <c r="V531" s="280"/>
      <c r="W531" s="280"/>
    </row>
    <row r="532" spans="1:23" hidden="1" x14ac:dyDescent="0.35">
      <c r="A532" s="280"/>
      <c r="B532" s="280"/>
      <c r="C532" s="306" t="s">
        <v>410</v>
      </c>
      <c r="D532" s="287"/>
      <c r="E532" s="304" t="s">
        <v>186</v>
      </c>
      <c r="F532" s="718"/>
      <c r="G532" s="720"/>
      <c r="H532" s="718"/>
      <c r="I532" s="720"/>
      <c r="J532" s="718"/>
      <c r="K532" s="720"/>
      <c r="L532" s="718"/>
      <c r="M532" s="720"/>
      <c r="N532" s="718"/>
      <c r="O532" s="720"/>
      <c r="P532" s="280"/>
      <c r="Q532" s="280"/>
      <c r="R532" s="280"/>
      <c r="S532" s="280"/>
      <c r="T532" s="280"/>
      <c r="U532" s="280"/>
      <c r="V532" s="280"/>
      <c r="W532" s="280"/>
    </row>
    <row r="533" spans="1:23" hidden="1" x14ac:dyDescent="0.35">
      <c r="A533" s="280"/>
      <c r="B533" s="280"/>
      <c r="C533" s="306"/>
      <c r="D533" s="305" t="str">
        <f>D532&amp;"KW"</f>
        <v>KW</v>
      </c>
      <c r="E533" s="304" t="s">
        <v>235</v>
      </c>
      <c r="F533" s="718"/>
      <c r="G533" s="720"/>
      <c r="H533" s="718"/>
      <c r="I533" s="720"/>
      <c r="J533" s="718"/>
      <c r="K533" s="720"/>
      <c r="L533" s="718"/>
      <c r="M533" s="720"/>
      <c r="N533" s="718"/>
      <c r="O533" s="720"/>
      <c r="P533" s="280"/>
      <c r="Q533" s="280"/>
      <c r="R533" s="280"/>
      <c r="S533" s="280"/>
      <c r="T533" s="280"/>
      <c r="U533" s="280"/>
      <c r="V533" s="280"/>
      <c r="W533" s="280"/>
    </row>
    <row r="534" spans="1:23" hidden="1" x14ac:dyDescent="0.35">
      <c r="A534" s="280"/>
      <c r="B534" s="280"/>
      <c r="C534" s="306" t="s">
        <v>411</v>
      </c>
      <c r="D534" s="287"/>
      <c r="E534" s="304" t="s">
        <v>186</v>
      </c>
      <c r="F534" s="718"/>
      <c r="G534" s="720"/>
      <c r="H534" s="718"/>
      <c r="I534" s="720"/>
      <c r="J534" s="718"/>
      <c r="K534" s="720"/>
      <c r="L534" s="718"/>
      <c r="M534" s="720"/>
      <c r="N534" s="718"/>
      <c r="O534" s="720"/>
      <c r="P534" s="280"/>
      <c r="Q534" s="280"/>
      <c r="R534" s="280"/>
      <c r="S534" s="280"/>
      <c r="T534" s="280"/>
      <c r="U534" s="280"/>
      <c r="V534" s="280"/>
      <c r="W534" s="280"/>
    </row>
    <row r="535" spans="1:23" hidden="1" x14ac:dyDescent="0.35">
      <c r="A535" s="280"/>
      <c r="B535" s="280"/>
      <c r="C535" s="306"/>
      <c r="D535" s="305" t="str">
        <f>D534&amp;"KW"</f>
        <v>KW</v>
      </c>
      <c r="E535" s="304" t="s">
        <v>235</v>
      </c>
      <c r="F535" s="718"/>
      <c r="G535" s="720"/>
      <c r="H535" s="718"/>
      <c r="I535" s="720"/>
      <c r="J535" s="718"/>
      <c r="K535" s="720"/>
      <c r="L535" s="718"/>
      <c r="M535" s="720"/>
      <c r="N535" s="718"/>
      <c r="O535" s="720"/>
      <c r="P535" s="280"/>
      <c r="Q535" s="280"/>
      <c r="R535" s="280"/>
      <c r="S535" s="280"/>
      <c r="T535" s="280"/>
      <c r="U535" s="280"/>
      <c r="V535" s="280"/>
      <c r="W535" s="280"/>
    </row>
    <row r="536" spans="1:23" hidden="1" x14ac:dyDescent="0.35">
      <c r="A536" s="280"/>
      <c r="B536" s="280"/>
      <c r="C536" s="306" t="s">
        <v>412</v>
      </c>
      <c r="D536" s="287"/>
      <c r="E536" s="304" t="s">
        <v>186</v>
      </c>
      <c r="F536" s="718"/>
      <c r="G536" s="720"/>
      <c r="H536" s="718"/>
      <c r="I536" s="720"/>
      <c r="J536" s="718"/>
      <c r="K536" s="720"/>
      <c r="L536" s="718"/>
      <c r="M536" s="720"/>
      <c r="N536" s="718"/>
      <c r="O536" s="720"/>
      <c r="P536" s="280"/>
      <c r="Q536" s="280"/>
      <c r="R536" s="280"/>
      <c r="S536" s="280"/>
      <c r="T536" s="280"/>
      <c r="U536" s="280"/>
      <c r="V536" s="280"/>
      <c r="W536" s="280"/>
    </row>
    <row r="537" spans="1:23" hidden="1" x14ac:dyDescent="0.35">
      <c r="A537" s="280"/>
      <c r="B537" s="280"/>
      <c r="C537" s="306"/>
      <c r="D537" s="305" t="str">
        <f>D536&amp;"KW"</f>
        <v>KW</v>
      </c>
      <c r="E537" s="304" t="s">
        <v>235</v>
      </c>
      <c r="F537" s="718"/>
      <c r="G537" s="720"/>
      <c r="H537" s="718"/>
      <c r="I537" s="720"/>
      <c r="J537" s="718"/>
      <c r="K537" s="720"/>
      <c r="L537" s="718"/>
      <c r="M537" s="720"/>
      <c r="N537" s="718"/>
      <c r="O537" s="720"/>
      <c r="P537" s="280"/>
      <c r="Q537" s="280"/>
      <c r="R537" s="280"/>
      <c r="S537" s="280"/>
      <c r="T537" s="280"/>
      <c r="U537" s="280"/>
      <c r="V537" s="280"/>
      <c r="W537" s="280"/>
    </row>
    <row r="538" spans="1:23" hidden="1" x14ac:dyDescent="0.35">
      <c r="A538" s="280"/>
      <c r="B538" s="280"/>
      <c r="C538" s="306" t="s">
        <v>413</v>
      </c>
      <c r="D538" s="287"/>
      <c r="E538" s="304" t="s">
        <v>186</v>
      </c>
      <c r="F538" s="718"/>
      <c r="G538" s="720"/>
      <c r="H538" s="718"/>
      <c r="I538" s="720"/>
      <c r="J538" s="718"/>
      <c r="K538" s="720"/>
      <c r="L538" s="718"/>
      <c r="M538" s="720"/>
      <c r="N538" s="718"/>
      <c r="O538" s="720"/>
      <c r="P538" s="280"/>
      <c r="Q538" s="280"/>
      <c r="R538" s="280"/>
      <c r="S538" s="280"/>
      <c r="T538" s="280"/>
      <c r="U538" s="280"/>
      <c r="V538" s="280"/>
      <c r="W538" s="280"/>
    </row>
    <row r="539" spans="1:23" hidden="1" x14ac:dyDescent="0.35">
      <c r="A539" s="280"/>
      <c r="B539" s="280"/>
      <c r="C539" s="306"/>
      <c r="D539" s="305" t="str">
        <f>D538&amp;"KW"</f>
        <v>KW</v>
      </c>
      <c r="E539" s="304" t="s">
        <v>235</v>
      </c>
      <c r="F539" s="718"/>
      <c r="G539" s="720"/>
      <c r="H539" s="718"/>
      <c r="I539" s="720"/>
      <c r="J539" s="718"/>
      <c r="K539" s="720"/>
      <c r="L539" s="718"/>
      <c r="M539" s="720"/>
      <c r="N539" s="718"/>
      <c r="O539" s="720"/>
      <c r="P539" s="280"/>
      <c r="Q539" s="280"/>
      <c r="R539" s="280"/>
      <c r="S539" s="280"/>
      <c r="T539" s="280"/>
      <c r="U539" s="280"/>
      <c r="V539" s="280"/>
      <c r="W539" s="280"/>
    </row>
    <row r="540" spans="1:23" hidden="1" x14ac:dyDescent="0.35">
      <c r="A540" s="280"/>
      <c r="B540" s="280"/>
      <c r="C540" s="306" t="s">
        <v>414</v>
      </c>
      <c r="D540" s="287"/>
      <c r="E540" s="304" t="s">
        <v>186</v>
      </c>
      <c r="F540" s="718"/>
      <c r="G540" s="720"/>
      <c r="H540" s="718"/>
      <c r="I540" s="720"/>
      <c r="J540" s="718"/>
      <c r="K540" s="720"/>
      <c r="L540" s="718"/>
      <c r="M540" s="720"/>
      <c r="N540" s="718"/>
      <c r="O540" s="720"/>
      <c r="P540" s="280"/>
      <c r="Q540" s="280"/>
      <c r="R540" s="280"/>
      <c r="S540" s="280"/>
      <c r="T540" s="280"/>
      <c r="U540" s="280"/>
      <c r="V540" s="280"/>
      <c r="W540" s="280"/>
    </row>
    <row r="541" spans="1:23" hidden="1" x14ac:dyDescent="0.35">
      <c r="A541" s="280"/>
      <c r="B541" s="280"/>
      <c r="C541" s="306"/>
      <c r="D541" s="305" t="str">
        <f>D540&amp;"KW"</f>
        <v>KW</v>
      </c>
      <c r="E541" s="304" t="s">
        <v>235</v>
      </c>
      <c r="F541" s="718"/>
      <c r="G541" s="720"/>
      <c r="H541" s="718"/>
      <c r="I541" s="720"/>
      <c r="J541" s="718"/>
      <c r="K541" s="720"/>
      <c r="L541" s="718"/>
      <c r="M541" s="720"/>
      <c r="N541" s="718"/>
      <c r="O541" s="720"/>
      <c r="P541" s="280"/>
      <c r="Q541" s="280"/>
      <c r="R541" s="280"/>
      <c r="S541" s="280"/>
      <c r="T541" s="280"/>
      <c r="U541" s="280"/>
      <c r="V541" s="280"/>
      <c r="W541" s="280"/>
    </row>
    <row r="542" spans="1:23" hidden="1" x14ac:dyDescent="0.35">
      <c r="A542" s="280"/>
      <c r="B542" s="280"/>
      <c r="C542" s="306" t="s">
        <v>415</v>
      </c>
      <c r="D542" s="287"/>
      <c r="E542" s="304" t="s">
        <v>186</v>
      </c>
      <c r="F542" s="718"/>
      <c r="G542" s="720"/>
      <c r="H542" s="718"/>
      <c r="I542" s="720"/>
      <c r="J542" s="718"/>
      <c r="K542" s="720"/>
      <c r="L542" s="718"/>
      <c r="M542" s="720"/>
      <c r="N542" s="718"/>
      <c r="O542" s="720"/>
      <c r="P542" s="280"/>
      <c r="Q542" s="280"/>
      <c r="R542" s="280"/>
      <c r="S542" s="280"/>
      <c r="T542" s="280"/>
      <c r="U542" s="280"/>
      <c r="V542" s="280"/>
      <c r="W542" s="280"/>
    </row>
    <row r="543" spans="1:23" hidden="1" x14ac:dyDescent="0.35">
      <c r="A543" s="280"/>
      <c r="B543" s="280"/>
      <c r="C543" s="306"/>
      <c r="D543" s="305" t="str">
        <f>D542&amp;"KW"</f>
        <v>KW</v>
      </c>
      <c r="E543" s="304" t="s">
        <v>235</v>
      </c>
      <c r="F543" s="718"/>
      <c r="G543" s="720"/>
      <c r="H543" s="718"/>
      <c r="I543" s="720"/>
      <c r="J543" s="718"/>
      <c r="K543" s="720"/>
      <c r="L543" s="718"/>
      <c r="M543" s="720"/>
      <c r="N543" s="718"/>
      <c r="O543" s="720"/>
      <c r="P543" s="280"/>
      <c r="Q543" s="280"/>
      <c r="R543" s="280"/>
      <c r="S543" s="280"/>
      <c r="T543" s="280"/>
      <c r="U543" s="280"/>
      <c r="V543" s="280"/>
      <c r="W543" s="280"/>
    </row>
    <row r="544" spans="1:23" hidden="1" x14ac:dyDescent="0.35">
      <c r="A544" s="280"/>
      <c r="B544" s="280"/>
      <c r="C544" s="306" t="s">
        <v>416</v>
      </c>
      <c r="D544" s="287"/>
      <c r="E544" s="304" t="s">
        <v>186</v>
      </c>
      <c r="F544" s="718"/>
      <c r="G544" s="720"/>
      <c r="H544" s="718"/>
      <c r="I544" s="720"/>
      <c r="J544" s="718"/>
      <c r="K544" s="720"/>
      <c r="L544" s="718"/>
      <c r="M544" s="720"/>
      <c r="N544" s="718"/>
      <c r="O544" s="720"/>
      <c r="P544" s="280"/>
      <c r="Q544" s="280"/>
      <c r="R544" s="280"/>
      <c r="S544" s="280"/>
      <c r="T544" s="280"/>
      <c r="U544" s="280"/>
      <c r="V544" s="280"/>
      <c r="W544" s="280"/>
    </row>
    <row r="545" spans="1:23" hidden="1" x14ac:dyDescent="0.35">
      <c r="A545" s="280"/>
      <c r="B545" s="280"/>
      <c r="C545" s="306"/>
      <c r="D545" s="305" t="str">
        <f>D544&amp;"KW"</f>
        <v>KW</v>
      </c>
      <c r="E545" s="304" t="s">
        <v>235</v>
      </c>
      <c r="F545" s="718"/>
      <c r="G545" s="720"/>
      <c r="H545" s="718"/>
      <c r="I545" s="720"/>
      <c r="J545" s="718"/>
      <c r="K545" s="720"/>
      <c r="L545" s="718"/>
      <c r="M545" s="720"/>
      <c r="N545" s="718"/>
      <c r="O545" s="720"/>
      <c r="P545" s="280"/>
      <c r="Q545" s="280"/>
      <c r="R545" s="280"/>
      <c r="S545" s="280"/>
      <c r="T545" s="280"/>
      <c r="U545" s="280"/>
      <c r="V545" s="280"/>
      <c r="W545" s="280"/>
    </row>
    <row r="546" spans="1:23" hidden="1" x14ac:dyDescent="0.35">
      <c r="A546" s="280"/>
      <c r="B546" s="280"/>
      <c r="C546" s="306" t="s">
        <v>417</v>
      </c>
      <c r="D546" s="287"/>
      <c r="E546" s="304" t="s">
        <v>186</v>
      </c>
      <c r="F546" s="718"/>
      <c r="G546" s="720"/>
      <c r="H546" s="718"/>
      <c r="I546" s="720"/>
      <c r="J546" s="718"/>
      <c r="K546" s="720"/>
      <c r="L546" s="718"/>
      <c r="M546" s="720"/>
      <c r="N546" s="718"/>
      <c r="O546" s="720"/>
      <c r="P546" s="280"/>
      <c r="Q546" s="280"/>
      <c r="R546" s="280"/>
      <c r="S546" s="280"/>
      <c r="T546" s="280"/>
      <c r="U546" s="280"/>
      <c r="V546" s="280"/>
      <c r="W546" s="280"/>
    </row>
    <row r="547" spans="1:23" hidden="1" x14ac:dyDescent="0.35">
      <c r="A547" s="280"/>
      <c r="B547" s="280"/>
      <c r="C547" s="306"/>
      <c r="D547" s="305" t="str">
        <f>D546&amp;"KW"</f>
        <v>KW</v>
      </c>
      <c r="E547" s="304" t="s">
        <v>235</v>
      </c>
      <c r="F547" s="718"/>
      <c r="G547" s="720"/>
      <c r="H547" s="718"/>
      <c r="I547" s="720"/>
      <c r="J547" s="718"/>
      <c r="K547" s="720"/>
      <c r="L547" s="718"/>
      <c r="M547" s="720"/>
      <c r="N547" s="718"/>
      <c r="O547" s="720"/>
      <c r="P547" s="280"/>
      <c r="Q547" s="280"/>
      <c r="R547" s="280"/>
      <c r="S547" s="280"/>
      <c r="T547" s="280"/>
      <c r="U547" s="280"/>
      <c r="V547" s="280"/>
      <c r="W547" s="280"/>
    </row>
    <row r="548" spans="1:23" hidden="1" x14ac:dyDescent="0.35">
      <c r="A548" s="280"/>
      <c r="B548" s="280"/>
      <c r="C548" s="306" t="s">
        <v>418</v>
      </c>
      <c r="D548" s="287"/>
      <c r="E548" s="304" t="s">
        <v>186</v>
      </c>
      <c r="F548" s="718"/>
      <c r="G548" s="720"/>
      <c r="H548" s="718"/>
      <c r="I548" s="720"/>
      <c r="J548" s="718"/>
      <c r="K548" s="720"/>
      <c r="L548" s="718"/>
      <c r="M548" s="720"/>
      <c r="N548" s="718"/>
      <c r="O548" s="720"/>
      <c r="P548" s="280"/>
      <c r="Q548" s="280"/>
      <c r="R548" s="280"/>
      <c r="S548" s="280"/>
      <c r="T548" s="280"/>
      <c r="U548" s="280"/>
      <c r="V548" s="280"/>
      <c r="W548" s="280"/>
    </row>
    <row r="549" spans="1:23" hidden="1" x14ac:dyDescent="0.35">
      <c r="A549" s="280"/>
      <c r="B549" s="280"/>
      <c r="C549" s="306"/>
      <c r="D549" s="305" t="str">
        <f>D548&amp;"KW"</f>
        <v>KW</v>
      </c>
      <c r="E549" s="304" t="s">
        <v>235</v>
      </c>
      <c r="F549" s="718"/>
      <c r="G549" s="720"/>
      <c r="H549" s="718"/>
      <c r="I549" s="720"/>
      <c r="J549" s="718"/>
      <c r="K549" s="720"/>
      <c r="L549" s="718"/>
      <c r="M549" s="720"/>
      <c r="N549" s="718"/>
      <c r="O549" s="720"/>
      <c r="P549" s="280"/>
      <c r="Q549" s="280"/>
      <c r="R549" s="280"/>
      <c r="S549" s="280"/>
      <c r="T549" s="280"/>
      <c r="U549" s="280"/>
      <c r="V549" s="280"/>
      <c r="W549" s="280"/>
    </row>
    <row r="550" spans="1:23" hidden="1" x14ac:dyDescent="0.35">
      <c r="A550" s="280"/>
      <c r="B550" s="280"/>
      <c r="C550" s="306" t="s">
        <v>419</v>
      </c>
      <c r="D550" s="287"/>
      <c r="E550" s="304" t="s">
        <v>186</v>
      </c>
      <c r="F550" s="718"/>
      <c r="G550" s="720"/>
      <c r="H550" s="718"/>
      <c r="I550" s="720"/>
      <c r="J550" s="718"/>
      <c r="K550" s="720"/>
      <c r="L550" s="718"/>
      <c r="M550" s="720"/>
      <c r="N550" s="718"/>
      <c r="O550" s="720"/>
      <c r="P550" s="280"/>
      <c r="Q550" s="280"/>
      <c r="R550" s="280"/>
      <c r="S550" s="280"/>
      <c r="T550" s="280"/>
      <c r="U550" s="280"/>
      <c r="V550" s="280"/>
      <c r="W550" s="280"/>
    </row>
    <row r="551" spans="1:23" hidden="1" x14ac:dyDescent="0.35">
      <c r="A551" s="280"/>
      <c r="B551" s="280"/>
      <c r="C551" s="306"/>
      <c r="D551" s="305" t="str">
        <f>D550&amp;"KW"</f>
        <v>KW</v>
      </c>
      <c r="E551" s="304" t="s">
        <v>235</v>
      </c>
      <c r="F551" s="718"/>
      <c r="G551" s="720"/>
      <c r="H551" s="718"/>
      <c r="I551" s="720"/>
      <c r="J551" s="718"/>
      <c r="K551" s="720"/>
      <c r="L551" s="718"/>
      <c r="M551" s="720"/>
      <c r="N551" s="718"/>
      <c r="O551" s="720"/>
      <c r="P551" s="280"/>
      <c r="Q551" s="280"/>
      <c r="R551" s="280"/>
      <c r="S551" s="280"/>
      <c r="T551" s="280"/>
      <c r="U551" s="280"/>
      <c r="V551" s="280"/>
      <c r="W551" s="280"/>
    </row>
    <row r="552" spans="1:23" hidden="1" x14ac:dyDescent="0.35">
      <c r="A552" s="280"/>
      <c r="B552" s="280"/>
      <c r="C552" s="306" t="s">
        <v>420</v>
      </c>
      <c r="D552" s="287"/>
      <c r="E552" s="304" t="s">
        <v>186</v>
      </c>
      <c r="F552" s="718"/>
      <c r="G552" s="720"/>
      <c r="H552" s="718"/>
      <c r="I552" s="720"/>
      <c r="J552" s="718"/>
      <c r="K552" s="720"/>
      <c r="L552" s="718"/>
      <c r="M552" s="720"/>
      <c r="N552" s="718"/>
      <c r="O552" s="720"/>
      <c r="P552" s="280"/>
      <c r="Q552" s="280"/>
      <c r="R552" s="280"/>
      <c r="S552" s="280"/>
      <c r="T552" s="280"/>
      <c r="U552" s="280"/>
      <c r="V552" s="280"/>
      <c r="W552" s="280"/>
    </row>
    <row r="553" spans="1:23" hidden="1" x14ac:dyDescent="0.35">
      <c r="A553" s="280"/>
      <c r="B553" s="280"/>
      <c r="C553" s="306"/>
      <c r="D553" s="305" t="str">
        <f>D552&amp;"KW"</f>
        <v>KW</v>
      </c>
      <c r="E553" s="304" t="s">
        <v>235</v>
      </c>
      <c r="F553" s="718"/>
      <c r="G553" s="720"/>
      <c r="H553" s="718"/>
      <c r="I553" s="720"/>
      <c r="J553" s="718"/>
      <c r="K553" s="720"/>
      <c r="L553" s="718"/>
      <c r="M553" s="720"/>
      <c r="N553" s="718"/>
      <c r="O553" s="720"/>
      <c r="P553" s="280"/>
      <c r="Q553" s="280"/>
      <c r="R553" s="280"/>
      <c r="S553" s="280"/>
      <c r="T553" s="280"/>
      <c r="U553" s="280"/>
      <c r="V553" s="280"/>
      <c r="W553" s="280"/>
    </row>
    <row r="554" spans="1:23" hidden="1" x14ac:dyDescent="0.35">
      <c r="A554" s="280"/>
      <c r="B554" s="280"/>
      <c r="C554" s="306" t="s">
        <v>421</v>
      </c>
      <c r="D554" s="287"/>
      <c r="E554" s="304" t="s">
        <v>186</v>
      </c>
      <c r="F554" s="718"/>
      <c r="G554" s="720"/>
      <c r="H554" s="718"/>
      <c r="I554" s="720"/>
      <c r="J554" s="718"/>
      <c r="K554" s="720"/>
      <c r="L554" s="718"/>
      <c r="M554" s="720"/>
      <c r="N554" s="718"/>
      <c r="O554" s="720"/>
      <c r="P554" s="280"/>
      <c r="Q554" s="280"/>
      <c r="R554" s="280"/>
      <c r="S554" s="280"/>
      <c r="T554" s="280"/>
      <c r="U554" s="280"/>
      <c r="V554" s="280"/>
      <c r="W554" s="280"/>
    </row>
    <row r="555" spans="1:23" hidden="1" x14ac:dyDescent="0.35">
      <c r="A555" s="280"/>
      <c r="B555" s="280"/>
      <c r="C555" s="306"/>
      <c r="D555" s="305" t="str">
        <f>D554&amp;"KW"</f>
        <v>KW</v>
      </c>
      <c r="E555" s="304" t="s">
        <v>235</v>
      </c>
      <c r="F555" s="718"/>
      <c r="G555" s="720"/>
      <c r="H555" s="718"/>
      <c r="I555" s="720"/>
      <c r="J555" s="718"/>
      <c r="K555" s="720"/>
      <c r="L555" s="718"/>
      <c r="M555" s="720"/>
      <c r="N555" s="718"/>
      <c r="O555" s="720"/>
      <c r="P555" s="280"/>
      <c r="Q555" s="280"/>
      <c r="R555" s="280"/>
      <c r="S555" s="280"/>
      <c r="T555" s="280"/>
      <c r="U555" s="280"/>
      <c r="V555" s="280"/>
      <c r="W555" s="280"/>
    </row>
    <row r="556" spans="1:23" hidden="1" x14ac:dyDescent="0.35">
      <c r="A556" s="280"/>
      <c r="B556" s="280"/>
      <c r="C556" s="306" t="s">
        <v>422</v>
      </c>
      <c r="D556" s="287"/>
      <c r="E556" s="304" t="s">
        <v>186</v>
      </c>
      <c r="F556" s="718"/>
      <c r="G556" s="720"/>
      <c r="H556" s="718"/>
      <c r="I556" s="720"/>
      <c r="J556" s="718"/>
      <c r="K556" s="720"/>
      <c r="L556" s="718"/>
      <c r="M556" s="720"/>
      <c r="N556" s="718"/>
      <c r="O556" s="720"/>
      <c r="P556" s="280"/>
      <c r="Q556" s="280"/>
      <c r="R556" s="280"/>
      <c r="S556" s="280"/>
      <c r="T556" s="280"/>
      <c r="U556" s="280"/>
      <c r="V556" s="280"/>
      <c r="W556" s="280"/>
    </row>
    <row r="557" spans="1:23" hidden="1" x14ac:dyDescent="0.35">
      <c r="A557" s="280"/>
      <c r="B557" s="280"/>
      <c r="C557" s="306"/>
      <c r="D557" s="305" t="str">
        <f>D556&amp;"KW"</f>
        <v>KW</v>
      </c>
      <c r="E557" s="304" t="s">
        <v>235</v>
      </c>
      <c r="F557" s="718"/>
      <c r="G557" s="720"/>
      <c r="H557" s="718"/>
      <c r="I557" s="720"/>
      <c r="J557" s="718"/>
      <c r="K557" s="720"/>
      <c r="L557" s="718"/>
      <c r="M557" s="720"/>
      <c r="N557" s="718"/>
      <c r="O557" s="720"/>
      <c r="P557" s="280"/>
      <c r="Q557" s="280"/>
      <c r="R557" s="280"/>
      <c r="S557" s="280"/>
      <c r="T557" s="280"/>
      <c r="U557" s="280"/>
      <c r="V557" s="280"/>
      <c r="W557" s="280"/>
    </row>
    <row r="558" spans="1:23" hidden="1" x14ac:dyDescent="0.35">
      <c r="A558" s="280"/>
      <c r="B558" s="280"/>
      <c r="C558" s="306" t="s">
        <v>423</v>
      </c>
      <c r="D558" s="287"/>
      <c r="E558" s="304" t="s">
        <v>186</v>
      </c>
      <c r="F558" s="718"/>
      <c r="G558" s="720"/>
      <c r="H558" s="718"/>
      <c r="I558" s="720"/>
      <c r="J558" s="718"/>
      <c r="K558" s="720"/>
      <c r="L558" s="718"/>
      <c r="M558" s="720"/>
      <c r="N558" s="718"/>
      <c r="O558" s="720"/>
      <c r="P558" s="280"/>
      <c r="Q558" s="280"/>
      <c r="R558" s="280"/>
      <c r="S558" s="280"/>
      <c r="T558" s="280"/>
      <c r="U558" s="280"/>
      <c r="V558" s="280"/>
      <c r="W558" s="280"/>
    </row>
    <row r="559" spans="1:23" hidden="1" x14ac:dyDescent="0.35">
      <c r="A559" s="280"/>
      <c r="B559" s="280"/>
      <c r="C559" s="306"/>
      <c r="D559" s="305" t="str">
        <f>D558&amp;"KW"</f>
        <v>KW</v>
      </c>
      <c r="E559" s="304" t="s">
        <v>235</v>
      </c>
      <c r="F559" s="718"/>
      <c r="G559" s="720"/>
      <c r="H559" s="718"/>
      <c r="I559" s="720"/>
      <c r="J559" s="718"/>
      <c r="K559" s="720"/>
      <c r="L559" s="718"/>
      <c r="M559" s="720"/>
      <c r="N559" s="718"/>
      <c r="O559" s="720"/>
      <c r="P559" s="280"/>
      <c r="Q559" s="280"/>
      <c r="R559" s="280"/>
      <c r="S559" s="280"/>
      <c r="T559" s="280"/>
      <c r="U559" s="280"/>
      <c r="V559" s="280"/>
      <c r="W559" s="280"/>
    </row>
    <row r="560" spans="1:23" hidden="1" x14ac:dyDescent="0.35">
      <c r="A560" s="280"/>
      <c r="B560" s="280"/>
      <c r="C560" s="306" t="s">
        <v>424</v>
      </c>
      <c r="D560" s="287"/>
      <c r="E560" s="304" t="s">
        <v>186</v>
      </c>
      <c r="F560" s="718"/>
      <c r="G560" s="720"/>
      <c r="H560" s="718"/>
      <c r="I560" s="720"/>
      <c r="J560" s="718"/>
      <c r="K560" s="720"/>
      <c r="L560" s="718"/>
      <c r="M560" s="720"/>
      <c r="N560" s="718"/>
      <c r="O560" s="720"/>
      <c r="P560" s="280"/>
      <c r="Q560" s="280"/>
      <c r="R560" s="280"/>
      <c r="S560" s="280"/>
      <c r="T560" s="280"/>
      <c r="U560" s="280"/>
      <c r="V560" s="280"/>
      <c r="W560" s="280"/>
    </row>
    <row r="561" spans="1:23" hidden="1" x14ac:dyDescent="0.35">
      <c r="A561" s="280"/>
      <c r="B561" s="280"/>
      <c r="C561" s="306"/>
      <c r="D561" s="305" t="str">
        <f>D560&amp;"KW"</f>
        <v>KW</v>
      </c>
      <c r="E561" s="304" t="s">
        <v>235</v>
      </c>
      <c r="F561" s="718"/>
      <c r="G561" s="720"/>
      <c r="H561" s="718"/>
      <c r="I561" s="720"/>
      <c r="J561" s="718"/>
      <c r="K561" s="720"/>
      <c r="L561" s="718"/>
      <c r="M561" s="720"/>
      <c r="N561" s="718"/>
      <c r="O561" s="720"/>
      <c r="P561" s="280"/>
      <c r="Q561" s="280"/>
      <c r="R561" s="280"/>
      <c r="S561" s="280"/>
      <c r="T561" s="280"/>
      <c r="U561" s="280"/>
      <c r="V561" s="280"/>
      <c r="W561" s="280"/>
    </row>
    <row r="562" spans="1:23" hidden="1" x14ac:dyDescent="0.35">
      <c r="A562" s="280"/>
      <c r="B562" s="280"/>
      <c r="C562" s="306" t="s">
        <v>425</v>
      </c>
      <c r="D562" s="287"/>
      <c r="E562" s="304" t="s">
        <v>186</v>
      </c>
      <c r="F562" s="718"/>
      <c r="G562" s="720"/>
      <c r="H562" s="718"/>
      <c r="I562" s="720"/>
      <c r="J562" s="718"/>
      <c r="K562" s="720"/>
      <c r="L562" s="718"/>
      <c r="M562" s="720"/>
      <c r="N562" s="718"/>
      <c r="O562" s="720"/>
      <c r="P562" s="280"/>
      <c r="Q562" s="280"/>
      <c r="R562" s="280"/>
      <c r="S562" s="280"/>
      <c r="T562" s="280"/>
      <c r="U562" s="280"/>
      <c r="V562" s="280"/>
      <c r="W562" s="280"/>
    </row>
    <row r="563" spans="1:23" hidden="1" x14ac:dyDescent="0.35">
      <c r="A563" s="280"/>
      <c r="B563" s="280"/>
      <c r="C563" s="306"/>
      <c r="D563" s="305" t="str">
        <f>D562&amp;"KW"</f>
        <v>KW</v>
      </c>
      <c r="E563" s="304" t="s">
        <v>235</v>
      </c>
      <c r="F563" s="718"/>
      <c r="G563" s="720"/>
      <c r="H563" s="718"/>
      <c r="I563" s="720"/>
      <c r="J563" s="718"/>
      <c r="K563" s="720"/>
      <c r="L563" s="718"/>
      <c r="M563" s="720"/>
      <c r="N563" s="718"/>
      <c r="O563" s="720"/>
      <c r="P563" s="280"/>
      <c r="Q563" s="280"/>
      <c r="R563" s="280"/>
      <c r="S563" s="280"/>
      <c r="T563" s="280"/>
      <c r="U563" s="280"/>
      <c r="V563" s="280"/>
      <c r="W563" s="280"/>
    </row>
    <row r="564" spans="1:23" hidden="1" x14ac:dyDescent="0.35">
      <c r="A564" s="280"/>
      <c r="B564" s="280"/>
      <c r="C564" s="306" t="s">
        <v>426</v>
      </c>
      <c r="D564" s="287"/>
      <c r="E564" s="304" t="s">
        <v>186</v>
      </c>
      <c r="F564" s="718"/>
      <c r="G564" s="720"/>
      <c r="H564" s="718"/>
      <c r="I564" s="720"/>
      <c r="J564" s="718"/>
      <c r="K564" s="720"/>
      <c r="L564" s="718"/>
      <c r="M564" s="720"/>
      <c r="N564" s="718"/>
      <c r="O564" s="720"/>
      <c r="P564" s="280"/>
      <c r="Q564" s="280"/>
      <c r="R564" s="280"/>
      <c r="S564" s="280"/>
      <c r="T564" s="280"/>
      <c r="U564" s="280"/>
      <c r="V564" s="280"/>
      <c r="W564" s="280"/>
    </row>
    <row r="565" spans="1:23" hidden="1" x14ac:dyDescent="0.35">
      <c r="A565" s="280"/>
      <c r="B565" s="280"/>
      <c r="C565" s="306"/>
      <c r="D565" s="305" t="str">
        <f>D564&amp;"KW"</f>
        <v>KW</v>
      </c>
      <c r="E565" s="304" t="s">
        <v>235</v>
      </c>
      <c r="F565" s="718"/>
      <c r="G565" s="720"/>
      <c r="H565" s="718"/>
      <c r="I565" s="720"/>
      <c r="J565" s="718"/>
      <c r="K565" s="720"/>
      <c r="L565" s="718"/>
      <c r="M565" s="720"/>
      <c r="N565" s="718"/>
      <c r="O565" s="720"/>
      <c r="P565" s="280"/>
      <c r="Q565" s="280"/>
      <c r="R565" s="280"/>
      <c r="S565" s="280"/>
      <c r="T565" s="280"/>
      <c r="U565" s="280"/>
      <c r="V565" s="280"/>
      <c r="W565" s="280"/>
    </row>
    <row r="566" spans="1:23" hidden="1" x14ac:dyDescent="0.35">
      <c r="A566" s="280"/>
      <c r="B566" s="280"/>
      <c r="C566" s="306" t="s">
        <v>427</v>
      </c>
      <c r="D566" s="287"/>
      <c r="E566" s="304" t="s">
        <v>186</v>
      </c>
      <c r="F566" s="718"/>
      <c r="G566" s="720"/>
      <c r="H566" s="718"/>
      <c r="I566" s="720"/>
      <c r="J566" s="718"/>
      <c r="K566" s="720"/>
      <c r="L566" s="718"/>
      <c r="M566" s="720"/>
      <c r="N566" s="718"/>
      <c r="O566" s="720"/>
      <c r="P566" s="280"/>
      <c r="Q566" s="280"/>
      <c r="R566" s="280"/>
      <c r="S566" s="280"/>
      <c r="T566" s="280"/>
      <c r="U566" s="280"/>
      <c r="V566" s="280"/>
      <c r="W566" s="280"/>
    </row>
    <row r="567" spans="1:23" hidden="1" x14ac:dyDescent="0.35">
      <c r="A567" s="280"/>
      <c r="B567" s="280"/>
      <c r="C567" s="306"/>
      <c r="D567" s="305" t="str">
        <f>D566&amp;"KW"</f>
        <v>KW</v>
      </c>
      <c r="E567" s="304" t="s">
        <v>235</v>
      </c>
      <c r="F567" s="718"/>
      <c r="G567" s="720"/>
      <c r="H567" s="718"/>
      <c r="I567" s="720"/>
      <c r="J567" s="718"/>
      <c r="K567" s="720"/>
      <c r="L567" s="718"/>
      <c r="M567" s="720"/>
      <c r="N567" s="718"/>
      <c r="O567" s="720"/>
      <c r="P567" s="280"/>
      <c r="Q567" s="280"/>
      <c r="R567" s="280"/>
      <c r="S567" s="280"/>
      <c r="T567" s="280"/>
      <c r="U567" s="280"/>
      <c r="V567" s="280"/>
      <c r="W567" s="280"/>
    </row>
    <row r="568" spans="1:23" hidden="1" x14ac:dyDescent="0.35">
      <c r="A568" s="280"/>
      <c r="B568" s="280"/>
      <c r="C568" s="306" t="s">
        <v>428</v>
      </c>
      <c r="D568" s="287"/>
      <c r="E568" s="304" t="s">
        <v>186</v>
      </c>
      <c r="F568" s="718"/>
      <c r="G568" s="720"/>
      <c r="H568" s="718"/>
      <c r="I568" s="720"/>
      <c r="J568" s="718"/>
      <c r="K568" s="720"/>
      <c r="L568" s="718"/>
      <c r="M568" s="720"/>
      <c r="N568" s="718"/>
      <c r="O568" s="720"/>
      <c r="P568" s="280"/>
      <c r="Q568" s="280"/>
      <c r="R568" s="280"/>
      <c r="S568" s="280"/>
      <c r="T568" s="280"/>
      <c r="U568" s="280"/>
      <c r="V568" s="280"/>
      <c r="W568" s="280"/>
    </row>
    <row r="569" spans="1:23" hidden="1" x14ac:dyDescent="0.35">
      <c r="A569" s="280"/>
      <c r="B569" s="280"/>
      <c r="C569" s="306"/>
      <c r="D569" s="305" t="str">
        <f>D568&amp;"KW"</f>
        <v>KW</v>
      </c>
      <c r="E569" s="304" t="s">
        <v>235</v>
      </c>
      <c r="F569" s="718"/>
      <c r="G569" s="720"/>
      <c r="H569" s="718"/>
      <c r="I569" s="720"/>
      <c r="J569" s="718"/>
      <c r="K569" s="720"/>
      <c r="L569" s="718"/>
      <c r="M569" s="720"/>
      <c r="N569" s="718"/>
      <c r="O569" s="720"/>
      <c r="P569" s="280"/>
      <c r="Q569" s="280"/>
      <c r="R569" s="280"/>
      <c r="S569" s="280"/>
      <c r="T569" s="280"/>
      <c r="U569" s="280"/>
      <c r="V569" s="280"/>
      <c r="W569" s="280"/>
    </row>
    <row r="570" spans="1:23" hidden="1" x14ac:dyDescent="0.35">
      <c r="A570" s="280"/>
      <c r="B570" s="280"/>
      <c r="C570" s="306" t="s">
        <v>429</v>
      </c>
      <c r="D570" s="287"/>
      <c r="E570" s="304" t="s">
        <v>186</v>
      </c>
      <c r="F570" s="718"/>
      <c r="G570" s="720"/>
      <c r="H570" s="718"/>
      <c r="I570" s="720"/>
      <c r="J570" s="718"/>
      <c r="K570" s="720"/>
      <c r="L570" s="718"/>
      <c r="M570" s="720"/>
      <c r="N570" s="718"/>
      <c r="O570" s="720"/>
      <c r="P570" s="280"/>
      <c r="Q570" s="280"/>
      <c r="R570" s="280"/>
      <c r="S570" s="280"/>
      <c r="T570" s="280"/>
      <c r="U570" s="280"/>
      <c r="V570" s="280"/>
      <c r="W570" s="280"/>
    </row>
    <row r="571" spans="1:23" hidden="1" x14ac:dyDescent="0.35">
      <c r="A571" s="280"/>
      <c r="B571" s="280"/>
      <c r="C571" s="306"/>
      <c r="D571" s="305" t="str">
        <f>D570&amp;"KW"</f>
        <v>KW</v>
      </c>
      <c r="E571" s="304" t="s">
        <v>235</v>
      </c>
      <c r="F571" s="718"/>
      <c r="G571" s="720"/>
      <c r="H571" s="718"/>
      <c r="I571" s="720"/>
      <c r="J571" s="718"/>
      <c r="K571" s="720"/>
      <c r="L571" s="718"/>
      <c r="M571" s="720"/>
      <c r="N571" s="718"/>
      <c r="O571" s="720"/>
      <c r="P571" s="280"/>
      <c r="Q571" s="280"/>
      <c r="R571" s="280"/>
      <c r="S571" s="280"/>
      <c r="T571" s="280"/>
      <c r="U571" s="280"/>
      <c r="V571" s="280"/>
      <c r="W571" s="280"/>
    </row>
    <row r="572" spans="1:23" hidden="1" x14ac:dyDescent="0.35">
      <c r="A572" s="280"/>
      <c r="B572" s="280"/>
      <c r="C572" s="306" t="s">
        <v>430</v>
      </c>
      <c r="D572" s="287"/>
      <c r="E572" s="304" t="s">
        <v>186</v>
      </c>
      <c r="F572" s="718"/>
      <c r="G572" s="720"/>
      <c r="H572" s="718"/>
      <c r="I572" s="720"/>
      <c r="J572" s="718"/>
      <c r="K572" s="720"/>
      <c r="L572" s="718"/>
      <c r="M572" s="720"/>
      <c r="N572" s="718"/>
      <c r="O572" s="720"/>
      <c r="P572" s="280"/>
      <c r="Q572" s="280"/>
      <c r="R572" s="280"/>
      <c r="S572" s="280"/>
      <c r="T572" s="280"/>
      <c r="U572" s="280"/>
      <c r="V572" s="280"/>
      <c r="W572" s="280"/>
    </row>
    <row r="573" spans="1:23" hidden="1" x14ac:dyDescent="0.35">
      <c r="A573" s="280"/>
      <c r="B573" s="280"/>
      <c r="C573" s="306"/>
      <c r="D573" s="305" t="str">
        <f>D572&amp;"KW"</f>
        <v>KW</v>
      </c>
      <c r="E573" s="304" t="s">
        <v>235</v>
      </c>
      <c r="F573" s="718"/>
      <c r="G573" s="720"/>
      <c r="H573" s="718"/>
      <c r="I573" s="720"/>
      <c r="J573" s="718"/>
      <c r="K573" s="720"/>
      <c r="L573" s="718"/>
      <c r="M573" s="720"/>
      <c r="N573" s="718"/>
      <c r="O573" s="720"/>
      <c r="P573" s="280"/>
      <c r="Q573" s="280"/>
      <c r="R573" s="280"/>
      <c r="S573" s="280"/>
      <c r="T573" s="280"/>
      <c r="U573" s="280"/>
      <c r="V573" s="280"/>
      <c r="W573" s="280"/>
    </row>
    <row r="574" spans="1:23" hidden="1" x14ac:dyDescent="0.35">
      <c r="A574" s="280"/>
      <c r="B574" s="280"/>
      <c r="C574" s="306" t="s">
        <v>431</v>
      </c>
      <c r="D574" s="287"/>
      <c r="E574" s="304" t="s">
        <v>186</v>
      </c>
      <c r="F574" s="718"/>
      <c r="G574" s="720"/>
      <c r="H574" s="718"/>
      <c r="I574" s="720"/>
      <c r="J574" s="718"/>
      <c r="K574" s="720"/>
      <c r="L574" s="718"/>
      <c r="M574" s="720"/>
      <c r="N574" s="718"/>
      <c r="O574" s="720"/>
      <c r="P574" s="280"/>
      <c r="Q574" s="280"/>
      <c r="R574" s="280"/>
      <c r="S574" s="280"/>
      <c r="T574" s="280"/>
      <c r="U574" s="280"/>
      <c r="V574" s="280"/>
      <c r="W574" s="280"/>
    </row>
    <row r="575" spans="1:23" hidden="1" x14ac:dyDescent="0.35">
      <c r="A575" s="280"/>
      <c r="B575" s="280"/>
      <c r="C575" s="306"/>
      <c r="D575" s="305" t="str">
        <f>D574&amp;"KW"</f>
        <v>KW</v>
      </c>
      <c r="E575" s="304" t="s">
        <v>235</v>
      </c>
      <c r="F575" s="718"/>
      <c r="G575" s="720"/>
      <c r="H575" s="718"/>
      <c r="I575" s="720"/>
      <c r="J575" s="718"/>
      <c r="K575" s="720"/>
      <c r="L575" s="718"/>
      <c r="M575" s="720"/>
      <c r="N575" s="718"/>
      <c r="O575" s="720"/>
      <c r="P575" s="280"/>
      <c r="Q575" s="280"/>
      <c r="R575" s="280"/>
      <c r="S575" s="280"/>
      <c r="T575" s="280"/>
      <c r="U575" s="280"/>
      <c r="V575" s="280"/>
      <c r="W575" s="280"/>
    </row>
    <row r="576" spans="1:23" hidden="1" x14ac:dyDescent="0.35">
      <c r="A576" s="280"/>
      <c r="B576" s="280"/>
      <c r="C576" s="306" t="s">
        <v>432</v>
      </c>
      <c r="D576" s="287"/>
      <c r="E576" s="304" t="s">
        <v>186</v>
      </c>
      <c r="F576" s="718"/>
      <c r="G576" s="720"/>
      <c r="H576" s="718"/>
      <c r="I576" s="720"/>
      <c r="J576" s="718"/>
      <c r="K576" s="720"/>
      <c r="L576" s="718"/>
      <c r="M576" s="720"/>
      <c r="N576" s="718"/>
      <c r="O576" s="720"/>
      <c r="P576" s="280"/>
      <c r="Q576" s="280"/>
      <c r="R576" s="280"/>
      <c r="S576" s="280"/>
      <c r="T576" s="280"/>
      <c r="U576" s="280"/>
      <c r="V576" s="280"/>
      <c r="W576" s="280"/>
    </row>
    <row r="577" spans="1:23" hidden="1" x14ac:dyDescent="0.35">
      <c r="A577" s="280"/>
      <c r="B577" s="280"/>
      <c r="C577" s="306"/>
      <c r="D577" s="307" t="str">
        <f>D576&amp;"KW"</f>
        <v>KW</v>
      </c>
      <c r="E577" s="304" t="s">
        <v>235</v>
      </c>
      <c r="F577" s="718"/>
      <c r="G577" s="720"/>
      <c r="H577" s="718"/>
      <c r="I577" s="720"/>
      <c r="J577" s="718"/>
      <c r="K577" s="720"/>
      <c r="L577" s="718"/>
      <c r="M577" s="720"/>
      <c r="N577" s="718"/>
      <c r="O577" s="720"/>
      <c r="P577" s="280"/>
      <c r="Q577" s="280"/>
      <c r="R577" s="280"/>
      <c r="S577" s="280"/>
      <c r="T577" s="280"/>
      <c r="U577" s="280"/>
      <c r="V577" s="280"/>
      <c r="W577" s="280"/>
    </row>
    <row r="578" spans="1:23" hidden="1" x14ac:dyDescent="0.35">
      <c r="A578" s="280"/>
      <c r="B578" s="280"/>
      <c r="C578" s="306" t="s">
        <v>433</v>
      </c>
      <c r="D578" s="287"/>
      <c r="E578" s="304" t="s">
        <v>186</v>
      </c>
      <c r="F578" s="718"/>
      <c r="G578" s="720"/>
      <c r="H578" s="718"/>
      <c r="I578" s="720"/>
      <c r="J578" s="718"/>
      <c r="K578" s="720"/>
      <c r="L578" s="718"/>
      <c r="M578" s="720"/>
      <c r="N578" s="718"/>
      <c r="O578" s="720"/>
      <c r="P578" s="280"/>
      <c r="Q578" s="280"/>
      <c r="R578" s="280"/>
      <c r="S578" s="280"/>
      <c r="T578" s="280"/>
      <c r="U578" s="280"/>
      <c r="V578" s="280"/>
      <c r="W578" s="280"/>
    </row>
    <row r="579" spans="1:23" hidden="1" x14ac:dyDescent="0.35">
      <c r="A579" s="280"/>
      <c r="B579" s="280"/>
      <c r="C579" s="306"/>
      <c r="D579" s="305" t="str">
        <f>D578&amp;"KW"</f>
        <v>KW</v>
      </c>
      <c r="E579" s="304" t="s">
        <v>235</v>
      </c>
      <c r="F579" s="718"/>
      <c r="G579" s="720"/>
      <c r="H579" s="718"/>
      <c r="I579" s="720"/>
      <c r="J579" s="718"/>
      <c r="K579" s="720"/>
      <c r="L579" s="718"/>
      <c r="M579" s="720"/>
      <c r="N579" s="718"/>
      <c r="O579" s="720"/>
      <c r="P579" s="280"/>
      <c r="Q579" s="280"/>
      <c r="R579" s="280"/>
      <c r="S579" s="280"/>
      <c r="T579" s="280"/>
      <c r="U579" s="280"/>
      <c r="V579" s="280"/>
      <c r="W579" s="280"/>
    </row>
    <row r="580" spans="1:23" hidden="1" x14ac:dyDescent="0.35">
      <c r="A580" s="280"/>
      <c r="B580" s="280"/>
      <c r="C580" s="306" t="s">
        <v>434</v>
      </c>
      <c r="D580" s="287"/>
      <c r="E580" s="304" t="s">
        <v>186</v>
      </c>
      <c r="F580" s="718"/>
      <c r="G580" s="720"/>
      <c r="H580" s="718"/>
      <c r="I580" s="720"/>
      <c r="J580" s="718"/>
      <c r="K580" s="720"/>
      <c r="L580" s="718"/>
      <c r="M580" s="720"/>
      <c r="N580" s="718"/>
      <c r="O580" s="720"/>
      <c r="P580" s="280"/>
      <c r="Q580" s="280"/>
      <c r="R580" s="280"/>
      <c r="S580" s="280"/>
      <c r="T580" s="280"/>
      <c r="U580" s="280"/>
      <c r="V580" s="280"/>
      <c r="W580" s="280"/>
    </row>
    <row r="581" spans="1:23" hidden="1" x14ac:dyDescent="0.35">
      <c r="A581" s="280"/>
      <c r="B581" s="280"/>
      <c r="C581" s="306"/>
      <c r="D581" s="305" t="str">
        <f>D580&amp;"KW"</f>
        <v>KW</v>
      </c>
      <c r="E581" s="304" t="s">
        <v>235</v>
      </c>
      <c r="F581" s="718"/>
      <c r="G581" s="720"/>
      <c r="H581" s="718"/>
      <c r="I581" s="720"/>
      <c r="J581" s="718"/>
      <c r="K581" s="720"/>
      <c r="L581" s="718"/>
      <c r="M581" s="720"/>
      <c r="N581" s="718"/>
      <c r="O581" s="720"/>
      <c r="P581" s="280"/>
      <c r="Q581" s="280"/>
      <c r="R581" s="280"/>
      <c r="S581" s="280"/>
      <c r="T581" s="280"/>
      <c r="U581" s="280"/>
      <c r="V581" s="280"/>
      <c r="W581" s="280"/>
    </row>
    <row r="582" spans="1:23" hidden="1" x14ac:dyDescent="0.35">
      <c r="A582" s="280"/>
      <c r="B582" s="280"/>
      <c r="C582" s="306" t="s">
        <v>435</v>
      </c>
      <c r="D582" s="287"/>
      <c r="E582" s="304" t="s">
        <v>186</v>
      </c>
      <c r="F582" s="718"/>
      <c r="G582" s="720"/>
      <c r="H582" s="718"/>
      <c r="I582" s="720"/>
      <c r="J582" s="718"/>
      <c r="K582" s="720"/>
      <c r="L582" s="718"/>
      <c r="M582" s="720"/>
      <c r="N582" s="718"/>
      <c r="O582" s="720"/>
      <c r="P582" s="280"/>
      <c r="Q582" s="280"/>
      <c r="R582" s="280"/>
      <c r="S582" s="280"/>
      <c r="T582" s="280"/>
      <c r="U582" s="280"/>
      <c r="V582" s="280"/>
      <c r="W582" s="280"/>
    </row>
    <row r="583" spans="1:23" hidden="1" x14ac:dyDescent="0.35">
      <c r="A583" s="280"/>
      <c r="B583" s="280"/>
      <c r="C583" s="306"/>
      <c r="D583" s="305" t="str">
        <f>D582&amp;"KW"</f>
        <v>KW</v>
      </c>
      <c r="E583" s="304" t="s">
        <v>235</v>
      </c>
      <c r="F583" s="718"/>
      <c r="G583" s="720"/>
      <c r="H583" s="718"/>
      <c r="I583" s="720"/>
      <c r="J583" s="718"/>
      <c r="K583" s="720"/>
      <c r="L583" s="718"/>
      <c r="M583" s="720"/>
      <c r="N583" s="718"/>
      <c r="O583" s="720"/>
      <c r="P583" s="280"/>
      <c r="Q583" s="280"/>
      <c r="R583" s="280"/>
      <c r="S583" s="280"/>
      <c r="T583" s="280"/>
      <c r="U583" s="280"/>
      <c r="V583" s="280"/>
      <c r="W583" s="280"/>
    </row>
    <row r="584" spans="1:23" hidden="1" x14ac:dyDescent="0.35">
      <c r="A584" s="280"/>
      <c r="B584" s="280"/>
      <c r="C584" s="306" t="s">
        <v>436</v>
      </c>
      <c r="D584" s="287"/>
      <c r="E584" s="304" t="s">
        <v>186</v>
      </c>
      <c r="F584" s="718"/>
      <c r="G584" s="720"/>
      <c r="H584" s="718"/>
      <c r="I584" s="720"/>
      <c r="J584" s="718"/>
      <c r="K584" s="720"/>
      <c r="L584" s="718"/>
      <c r="M584" s="720"/>
      <c r="N584" s="718"/>
      <c r="O584" s="720"/>
      <c r="P584" s="280"/>
      <c r="Q584" s="280"/>
      <c r="R584" s="280"/>
      <c r="S584" s="280"/>
      <c r="T584" s="280"/>
      <c r="U584" s="280"/>
      <c r="V584" s="280"/>
      <c r="W584" s="280"/>
    </row>
    <row r="585" spans="1:23" hidden="1" x14ac:dyDescent="0.35">
      <c r="A585" s="280"/>
      <c r="B585" s="280"/>
      <c r="C585" s="306"/>
      <c r="D585" s="305" t="str">
        <f>D584&amp;"KW"</f>
        <v>KW</v>
      </c>
      <c r="E585" s="304" t="s">
        <v>235</v>
      </c>
      <c r="F585" s="718"/>
      <c r="G585" s="720"/>
      <c r="H585" s="718"/>
      <c r="I585" s="720"/>
      <c r="J585" s="718"/>
      <c r="K585" s="720"/>
      <c r="L585" s="718"/>
      <c r="M585" s="720"/>
      <c r="N585" s="718"/>
      <c r="O585" s="720"/>
      <c r="P585" s="280"/>
      <c r="Q585" s="280"/>
      <c r="R585" s="280"/>
      <c r="S585" s="280"/>
      <c r="T585" s="280"/>
      <c r="U585" s="280"/>
      <c r="V585" s="280"/>
      <c r="W585" s="280"/>
    </row>
    <row r="586" spans="1:23" hidden="1" x14ac:dyDescent="0.35">
      <c r="A586" s="280"/>
      <c r="B586" s="280"/>
      <c r="C586" s="306" t="s">
        <v>437</v>
      </c>
      <c r="D586" s="287"/>
      <c r="E586" s="304" t="s">
        <v>186</v>
      </c>
      <c r="F586" s="718"/>
      <c r="G586" s="720"/>
      <c r="H586" s="718"/>
      <c r="I586" s="720"/>
      <c r="J586" s="718"/>
      <c r="K586" s="720"/>
      <c r="L586" s="718"/>
      <c r="M586" s="720"/>
      <c r="N586" s="718"/>
      <c r="O586" s="720"/>
      <c r="P586" s="280"/>
      <c r="Q586" s="280"/>
      <c r="R586" s="280"/>
      <c r="S586" s="280"/>
      <c r="T586" s="280"/>
      <c r="U586" s="280"/>
      <c r="V586" s="280"/>
      <c r="W586" s="280"/>
    </row>
    <row r="587" spans="1:23" hidden="1" x14ac:dyDescent="0.35">
      <c r="A587" s="280"/>
      <c r="B587" s="280"/>
      <c r="C587" s="306"/>
      <c r="D587" s="305" t="str">
        <f>D586&amp;"KW"</f>
        <v>KW</v>
      </c>
      <c r="E587" s="304" t="s">
        <v>235</v>
      </c>
      <c r="F587" s="718"/>
      <c r="G587" s="720"/>
      <c r="H587" s="718"/>
      <c r="I587" s="720"/>
      <c r="J587" s="718"/>
      <c r="K587" s="720"/>
      <c r="L587" s="718"/>
      <c r="M587" s="720"/>
      <c r="N587" s="718"/>
      <c r="O587" s="720"/>
      <c r="P587" s="280"/>
      <c r="Q587" s="280"/>
      <c r="R587" s="280"/>
      <c r="S587" s="280"/>
      <c r="T587" s="280"/>
      <c r="U587" s="280"/>
      <c r="V587" s="280"/>
      <c r="W587" s="280"/>
    </row>
    <row r="588" spans="1:23" hidden="1" x14ac:dyDescent="0.35">
      <c r="A588" s="280"/>
      <c r="B588" s="280"/>
      <c r="C588" s="306" t="s">
        <v>438</v>
      </c>
      <c r="D588" s="287"/>
      <c r="E588" s="304" t="s">
        <v>186</v>
      </c>
      <c r="F588" s="718"/>
      <c r="G588" s="720"/>
      <c r="H588" s="718"/>
      <c r="I588" s="720"/>
      <c r="J588" s="718"/>
      <c r="K588" s="720"/>
      <c r="L588" s="718"/>
      <c r="M588" s="720"/>
      <c r="N588" s="718"/>
      <c r="O588" s="720"/>
      <c r="P588" s="280"/>
      <c r="Q588" s="280"/>
      <c r="R588" s="280"/>
      <c r="S588" s="280"/>
      <c r="T588" s="280"/>
      <c r="U588" s="280"/>
      <c r="V588" s="280"/>
      <c r="W588" s="280"/>
    </row>
    <row r="589" spans="1:23" hidden="1" x14ac:dyDescent="0.35">
      <c r="A589" s="280"/>
      <c r="B589" s="280"/>
      <c r="C589" s="306"/>
      <c r="D589" s="305" t="str">
        <f>D588&amp;"KW"</f>
        <v>KW</v>
      </c>
      <c r="E589" s="304" t="s">
        <v>235</v>
      </c>
      <c r="F589" s="718"/>
      <c r="G589" s="720"/>
      <c r="H589" s="718"/>
      <c r="I589" s="720"/>
      <c r="J589" s="718"/>
      <c r="K589" s="720"/>
      <c r="L589" s="718"/>
      <c r="M589" s="720"/>
      <c r="N589" s="718"/>
      <c r="O589" s="720"/>
      <c r="P589" s="280"/>
      <c r="Q589" s="280"/>
      <c r="R589" s="280"/>
      <c r="S589" s="280"/>
      <c r="T589" s="280"/>
      <c r="U589" s="280"/>
      <c r="V589" s="280"/>
      <c r="W589" s="280"/>
    </row>
    <row r="590" spans="1:23" hidden="1" x14ac:dyDescent="0.35">
      <c r="A590" s="280"/>
      <c r="B590" s="280"/>
      <c r="C590" s="306" t="s">
        <v>439</v>
      </c>
      <c r="D590" s="287"/>
      <c r="E590" s="304" t="s">
        <v>186</v>
      </c>
      <c r="F590" s="718"/>
      <c r="G590" s="720"/>
      <c r="H590" s="718"/>
      <c r="I590" s="720"/>
      <c r="J590" s="718"/>
      <c r="K590" s="720"/>
      <c r="L590" s="718"/>
      <c r="M590" s="720"/>
      <c r="N590" s="718"/>
      <c r="O590" s="720"/>
      <c r="P590" s="280"/>
      <c r="Q590" s="280"/>
      <c r="R590" s="280"/>
      <c r="S590" s="280"/>
      <c r="T590" s="280"/>
      <c r="U590" s="280"/>
      <c r="V590" s="280"/>
      <c r="W590" s="280"/>
    </row>
    <row r="591" spans="1:23" hidden="1" x14ac:dyDescent="0.35">
      <c r="A591" s="280"/>
      <c r="B591" s="280"/>
      <c r="C591" s="306"/>
      <c r="D591" s="305" t="str">
        <f>D590&amp;"KW"</f>
        <v>KW</v>
      </c>
      <c r="E591" s="304" t="s">
        <v>235</v>
      </c>
      <c r="F591" s="718"/>
      <c r="G591" s="720"/>
      <c r="H591" s="718"/>
      <c r="I591" s="720"/>
      <c r="J591" s="718"/>
      <c r="K591" s="720"/>
      <c r="L591" s="718"/>
      <c r="M591" s="720"/>
      <c r="N591" s="718"/>
      <c r="O591" s="720"/>
      <c r="P591" s="280"/>
      <c r="Q591" s="280"/>
      <c r="R591" s="280"/>
      <c r="S591" s="280"/>
      <c r="T591" s="280"/>
      <c r="U591" s="280"/>
      <c r="V591" s="280"/>
      <c r="W591" s="280"/>
    </row>
    <row r="592" spans="1:23" hidden="1" x14ac:dyDescent="0.35">
      <c r="A592" s="280"/>
      <c r="B592" s="280"/>
      <c r="C592" s="306" t="s">
        <v>440</v>
      </c>
      <c r="D592" s="287"/>
      <c r="E592" s="304" t="s">
        <v>186</v>
      </c>
      <c r="F592" s="718"/>
      <c r="G592" s="720"/>
      <c r="H592" s="718"/>
      <c r="I592" s="720"/>
      <c r="J592" s="718"/>
      <c r="K592" s="720"/>
      <c r="L592" s="718"/>
      <c r="M592" s="720"/>
      <c r="N592" s="718"/>
      <c r="O592" s="720"/>
      <c r="P592" s="280"/>
      <c r="Q592" s="280"/>
      <c r="R592" s="280"/>
      <c r="S592" s="280"/>
      <c r="T592" s="280"/>
      <c r="U592" s="280"/>
      <c r="V592" s="280"/>
      <c r="W592" s="280"/>
    </row>
    <row r="593" spans="1:23" hidden="1" x14ac:dyDescent="0.35">
      <c r="A593" s="280"/>
      <c r="B593" s="280"/>
      <c r="C593" s="306"/>
      <c r="D593" s="305" t="str">
        <f>D592&amp;"KW"</f>
        <v>KW</v>
      </c>
      <c r="E593" s="304" t="s">
        <v>235</v>
      </c>
      <c r="F593" s="718"/>
      <c r="G593" s="720"/>
      <c r="H593" s="718"/>
      <c r="I593" s="720"/>
      <c r="J593" s="718"/>
      <c r="K593" s="720"/>
      <c r="L593" s="718"/>
      <c r="M593" s="720"/>
      <c r="N593" s="718"/>
      <c r="O593" s="720"/>
      <c r="P593" s="280"/>
      <c r="Q593" s="280"/>
      <c r="R593" s="280"/>
      <c r="S593" s="280"/>
      <c r="T593" s="280"/>
      <c r="U593" s="280"/>
      <c r="V593" s="280"/>
      <c r="W593" s="280"/>
    </row>
    <row r="594" spans="1:23" hidden="1" x14ac:dyDescent="0.35">
      <c r="A594" s="280"/>
      <c r="B594" s="280"/>
      <c r="C594" s="306" t="s">
        <v>441</v>
      </c>
      <c r="D594" s="287"/>
      <c r="E594" s="304" t="s">
        <v>186</v>
      </c>
      <c r="F594" s="718"/>
      <c r="G594" s="720"/>
      <c r="H594" s="718"/>
      <c r="I594" s="720"/>
      <c r="J594" s="718"/>
      <c r="K594" s="720"/>
      <c r="L594" s="718"/>
      <c r="M594" s="720"/>
      <c r="N594" s="718"/>
      <c r="O594" s="720"/>
      <c r="P594" s="280"/>
      <c r="Q594" s="280"/>
      <c r="R594" s="280"/>
      <c r="S594" s="280"/>
      <c r="T594" s="280"/>
      <c r="U594" s="280"/>
      <c r="V594" s="280"/>
      <c r="W594" s="280"/>
    </row>
    <row r="595" spans="1:23" hidden="1" x14ac:dyDescent="0.35">
      <c r="A595" s="280"/>
      <c r="B595" s="280"/>
      <c r="C595" s="306"/>
      <c r="D595" s="305" t="str">
        <f>D594&amp;"KW"</f>
        <v>KW</v>
      </c>
      <c r="E595" s="304" t="s">
        <v>235</v>
      </c>
      <c r="F595" s="718"/>
      <c r="G595" s="720"/>
      <c r="H595" s="718"/>
      <c r="I595" s="720"/>
      <c r="J595" s="718"/>
      <c r="K595" s="720"/>
      <c r="L595" s="718"/>
      <c r="M595" s="720"/>
      <c r="N595" s="718"/>
      <c r="O595" s="720"/>
      <c r="P595" s="280"/>
      <c r="Q595" s="280"/>
      <c r="R595" s="280"/>
      <c r="S595" s="280"/>
      <c r="T595" s="280"/>
      <c r="U595" s="280"/>
      <c r="V595" s="280"/>
      <c r="W595" s="280"/>
    </row>
    <row r="596" spans="1:23" hidden="1" x14ac:dyDescent="0.35">
      <c r="A596" s="280"/>
      <c r="B596" s="280"/>
      <c r="C596" s="306" t="s">
        <v>442</v>
      </c>
      <c r="D596" s="287"/>
      <c r="E596" s="304" t="s">
        <v>186</v>
      </c>
      <c r="F596" s="718"/>
      <c r="G596" s="720"/>
      <c r="H596" s="718"/>
      <c r="I596" s="720"/>
      <c r="J596" s="718"/>
      <c r="K596" s="720"/>
      <c r="L596" s="718"/>
      <c r="M596" s="720"/>
      <c r="N596" s="718"/>
      <c r="O596" s="720"/>
      <c r="P596" s="280"/>
      <c r="Q596" s="280"/>
      <c r="R596" s="280"/>
      <c r="S596" s="280"/>
      <c r="T596" s="280"/>
      <c r="U596" s="280"/>
      <c r="V596" s="280"/>
      <c r="W596" s="280"/>
    </row>
    <row r="597" spans="1:23" hidden="1" x14ac:dyDescent="0.35">
      <c r="A597" s="280"/>
      <c r="B597" s="280"/>
      <c r="C597" s="306"/>
      <c r="D597" s="305" t="str">
        <f>D596&amp;"KW"</f>
        <v>KW</v>
      </c>
      <c r="E597" s="304" t="s">
        <v>235</v>
      </c>
      <c r="F597" s="718"/>
      <c r="G597" s="720"/>
      <c r="H597" s="718"/>
      <c r="I597" s="720"/>
      <c r="J597" s="718"/>
      <c r="K597" s="720"/>
      <c r="L597" s="718"/>
      <c r="M597" s="720"/>
      <c r="N597" s="718"/>
      <c r="O597" s="720"/>
      <c r="P597" s="280"/>
      <c r="Q597" s="280"/>
      <c r="R597" s="280"/>
      <c r="S597" s="280"/>
      <c r="T597" s="280"/>
      <c r="U597" s="280"/>
      <c r="V597" s="280"/>
      <c r="W597" s="280"/>
    </row>
    <row r="598" spans="1:23" hidden="1" x14ac:dyDescent="0.35">
      <c r="A598" s="280"/>
      <c r="B598" s="280"/>
      <c r="C598" s="306" t="s">
        <v>443</v>
      </c>
      <c r="D598" s="287"/>
      <c r="E598" s="304" t="s">
        <v>186</v>
      </c>
      <c r="F598" s="718"/>
      <c r="G598" s="720"/>
      <c r="H598" s="718"/>
      <c r="I598" s="720"/>
      <c r="J598" s="718"/>
      <c r="K598" s="720"/>
      <c r="L598" s="718"/>
      <c r="M598" s="720"/>
      <c r="N598" s="718"/>
      <c r="O598" s="720"/>
      <c r="P598" s="280"/>
      <c r="Q598" s="280"/>
      <c r="R598" s="280"/>
      <c r="S598" s="280"/>
      <c r="T598" s="280"/>
      <c r="U598" s="280"/>
      <c r="V598" s="280"/>
      <c r="W598" s="280"/>
    </row>
    <row r="599" spans="1:23" hidden="1" x14ac:dyDescent="0.35">
      <c r="A599" s="280"/>
      <c r="B599" s="280"/>
      <c r="C599" s="306"/>
      <c r="D599" s="305" t="str">
        <f>D598&amp;"KW"</f>
        <v>KW</v>
      </c>
      <c r="E599" s="304" t="s">
        <v>235</v>
      </c>
      <c r="F599" s="718"/>
      <c r="G599" s="720"/>
      <c r="H599" s="718"/>
      <c r="I599" s="720"/>
      <c r="J599" s="718"/>
      <c r="K599" s="720"/>
      <c r="L599" s="718"/>
      <c r="M599" s="720"/>
      <c r="N599" s="718"/>
      <c r="O599" s="720"/>
      <c r="P599" s="280"/>
      <c r="Q599" s="280"/>
      <c r="R599" s="280"/>
      <c r="S599" s="280"/>
      <c r="T599" s="280"/>
      <c r="U599" s="280"/>
      <c r="V599" s="280"/>
      <c r="W599" s="280"/>
    </row>
    <row r="600" spans="1:23" hidden="1" x14ac:dyDescent="0.35">
      <c r="A600" s="280"/>
      <c r="B600" s="280"/>
      <c r="C600" s="306" t="s">
        <v>444</v>
      </c>
      <c r="D600" s="287"/>
      <c r="E600" s="304" t="s">
        <v>186</v>
      </c>
      <c r="F600" s="718"/>
      <c r="G600" s="720"/>
      <c r="H600" s="718"/>
      <c r="I600" s="720"/>
      <c r="J600" s="718"/>
      <c r="K600" s="720"/>
      <c r="L600" s="718"/>
      <c r="M600" s="720"/>
      <c r="N600" s="718"/>
      <c r="O600" s="720"/>
      <c r="P600" s="280"/>
      <c r="Q600" s="280"/>
      <c r="R600" s="280"/>
      <c r="S600" s="280"/>
      <c r="T600" s="280"/>
      <c r="U600" s="280"/>
      <c r="V600" s="280"/>
      <c r="W600" s="280"/>
    </row>
    <row r="601" spans="1:23" hidden="1" x14ac:dyDescent="0.35">
      <c r="A601" s="280"/>
      <c r="B601" s="280"/>
      <c r="C601" s="306"/>
      <c r="D601" s="305" t="str">
        <f>D600&amp;"KW"</f>
        <v>KW</v>
      </c>
      <c r="E601" s="304" t="s">
        <v>235</v>
      </c>
      <c r="F601" s="718"/>
      <c r="G601" s="720"/>
      <c r="H601" s="718"/>
      <c r="I601" s="720"/>
      <c r="J601" s="718"/>
      <c r="K601" s="720"/>
      <c r="L601" s="718"/>
      <c r="M601" s="720"/>
      <c r="N601" s="718"/>
      <c r="O601" s="720"/>
      <c r="P601" s="280"/>
      <c r="Q601" s="280"/>
      <c r="R601" s="280"/>
      <c r="S601" s="280"/>
      <c r="T601" s="280"/>
      <c r="U601" s="280"/>
      <c r="V601" s="280"/>
      <c r="W601" s="280"/>
    </row>
    <row r="602" spans="1:23" hidden="1" x14ac:dyDescent="0.35">
      <c r="A602" s="280"/>
      <c r="B602" s="280"/>
      <c r="C602" s="306" t="s">
        <v>445</v>
      </c>
      <c r="D602" s="287"/>
      <c r="E602" s="304" t="s">
        <v>186</v>
      </c>
      <c r="F602" s="718"/>
      <c r="G602" s="720"/>
      <c r="H602" s="718"/>
      <c r="I602" s="720"/>
      <c r="J602" s="718"/>
      <c r="K602" s="720"/>
      <c r="L602" s="718"/>
      <c r="M602" s="720"/>
      <c r="N602" s="718"/>
      <c r="O602" s="720"/>
      <c r="P602" s="280"/>
      <c r="Q602" s="280"/>
      <c r="R602" s="280"/>
      <c r="S602" s="280"/>
      <c r="T602" s="280"/>
      <c r="U602" s="280"/>
      <c r="V602" s="280"/>
      <c r="W602" s="280"/>
    </row>
    <row r="603" spans="1:23" hidden="1" x14ac:dyDescent="0.35">
      <c r="A603" s="280"/>
      <c r="B603" s="280"/>
      <c r="C603" s="306"/>
      <c r="D603" s="305" t="str">
        <f>D602&amp;"KW"</f>
        <v>KW</v>
      </c>
      <c r="E603" s="304" t="s">
        <v>235</v>
      </c>
      <c r="F603" s="718"/>
      <c r="G603" s="720"/>
      <c r="H603" s="718"/>
      <c r="I603" s="720"/>
      <c r="J603" s="718"/>
      <c r="K603" s="720"/>
      <c r="L603" s="718"/>
      <c r="M603" s="720"/>
      <c r="N603" s="718"/>
      <c r="O603" s="720"/>
      <c r="P603" s="280"/>
      <c r="Q603" s="280"/>
      <c r="R603" s="280"/>
      <c r="S603" s="280"/>
      <c r="T603" s="280"/>
      <c r="U603" s="280"/>
      <c r="V603" s="280"/>
      <c r="W603" s="280"/>
    </row>
    <row r="604" spans="1:23" hidden="1" x14ac:dyDescent="0.35">
      <c r="A604" s="280"/>
      <c r="B604" s="280"/>
      <c r="C604" s="306" t="s">
        <v>446</v>
      </c>
      <c r="D604" s="287"/>
      <c r="E604" s="304" t="s">
        <v>186</v>
      </c>
      <c r="F604" s="718"/>
      <c r="G604" s="720"/>
      <c r="H604" s="718"/>
      <c r="I604" s="720"/>
      <c r="J604" s="718"/>
      <c r="K604" s="720"/>
      <c r="L604" s="718"/>
      <c r="M604" s="720"/>
      <c r="N604" s="718"/>
      <c r="O604" s="720"/>
      <c r="P604" s="280"/>
      <c r="Q604" s="280"/>
      <c r="R604" s="280"/>
      <c r="S604" s="280"/>
      <c r="T604" s="280"/>
      <c r="U604" s="280"/>
      <c r="V604" s="280"/>
      <c r="W604" s="280"/>
    </row>
    <row r="605" spans="1:23" hidden="1" x14ac:dyDescent="0.35">
      <c r="A605" s="280"/>
      <c r="B605" s="280"/>
      <c r="C605" s="306"/>
      <c r="D605" s="305" t="str">
        <f>D604&amp;"KW"</f>
        <v>KW</v>
      </c>
      <c r="E605" s="304" t="s">
        <v>235</v>
      </c>
      <c r="F605" s="718"/>
      <c r="G605" s="720"/>
      <c r="H605" s="718"/>
      <c r="I605" s="720"/>
      <c r="J605" s="718"/>
      <c r="K605" s="720"/>
      <c r="L605" s="718"/>
      <c r="M605" s="720"/>
      <c r="N605" s="718"/>
      <c r="O605" s="720"/>
      <c r="P605" s="280"/>
      <c r="Q605" s="280"/>
      <c r="R605" s="280"/>
      <c r="S605" s="280"/>
      <c r="T605" s="280"/>
      <c r="U605" s="280"/>
      <c r="V605" s="280"/>
      <c r="W605" s="280"/>
    </row>
    <row r="606" spans="1:23" hidden="1" x14ac:dyDescent="0.35">
      <c r="A606" s="280"/>
      <c r="B606" s="280"/>
      <c r="C606" s="306" t="s">
        <v>447</v>
      </c>
      <c r="D606" s="287"/>
      <c r="E606" s="304" t="s">
        <v>186</v>
      </c>
      <c r="F606" s="718"/>
      <c r="G606" s="720"/>
      <c r="H606" s="718"/>
      <c r="I606" s="720"/>
      <c r="J606" s="718"/>
      <c r="K606" s="720"/>
      <c r="L606" s="718"/>
      <c r="M606" s="720"/>
      <c r="N606" s="718"/>
      <c r="O606" s="720"/>
      <c r="P606" s="280"/>
      <c r="Q606" s="280"/>
      <c r="R606" s="280"/>
      <c r="S606" s="280"/>
      <c r="T606" s="280"/>
      <c r="U606" s="280"/>
      <c r="V606" s="280"/>
      <c r="W606" s="280"/>
    </row>
    <row r="607" spans="1:23" hidden="1" x14ac:dyDescent="0.35">
      <c r="A607" s="280"/>
      <c r="B607" s="280"/>
      <c r="C607" s="306"/>
      <c r="D607" s="305" t="str">
        <f>D606&amp;"KW"</f>
        <v>KW</v>
      </c>
      <c r="E607" s="304" t="s">
        <v>235</v>
      </c>
      <c r="F607" s="718"/>
      <c r="G607" s="720"/>
      <c r="H607" s="718"/>
      <c r="I607" s="720"/>
      <c r="J607" s="718"/>
      <c r="K607" s="720"/>
      <c r="L607" s="718"/>
      <c r="M607" s="720"/>
      <c r="N607" s="718"/>
      <c r="O607" s="720"/>
      <c r="P607" s="280"/>
      <c r="Q607" s="280"/>
      <c r="R607" s="280"/>
      <c r="S607" s="280"/>
      <c r="T607" s="280"/>
      <c r="U607" s="280"/>
      <c r="V607" s="280"/>
      <c r="W607" s="280"/>
    </row>
    <row r="608" spans="1:23" hidden="1" x14ac:dyDescent="0.35">
      <c r="A608" s="280"/>
      <c r="B608" s="280"/>
      <c r="C608" s="306" t="s">
        <v>448</v>
      </c>
      <c r="D608" s="287"/>
      <c r="E608" s="304" t="s">
        <v>186</v>
      </c>
      <c r="F608" s="718"/>
      <c r="G608" s="720"/>
      <c r="H608" s="718"/>
      <c r="I608" s="720"/>
      <c r="J608" s="718"/>
      <c r="K608" s="720"/>
      <c r="L608" s="718"/>
      <c r="M608" s="720"/>
      <c r="N608" s="718"/>
      <c r="O608" s="720"/>
      <c r="P608" s="280"/>
      <c r="Q608" s="280"/>
      <c r="R608" s="280"/>
      <c r="S608" s="280"/>
      <c r="T608" s="280"/>
      <c r="U608" s="280"/>
      <c r="V608" s="280"/>
      <c r="W608" s="280"/>
    </row>
    <row r="609" spans="1:23" hidden="1" x14ac:dyDescent="0.35">
      <c r="A609" s="280"/>
      <c r="B609" s="280"/>
      <c r="C609" s="306"/>
      <c r="D609" s="305" t="str">
        <f>D608&amp;"KW"</f>
        <v>KW</v>
      </c>
      <c r="E609" s="304" t="s">
        <v>235</v>
      </c>
      <c r="F609" s="718"/>
      <c r="G609" s="720"/>
      <c r="H609" s="718"/>
      <c r="I609" s="720"/>
      <c r="J609" s="718"/>
      <c r="K609" s="720"/>
      <c r="L609" s="718"/>
      <c r="M609" s="720"/>
      <c r="N609" s="718"/>
      <c r="O609" s="720"/>
      <c r="P609" s="280"/>
      <c r="Q609" s="280"/>
      <c r="R609" s="280"/>
      <c r="S609" s="280"/>
      <c r="T609" s="280"/>
      <c r="U609" s="280"/>
      <c r="V609" s="280"/>
      <c r="W609" s="280"/>
    </row>
    <row r="610" spans="1:23" hidden="1" x14ac:dyDescent="0.35">
      <c r="A610" s="280"/>
      <c r="B610" s="280"/>
      <c r="C610" s="306" t="s">
        <v>449</v>
      </c>
      <c r="D610" s="287"/>
      <c r="E610" s="304" t="s">
        <v>186</v>
      </c>
      <c r="F610" s="718"/>
      <c r="G610" s="720"/>
      <c r="H610" s="718"/>
      <c r="I610" s="720"/>
      <c r="J610" s="718"/>
      <c r="K610" s="720"/>
      <c r="L610" s="718"/>
      <c r="M610" s="720"/>
      <c r="N610" s="718"/>
      <c r="O610" s="720"/>
      <c r="P610" s="280"/>
      <c r="Q610" s="280"/>
      <c r="R610" s="280"/>
      <c r="S610" s="280"/>
      <c r="T610" s="280"/>
      <c r="U610" s="280"/>
      <c r="V610" s="280"/>
      <c r="W610" s="280"/>
    </row>
    <row r="611" spans="1:23" hidden="1" x14ac:dyDescent="0.35">
      <c r="A611" s="280"/>
      <c r="B611" s="280"/>
      <c r="C611" s="306"/>
      <c r="D611" s="305" t="str">
        <f>D610&amp;"KW"</f>
        <v>KW</v>
      </c>
      <c r="E611" s="304" t="s">
        <v>235</v>
      </c>
      <c r="F611" s="718"/>
      <c r="G611" s="720"/>
      <c r="H611" s="718"/>
      <c r="I611" s="720"/>
      <c r="J611" s="718"/>
      <c r="K611" s="720"/>
      <c r="L611" s="718"/>
      <c r="M611" s="720"/>
      <c r="N611" s="718"/>
      <c r="O611" s="720"/>
      <c r="P611" s="280"/>
      <c r="Q611" s="280"/>
      <c r="R611" s="280"/>
      <c r="S611" s="280"/>
      <c r="T611" s="280"/>
      <c r="U611" s="280"/>
      <c r="V611" s="280"/>
      <c r="W611" s="280"/>
    </row>
    <row r="612" spans="1:23" hidden="1" x14ac:dyDescent="0.35">
      <c r="A612" s="280"/>
      <c r="B612" s="280"/>
      <c r="C612" s="306" t="s">
        <v>450</v>
      </c>
      <c r="D612" s="287"/>
      <c r="E612" s="304" t="s">
        <v>186</v>
      </c>
      <c r="F612" s="718"/>
      <c r="G612" s="720"/>
      <c r="H612" s="718"/>
      <c r="I612" s="720"/>
      <c r="J612" s="718"/>
      <c r="K612" s="720"/>
      <c r="L612" s="718"/>
      <c r="M612" s="720"/>
      <c r="N612" s="718"/>
      <c r="O612" s="720"/>
      <c r="P612" s="280"/>
      <c r="Q612" s="280"/>
      <c r="R612" s="280"/>
      <c r="S612" s="280"/>
      <c r="T612" s="280"/>
      <c r="U612" s="280"/>
      <c r="V612" s="280"/>
      <c r="W612" s="280"/>
    </row>
    <row r="613" spans="1:23" hidden="1" x14ac:dyDescent="0.35">
      <c r="A613" s="280"/>
      <c r="B613" s="280"/>
      <c r="C613" s="306"/>
      <c r="D613" s="305" t="str">
        <f>D612&amp;"KW"</f>
        <v>KW</v>
      </c>
      <c r="E613" s="304" t="s">
        <v>235</v>
      </c>
      <c r="F613" s="718"/>
      <c r="G613" s="720"/>
      <c r="H613" s="718"/>
      <c r="I613" s="720"/>
      <c r="J613" s="718"/>
      <c r="K613" s="720"/>
      <c r="L613" s="718"/>
      <c r="M613" s="720"/>
      <c r="N613" s="718"/>
      <c r="O613" s="720"/>
      <c r="P613" s="280"/>
      <c r="Q613" s="280"/>
      <c r="R613" s="280"/>
      <c r="S613" s="280"/>
      <c r="T613" s="280"/>
      <c r="U613" s="280"/>
      <c r="V613" s="280"/>
      <c r="W613" s="280"/>
    </row>
    <row r="614" spans="1:23" hidden="1" x14ac:dyDescent="0.35">
      <c r="A614" s="280"/>
      <c r="B614" s="280"/>
      <c r="C614" s="306" t="s">
        <v>451</v>
      </c>
      <c r="D614" s="287"/>
      <c r="E614" s="304" t="s">
        <v>186</v>
      </c>
      <c r="F614" s="718"/>
      <c r="G614" s="720"/>
      <c r="H614" s="718"/>
      <c r="I614" s="720"/>
      <c r="J614" s="718"/>
      <c r="K614" s="720"/>
      <c r="L614" s="718"/>
      <c r="M614" s="720"/>
      <c r="N614" s="718"/>
      <c r="O614" s="720"/>
      <c r="P614" s="280"/>
      <c r="Q614" s="280"/>
      <c r="R614" s="280"/>
      <c r="S614" s="280"/>
      <c r="T614" s="280"/>
      <c r="U614" s="280"/>
      <c r="V614" s="280"/>
      <c r="W614" s="280"/>
    </row>
    <row r="615" spans="1:23" hidden="1" x14ac:dyDescent="0.35">
      <c r="A615" s="280"/>
      <c r="B615" s="280"/>
      <c r="C615" s="306"/>
      <c r="D615" s="305" t="str">
        <f>D614&amp;"KW"</f>
        <v>KW</v>
      </c>
      <c r="E615" s="304" t="s">
        <v>235</v>
      </c>
      <c r="F615" s="718"/>
      <c r="G615" s="720"/>
      <c r="H615" s="718"/>
      <c r="I615" s="720"/>
      <c r="J615" s="718"/>
      <c r="K615" s="720"/>
      <c r="L615" s="718"/>
      <c r="M615" s="720"/>
      <c r="N615" s="718"/>
      <c r="O615" s="720"/>
      <c r="P615" s="280"/>
      <c r="Q615" s="280"/>
      <c r="R615" s="280"/>
      <c r="S615" s="280"/>
      <c r="T615" s="280"/>
      <c r="U615" s="280"/>
      <c r="V615" s="280"/>
      <c r="W615" s="280"/>
    </row>
    <row r="616" spans="1:23" hidden="1" x14ac:dyDescent="0.35">
      <c r="A616" s="280"/>
      <c r="B616" s="280"/>
      <c r="C616" s="306" t="s">
        <v>452</v>
      </c>
      <c r="D616" s="287"/>
      <c r="E616" s="304" t="s">
        <v>186</v>
      </c>
      <c r="F616" s="718"/>
      <c r="G616" s="720"/>
      <c r="H616" s="718"/>
      <c r="I616" s="720"/>
      <c r="J616" s="718"/>
      <c r="K616" s="720"/>
      <c r="L616" s="718"/>
      <c r="M616" s="720"/>
      <c r="N616" s="718"/>
      <c r="O616" s="720"/>
      <c r="P616" s="280"/>
      <c r="Q616" s="280"/>
      <c r="R616" s="280"/>
      <c r="S616" s="280"/>
      <c r="T616" s="280"/>
      <c r="U616" s="280"/>
      <c r="V616" s="280"/>
      <c r="W616" s="280"/>
    </row>
    <row r="617" spans="1:23" hidden="1" x14ac:dyDescent="0.35">
      <c r="A617" s="280"/>
      <c r="B617" s="280"/>
      <c r="C617" s="306"/>
      <c r="D617" s="305" t="str">
        <f>D616&amp;"KW"</f>
        <v>KW</v>
      </c>
      <c r="E617" s="304" t="s">
        <v>235</v>
      </c>
      <c r="F617" s="718"/>
      <c r="G617" s="720"/>
      <c r="H617" s="718"/>
      <c r="I617" s="720"/>
      <c r="J617" s="718"/>
      <c r="K617" s="720"/>
      <c r="L617" s="718"/>
      <c r="M617" s="720"/>
      <c r="N617" s="718"/>
      <c r="O617" s="720"/>
      <c r="P617" s="280"/>
      <c r="Q617" s="280"/>
      <c r="R617" s="280"/>
      <c r="S617" s="280"/>
      <c r="T617" s="280"/>
      <c r="U617" s="280"/>
      <c r="V617" s="280"/>
      <c r="W617" s="280"/>
    </row>
    <row r="618" spans="1:23" hidden="1" x14ac:dyDescent="0.35">
      <c r="A618" s="280"/>
      <c r="B618" s="280"/>
      <c r="C618" s="306" t="s">
        <v>453</v>
      </c>
      <c r="D618" s="287"/>
      <c r="E618" s="304" t="s">
        <v>186</v>
      </c>
      <c r="F618" s="718"/>
      <c r="G618" s="720"/>
      <c r="H618" s="718"/>
      <c r="I618" s="720"/>
      <c r="J618" s="718"/>
      <c r="K618" s="720"/>
      <c r="L618" s="718"/>
      <c r="M618" s="720"/>
      <c r="N618" s="718"/>
      <c r="O618" s="720"/>
      <c r="P618" s="280"/>
      <c r="Q618" s="280"/>
      <c r="R618" s="280"/>
      <c r="S618" s="280"/>
      <c r="T618" s="280"/>
      <c r="U618" s="280"/>
      <c r="V618" s="280"/>
      <c r="W618" s="280"/>
    </row>
    <row r="619" spans="1:23" hidden="1" x14ac:dyDescent="0.35">
      <c r="A619" s="280"/>
      <c r="B619" s="280"/>
      <c r="C619" s="306"/>
      <c r="D619" s="305" t="str">
        <f>D618&amp;"KW"</f>
        <v>KW</v>
      </c>
      <c r="E619" s="304" t="s">
        <v>235</v>
      </c>
      <c r="F619" s="718"/>
      <c r="G619" s="720"/>
      <c r="H619" s="718"/>
      <c r="I619" s="720"/>
      <c r="J619" s="718"/>
      <c r="K619" s="720"/>
      <c r="L619" s="718"/>
      <c r="M619" s="720"/>
      <c r="N619" s="718"/>
      <c r="O619" s="720"/>
      <c r="P619" s="280"/>
      <c r="Q619" s="280"/>
      <c r="R619" s="280"/>
      <c r="S619" s="280"/>
      <c r="T619" s="280"/>
      <c r="U619" s="280"/>
      <c r="V619" s="280"/>
      <c r="W619" s="280"/>
    </row>
    <row r="620" spans="1:23" hidden="1" x14ac:dyDescent="0.35">
      <c r="A620" s="280"/>
      <c r="B620" s="280"/>
      <c r="C620" s="306" t="s">
        <v>454</v>
      </c>
      <c r="D620" s="287"/>
      <c r="E620" s="304" t="s">
        <v>186</v>
      </c>
      <c r="F620" s="718"/>
      <c r="G620" s="720"/>
      <c r="H620" s="718"/>
      <c r="I620" s="720"/>
      <c r="J620" s="718"/>
      <c r="K620" s="720"/>
      <c r="L620" s="718"/>
      <c r="M620" s="720"/>
      <c r="N620" s="718"/>
      <c r="O620" s="720"/>
      <c r="P620" s="280"/>
      <c r="Q620" s="280"/>
      <c r="R620" s="280"/>
      <c r="S620" s="280"/>
      <c r="T620" s="280"/>
      <c r="U620" s="280"/>
      <c r="V620" s="280"/>
      <c r="W620" s="280"/>
    </row>
    <row r="621" spans="1:23" hidden="1" x14ac:dyDescent="0.35">
      <c r="A621" s="280"/>
      <c r="B621" s="280"/>
      <c r="C621" s="306"/>
      <c r="D621" s="305" t="str">
        <f>D620&amp;"KW"</f>
        <v>KW</v>
      </c>
      <c r="E621" s="304" t="s">
        <v>235</v>
      </c>
      <c r="F621" s="718"/>
      <c r="G621" s="720"/>
      <c r="H621" s="718"/>
      <c r="I621" s="720"/>
      <c r="J621" s="718"/>
      <c r="K621" s="720"/>
      <c r="L621" s="718"/>
      <c r="M621" s="720"/>
      <c r="N621" s="718"/>
      <c r="O621" s="720"/>
      <c r="P621" s="280"/>
      <c r="Q621" s="280"/>
      <c r="R621" s="280"/>
      <c r="S621" s="280"/>
      <c r="T621" s="280"/>
      <c r="U621" s="280"/>
      <c r="V621" s="280"/>
      <c r="W621" s="280"/>
    </row>
    <row r="622" spans="1:23" hidden="1" x14ac:dyDescent="0.35">
      <c r="A622" s="280"/>
      <c r="B622" s="280"/>
      <c r="C622" s="306" t="s">
        <v>455</v>
      </c>
      <c r="D622" s="287"/>
      <c r="E622" s="304" t="s">
        <v>186</v>
      </c>
      <c r="F622" s="718"/>
      <c r="G622" s="720"/>
      <c r="H622" s="718"/>
      <c r="I622" s="720"/>
      <c r="J622" s="718"/>
      <c r="K622" s="720"/>
      <c r="L622" s="718"/>
      <c r="M622" s="720"/>
      <c r="N622" s="718"/>
      <c r="O622" s="720"/>
      <c r="P622" s="280"/>
      <c r="Q622" s="280"/>
      <c r="R622" s="280"/>
      <c r="S622" s="280"/>
      <c r="T622" s="280"/>
      <c r="U622" s="280"/>
      <c r="V622" s="280"/>
      <c r="W622" s="280"/>
    </row>
    <row r="623" spans="1:23" hidden="1" x14ac:dyDescent="0.35">
      <c r="A623" s="280"/>
      <c r="B623" s="280"/>
      <c r="C623" s="306"/>
      <c r="D623" s="305" t="str">
        <f>D622&amp;"KW"</f>
        <v>KW</v>
      </c>
      <c r="E623" s="304" t="s">
        <v>235</v>
      </c>
      <c r="F623" s="718"/>
      <c r="G623" s="720"/>
      <c r="H623" s="718"/>
      <c r="I623" s="720"/>
      <c r="J623" s="718"/>
      <c r="K623" s="720"/>
      <c r="L623" s="718"/>
      <c r="M623" s="720"/>
      <c r="N623" s="718"/>
      <c r="O623" s="720"/>
      <c r="P623" s="280"/>
      <c r="Q623" s="280"/>
      <c r="R623" s="280"/>
      <c r="S623" s="280"/>
      <c r="T623" s="280"/>
      <c r="U623" s="280"/>
      <c r="V623" s="280"/>
      <c r="W623" s="280"/>
    </row>
    <row r="624" spans="1:23" hidden="1" x14ac:dyDescent="0.35">
      <c r="A624" s="280"/>
      <c r="B624" s="280"/>
      <c r="C624" s="306" t="s">
        <v>456</v>
      </c>
      <c r="D624" s="287"/>
      <c r="E624" s="304" t="s">
        <v>186</v>
      </c>
      <c r="F624" s="718"/>
      <c r="G624" s="720"/>
      <c r="H624" s="718"/>
      <c r="I624" s="720"/>
      <c r="J624" s="718"/>
      <c r="K624" s="720"/>
      <c r="L624" s="718"/>
      <c r="M624" s="720"/>
      <c r="N624" s="718"/>
      <c r="O624" s="720"/>
      <c r="P624" s="280"/>
      <c r="Q624" s="280"/>
      <c r="R624" s="280"/>
      <c r="S624" s="280"/>
      <c r="T624" s="280"/>
      <c r="U624" s="280"/>
      <c r="V624" s="280"/>
      <c r="W624" s="280"/>
    </row>
    <row r="625" spans="1:23" hidden="1" x14ac:dyDescent="0.35">
      <c r="A625" s="280"/>
      <c r="B625" s="280"/>
      <c r="C625" s="306"/>
      <c r="D625" s="305" t="str">
        <f>D624&amp;"KW"</f>
        <v>KW</v>
      </c>
      <c r="E625" s="304" t="s">
        <v>235</v>
      </c>
      <c r="F625" s="718"/>
      <c r="G625" s="720"/>
      <c r="H625" s="718"/>
      <c r="I625" s="720"/>
      <c r="J625" s="718"/>
      <c r="K625" s="720"/>
      <c r="L625" s="718"/>
      <c r="M625" s="720"/>
      <c r="N625" s="718"/>
      <c r="O625" s="720"/>
      <c r="P625" s="280"/>
      <c r="Q625" s="280"/>
      <c r="R625" s="280"/>
      <c r="S625" s="280"/>
      <c r="T625" s="280"/>
      <c r="U625" s="280"/>
      <c r="V625" s="280"/>
      <c r="W625" s="280"/>
    </row>
    <row r="626" spans="1:23" hidden="1" x14ac:dyDescent="0.35">
      <c r="A626" s="280"/>
      <c r="B626" s="280"/>
      <c r="C626" s="306" t="s">
        <v>457</v>
      </c>
      <c r="D626" s="287"/>
      <c r="E626" s="304" t="s">
        <v>186</v>
      </c>
      <c r="F626" s="718"/>
      <c r="G626" s="720"/>
      <c r="H626" s="718"/>
      <c r="I626" s="720"/>
      <c r="J626" s="718"/>
      <c r="K626" s="720"/>
      <c r="L626" s="718"/>
      <c r="M626" s="720"/>
      <c r="N626" s="718"/>
      <c r="O626" s="720"/>
      <c r="P626" s="280"/>
      <c r="Q626" s="280"/>
      <c r="R626" s="280"/>
      <c r="S626" s="280"/>
      <c r="T626" s="280"/>
      <c r="U626" s="280"/>
      <c r="V626" s="280"/>
      <c r="W626" s="280"/>
    </row>
    <row r="627" spans="1:23" hidden="1" x14ac:dyDescent="0.35">
      <c r="A627" s="280"/>
      <c r="B627" s="280"/>
      <c r="C627" s="306"/>
      <c r="D627" s="305" t="str">
        <f>D626&amp;"KW"</f>
        <v>KW</v>
      </c>
      <c r="E627" s="304" t="s">
        <v>235</v>
      </c>
      <c r="F627" s="718"/>
      <c r="G627" s="720"/>
      <c r="H627" s="718"/>
      <c r="I627" s="720"/>
      <c r="J627" s="718"/>
      <c r="K627" s="720"/>
      <c r="L627" s="718"/>
      <c r="M627" s="720"/>
      <c r="N627" s="718"/>
      <c r="O627" s="720"/>
      <c r="P627" s="280"/>
      <c r="Q627" s="280"/>
      <c r="R627" s="280"/>
      <c r="S627" s="280"/>
      <c r="T627" s="280"/>
      <c r="U627" s="280"/>
      <c r="V627" s="280"/>
      <c r="W627" s="280"/>
    </row>
    <row r="628" spans="1:23" hidden="1" x14ac:dyDescent="0.35">
      <c r="A628" s="280"/>
      <c r="B628" s="280"/>
      <c r="C628" s="306" t="s">
        <v>458</v>
      </c>
      <c r="D628" s="287"/>
      <c r="E628" s="304" t="s">
        <v>186</v>
      </c>
      <c r="F628" s="718"/>
      <c r="G628" s="720"/>
      <c r="H628" s="718"/>
      <c r="I628" s="720"/>
      <c r="J628" s="718"/>
      <c r="K628" s="720"/>
      <c r="L628" s="718"/>
      <c r="M628" s="720"/>
      <c r="N628" s="718"/>
      <c r="O628" s="720"/>
      <c r="P628" s="280"/>
      <c r="Q628" s="280"/>
      <c r="R628" s="280"/>
      <c r="S628" s="280"/>
      <c r="T628" s="280"/>
      <c r="U628" s="280"/>
      <c r="V628" s="280"/>
      <c r="W628" s="280"/>
    </row>
    <row r="629" spans="1:23" hidden="1" x14ac:dyDescent="0.35">
      <c r="A629" s="280"/>
      <c r="B629" s="280"/>
      <c r="C629" s="306"/>
      <c r="D629" s="305" t="str">
        <f>D628&amp;"KW"</f>
        <v>KW</v>
      </c>
      <c r="E629" s="304" t="s">
        <v>235</v>
      </c>
      <c r="F629" s="718"/>
      <c r="G629" s="720"/>
      <c r="H629" s="718"/>
      <c r="I629" s="720"/>
      <c r="J629" s="718"/>
      <c r="K629" s="720"/>
      <c r="L629" s="718"/>
      <c r="M629" s="720"/>
      <c r="N629" s="718"/>
      <c r="O629" s="720"/>
      <c r="P629" s="280"/>
      <c r="Q629" s="280"/>
      <c r="R629" s="280"/>
      <c r="S629" s="280"/>
      <c r="T629" s="280"/>
      <c r="U629" s="280"/>
      <c r="V629" s="280"/>
      <c r="W629" s="280"/>
    </row>
    <row r="630" spans="1:23" hidden="1" x14ac:dyDescent="0.35">
      <c r="A630" s="280"/>
      <c r="B630" s="280"/>
      <c r="C630" s="306" t="s">
        <v>459</v>
      </c>
      <c r="D630" s="287"/>
      <c r="E630" s="304" t="s">
        <v>186</v>
      </c>
      <c r="F630" s="718"/>
      <c r="G630" s="720"/>
      <c r="H630" s="718"/>
      <c r="I630" s="720"/>
      <c r="J630" s="718"/>
      <c r="K630" s="720"/>
      <c r="L630" s="718"/>
      <c r="M630" s="720"/>
      <c r="N630" s="718"/>
      <c r="O630" s="720"/>
      <c r="P630" s="280"/>
      <c r="Q630" s="280"/>
      <c r="R630" s="280"/>
      <c r="S630" s="280"/>
      <c r="T630" s="280"/>
      <c r="U630" s="280"/>
      <c r="V630" s="280"/>
      <c r="W630" s="280"/>
    </row>
    <row r="631" spans="1:23" hidden="1" x14ac:dyDescent="0.35">
      <c r="A631" s="280"/>
      <c r="B631" s="280"/>
      <c r="C631" s="306"/>
      <c r="D631" s="305" t="str">
        <f>D630&amp;"KW"</f>
        <v>KW</v>
      </c>
      <c r="E631" s="304" t="s">
        <v>235</v>
      </c>
      <c r="F631" s="718"/>
      <c r="G631" s="720"/>
      <c r="H631" s="718"/>
      <c r="I631" s="720"/>
      <c r="J631" s="718"/>
      <c r="K631" s="720"/>
      <c r="L631" s="718"/>
      <c r="M631" s="720"/>
      <c r="N631" s="718"/>
      <c r="O631" s="720"/>
      <c r="P631" s="280"/>
      <c r="Q631" s="280"/>
      <c r="R631" s="280"/>
      <c r="S631" s="280"/>
      <c r="T631" s="280"/>
      <c r="U631" s="280"/>
      <c r="V631" s="280"/>
      <c r="W631" s="280"/>
    </row>
    <row r="632" spans="1:23" hidden="1" x14ac:dyDescent="0.35">
      <c r="A632" s="280"/>
      <c r="B632" s="280"/>
      <c r="C632" s="306" t="s">
        <v>460</v>
      </c>
      <c r="D632" s="287"/>
      <c r="E632" s="304" t="s">
        <v>186</v>
      </c>
      <c r="F632" s="718"/>
      <c r="G632" s="720"/>
      <c r="H632" s="718"/>
      <c r="I632" s="720"/>
      <c r="J632" s="718"/>
      <c r="K632" s="720"/>
      <c r="L632" s="718"/>
      <c r="M632" s="720"/>
      <c r="N632" s="718"/>
      <c r="O632" s="720"/>
      <c r="P632" s="280"/>
      <c r="Q632" s="280"/>
      <c r="R632" s="280"/>
      <c r="S632" s="280"/>
      <c r="T632" s="280"/>
      <c r="U632" s="280"/>
      <c r="V632" s="280"/>
      <c r="W632" s="280"/>
    </row>
    <row r="633" spans="1:23" hidden="1" x14ac:dyDescent="0.35">
      <c r="A633" s="280"/>
      <c r="B633" s="280"/>
      <c r="C633" s="306"/>
      <c r="D633" s="305" t="str">
        <f>D632&amp;"KW"</f>
        <v>KW</v>
      </c>
      <c r="E633" s="304" t="s">
        <v>235</v>
      </c>
      <c r="F633" s="718"/>
      <c r="G633" s="720"/>
      <c r="H633" s="718"/>
      <c r="I633" s="720"/>
      <c r="J633" s="718"/>
      <c r="K633" s="720"/>
      <c r="L633" s="718"/>
      <c r="M633" s="720"/>
      <c r="N633" s="718"/>
      <c r="O633" s="720"/>
      <c r="P633" s="280"/>
      <c r="Q633" s="280"/>
      <c r="R633" s="280"/>
      <c r="S633" s="280"/>
      <c r="T633" s="280"/>
      <c r="U633" s="280"/>
      <c r="V633" s="280"/>
      <c r="W633" s="280"/>
    </row>
    <row r="634" spans="1:23" hidden="1" x14ac:dyDescent="0.35">
      <c r="A634" s="280"/>
      <c r="B634" s="280"/>
      <c r="C634" s="306" t="s">
        <v>461</v>
      </c>
      <c r="D634" s="287"/>
      <c r="E634" s="304" t="s">
        <v>186</v>
      </c>
      <c r="F634" s="718"/>
      <c r="G634" s="720"/>
      <c r="H634" s="718"/>
      <c r="I634" s="720"/>
      <c r="J634" s="718"/>
      <c r="K634" s="720"/>
      <c r="L634" s="718"/>
      <c r="M634" s="720"/>
      <c r="N634" s="718"/>
      <c r="O634" s="720"/>
      <c r="P634" s="280"/>
      <c r="Q634" s="280"/>
      <c r="R634" s="280"/>
      <c r="S634" s="280"/>
      <c r="T634" s="280"/>
      <c r="U634" s="280"/>
      <c r="V634" s="280"/>
      <c r="W634" s="280"/>
    </row>
    <row r="635" spans="1:23" hidden="1" x14ac:dyDescent="0.35">
      <c r="A635" s="280"/>
      <c r="B635" s="280"/>
      <c r="C635" s="306"/>
      <c r="D635" s="305" t="str">
        <f>D634&amp;"KW"</f>
        <v>KW</v>
      </c>
      <c r="E635" s="304" t="s">
        <v>235</v>
      </c>
      <c r="F635" s="718"/>
      <c r="G635" s="720"/>
      <c r="H635" s="718"/>
      <c r="I635" s="720"/>
      <c r="J635" s="718"/>
      <c r="K635" s="720"/>
      <c r="L635" s="718"/>
      <c r="M635" s="720"/>
      <c r="N635" s="718"/>
      <c r="O635" s="720"/>
      <c r="P635" s="280"/>
      <c r="Q635" s="280"/>
      <c r="R635" s="280"/>
      <c r="S635" s="280"/>
      <c r="T635" s="280"/>
      <c r="U635" s="280"/>
      <c r="V635" s="280"/>
      <c r="W635" s="280"/>
    </row>
    <row r="636" spans="1:23" hidden="1" x14ac:dyDescent="0.35">
      <c r="A636" s="280"/>
      <c r="B636" s="280"/>
      <c r="C636" s="306" t="s">
        <v>462</v>
      </c>
      <c r="D636" s="287"/>
      <c r="E636" s="304" t="s">
        <v>186</v>
      </c>
      <c r="F636" s="718"/>
      <c r="G636" s="720"/>
      <c r="H636" s="718"/>
      <c r="I636" s="720"/>
      <c r="J636" s="718"/>
      <c r="K636" s="720"/>
      <c r="L636" s="718"/>
      <c r="M636" s="720"/>
      <c r="N636" s="718"/>
      <c r="O636" s="720"/>
      <c r="P636" s="280"/>
      <c r="Q636" s="280"/>
      <c r="R636" s="280"/>
      <c r="S636" s="280"/>
      <c r="T636" s="280"/>
      <c r="U636" s="280"/>
      <c r="V636" s="280"/>
      <c r="W636" s="280"/>
    </row>
    <row r="637" spans="1:23" hidden="1" x14ac:dyDescent="0.35">
      <c r="A637" s="280"/>
      <c r="B637" s="280"/>
      <c r="C637" s="306"/>
      <c r="D637" s="305" t="str">
        <f>D636&amp;"KW"</f>
        <v>KW</v>
      </c>
      <c r="E637" s="304" t="s">
        <v>235</v>
      </c>
      <c r="F637" s="718"/>
      <c r="G637" s="720"/>
      <c r="H637" s="718"/>
      <c r="I637" s="720"/>
      <c r="J637" s="718"/>
      <c r="K637" s="720"/>
      <c r="L637" s="718"/>
      <c r="M637" s="720"/>
      <c r="N637" s="718"/>
      <c r="O637" s="720"/>
      <c r="P637" s="280"/>
      <c r="Q637" s="280"/>
      <c r="R637" s="280"/>
      <c r="S637" s="280"/>
      <c r="T637" s="280"/>
      <c r="U637" s="280"/>
      <c r="V637" s="280"/>
      <c r="W637" s="280"/>
    </row>
    <row r="638" spans="1:23" hidden="1" x14ac:dyDescent="0.35">
      <c r="A638" s="280"/>
      <c r="B638" s="280"/>
      <c r="C638" s="306" t="s">
        <v>463</v>
      </c>
      <c r="D638" s="287"/>
      <c r="E638" s="304" t="s">
        <v>186</v>
      </c>
      <c r="F638" s="718"/>
      <c r="G638" s="720"/>
      <c r="H638" s="718"/>
      <c r="I638" s="720"/>
      <c r="J638" s="718"/>
      <c r="K638" s="720"/>
      <c r="L638" s="718"/>
      <c r="M638" s="720"/>
      <c r="N638" s="718"/>
      <c r="O638" s="720"/>
      <c r="P638" s="280"/>
      <c r="Q638" s="280"/>
      <c r="R638" s="280"/>
      <c r="S638" s="280"/>
      <c r="T638" s="280"/>
      <c r="U638" s="280"/>
      <c r="V638" s="280"/>
      <c r="W638" s="280"/>
    </row>
    <row r="639" spans="1:23" hidden="1" x14ac:dyDescent="0.35">
      <c r="A639" s="280"/>
      <c r="B639" s="280"/>
      <c r="C639" s="306"/>
      <c r="D639" s="305" t="str">
        <f>D638&amp;"KW"</f>
        <v>KW</v>
      </c>
      <c r="E639" s="304" t="s">
        <v>235</v>
      </c>
      <c r="F639" s="718"/>
      <c r="G639" s="720"/>
      <c r="H639" s="718"/>
      <c r="I639" s="720"/>
      <c r="J639" s="718"/>
      <c r="K639" s="720"/>
      <c r="L639" s="718"/>
      <c r="M639" s="720"/>
      <c r="N639" s="718"/>
      <c r="O639" s="720"/>
      <c r="P639" s="280"/>
      <c r="Q639" s="280"/>
      <c r="R639" s="280"/>
      <c r="S639" s="280"/>
      <c r="T639" s="280"/>
      <c r="U639" s="280"/>
      <c r="V639" s="280"/>
      <c r="W639" s="280"/>
    </row>
    <row r="640" spans="1:23" hidden="1" x14ac:dyDescent="0.35">
      <c r="A640" s="280"/>
      <c r="B640" s="280"/>
      <c r="C640" s="306" t="s">
        <v>464</v>
      </c>
      <c r="D640" s="287"/>
      <c r="E640" s="304" t="s">
        <v>186</v>
      </c>
      <c r="F640" s="718"/>
      <c r="G640" s="720"/>
      <c r="H640" s="718"/>
      <c r="I640" s="720"/>
      <c r="J640" s="718"/>
      <c r="K640" s="720"/>
      <c r="L640" s="718"/>
      <c r="M640" s="720"/>
      <c r="N640" s="718"/>
      <c r="O640" s="720"/>
      <c r="P640" s="280"/>
      <c r="Q640" s="280"/>
      <c r="R640" s="280"/>
      <c r="S640" s="280"/>
      <c r="T640" s="280"/>
      <c r="U640" s="280"/>
      <c r="V640" s="280"/>
      <c r="W640" s="280"/>
    </row>
    <row r="641" spans="1:23" hidden="1" x14ac:dyDescent="0.35">
      <c r="A641" s="280"/>
      <c r="B641" s="280"/>
      <c r="C641" s="306"/>
      <c r="D641" s="305" t="str">
        <f>D640&amp;"KW"</f>
        <v>KW</v>
      </c>
      <c r="E641" s="304" t="s">
        <v>235</v>
      </c>
      <c r="F641" s="718"/>
      <c r="G641" s="720"/>
      <c r="H641" s="718"/>
      <c r="I641" s="720"/>
      <c r="J641" s="718"/>
      <c r="K641" s="720"/>
      <c r="L641" s="718"/>
      <c r="M641" s="720"/>
      <c r="N641" s="718"/>
      <c r="O641" s="720"/>
      <c r="P641" s="280"/>
      <c r="Q641" s="280"/>
      <c r="R641" s="280"/>
      <c r="S641" s="280"/>
      <c r="T641" s="280"/>
      <c r="U641" s="280"/>
      <c r="V641" s="280"/>
      <c r="W641" s="280"/>
    </row>
    <row r="642" spans="1:23" hidden="1" x14ac:dyDescent="0.35">
      <c r="A642" s="280"/>
      <c r="B642" s="280"/>
      <c r="C642" s="306" t="s">
        <v>465</v>
      </c>
      <c r="D642" s="287"/>
      <c r="E642" s="304" t="s">
        <v>186</v>
      </c>
      <c r="F642" s="718"/>
      <c r="G642" s="720"/>
      <c r="H642" s="718"/>
      <c r="I642" s="720"/>
      <c r="J642" s="718"/>
      <c r="K642" s="720"/>
      <c r="L642" s="718"/>
      <c r="M642" s="720"/>
      <c r="N642" s="718"/>
      <c r="O642" s="720"/>
      <c r="P642" s="280"/>
      <c r="Q642" s="280"/>
      <c r="R642" s="280"/>
      <c r="S642" s="280"/>
      <c r="T642" s="280"/>
      <c r="U642" s="280"/>
      <c r="V642" s="280"/>
      <c r="W642" s="280"/>
    </row>
    <row r="643" spans="1:23" hidden="1" x14ac:dyDescent="0.35">
      <c r="A643" s="280"/>
      <c r="B643" s="280"/>
      <c r="C643" s="306"/>
      <c r="D643" s="305" t="str">
        <f>D642&amp;"KW"</f>
        <v>KW</v>
      </c>
      <c r="E643" s="304" t="s">
        <v>235</v>
      </c>
      <c r="F643" s="718"/>
      <c r="G643" s="720"/>
      <c r="H643" s="718"/>
      <c r="I643" s="720"/>
      <c r="J643" s="718"/>
      <c r="K643" s="720"/>
      <c r="L643" s="718"/>
      <c r="M643" s="720"/>
      <c r="N643" s="718"/>
      <c r="O643" s="720"/>
      <c r="P643" s="280"/>
      <c r="Q643" s="280"/>
      <c r="R643" s="280"/>
      <c r="S643" s="280"/>
      <c r="T643" s="280"/>
      <c r="U643" s="280"/>
      <c r="V643" s="280"/>
      <c r="W643" s="280"/>
    </row>
    <row r="644" spans="1:23" hidden="1" x14ac:dyDescent="0.35">
      <c r="A644" s="280"/>
      <c r="B644" s="280"/>
      <c r="C644" s="306" t="s">
        <v>466</v>
      </c>
      <c r="D644" s="287"/>
      <c r="E644" s="304" t="s">
        <v>186</v>
      </c>
      <c r="F644" s="718"/>
      <c r="G644" s="720"/>
      <c r="H644" s="718"/>
      <c r="I644" s="720"/>
      <c r="J644" s="718"/>
      <c r="K644" s="720"/>
      <c r="L644" s="718"/>
      <c r="M644" s="720"/>
      <c r="N644" s="718"/>
      <c r="O644" s="720"/>
      <c r="P644" s="280"/>
      <c r="Q644" s="280"/>
      <c r="R644" s="280"/>
      <c r="S644" s="280"/>
      <c r="T644" s="280"/>
      <c r="U644" s="280"/>
      <c r="V644" s="280"/>
      <c r="W644" s="280"/>
    </row>
    <row r="645" spans="1:23" hidden="1" x14ac:dyDescent="0.35">
      <c r="A645" s="280"/>
      <c r="B645" s="280"/>
      <c r="C645" s="306"/>
      <c r="D645" s="305" t="str">
        <f>D644&amp;"KW"</f>
        <v>KW</v>
      </c>
      <c r="E645" s="304" t="s">
        <v>235</v>
      </c>
      <c r="F645" s="718"/>
      <c r="G645" s="720"/>
      <c r="H645" s="718"/>
      <c r="I645" s="720"/>
      <c r="J645" s="718"/>
      <c r="K645" s="720"/>
      <c r="L645" s="718"/>
      <c r="M645" s="720"/>
      <c r="N645" s="718"/>
      <c r="O645" s="720"/>
      <c r="P645" s="280"/>
      <c r="Q645" s="280"/>
      <c r="R645" s="280"/>
      <c r="S645" s="280"/>
      <c r="T645" s="280"/>
      <c r="U645" s="280"/>
      <c r="V645" s="280"/>
      <c r="W645" s="280"/>
    </row>
    <row r="646" spans="1:23" hidden="1" x14ac:dyDescent="0.35">
      <c r="A646" s="280"/>
      <c r="B646" s="280"/>
      <c r="C646" s="306" t="s">
        <v>467</v>
      </c>
      <c r="D646" s="287"/>
      <c r="E646" s="304" t="s">
        <v>186</v>
      </c>
      <c r="F646" s="718"/>
      <c r="G646" s="720"/>
      <c r="H646" s="718"/>
      <c r="I646" s="720"/>
      <c r="J646" s="718"/>
      <c r="K646" s="720"/>
      <c r="L646" s="718"/>
      <c r="M646" s="720"/>
      <c r="N646" s="718"/>
      <c r="O646" s="720"/>
      <c r="P646" s="280"/>
      <c r="Q646" s="280"/>
      <c r="R646" s="280"/>
      <c r="S646" s="280"/>
      <c r="T646" s="280"/>
      <c r="U646" s="280"/>
      <c r="V646" s="280"/>
      <c r="W646" s="280"/>
    </row>
    <row r="647" spans="1:23" hidden="1" x14ac:dyDescent="0.35">
      <c r="A647" s="280"/>
      <c r="B647" s="280"/>
      <c r="C647" s="306"/>
      <c r="D647" s="305" t="str">
        <f>D646&amp;"KW"</f>
        <v>KW</v>
      </c>
      <c r="E647" s="304" t="s">
        <v>235</v>
      </c>
      <c r="F647" s="718"/>
      <c r="G647" s="720"/>
      <c r="H647" s="718"/>
      <c r="I647" s="720"/>
      <c r="J647" s="718"/>
      <c r="K647" s="720"/>
      <c r="L647" s="718"/>
      <c r="M647" s="720"/>
      <c r="N647" s="718"/>
      <c r="O647" s="720"/>
      <c r="P647" s="280"/>
      <c r="Q647" s="280"/>
      <c r="R647" s="280"/>
      <c r="S647" s="280"/>
      <c r="T647" s="280"/>
      <c r="U647" s="280"/>
      <c r="V647" s="280"/>
      <c r="W647" s="280"/>
    </row>
    <row r="648" spans="1:23" hidden="1" x14ac:dyDescent="0.35">
      <c r="A648" s="280"/>
      <c r="B648" s="280"/>
      <c r="C648" s="306" t="s">
        <v>468</v>
      </c>
      <c r="D648" s="287"/>
      <c r="E648" s="304" t="s">
        <v>186</v>
      </c>
      <c r="F648" s="718"/>
      <c r="G648" s="720"/>
      <c r="H648" s="718"/>
      <c r="I648" s="720"/>
      <c r="J648" s="718"/>
      <c r="K648" s="720"/>
      <c r="L648" s="718"/>
      <c r="M648" s="720"/>
      <c r="N648" s="718"/>
      <c r="O648" s="720"/>
      <c r="P648" s="280"/>
      <c r="Q648" s="280"/>
      <c r="R648" s="280"/>
      <c r="S648" s="280"/>
      <c r="T648" s="280"/>
      <c r="U648" s="280"/>
      <c r="V648" s="280"/>
      <c r="W648" s="280"/>
    </row>
    <row r="649" spans="1:23" hidden="1" x14ac:dyDescent="0.35">
      <c r="A649" s="280"/>
      <c r="B649" s="280"/>
      <c r="C649" s="306"/>
      <c r="D649" s="305" t="str">
        <f>D648&amp;"KW"</f>
        <v>KW</v>
      </c>
      <c r="E649" s="304" t="s">
        <v>235</v>
      </c>
      <c r="F649" s="718"/>
      <c r="G649" s="720"/>
      <c r="H649" s="718"/>
      <c r="I649" s="720"/>
      <c r="J649" s="718"/>
      <c r="K649" s="720"/>
      <c r="L649" s="718"/>
      <c r="M649" s="720"/>
      <c r="N649" s="718"/>
      <c r="O649" s="720"/>
      <c r="P649" s="280"/>
      <c r="Q649" s="280"/>
      <c r="R649" s="280"/>
      <c r="S649" s="280"/>
      <c r="T649" s="280"/>
      <c r="U649" s="280"/>
      <c r="V649" s="280"/>
      <c r="W649" s="280"/>
    </row>
    <row r="650" spans="1:23" hidden="1" x14ac:dyDescent="0.35">
      <c r="A650" s="280"/>
      <c r="B650" s="280"/>
      <c r="C650" s="306" t="s">
        <v>469</v>
      </c>
      <c r="D650" s="287"/>
      <c r="E650" s="304" t="s">
        <v>186</v>
      </c>
      <c r="F650" s="718"/>
      <c r="G650" s="720"/>
      <c r="H650" s="718"/>
      <c r="I650" s="720"/>
      <c r="J650" s="718"/>
      <c r="K650" s="720"/>
      <c r="L650" s="718"/>
      <c r="M650" s="720"/>
      <c r="N650" s="718"/>
      <c r="O650" s="720"/>
      <c r="P650" s="280"/>
      <c r="Q650" s="280"/>
      <c r="R650" s="280"/>
      <c r="S650" s="280"/>
      <c r="T650" s="280"/>
      <c r="U650" s="280"/>
      <c r="V650" s="280"/>
      <c r="W650" s="280"/>
    </row>
    <row r="651" spans="1:23" hidden="1" x14ac:dyDescent="0.35">
      <c r="A651" s="280"/>
      <c r="B651" s="280"/>
      <c r="C651" s="306"/>
      <c r="D651" s="305" t="str">
        <f>D650&amp;"KW"</f>
        <v>KW</v>
      </c>
      <c r="E651" s="304" t="s">
        <v>235</v>
      </c>
      <c r="F651" s="718"/>
      <c r="G651" s="720"/>
      <c r="H651" s="718"/>
      <c r="I651" s="720"/>
      <c r="J651" s="718"/>
      <c r="K651" s="720"/>
      <c r="L651" s="718"/>
      <c r="M651" s="720"/>
      <c r="N651" s="718"/>
      <c r="O651" s="720"/>
      <c r="P651" s="280"/>
      <c r="Q651" s="280"/>
      <c r="R651" s="280"/>
      <c r="S651" s="280"/>
      <c r="T651" s="280"/>
      <c r="U651" s="280"/>
      <c r="V651" s="280"/>
      <c r="W651" s="280"/>
    </row>
    <row r="652" spans="1:23" hidden="1" x14ac:dyDescent="0.35">
      <c r="A652" s="280"/>
      <c r="B652" s="280"/>
      <c r="C652" s="306" t="s">
        <v>470</v>
      </c>
      <c r="D652" s="287"/>
      <c r="E652" s="304" t="s">
        <v>186</v>
      </c>
      <c r="F652" s="718"/>
      <c r="G652" s="720"/>
      <c r="H652" s="718"/>
      <c r="I652" s="720"/>
      <c r="J652" s="718"/>
      <c r="K652" s="720"/>
      <c r="L652" s="718"/>
      <c r="M652" s="720"/>
      <c r="N652" s="718"/>
      <c r="O652" s="720"/>
      <c r="P652" s="280"/>
      <c r="Q652" s="280"/>
      <c r="R652" s="280"/>
      <c r="S652" s="280"/>
      <c r="T652" s="280"/>
      <c r="U652" s="280"/>
      <c r="V652" s="280"/>
      <c r="W652" s="280"/>
    </row>
    <row r="653" spans="1:23" hidden="1" x14ac:dyDescent="0.35">
      <c r="A653" s="280"/>
      <c r="B653" s="280"/>
      <c r="C653" s="306"/>
      <c r="D653" s="305" t="str">
        <f>D652&amp;"KW"</f>
        <v>KW</v>
      </c>
      <c r="E653" s="304" t="s">
        <v>235</v>
      </c>
      <c r="F653" s="718"/>
      <c r="G653" s="720"/>
      <c r="H653" s="718"/>
      <c r="I653" s="720"/>
      <c r="J653" s="718"/>
      <c r="K653" s="720"/>
      <c r="L653" s="718"/>
      <c r="M653" s="720"/>
      <c r="N653" s="718"/>
      <c r="O653" s="720"/>
      <c r="P653" s="280"/>
      <c r="Q653" s="280"/>
      <c r="R653" s="280"/>
      <c r="S653" s="280"/>
      <c r="T653" s="280"/>
      <c r="U653" s="280"/>
      <c r="V653" s="280"/>
      <c r="W653" s="280"/>
    </row>
    <row r="654" spans="1:23" hidden="1" x14ac:dyDescent="0.35">
      <c r="A654" s="280"/>
      <c r="B654" s="280"/>
      <c r="C654" s="306" t="s">
        <v>471</v>
      </c>
      <c r="D654" s="287"/>
      <c r="E654" s="304" t="s">
        <v>186</v>
      </c>
      <c r="F654" s="718"/>
      <c r="G654" s="720"/>
      <c r="H654" s="718"/>
      <c r="I654" s="720"/>
      <c r="J654" s="718"/>
      <c r="K654" s="720"/>
      <c r="L654" s="718"/>
      <c r="M654" s="720"/>
      <c r="N654" s="718"/>
      <c r="O654" s="720"/>
      <c r="P654" s="280"/>
      <c r="Q654" s="280"/>
      <c r="R654" s="280"/>
      <c r="S654" s="280"/>
      <c r="T654" s="280"/>
      <c r="U654" s="280"/>
      <c r="V654" s="280"/>
      <c r="W654" s="280"/>
    </row>
    <row r="655" spans="1:23" hidden="1" x14ac:dyDescent="0.35">
      <c r="A655" s="280"/>
      <c r="B655" s="280"/>
      <c r="C655" s="306"/>
      <c r="D655" s="305" t="str">
        <f>D654&amp;"KW"</f>
        <v>KW</v>
      </c>
      <c r="E655" s="304" t="s">
        <v>235</v>
      </c>
      <c r="F655" s="718"/>
      <c r="G655" s="720"/>
      <c r="H655" s="718"/>
      <c r="I655" s="720"/>
      <c r="J655" s="718"/>
      <c r="K655" s="720"/>
      <c r="L655" s="718"/>
      <c r="M655" s="720"/>
      <c r="N655" s="718"/>
      <c r="O655" s="720"/>
      <c r="P655" s="280"/>
      <c r="Q655" s="280"/>
      <c r="R655" s="280"/>
      <c r="S655" s="280"/>
      <c r="T655" s="280"/>
      <c r="U655" s="280"/>
      <c r="V655" s="280"/>
      <c r="W655" s="280"/>
    </row>
    <row r="656" spans="1:23" hidden="1" x14ac:dyDescent="0.35">
      <c r="A656" s="280"/>
      <c r="B656" s="280"/>
      <c r="C656" s="306" t="s">
        <v>472</v>
      </c>
      <c r="D656" s="287"/>
      <c r="E656" s="304" t="s">
        <v>186</v>
      </c>
      <c r="F656" s="718"/>
      <c r="G656" s="720"/>
      <c r="H656" s="718"/>
      <c r="I656" s="720"/>
      <c r="J656" s="718"/>
      <c r="K656" s="720"/>
      <c r="L656" s="718"/>
      <c r="M656" s="720"/>
      <c r="N656" s="718"/>
      <c r="O656" s="720"/>
      <c r="P656" s="280"/>
      <c r="Q656" s="280"/>
      <c r="R656" s="280"/>
      <c r="S656" s="280"/>
      <c r="T656" s="280"/>
      <c r="U656" s="280"/>
      <c r="V656" s="280"/>
      <c r="W656" s="280"/>
    </row>
    <row r="657" spans="1:23" hidden="1" x14ac:dyDescent="0.35">
      <c r="A657" s="280"/>
      <c r="B657" s="280"/>
      <c r="C657" s="306"/>
      <c r="D657" s="305" t="str">
        <f>D656&amp;"KW"</f>
        <v>KW</v>
      </c>
      <c r="E657" s="304" t="s">
        <v>235</v>
      </c>
      <c r="F657" s="718"/>
      <c r="G657" s="720"/>
      <c r="H657" s="718"/>
      <c r="I657" s="720"/>
      <c r="J657" s="718"/>
      <c r="K657" s="720"/>
      <c r="L657" s="718"/>
      <c r="M657" s="720"/>
      <c r="N657" s="718"/>
      <c r="O657" s="720"/>
      <c r="P657" s="280"/>
      <c r="Q657" s="280"/>
      <c r="R657" s="280"/>
      <c r="S657" s="280"/>
      <c r="T657" s="280"/>
      <c r="U657" s="280"/>
      <c r="V657" s="280"/>
      <c r="W657" s="280"/>
    </row>
    <row r="658" spans="1:23" hidden="1" x14ac:dyDescent="0.35">
      <c r="A658" s="280"/>
      <c r="B658" s="280"/>
      <c r="C658" s="306" t="s">
        <v>473</v>
      </c>
      <c r="D658" s="287"/>
      <c r="E658" s="304" t="s">
        <v>186</v>
      </c>
      <c r="F658" s="718"/>
      <c r="G658" s="720"/>
      <c r="H658" s="718"/>
      <c r="I658" s="720"/>
      <c r="J658" s="718"/>
      <c r="K658" s="720"/>
      <c r="L658" s="718"/>
      <c r="M658" s="720"/>
      <c r="N658" s="718"/>
      <c r="O658" s="720"/>
      <c r="P658" s="280"/>
      <c r="Q658" s="280"/>
      <c r="R658" s="280"/>
      <c r="S658" s="280"/>
      <c r="T658" s="280"/>
      <c r="U658" s="280"/>
      <c r="V658" s="280"/>
      <c r="W658" s="280"/>
    </row>
    <row r="659" spans="1:23" hidden="1" x14ac:dyDescent="0.35">
      <c r="A659" s="280"/>
      <c r="B659" s="280"/>
      <c r="C659" s="306"/>
      <c r="D659" s="305" t="str">
        <f>D658&amp;"KW"</f>
        <v>KW</v>
      </c>
      <c r="E659" s="304" t="s">
        <v>235</v>
      </c>
      <c r="F659" s="718"/>
      <c r="G659" s="720"/>
      <c r="H659" s="718"/>
      <c r="I659" s="720"/>
      <c r="J659" s="718"/>
      <c r="K659" s="720"/>
      <c r="L659" s="718"/>
      <c r="M659" s="720"/>
      <c r="N659" s="718"/>
      <c r="O659" s="720"/>
      <c r="P659" s="280"/>
      <c r="Q659" s="280"/>
      <c r="R659" s="280"/>
      <c r="S659" s="280"/>
      <c r="T659" s="280"/>
      <c r="U659" s="280"/>
      <c r="V659" s="280"/>
      <c r="W659" s="280"/>
    </row>
    <row r="660" spans="1:23" hidden="1" x14ac:dyDescent="0.35">
      <c r="A660" s="280"/>
      <c r="B660" s="280"/>
      <c r="C660" s="306" t="s">
        <v>474</v>
      </c>
      <c r="D660" s="287"/>
      <c r="E660" s="304" t="s">
        <v>186</v>
      </c>
      <c r="F660" s="718"/>
      <c r="G660" s="720"/>
      <c r="H660" s="718"/>
      <c r="I660" s="720"/>
      <c r="J660" s="718"/>
      <c r="K660" s="720"/>
      <c r="L660" s="718"/>
      <c r="M660" s="720"/>
      <c r="N660" s="718"/>
      <c r="O660" s="720"/>
      <c r="P660" s="280"/>
      <c r="Q660" s="280"/>
      <c r="R660" s="280"/>
      <c r="S660" s="280"/>
      <c r="T660" s="280"/>
      <c r="U660" s="280"/>
      <c r="V660" s="280"/>
      <c r="W660" s="280"/>
    </row>
    <row r="661" spans="1:23" hidden="1" x14ac:dyDescent="0.35">
      <c r="A661" s="280"/>
      <c r="B661" s="280"/>
      <c r="C661" s="306"/>
      <c r="D661" s="305" t="str">
        <f>D660&amp;"KW"</f>
        <v>KW</v>
      </c>
      <c r="E661" s="304" t="s">
        <v>235</v>
      </c>
      <c r="F661" s="718"/>
      <c r="G661" s="720"/>
      <c r="H661" s="718"/>
      <c r="I661" s="720"/>
      <c r="J661" s="718"/>
      <c r="K661" s="720"/>
      <c r="L661" s="718"/>
      <c r="M661" s="720"/>
      <c r="N661" s="718"/>
      <c r="O661" s="720"/>
      <c r="P661" s="280"/>
      <c r="Q661" s="280"/>
      <c r="R661" s="280"/>
      <c r="S661" s="280"/>
      <c r="T661" s="280"/>
      <c r="U661" s="280"/>
      <c r="V661" s="280"/>
      <c r="W661" s="280"/>
    </row>
    <row r="662" spans="1:23" hidden="1" x14ac:dyDescent="0.35">
      <c r="A662" s="280"/>
      <c r="B662" s="280"/>
      <c r="C662" s="306" t="s">
        <v>475</v>
      </c>
      <c r="D662" s="287"/>
      <c r="E662" s="304" t="s">
        <v>186</v>
      </c>
      <c r="F662" s="718"/>
      <c r="G662" s="720"/>
      <c r="H662" s="718"/>
      <c r="I662" s="720"/>
      <c r="J662" s="718"/>
      <c r="K662" s="720"/>
      <c r="L662" s="718"/>
      <c r="M662" s="720"/>
      <c r="N662" s="718"/>
      <c r="O662" s="720"/>
      <c r="P662" s="280"/>
      <c r="Q662" s="280"/>
      <c r="R662" s="280"/>
      <c r="S662" s="280"/>
      <c r="T662" s="280"/>
      <c r="U662" s="280"/>
      <c r="V662" s="280"/>
      <c r="W662" s="280"/>
    </row>
    <row r="663" spans="1:23" hidden="1" x14ac:dyDescent="0.35">
      <c r="A663" s="280"/>
      <c r="B663" s="280"/>
      <c r="C663" s="306"/>
      <c r="D663" s="305" t="str">
        <f>D662&amp;"KW"</f>
        <v>KW</v>
      </c>
      <c r="E663" s="304" t="s">
        <v>235</v>
      </c>
      <c r="F663" s="718"/>
      <c r="G663" s="720"/>
      <c r="H663" s="718"/>
      <c r="I663" s="720"/>
      <c r="J663" s="718"/>
      <c r="K663" s="720"/>
      <c r="L663" s="718"/>
      <c r="M663" s="720"/>
      <c r="N663" s="718"/>
      <c r="O663" s="720"/>
      <c r="P663" s="280"/>
      <c r="Q663" s="280"/>
      <c r="R663" s="280"/>
      <c r="S663" s="280"/>
      <c r="T663" s="280"/>
      <c r="U663" s="280"/>
      <c r="V663" s="280"/>
      <c r="W663" s="280"/>
    </row>
    <row r="664" spans="1:23" hidden="1" x14ac:dyDescent="0.35">
      <c r="A664" s="280"/>
      <c r="B664" s="280"/>
      <c r="C664" s="306" t="s">
        <v>476</v>
      </c>
      <c r="D664" s="287"/>
      <c r="E664" s="304" t="s">
        <v>186</v>
      </c>
      <c r="F664" s="718"/>
      <c r="G664" s="720"/>
      <c r="H664" s="718"/>
      <c r="I664" s="720"/>
      <c r="J664" s="718"/>
      <c r="K664" s="720"/>
      <c r="L664" s="718"/>
      <c r="M664" s="720"/>
      <c r="N664" s="718"/>
      <c r="O664" s="720"/>
      <c r="P664" s="280"/>
      <c r="Q664" s="280"/>
      <c r="R664" s="280"/>
      <c r="S664" s="280"/>
      <c r="T664" s="280"/>
      <c r="U664" s="280"/>
      <c r="V664" s="280"/>
      <c r="W664" s="280"/>
    </row>
    <row r="665" spans="1:23" hidden="1" x14ac:dyDescent="0.35">
      <c r="A665" s="280"/>
      <c r="B665" s="280"/>
      <c r="C665" s="306"/>
      <c r="D665" s="305" t="str">
        <f>D664&amp;"KW"</f>
        <v>KW</v>
      </c>
      <c r="E665" s="304" t="s">
        <v>235</v>
      </c>
      <c r="F665" s="718"/>
      <c r="G665" s="720"/>
      <c r="H665" s="718"/>
      <c r="I665" s="720"/>
      <c r="J665" s="718"/>
      <c r="K665" s="720"/>
      <c r="L665" s="718"/>
      <c r="M665" s="720"/>
      <c r="N665" s="718"/>
      <c r="O665" s="720"/>
      <c r="P665" s="280"/>
      <c r="Q665" s="280"/>
      <c r="R665" s="280"/>
      <c r="S665" s="280"/>
      <c r="T665" s="280"/>
      <c r="U665" s="280"/>
      <c r="V665" s="280"/>
      <c r="W665" s="280"/>
    </row>
    <row r="666" spans="1:23" hidden="1" x14ac:dyDescent="0.35">
      <c r="A666" s="280"/>
      <c r="B666" s="280"/>
      <c r="C666" s="306" t="s">
        <v>477</v>
      </c>
      <c r="D666" s="287"/>
      <c r="E666" s="304" t="s">
        <v>186</v>
      </c>
      <c r="F666" s="718"/>
      <c r="G666" s="720"/>
      <c r="H666" s="718"/>
      <c r="I666" s="720"/>
      <c r="J666" s="718"/>
      <c r="K666" s="720"/>
      <c r="L666" s="718"/>
      <c r="M666" s="720"/>
      <c r="N666" s="718"/>
      <c r="O666" s="720"/>
      <c r="P666" s="280"/>
      <c r="Q666" s="280"/>
      <c r="R666" s="280"/>
      <c r="S666" s="280"/>
      <c r="T666" s="280"/>
      <c r="U666" s="280"/>
      <c r="V666" s="280"/>
      <c r="W666" s="280"/>
    </row>
    <row r="667" spans="1:23" hidden="1" x14ac:dyDescent="0.35">
      <c r="A667" s="280"/>
      <c r="B667" s="280"/>
      <c r="C667" s="306"/>
      <c r="D667" s="305" t="str">
        <f>D666&amp;"KW"</f>
        <v>KW</v>
      </c>
      <c r="E667" s="304" t="s">
        <v>235</v>
      </c>
      <c r="F667" s="718"/>
      <c r="G667" s="720"/>
      <c r="H667" s="718"/>
      <c r="I667" s="720"/>
      <c r="J667" s="718"/>
      <c r="K667" s="720"/>
      <c r="L667" s="718"/>
      <c r="M667" s="720"/>
      <c r="N667" s="718"/>
      <c r="O667" s="720"/>
      <c r="P667" s="280"/>
      <c r="Q667" s="280"/>
      <c r="R667" s="280"/>
      <c r="S667" s="280"/>
      <c r="T667" s="280"/>
      <c r="U667" s="280"/>
      <c r="V667" s="280"/>
      <c r="W667" s="280"/>
    </row>
    <row r="668" spans="1:23" hidden="1" x14ac:dyDescent="0.35">
      <c r="A668" s="280"/>
      <c r="B668" s="280"/>
      <c r="C668" s="306" t="s">
        <v>478</v>
      </c>
      <c r="D668" s="287"/>
      <c r="E668" s="304" t="s">
        <v>186</v>
      </c>
      <c r="F668" s="718"/>
      <c r="G668" s="720"/>
      <c r="H668" s="718"/>
      <c r="I668" s="720"/>
      <c r="J668" s="718"/>
      <c r="K668" s="720"/>
      <c r="L668" s="718"/>
      <c r="M668" s="720"/>
      <c r="N668" s="718"/>
      <c r="O668" s="720"/>
      <c r="P668" s="280"/>
      <c r="Q668" s="280"/>
      <c r="R668" s="280"/>
      <c r="S668" s="280"/>
      <c r="T668" s="280"/>
      <c r="U668" s="280"/>
      <c r="V668" s="280"/>
      <c r="W668" s="280"/>
    </row>
    <row r="669" spans="1:23" hidden="1" x14ac:dyDescent="0.35">
      <c r="A669" s="280"/>
      <c r="B669" s="280"/>
      <c r="C669" s="306"/>
      <c r="D669" s="305" t="str">
        <f>D668&amp;"KW"</f>
        <v>KW</v>
      </c>
      <c r="E669" s="304" t="s">
        <v>235</v>
      </c>
      <c r="F669" s="718"/>
      <c r="G669" s="720"/>
      <c r="H669" s="718"/>
      <c r="I669" s="720"/>
      <c r="J669" s="718"/>
      <c r="K669" s="720"/>
      <c r="L669" s="718"/>
      <c r="M669" s="720"/>
      <c r="N669" s="718"/>
      <c r="O669" s="720"/>
      <c r="P669" s="280"/>
      <c r="Q669" s="280"/>
      <c r="R669" s="280"/>
      <c r="S669" s="280"/>
      <c r="T669" s="280"/>
      <c r="U669" s="280"/>
      <c r="V669" s="280"/>
      <c r="W669" s="280"/>
    </row>
    <row r="670" spans="1:23" hidden="1" x14ac:dyDescent="0.35">
      <c r="A670" s="280"/>
      <c r="B670" s="280"/>
      <c r="C670" s="306" t="s">
        <v>479</v>
      </c>
      <c r="D670" s="287"/>
      <c r="E670" s="304" t="s">
        <v>186</v>
      </c>
      <c r="F670" s="718"/>
      <c r="G670" s="720"/>
      <c r="H670" s="718"/>
      <c r="I670" s="720"/>
      <c r="J670" s="718"/>
      <c r="K670" s="720"/>
      <c r="L670" s="718"/>
      <c r="M670" s="720"/>
      <c r="N670" s="718"/>
      <c r="O670" s="720"/>
      <c r="P670" s="280"/>
      <c r="Q670" s="280"/>
      <c r="R670" s="280"/>
      <c r="S670" s="280"/>
      <c r="T670" s="280"/>
      <c r="U670" s="280"/>
      <c r="V670" s="280"/>
      <c r="W670" s="280"/>
    </row>
    <row r="671" spans="1:23" hidden="1" x14ac:dyDescent="0.35">
      <c r="A671" s="280"/>
      <c r="B671" s="280"/>
      <c r="C671" s="306"/>
      <c r="D671" s="305" t="str">
        <f>D670&amp;"KW"</f>
        <v>KW</v>
      </c>
      <c r="E671" s="304" t="s">
        <v>235</v>
      </c>
      <c r="F671" s="718"/>
      <c r="G671" s="720"/>
      <c r="H671" s="718"/>
      <c r="I671" s="720"/>
      <c r="J671" s="718"/>
      <c r="K671" s="720"/>
      <c r="L671" s="718"/>
      <c r="M671" s="720"/>
      <c r="N671" s="718"/>
      <c r="O671" s="720"/>
      <c r="P671" s="280"/>
      <c r="Q671" s="280"/>
      <c r="R671" s="280"/>
      <c r="S671" s="280"/>
      <c r="T671" s="280"/>
      <c r="U671" s="280"/>
      <c r="V671" s="280"/>
      <c r="W671" s="280"/>
    </row>
    <row r="672" spans="1:23" hidden="1" x14ac:dyDescent="0.35">
      <c r="A672" s="280"/>
      <c r="B672" s="280"/>
      <c r="C672" s="306" t="s">
        <v>480</v>
      </c>
      <c r="D672" s="287"/>
      <c r="E672" s="304" t="s">
        <v>186</v>
      </c>
      <c r="F672" s="718"/>
      <c r="G672" s="720"/>
      <c r="H672" s="718"/>
      <c r="I672" s="720"/>
      <c r="J672" s="718"/>
      <c r="K672" s="720"/>
      <c r="L672" s="718"/>
      <c r="M672" s="720"/>
      <c r="N672" s="718"/>
      <c r="O672" s="720"/>
      <c r="P672" s="280"/>
      <c r="Q672" s="280"/>
      <c r="R672" s="280"/>
      <c r="S672" s="280"/>
      <c r="T672" s="280"/>
      <c r="U672" s="280"/>
      <c r="V672" s="280"/>
      <c r="W672" s="280"/>
    </row>
    <row r="673" spans="1:23" hidden="1" x14ac:dyDescent="0.35">
      <c r="A673" s="280"/>
      <c r="B673" s="280"/>
      <c r="C673" s="306"/>
      <c r="D673" s="305" t="str">
        <f>D672&amp;"KW"</f>
        <v>KW</v>
      </c>
      <c r="E673" s="304" t="s">
        <v>235</v>
      </c>
      <c r="F673" s="718"/>
      <c r="G673" s="720"/>
      <c r="H673" s="718"/>
      <c r="I673" s="720"/>
      <c r="J673" s="718"/>
      <c r="K673" s="720"/>
      <c r="L673" s="718"/>
      <c r="M673" s="720"/>
      <c r="N673" s="718"/>
      <c r="O673" s="720"/>
      <c r="P673" s="280"/>
      <c r="Q673" s="280"/>
      <c r="R673" s="280"/>
      <c r="S673" s="280"/>
      <c r="T673" s="280"/>
      <c r="U673" s="280"/>
      <c r="V673" s="280"/>
      <c r="W673" s="280"/>
    </row>
    <row r="674" spans="1:23" hidden="1" x14ac:dyDescent="0.35">
      <c r="A674" s="280"/>
      <c r="B674" s="280"/>
      <c r="C674" s="306" t="s">
        <v>481</v>
      </c>
      <c r="D674" s="287"/>
      <c r="E674" s="304" t="s">
        <v>186</v>
      </c>
      <c r="F674" s="718"/>
      <c r="G674" s="720"/>
      <c r="H674" s="718"/>
      <c r="I674" s="720"/>
      <c r="J674" s="718"/>
      <c r="K674" s="720"/>
      <c r="L674" s="718"/>
      <c r="M674" s="720"/>
      <c r="N674" s="718"/>
      <c r="O674" s="720"/>
      <c r="P674" s="280"/>
      <c r="Q674" s="280"/>
      <c r="R674" s="280"/>
      <c r="S674" s="280"/>
      <c r="T674" s="280"/>
      <c r="U674" s="280"/>
      <c r="V674" s="280"/>
      <c r="W674" s="280"/>
    </row>
    <row r="675" spans="1:23" hidden="1" x14ac:dyDescent="0.35">
      <c r="A675" s="280"/>
      <c r="B675" s="280"/>
      <c r="C675" s="306"/>
      <c r="D675" s="305" t="str">
        <f>D674&amp;"KW"</f>
        <v>KW</v>
      </c>
      <c r="E675" s="304" t="s">
        <v>235</v>
      </c>
      <c r="F675" s="718"/>
      <c r="G675" s="720"/>
      <c r="H675" s="718"/>
      <c r="I675" s="720"/>
      <c r="J675" s="718"/>
      <c r="K675" s="720"/>
      <c r="L675" s="718"/>
      <c r="M675" s="720"/>
      <c r="N675" s="718"/>
      <c r="O675" s="720"/>
      <c r="P675" s="280"/>
      <c r="Q675" s="280"/>
      <c r="R675" s="280"/>
      <c r="S675" s="280"/>
      <c r="T675" s="280"/>
      <c r="U675" s="280"/>
      <c r="V675" s="280"/>
      <c r="W675" s="280"/>
    </row>
    <row r="676" spans="1:23" hidden="1" x14ac:dyDescent="0.35">
      <c r="A676" s="280"/>
      <c r="B676" s="280"/>
      <c r="C676" s="306" t="s">
        <v>482</v>
      </c>
      <c r="D676" s="287"/>
      <c r="E676" s="304" t="s">
        <v>186</v>
      </c>
      <c r="F676" s="718"/>
      <c r="G676" s="720"/>
      <c r="H676" s="718"/>
      <c r="I676" s="720"/>
      <c r="J676" s="718"/>
      <c r="K676" s="720"/>
      <c r="L676" s="718"/>
      <c r="M676" s="720"/>
      <c r="N676" s="718"/>
      <c r="O676" s="720"/>
      <c r="P676" s="280"/>
      <c r="Q676" s="280"/>
      <c r="R676" s="280"/>
      <c r="S676" s="280"/>
      <c r="T676" s="280"/>
      <c r="U676" s="280"/>
      <c r="V676" s="280"/>
      <c r="W676" s="280"/>
    </row>
    <row r="677" spans="1:23" hidden="1" x14ac:dyDescent="0.35">
      <c r="A677" s="280"/>
      <c r="B677" s="280"/>
      <c r="C677" s="306"/>
      <c r="D677" s="305" t="str">
        <f>D676&amp;"KW"</f>
        <v>KW</v>
      </c>
      <c r="E677" s="304" t="s">
        <v>235</v>
      </c>
      <c r="F677" s="718"/>
      <c r="G677" s="720"/>
      <c r="H677" s="718"/>
      <c r="I677" s="720"/>
      <c r="J677" s="718"/>
      <c r="K677" s="720"/>
      <c r="L677" s="718"/>
      <c r="M677" s="720"/>
      <c r="N677" s="718"/>
      <c r="O677" s="720"/>
      <c r="P677" s="280"/>
      <c r="Q677" s="280"/>
      <c r="R677" s="280"/>
      <c r="S677" s="280"/>
      <c r="T677" s="280"/>
      <c r="U677" s="280"/>
      <c r="V677" s="280"/>
      <c r="W677" s="280"/>
    </row>
    <row r="678" spans="1:23" hidden="1" x14ac:dyDescent="0.35">
      <c r="A678" s="280"/>
      <c r="B678" s="280"/>
      <c r="C678" s="306" t="s">
        <v>483</v>
      </c>
      <c r="D678" s="287"/>
      <c r="E678" s="304" t="s">
        <v>186</v>
      </c>
      <c r="F678" s="718"/>
      <c r="G678" s="720"/>
      <c r="H678" s="718"/>
      <c r="I678" s="720"/>
      <c r="J678" s="718"/>
      <c r="K678" s="720"/>
      <c r="L678" s="718"/>
      <c r="M678" s="720"/>
      <c r="N678" s="718"/>
      <c r="O678" s="720"/>
      <c r="P678" s="280"/>
      <c r="Q678" s="280"/>
      <c r="R678" s="280"/>
      <c r="S678" s="280"/>
      <c r="T678" s="280"/>
      <c r="U678" s="280"/>
      <c r="V678" s="280"/>
      <c r="W678" s="280"/>
    </row>
    <row r="679" spans="1:23" hidden="1" x14ac:dyDescent="0.35">
      <c r="A679" s="280"/>
      <c r="B679" s="280"/>
      <c r="C679" s="306"/>
      <c r="D679" s="305" t="str">
        <f>D678&amp;"KW"</f>
        <v>KW</v>
      </c>
      <c r="E679" s="304" t="s">
        <v>235</v>
      </c>
      <c r="F679" s="718"/>
      <c r="G679" s="720"/>
      <c r="H679" s="718"/>
      <c r="I679" s="720"/>
      <c r="J679" s="718"/>
      <c r="K679" s="720"/>
      <c r="L679" s="718"/>
      <c r="M679" s="720"/>
      <c r="N679" s="718"/>
      <c r="O679" s="720"/>
      <c r="P679" s="280"/>
      <c r="Q679" s="280"/>
      <c r="R679" s="280"/>
      <c r="S679" s="280"/>
      <c r="T679" s="280"/>
      <c r="U679" s="280"/>
      <c r="V679" s="280"/>
      <c r="W679" s="280"/>
    </row>
    <row r="680" spans="1:23" hidden="1" x14ac:dyDescent="0.35">
      <c r="A680" s="280"/>
      <c r="B680" s="280"/>
      <c r="C680" s="306" t="s">
        <v>484</v>
      </c>
      <c r="D680" s="287"/>
      <c r="E680" s="304" t="s">
        <v>186</v>
      </c>
      <c r="F680" s="718"/>
      <c r="G680" s="720"/>
      <c r="H680" s="718"/>
      <c r="I680" s="720"/>
      <c r="J680" s="718"/>
      <c r="K680" s="720"/>
      <c r="L680" s="718"/>
      <c r="M680" s="720"/>
      <c r="N680" s="718"/>
      <c r="O680" s="720"/>
      <c r="P680" s="280"/>
      <c r="Q680" s="280"/>
      <c r="R680" s="280"/>
      <c r="S680" s="280"/>
      <c r="T680" s="280"/>
      <c r="U680" s="280"/>
      <c r="V680" s="280"/>
      <c r="W680" s="280"/>
    </row>
    <row r="681" spans="1:23" hidden="1" x14ac:dyDescent="0.35">
      <c r="A681" s="280"/>
      <c r="B681" s="280"/>
      <c r="C681" s="306"/>
      <c r="D681" s="305" t="str">
        <f>D680&amp;"KW"</f>
        <v>KW</v>
      </c>
      <c r="E681" s="304" t="s">
        <v>235</v>
      </c>
      <c r="F681" s="718"/>
      <c r="G681" s="720"/>
      <c r="H681" s="718"/>
      <c r="I681" s="720"/>
      <c r="J681" s="718"/>
      <c r="K681" s="720"/>
      <c r="L681" s="718"/>
      <c r="M681" s="720"/>
      <c r="N681" s="718"/>
      <c r="O681" s="720"/>
      <c r="P681" s="280"/>
      <c r="Q681" s="280"/>
      <c r="R681" s="280"/>
      <c r="S681" s="280"/>
      <c r="T681" s="280"/>
      <c r="U681" s="280"/>
      <c r="V681" s="280"/>
      <c r="W681" s="280"/>
    </row>
    <row r="682" spans="1:23" hidden="1" x14ac:dyDescent="0.35">
      <c r="A682" s="280"/>
      <c r="B682" s="280"/>
      <c r="C682" s="306" t="s">
        <v>485</v>
      </c>
      <c r="D682" s="287"/>
      <c r="E682" s="304" t="s">
        <v>186</v>
      </c>
      <c r="F682" s="718"/>
      <c r="G682" s="720"/>
      <c r="H682" s="718"/>
      <c r="I682" s="720"/>
      <c r="J682" s="718"/>
      <c r="K682" s="720"/>
      <c r="L682" s="718"/>
      <c r="M682" s="720"/>
      <c r="N682" s="718"/>
      <c r="O682" s="720"/>
      <c r="P682" s="280"/>
      <c r="Q682" s="280"/>
      <c r="R682" s="280"/>
      <c r="S682" s="280"/>
      <c r="T682" s="280"/>
      <c r="U682" s="280"/>
      <c r="V682" s="280"/>
      <c r="W682" s="280"/>
    </row>
    <row r="683" spans="1:23" hidden="1" x14ac:dyDescent="0.35">
      <c r="A683" s="280"/>
      <c r="B683" s="280"/>
      <c r="C683" s="306"/>
      <c r="D683" s="305" t="str">
        <f>D682&amp;"KW"</f>
        <v>KW</v>
      </c>
      <c r="E683" s="304" t="s">
        <v>235</v>
      </c>
      <c r="F683" s="718"/>
      <c r="G683" s="720"/>
      <c r="H683" s="718"/>
      <c r="I683" s="720"/>
      <c r="J683" s="718"/>
      <c r="K683" s="720"/>
      <c r="L683" s="718"/>
      <c r="M683" s="720"/>
      <c r="N683" s="718"/>
      <c r="O683" s="720"/>
      <c r="P683" s="280"/>
      <c r="Q683" s="280"/>
      <c r="R683" s="280"/>
      <c r="S683" s="280"/>
      <c r="T683" s="280"/>
      <c r="U683" s="280"/>
      <c r="V683" s="280"/>
      <c r="W683" s="280"/>
    </row>
    <row r="684" spans="1:23" hidden="1" x14ac:dyDescent="0.35">
      <c r="A684" s="280"/>
      <c r="B684" s="280"/>
      <c r="C684" s="306" t="s">
        <v>486</v>
      </c>
      <c r="D684" s="287"/>
      <c r="E684" s="304" t="s">
        <v>186</v>
      </c>
      <c r="F684" s="718"/>
      <c r="G684" s="720"/>
      <c r="H684" s="718"/>
      <c r="I684" s="720"/>
      <c r="J684" s="718"/>
      <c r="K684" s="720"/>
      <c r="L684" s="718"/>
      <c r="M684" s="720"/>
      <c r="N684" s="718"/>
      <c r="O684" s="720"/>
      <c r="P684" s="280"/>
      <c r="Q684" s="280"/>
      <c r="R684" s="280"/>
      <c r="S684" s="280"/>
      <c r="T684" s="280"/>
      <c r="U684" s="280"/>
      <c r="V684" s="280"/>
      <c r="W684" s="280"/>
    </row>
    <row r="685" spans="1:23" hidden="1" x14ac:dyDescent="0.35">
      <c r="A685" s="280"/>
      <c r="B685" s="280"/>
      <c r="C685" s="306"/>
      <c r="D685" s="305" t="str">
        <f>D684&amp;"KW"</f>
        <v>KW</v>
      </c>
      <c r="E685" s="304" t="s">
        <v>235</v>
      </c>
      <c r="F685" s="718"/>
      <c r="G685" s="720"/>
      <c r="H685" s="718"/>
      <c r="I685" s="720"/>
      <c r="J685" s="718"/>
      <c r="K685" s="720"/>
      <c r="L685" s="718"/>
      <c r="M685" s="720"/>
      <c r="N685" s="718"/>
      <c r="O685" s="720"/>
      <c r="P685" s="280"/>
      <c r="Q685" s="280"/>
      <c r="R685" s="280"/>
      <c r="S685" s="280"/>
      <c r="T685" s="280"/>
      <c r="U685" s="280"/>
      <c r="V685" s="280"/>
      <c r="W685" s="280"/>
    </row>
    <row r="686" spans="1:23" hidden="1" x14ac:dyDescent="0.35">
      <c r="A686" s="280"/>
      <c r="B686" s="280"/>
      <c r="C686" s="306" t="s">
        <v>487</v>
      </c>
      <c r="D686" s="287"/>
      <c r="E686" s="304" t="s">
        <v>186</v>
      </c>
      <c r="F686" s="718"/>
      <c r="G686" s="720"/>
      <c r="H686" s="718"/>
      <c r="I686" s="720"/>
      <c r="J686" s="718"/>
      <c r="K686" s="720"/>
      <c r="L686" s="718"/>
      <c r="M686" s="720"/>
      <c r="N686" s="718"/>
      <c r="O686" s="720"/>
      <c r="P686" s="280"/>
      <c r="Q686" s="280"/>
      <c r="R686" s="280"/>
      <c r="S686" s="280"/>
      <c r="T686" s="280"/>
      <c r="U686" s="280"/>
      <c r="V686" s="280"/>
      <c r="W686" s="280"/>
    </row>
    <row r="687" spans="1:23" hidden="1" x14ac:dyDescent="0.35">
      <c r="A687" s="280"/>
      <c r="B687" s="280"/>
      <c r="C687" s="306"/>
      <c r="D687" s="305" t="str">
        <f>D686&amp;"KW"</f>
        <v>KW</v>
      </c>
      <c r="E687" s="304" t="s">
        <v>235</v>
      </c>
      <c r="F687" s="718"/>
      <c r="G687" s="720"/>
      <c r="H687" s="718"/>
      <c r="I687" s="720"/>
      <c r="J687" s="718"/>
      <c r="K687" s="720"/>
      <c r="L687" s="718"/>
      <c r="M687" s="720"/>
      <c r="N687" s="718"/>
      <c r="O687" s="720"/>
      <c r="P687" s="280"/>
      <c r="Q687" s="280"/>
      <c r="R687" s="280"/>
      <c r="S687" s="280"/>
      <c r="T687" s="280"/>
      <c r="U687" s="280"/>
      <c r="V687" s="280"/>
      <c r="W687" s="280"/>
    </row>
    <row r="688" spans="1:23" hidden="1" x14ac:dyDescent="0.35">
      <c r="A688" s="280"/>
      <c r="B688" s="280"/>
      <c r="C688" s="306" t="s">
        <v>488</v>
      </c>
      <c r="D688" s="287"/>
      <c r="E688" s="304" t="s">
        <v>186</v>
      </c>
      <c r="F688" s="718"/>
      <c r="G688" s="720"/>
      <c r="H688" s="718"/>
      <c r="I688" s="720"/>
      <c r="J688" s="718"/>
      <c r="K688" s="720"/>
      <c r="L688" s="718"/>
      <c r="M688" s="720"/>
      <c r="N688" s="718"/>
      <c r="O688" s="720"/>
      <c r="P688" s="280"/>
      <c r="Q688" s="280"/>
      <c r="R688" s="280"/>
      <c r="S688" s="280"/>
      <c r="T688" s="280"/>
      <c r="U688" s="280"/>
      <c r="V688" s="280"/>
      <c r="W688" s="280"/>
    </row>
    <row r="689" spans="1:23" hidden="1" x14ac:dyDescent="0.35">
      <c r="A689" s="280"/>
      <c r="B689" s="280"/>
      <c r="C689" s="306"/>
      <c r="D689" s="305" t="str">
        <f>D688&amp;"KW"</f>
        <v>KW</v>
      </c>
      <c r="E689" s="304" t="s">
        <v>235</v>
      </c>
      <c r="F689" s="718"/>
      <c r="G689" s="720"/>
      <c r="H689" s="718"/>
      <c r="I689" s="720"/>
      <c r="J689" s="718"/>
      <c r="K689" s="720"/>
      <c r="L689" s="718"/>
      <c r="M689" s="720"/>
      <c r="N689" s="718"/>
      <c r="O689" s="720"/>
      <c r="P689" s="280"/>
      <c r="Q689" s="280"/>
      <c r="R689" s="280"/>
      <c r="S689" s="280"/>
      <c r="T689" s="280"/>
      <c r="U689" s="280"/>
      <c r="V689" s="280"/>
      <c r="W689" s="280"/>
    </row>
    <row r="690" spans="1:23" hidden="1" x14ac:dyDescent="0.35">
      <c r="A690" s="280"/>
      <c r="B690" s="280"/>
      <c r="C690" s="306" t="s">
        <v>489</v>
      </c>
      <c r="D690" s="287"/>
      <c r="E690" s="304" t="s">
        <v>186</v>
      </c>
      <c r="F690" s="718"/>
      <c r="G690" s="720"/>
      <c r="H690" s="718"/>
      <c r="I690" s="720"/>
      <c r="J690" s="718"/>
      <c r="K690" s="720"/>
      <c r="L690" s="718"/>
      <c r="M690" s="720"/>
      <c r="N690" s="718"/>
      <c r="O690" s="720"/>
      <c r="P690" s="280"/>
      <c r="Q690" s="280"/>
      <c r="R690" s="280"/>
      <c r="S690" s="280"/>
      <c r="T690" s="280"/>
      <c r="U690" s="280"/>
      <c r="V690" s="280"/>
      <c r="W690" s="280"/>
    </row>
    <row r="691" spans="1:23" hidden="1" x14ac:dyDescent="0.35">
      <c r="A691" s="280"/>
      <c r="B691" s="280"/>
      <c r="C691" s="306"/>
      <c r="D691" s="305" t="str">
        <f>D690&amp;"KW"</f>
        <v>KW</v>
      </c>
      <c r="E691" s="304" t="s">
        <v>235</v>
      </c>
      <c r="F691" s="718"/>
      <c r="G691" s="720"/>
      <c r="H691" s="718"/>
      <c r="I691" s="720"/>
      <c r="J691" s="718"/>
      <c r="K691" s="720"/>
      <c r="L691" s="718"/>
      <c r="M691" s="720"/>
      <c r="N691" s="718"/>
      <c r="O691" s="720"/>
      <c r="P691" s="280"/>
      <c r="Q691" s="280"/>
      <c r="R691" s="280"/>
      <c r="S691" s="280"/>
      <c r="T691" s="280"/>
      <c r="U691" s="280"/>
      <c r="V691" s="280"/>
      <c r="W691" s="280"/>
    </row>
    <row r="692" spans="1:23" hidden="1" x14ac:dyDescent="0.35">
      <c r="A692" s="280"/>
      <c r="B692" s="280"/>
      <c r="C692" s="306" t="s">
        <v>490</v>
      </c>
      <c r="D692" s="287"/>
      <c r="E692" s="304" t="s">
        <v>186</v>
      </c>
      <c r="F692" s="718"/>
      <c r="G692" s="720"/>
      <c r="H692" s="718"/>
      <c r="I692" s="720"/>
      <c r="J692" s="718"/>
      <c r="K692" s="720"/>
      <c r="L692" s="718"/>
      <c r="M692" s="720"/>
      <c r="N692" s="718"/>
      <c r="O692" s="720"/>
      <c r="P692" s="280"/>
      <c r="Q692" s="280"/>
      <c r="R692" s="280"/>
      <c r="S692" s="280"/>
      <c r="T692" s="280"/>
      <c r="U692" s="280"/>
      <c r="V692" s="280"/>
      <c r="W692" s="280"/>
    </row>
    <row r="693" spans="1:23" hidden="1" x14ac:dyDescent="0.35">
      <c r="A693" s="280"/>
      <c r="B693" s="280"/>
      <c r="C693" s="306"/>
      <c r="D693" s="305" t="str">
        <f>D692&amp;"KW"</f>
        <v>KW</v>
      </c>
      <c r="E693" s="304" t="s">
        <v>235</v>
      </c>
      <c r="F693" s="718"/>
      <c r="G693" s="720"/>
      <c r="H693" s="718"/>
      <c r="I693" s="720"/>
      <c r="J693" s="718"/>
      <c r="K693" s="720"/>
      <c r="L693" s="718"/>
      <c r="M693" s="720"/>
      <c r="N693" s="718"/>
      <c r="O693" s="720"/>
      <c r="P693" s="280"/>
      <c r="Q693" s="280"/>
      <c r="R693" s="280"/>
      <c r="S693" s="280"/>
      <c r="T693" s="280"/>
      <c r="U693" s="280"/>
      <c r="V693" s="280"/>
      <c r="W693" s="280"/>
    </row>
    <row r="694" spans="1:23" hidden="1" x14ac:dyDescent="0.35">
      <c r="A694" s="280"/>
      <c r="B694" s="280"/>
      <c r="C694" s="306" t="s">
        <v>491</v>
      </c>
      <c r="D694" s="287"/>
      <c r="E694" s="304" t="s">
        <v>186</v>
      </c>
      <c r="F694" s="718"/>
      <c r="G694" s="720"/>
      <c r="H694" s="718"/>
      <c r="I694" s="720"/>
      <c r="J694" s="718"/>
      <c r="K694" s="720"/>
      <c r="L694" s="718"/>
      <c r="M694" s="720"/>
      <c r="N694" s="718"/>
      <c r="O694" s="720"/>
      <c r="P694" s="280"/>
      <c r="Q694" s="280"/>
      <c r="R694" s="280"/>
      <c r="S694" s="280"/>
      <c r="T694" s="280"/>
      <c r="U694" s="280"/>
      <c r="V694" s="280"/>
      <c r="W694" s="280"/>
    </row>
    <row r="695" spans="1:23" hidden="1" x14ac:dyDescent="0.35">
      <c r="A695" s="280"/>
      <c r="B695" s="280"/>
      <c r="C695" s="306"/>
      <c r="D695" s="305" t="str">
        <f>D694&amp;"KW"</f>
        <v>KW</v>
      </c>
      <c r="E695" s="304" t="s">
        <v>235</v>
      </c>
      <c r="F695" s="718"/>
      <c r="G695" s="720"/>
      <c r="H695" s="718"/>
      <c r="I695" s="720"/>
      <c r="J695" s="718"/>
      <c r="K695" s="720"/>
      <c r="L695" s="718"/>
      <c r="M695" s="720"/>
      <c r="N695" s="718"/>
      <c r="O695" s="720"/>
      <c r="P695" s="280"/>
      <c r="Q695" s="280"/>
      <c r="R695" s="280"/>
      <c r="S695" s="280"/>
      <c r="T695" s="280"/>
      <c r="U695" s="280"/>
      <c r="V695" s="280"/>
      <c r="W695" s="280"/>
    </row>
    <row r="696" spans="1:23" hidden="1" x14ac:dyDescent="0.35">
      <c r="A696" s="280"/>
      <c r="B696" s="280"/>
      <c r="C696" s="306" t="s">
        <v>492</v>
      </c>
      <c r="D696" s="287"/>
      <c r="E696" s="304" t="s">
        <v>186</v>
      </c>
      <c r="F696" s="718"/>
      <c r="G696" s="720"/>
      <c r="H696" s="718"/>
      <c r="I696" s="720"/>
      <c r="J696" s="718"/>
      <c r="K696" s="720"/>
      <c r="L696" s="718"/>
      <c r="M696" s="720"/>
      <c r="N696" s="718"/>
      <c r="O696" s="720"/>
      <c r="P696" s="280"/>
      <c r="Q696" s="280"/>
      <c r="R696" s="280"/>
      <c r="S696" s="280"/>
      <c r="T696" s="280"/>
      <c r="U696" s="280"/>
      <c r="V696" s="280"/>
      <c r="W696" s="280"/>
    </row>
    <row r="697" spans="1:23" hidden="1" x14ac:dyDescent="0.35">
      <c r="A697" s="280"/>
      <c r="B697" s="280"/>
      <c r="C697" s="306"/>
      <c r="D697" s="305" t="str">
        <f>D696&amp;"KW"</f>
        <v>KW</v>
      </c>
      <c r="E697" s="304" t="s">
        <v>235</v>
      </c>
      <c r="F697" s="718"/>
      <c r="G697" s="720"/>
      <c r="H697" s="718"/>
      <c r="I697" s="720"/>
      <c r="J697" s="718"/>
      <c r="K697" s="720"/>
      <c r="L697" s="718"/>
      <c r="M697" s="720"/>
      <c r="N697" s="718"/>
      <c r="O697" s="720"/>
      <c r="P697" s="280"/>
      <c r="Q697" s="280"/>
      <c r="R697" s="280"/>
      <c r="S697" s="280"/>
      <c r="T697" s="280"/>
      <c r="U697" s="280"/>
      <c r="V697" s="280"/>
      <c r="W697" s="280"/>
    </row>
    <row r="698" spans="1:23" hidden="1" x14ac:dyDescent="0.35">
      <c r="A698" s="280"/>
      <c r="B698" s="280"/>
      <c r="C698" s="306" t="s">
        <v>493</v>
      </c>
      <c r="D698" s="287"/>
      <c r="E698" s="304" t="s">
        <v>186</v>
      </c>
      <c r="F698" s="718"/>
      <c r="G698" s="720"/>
      <c r="H698" s="718"/>
      <c r="I698" s="720"/>
      <c r="J698" s="718"/>
      <c r="K698" s="720"/>
      <c r="L698" s="718"/>
      <c r="M698" s="720"/>
      <c r="N698" s="718"/>
      <c r="O698" s="720"/>
      <c r="P698" s="280"/>
      <c r="Q698" s="280"/>
      <c r="R698" s="280"/>
      <c r="S698" s="280"/>
      <c r="T698" s="280"/>
      <c r="U698" s="280"/>
      <c r="V698" s="280"/>
      <c r="W698" s="280"/>
    </row>
    <row r="699" spans="1:23" hidden="1" x14ac:dyDescent="0.35">
      <c r="A699" s="280"/>
      <c r="B699" s="280"/>
      <c r="C699" s="306"/>
      <c r="D699" s="305" t="str">
        <f>D698&amp;"KW"</f>
        <v>KW</v>
      </c>
      <c r="E699" s="304" t="s">
        <v>235</v>
      </c>
      <c r="F699" s="718"/>
      <c r="G699" s="720"/>
      <c r="H699" s="718"/>
      <c r="I699" s="720"/>
      <c r="J699" s="718"/>
      <c r="K699" s="720"/>
      <c r="L699" s="718"/>
      <c r="M699" s="720"/>
      <c r="N699" s="718"/>
      <c r="O699" s="720"/>
      <c r="P699" s="280"/>
      <c r="Q699" s="280"/>
      <c r="R699" s="280"/>
      <c r="S699" s="280"/>
      <c r="T699" s="280"/>
      <c r="U699" s="280"/>
      <c r="V699" s="280"/>
      <c r="W699" s="280"/>
    </row>
    <row r="700" spans="1:23" hidden="1" x14ac:dyDescent="0.35">
      <c r="A700" s="280"/>
      <c r="B700" s="280"/>
      <c r="C700" s="306" t="s">
        <v>494</v>
      </c>
      <c r="D700" s="287"/>
      <c r="E700" s="304" t="s">
        <v>186</v>
      </c>
      <c r="F700" s="718"/>
      <c r="G700" s="720"/>
      <c r="H700" s="718"/>
      <c r="I700" s="720"/>
      <c r="J700" s="718"/>
      <c r="K700" s="720"/>
      <c r="L700" s="718"/>
      <c r="M700" s="720"/>
      <c r="N700" s="718"/>
      <c r="O700" s="720"/>
      <c r="P700" s="280"/>
      <c r="Q700" s="280"/>
      <c r="R700" s="280"/>
      <c r="S700" s="280"/>
      <c r="T700" s="280"/>
      <c r="U700" s="280"/>
      <c r="V700" s="280"/>
      <c r="W700" s="280"/>
    </row>
    <row r="701" spans="1:23" hidden="1" x14ac:dyDescent="0.35">
      <c r="A701" s="280"/>
      <c r="B701" s="280"/>
      <c r="C701" s="306"/>
      <c r="D701" s="305" t="str">
        <f>D700&amp;"KW"</f>
        <v>KW</v>
      </c>
      <c r="E701" s="304" t="s">
        <v>235</v>
      </c>
      <c r="F701" s="718"/>
      <c r="G701" s="720"/>
      <c r="H701" s="718"/>
      <c r="I701" s="720"/>
      <c r="J701" s="718"/>
      <c r="K701" s="720"/>
      <c r="L701" s="718"/>
      <c r="M701" s="720"/>
      <c r="N701" s="718"/>
      <c r="O701" s="720"/>
      <c r="P701" s="280"/>
      <c r="Q701" s="280"/>
      <c r="R701" s="280"/>
      <c r="S701" s="280"/>
      <c r="T701" s="280"/>
      <c r="U701" s="280"/>
      <c r="V701" s="280"/>
      <c r="W701" s="280"/>
    </row>
    <row r="702" spans="1:23" hidden="1" x14ac:dyDescent="0.35">
      <c r="A702" s="280"/>
      <c r="B702" s="280"/>
      <c r="C702" s="306" t="s">
        <v>495</v>
      </c>
      <c r="D702" s="287"/>
      <c r="E702" s="304" t="s">
        <v>186</v>
      </c>
      <c r="F702" s="718"/>
      <c r="G702" s="720"/>
      <c r="H702" s="718"/>
      <c r="I702" s="720"/>
      <c r="J702" s="718"/>
      <c r="K702" s="720"/>
      <c r="L702" s="718"/>
      <c r="M702" s="720"/>
      <c r="N702" s="718"/>
      <c r="O702" s="720"/>
      <c r="P702" s="280"/>
      <c r="Q702" s="280"/>
      <c r="R702" s="280"/>
      <c r="S702" s="280"/>
      <c r="T702" s="280"/>
      <c r="U702" s="280"/>
      <c r="V702" s="280"/>
      <c r="W702" s="280"/>
    </row>
    <row r="703" spans="1:23" hidden="1" x14ac:dyDescent="0.35">
      <c r="A703" s="280"/>
      <c r="B703" s="280"/>
      <c r="C703" s="306"/>
      <c r="D703" s="305" t="str">
        <f>D702&amp;"KW"</f>
        <v>KW</v>
      </c>
      <c r="E703" s="304" t="s">
        <v>235</v>
      </c>
      <c r="F703" s="718"/>
      <c r="G703" s="720"/>
      <c r="H703" s="718"/>
      <c r="I703" s="720"/>
      <c r="J703" s="718"/>
      <c r="K703" s="720"/>
      <c r="L703" s="718"/>
      <c r="M703" s="720"/>
      <c r="N703" s="718"/>
      <c r="O703" s="720"/>
      <c r="P703" s="280"/>
      <c r="Q703" s="280"/>
      <c r="R703" s="280"/>
      <c r="S703" s="280"/>
      <c r="T703" s="280"/>
      <c r="U703" s="280"/>
      <c r="V703" s="280"/>
      <c r="W703" s="280"/>
    </row>
    <row r="704" spans="1:23" hidden="1" x14ac:dyDescent="0.35">
      <c r="A704" s="280"/>
      <c r="B704" s="280"/>
      <c r="C704" s="306" t="s">
        <v>496</v>
      </c>
      <c r="D704" s="287"/>
      <c r="E704" s="304" t="s">
        <v>186</v>
      </c>
      <c r="F704" s="718"/>
      <c r="G704" s="720"/>
      <c r="H704" s="718"/>
      <c r="I704" s="720"/>
      <c r="J704" s="718"/>
      <c r="K704" s="720"/>
      <c r="L704" s="718"/>
      <c r="M704" s="720"/>
      <c r="N704" s="718"/>
      <c r="O704" s="720"/>
      <c r="P704" s="280"/>
      <c r="Q704" s="280"/>
      <c r="R704" s="280"/>
      <c r="S704" s="280"/>
      <c r="T704" s="280"/>
      <c r="U704" s="280"/>
      <c r="V704" s="280"/>
      <c r="W704" s="280"/>
    </row>
    <row r="705" spans="1:23" hidden="1" x14ac:dyDescent="0.35">
      <c r="A705" s="280"/>
      <c r="B705" s="280"/>
      <c r="C705" s="306"/>
      <c r="D705" s="305" t="str">
        <f>D704&amp;"KW"</f>
        <v>KW</v>
      </c>
      <c r="E705" s="304" t="s">
        <v>235</v>
      </c>
      <c r="F705" s="718"/>
      <c r="G705" s="720"/>
      <c r="H705" s="718"/>
      <c r="I705" s="720"/>
      <c r="J705" s="718"/>
      <c r="K705" s="720"/>
      <c r="L705" s="718"/>
      <c r="M705" s="720"/>
      <c r="N705" s="718"/>
      <c r="O705" s="720"/>
      <c r="P705" s="280"/>
      <c r="Q705" s="280"/>
      <c r="R705" s="280"/>
      <c r="S705" s="280"/>
      <c r="T705" s="280"/>
      <c r="U705" s="280"/>
      <c r="V705" s="280"/>
      <c r="W705" s="280"/>
    </row>
    <row r="706" spans="1:23" hidden="1" x14ac:dyDescent="0.35">
      <c r="A706" s="280"/>
      <c r="B706" s="280"/>
      <c r="C706" s="306" t="s">
        <v>497</v>
      </c>
      <c r="D706" s="287"/>
      <c r="E706" s="304" t="s">
        <v>186</v>
      </c>
      <c r="F706" s="718"/>
      <c r="G706" s="720"/>
      <c r="H706" s="718"/>
      <c r="I706" s="720"/>
      <c r="J706" s="718"/>
      <c r="K706" s="720"/>
      <c r="L706" s="718"/>
      <c r="M706" s="720"/>
      <c r="N706" s="718"/>
      <c r="O706" s="720"/>
      <c r="P706" s="280"/>
      <c r="Q706" s="280"/>
      <c r="R706" s="280"/>
      <c r="S706" s="280"/>
      <c r="T706" s="280"/>
      <c r="U706" s="280"/>
      <c r="V706" s="280"/>
      <c r="W706" s="280"/>
    </row>
    <row r="707" spans="1:23" hidden="1" x14ac:dyDescent="0.35">
      <c r="A707" s="280"/>
      <c r="B707" s="280"/>
      <c r="C707" s="306"/>
      <c r="D707" s="305" t="str">
        <f>D706&amp;"KW"</f>
        <v>KW</v>
      </c>
      <c r="E707" s="304" t="s">
        <v>235</v>
      </c>
      <c r="F707" s="718"/>
      <c r="G707" s="720"/>
      <c r="H707" s="718"/>
      <c r="I707" s="720"/>
      <c r="J707" s="718"/>
      <c r="K707" s="720"/>
      <c r="L707" s="718"/>
      <c r="M707" s="720"/>
      <c r="N707" s="718"/>
      <c r="O707" s="720"/>
      <c r="P707" s="280"/>
      <c r="Q707" s="280"/>
      <c r="R707" s="280"/>
      <c r="S707" s="280"/>
      <c r="T707" s="280"/>
      <c r="U707" s="280"/>
      <c r="V707" s="280"/>
      <c r="W707" s="280"/>
    </row>
    <row r="708" spans="1:23" hidden="1" x14ac:dyDescent="0.35">
      <c r="A708" s="280"/>
      <c r="B708" s="280"/>
      <c r="C708" s="306" t="s">
        <v>498</v>
      </c>
      <c r="D708" s="287"/>
      <c r="E708" s="304" t="s">
        <v>186</v>
      </c>
      <c r="F708" s="718"/>
      <c r="G708" s="720"/>
      <c r="H708" s="718"/>
      <c r="I708" s="720"/>
      <c r="J708" s="718"/>
      <c r="K708" s="720"/>
      <c r="L708" s="718"/>
      <c r="M708" s="720"/>
      <c r="N708" s="718"/>
      <c r="O708" s="720"/>
      <c r="P708" s="280"/>
      <c r="Q708" s="280"/>
      <c r="R708" s="280"/>
      <c r="S708" s="280"/>
      <c r="T708" s="280"/>
      <c r="U708" s="280"/>
      <c r="V708" s="280"/>
      <c r="W708" s="280"/>
    </row>
    <row r="709" spans="1:23" hidden="1" x14ac:dyDescent="0.35">
      <c r="A709" s="280"/>
      <c r="B709" s="280"/>
      <c r="C709" s="306"/>
      <c r="D709" s="305" t="str">
        <f>D708&amp;"KW"</f>
        <v>KW</v>
      </c>
      <c r="E709" s="304" t="s">
        <v>235</v>
      </c>
      <c r="F709" s="718"/>
      <c r="G709" s="720"/>
      <c r="H709" s="718"/>
      <c r="I709" s="720"/>
      <c r="J709" s="718"/>
      <c r="K709" s="720"/>
      <c r="L709" s="718"/>
      <c r="M709" s="720"/>
      <c r="N709" s="718"/>
      <c r="O709" s="720"/>
      <c r="P709" s="280"/>
      <c r="Q709" s="280"/>
      <c r="R709" s="280"/>
      <c r="S709" s="280"/>
      <c r="T709" s="280"/>
      <c r="U709" s="280"/>
      <c r="V709" s="280"/>
      <c r="W709" s="280"/>
    </row>
    <row r="710" spans="1:23" hidden="1" x14ac:dyDescent="0.35">
      <c r="A710" s="280"/>
      <c r="B710" s="280"/>
      <c r="C710" s="306" t="s">
        <v>499</v>
      </c>
      <c r="D710" s="287"/>
      <c r="E710" s="304" t="s">
        <v>186</v>
      </c>
      <c r="F710" s="718"/>
      <c r="G710" s="720"/>
      <c r="H710" s="718"/>
      <c r="I710" s="720"/>
      <c r="J710" s="718"/>
      <c r="K710" s="720"/>
      <c r="L710" s="718"/>
      <c r="M710" s="720"/>
      <c r="N710" s="718"/>
      <c r="O710" s="720"/>
      <c r="P710" s="280"/>
      <c r="Q710" s="280"/>
      <c r="R710" s="280"/>
      <c r="S710" s="280"/>
      <c r="T710" s="280"/>
      <c r="U710" s="280"/>
      <c r="V710" s="280"/>
      <c r="W710" s="280"/>
    </row>
    <row r="711" spans="1:23" hidden="1" x14ac:dyDescent="0.35">
      <c r="A711" s="280"/>
      <c r="B711" s="280"/>
      <c r="C711" s="306"/>
      <c r="D711" s="305" t="str">
        <f>D710&amp;"KW"</f>
        <v>KW</v>
      </c>
      <c r="E711" s="304" t="s">
        <v>235</v>
      </c>
      <c r="F711" s="718"/>
      <c r="G711" s="720"/>
      <c r="H711" s="718"/>
      <c r="I711" s="720"/>
      <c r="J711" s="718"/>
      <c r="K711" s="720"/>
      <c r="L711" s="718"/>
      <c r="M711" s="720"/>
      <c r="N711" s="718"/>
      <c r="O711" s="720"/>
      <c r="P711" s="280"/>
      <c r="Q711" s="280"/>
      <c r="R711" s="280"/>
      <c r="S711" s="280"/>
      <c r="T711" s="280"/>
      <c r="U711" s="280"/>
      <c r="V711" s="280"/>
      <c r="W711" s="280"/>
    </row>
    <row r="712" spans="1:23" hidden="1" x14ac:dyDescent="0.35">
      <c r="A712" s="280"/>
      <c r="B712" s="280"/>
      <c r="C712" s="306" t="s">
        <v>500</v>
      </c>
      <c r="D712" s="287"/>
      <c r="E712" s="304" t="s">
        <v>186</v>
      </c>
      <c r="F712" s="718"/>
      <c r="G712" s="720"/>
      <c r="H712" s="718"/>
      <c r="I712" s="720"/>
      <c r="J712" s="718"/>
      <c r="K712" s="720"/>
      <c r="L712" s="718"/>
      <c r="M712" s="720"/>
      <c r="N712" s="718"/>
      <c r="O712" s="720"/>
      <c r="P712" s="280"/>
      <c r="Q712" s="280"/>
      <c r="R712" s="280"/>
      <c r="S712" s="280"/>
      <c r="T712" s="280"/>
      <c r="U712" s="280"/>
      <c r="V712" s="280"/>
      <c r="W712" s="280"/>
    </row>
    <row r="713" spans="1:23" hidden="1" x14ac:dyDescent="0.35">
      <c r="A713" s="280"/>
      <c r="B713" s="280"/>
      <c r="C713" s="306"/>
      <c r="D713" s="305" t="str">
        <f>D712&amp;"KW"</f>
        <v>KW</v>
      </c>
      <c r="E713" s="304" t="s">
        <v>235</v>
      </c>
      <c r="F713" s="718"/>
      <c r="G713" s="720"/>
      <c r="H713" s="718"/>
      <c r="I713" s="720"/>
      <c r="J713" s="718"/>
      <c r="K713" s="720"/>
      <c r="L713" s="718"/>
      <c r="M713" s="720"/>
      <c r="N713" s="718"/>
      <c r="O713" s="720"/>
      <c r="P713" s="280"/>
      <c r="Q713" s="280"/>
      <c r="R713" s="280"/>
      <c r="S713" s="280"/>
      <c r="T713" s="280"/>
      <c r="U713" s="280"/>
      <c r="V713" s="280"/>
      <c r="W713" s="280"/>
    </row>
    <row r="714" spans="1:23" hidden="1" x14ac:dyDescent="0.35">
      <c r="A714" s="280"/>
      <c r="B714" s="280"/>
      <c r="C714" s="306" t="s">
        <v>501</v>
      </c>
      <c r="D714" s="287"/>
      <c r="E714" s="304" t="s">
        <v>186</v>
      </c>
      <c r="F714" s="718"/>
      <c r="G714" s="720"/>
      <c r="H714" s="718"/>
      <c r="I714" s="720"/>
      <c r="J714" s="718"/>
      <c r="K714" s="720"/>
      <c r="L714" s="718"/>
      <c r="M714" s="720"/>
      <c r="N714" s="718"/>
      <c r="O714" s="720"/>
      <c r="P714" s="280"/>
      <c r="Q714" s="280"/>
      <c r="R714" s="280"/>
      <c r="S714" s="280"/>
      <c r="T714" s="280"/>
      <c r="U714" s="280"/>
      <c r="V714" s="280"/>
      <c r="W714" s="280"/>
    </row>
    <row r="715" spans="1:23" hidden="1" x14ac:dyDescent="0.35">
      <c r="A715" s="280"/>
      <c r="B715" s="280"/>
      <c r="C715" s="306"/>
      <c r="D715" s="305" t="str">
        <f>D714&amp;"KW"</f>
        <v>KW</v>
      </c>
      <c r="E715" s="304" t="s">
        <v>235</v>
      </c>
      <c r="F715" s="718"/>
      <c r="G715" s="720"/>
      <c r="H715" s="718"/>
      <c r="I715" s="720"/>
      <c r="J715" s="718"/>
      <c r="K715" s="720"/>
      <c r="L715" s="718"/>
      <c r="M715" s="720"/>
      <c r="N715" s="718"/>
      <c r="O715" s="720"/>
      <c r="P715" s="280"/>
      <c r="Q715" s="280"/>
      <c r="R715" s="280"/>
      <c r="S715" s="280"/>
      <c r="T715" s="280"/>
      <c r="U715" s="280"/>
      <c r="V715" s="280"/>
      <c r="W715" s="280"/>
    </row>
    <row r="716" spans="1:23" hidden="1" x14ac:dyDescent="0.35">
      <c r="A716" s="280"/>
      <c r="B716" s="280"/>
      <c r="C716" s="306" t="s">
        <v>502</v>
      </c>
      <c r="D716" s="287"/>
      <c r="E716" s="304" t="s">
        <v>186</v>
      </c>
      <c r="F716" s="718"/>
      <c r="G716" s="720"/>
      <c r="H716" s="718"/>
      <c r="I716" s="720"/>
      <c r="J716" s="718"/>
      <c r="K716" s="720"/>
      <c r="L716" s="718"/>
      <c r="M716" s="720"/>
      <c r="N716" s="718"/>
      <c r="O716" s="720"/>
      <c r="P716" s="280"/>
      <c r="Q716" s="280"/>
      <c r="R716" s="280"/>
      <c r="S716" s="280"/>
      <c r="T716" s="280"/>
      <c r="U716" s="280"/>
      <c r="V716" s="280"/>
      <c r="W716" s="280"/>
    </row>
    <row r="717" spans="1:23" hidden="1" x14ac:dyDescent="0.35">
      <c r="A717" s="280"/>
      <c r="B717" s="280"/>
      <c r="C717" s="306"/>
      <c r="D717" s="305" t="str">
        <f>D716&amp;"KW"</f>
        <v>KW</v>
      </c>
      <c r="E717" s="304" t="s">
        <v>235</v>
      </c>
      <c r="F717" s="718"/>
      <c r="G717" s="720"/>
      <c r="H717" s="718"/>
      <c r="I717" s="720"/>
      <c r="J717" s="718"/>
      <c r="K717" s="720"/>
      <c r="L717" s="718"/>
      <c r="M717" s="720"/>
      <c r="N717" s="718"/>
      <c r="O717" s="720"/>
      <c r="P717" s="280"/>
      <c r="Q717" s="280"/>
      <c r="R717" s="280"/>
      <c r="S717" s="280"/>
      <c r="T717" s="280"/>
      <c r="U717" s="280"/>
      <c r="V717" s="280"/>
      <c r="W717" s="280"/>
    </row>
    <row r="718" spans="1:23" hidden="1" x14ac:dyDescent="0.35">
      <c r="A718" s="280"/>
      <c r="B718" s="280"/>
      <c r="C718" s="306" t="s">
        <v>503</v>
      </c>
      <c r="D718" s="287"/>
      <c r="E718" s="304" t="s">
        <v>186</v>
      </c>
      <c r="F718" s="718"/>
      <c r="G718" s="720"/>
      <c r="H718" s="718"/>
      <c r="I718" s="720"/>
      <c r="J718" s="718"/>
      <c r="K718" s="720"/>
      <c r="L718" s="718"/>
      <c r="M718" s="720"/>
      <c r="N718" s="718"/>
      <c r="O718" s="720"/>
      <c r="P718" s="280"/>
      <c r="Q718" s="280"/>
      <c r="R718" s="280"/>
      <c r="S718" s="280"/>
      <c r="T718" s="280"/>
      <c r="U718" s="280"/>
      <c r="V718" s="280"/>
      <c r="W718" s="280"/>
    </row>
    <row r="719" spans="1:23" hidden="1" x14ac:dyDescent="0.35">
      <c r="A719" s="280"/>
      <c r="B719" s="280"/>
      <c r="C719" s="306"/>
      <c r="D719" s="305" t="str">
        <f>D718&amp;"KW"</f>
        <v>KW</v>
      </c>
      <c r="E719" s="304" t="s">
        <v>235</v>
      </c>
      <c r="F719" s="718"/>
      <c r="G719" s="720"/>
      <c r="H719" s="718"/>
      <c r="I719" s="720"/>
      <c r="J719" s="718"/>
      <c r="K719" s="720"/>
      <c r="L719" s="718"/>
      <c r="M719" s="720"/>
      <c r="N719" s="718"/>
      <c r="O719" s="720"/>
      <c r="P719" s="280"/>
      <c r="Q719" s="280"/>
      <c r="R719" s="280"/>
      <c r="S719" s="280"/>
      <c r="T719" s="280"/>
      <c r="U719" s="280"/>
      <c r="V719" s="280"/>
      <c r="W719" s="280"/>
    </row>
    <row r="720" spans="1:23" hidden="1" x14ac:dyDescent="0.35">
      <c r="A720" s="280"/>
      <c r="B720" s="280"/>
      <c r="C720" s="306" t="s">
        <v>504</v>
      </c>
      <c r="D720" s="287"/>
      <c r="E720" s="304" t="s">
        <v>186</v>
      </c>
      <c r="F720" s="718"/>
      <c r="G720" s="720"/>
      <c r="H720" s="718"/>
      <c r="I720" s="720"/>
      <c r="J720" s="718"/>
      <c r="K720" s="720"/>
      <c r="L720" s="718"/>
      <c r="M720" s="720"/>
      <c r="N720" s="718"/>
      <c r="O720" s="720"/>
      <c r="P720" s="280"/>
      <c r="Q720" s="280"/>
      <c r="R720" s="280"/>
      <c r="S720" s="280"/>
      <c r="T720" s="280"/>
      <c r="U720" s="280"/>
      <c r="V720" s="280"/>
      <c r="W720" s="280"/>
    </row>
    <row r="721" spans="1:23" hidden="1" x14ac:dyDescent="0.35">
      <c r="A721" s="280"/>
      <c r="B721" s="280"/>
      <c r="C721" s="306"/>
      <c r="D721" s="305" t="str">
        <f>D720&amp;"KW"</f>
        <v>KW</v>
      </c>
      <c r="E721" s="304" t="s">
        <v>235</v>
      </c>
      <c r="F721" s="718"/>
      <c r="G721" s="720"/>
      <c r="H721" s="718"/>
      <c r="I721" s="720"/>
      <c r="J721" s="718"/>
      <c r="K721" s="720"/>
      <c r="L721" s="718"/>
      <c r="M721" s="720"/>
      <c r="N721" s="718"/>
      <c r="O721" s="720"/>
      <c r="P721" s="280"/>
      <c r="Q721" s="280"/>
      <c r="R721" s="280"/>
      <c r="S721" s="280"/>
      <c r="T721" s="280"/>
      <c r="U721" s="280"/>
      <c r="V721" s="280"/>
      <c r="W721" s="280"/>
    </row>
    <row r="722" spans="1:23" hidden="1" x14ac:dyDescent="0.35">
      <c r="A722" s="280"/>
      <c r="B722" s="280"/>
      <c r="C722" s="306" t="s">
        <v>505</v>
      </c>
      <c r="D722" s="287"/>
      <c r="E722" s="304" t="s">
        <v>186</v>
      </c>
      <c r="F722" s="718"/>
      <c r="G722" s="720"/>
      <c r="H722" s="718"/>
      <c r="I722" s="720"/>
      <c r="J722" s="718"/>
      <c r="K722" s="720"/>
      <c r="L722" s="718"/>
      <c r="M722" s="720"/>
      <c r="N722" s="718"/>
      <c r="O722" s="720"/>
      <c r="P722" s="280"/>
      <c r="Q722" s="280"/>
      <c r="R722" s="280"/>
      <c r="S722" s="280"/>
      <c r="T722" s="280"/>
      <c r="U722" s="280"/>
      <c r="V722" s="280"/>
      <c r="W722" s="280"/>
    </row>
    <row r="723" spans="1:23" hidden="1" x14ac:dyDescent="0.35">
      <c r="A723" s="280"/>
      <c r="B723" s="280"/>
      <c r="C723" s="306"/>
      <c r="D723" s="305" t="str">
        <f>D722&amp;"KW"</f>
        <v>KW</v>
      </c>
      <c r="E723" s="304" t="s">
        <v>235</v>
      </c>
      <c r="F723" s="718"/>
      <c r="G723" s="720"/>
      <c r="H723" s="718"/>
      <c r="I723" s="720"/>
      <c r="J723" s="718"/>
      <c r="K723" s="720"/>
      <c r="L723" s="718"/>
      <c r="M723" s="720"/>
      <c r="N723" s="718"/>
      <c r="O723" s="720"/>
      <c r="P723" s="280"/>
      <c r="Q723" s="280"/>
      <c r="R723" s="280"/>
      <c r="S723" s="280"/>
      <c r="T723" s="280"/>
      <c r="U723" s="280"/>
      <c r="V723" s="280"/>
      <c r="W723" s="280"/>
    </row>
    <row r="724" spans="1:23" hidden="1" x14ac:dyDescent="0.35">
      <c r="A724" s="280"/>
      <c r="B724" s="280"/>
      <c r="C724" s="306" t="s">
        <v>506</v>
      </c>
      <c r="D724" s="287"/>
      <c r="E724" s="304" t="s">
        <v>186</v>
      </c>
      <c r="F724" s="718"/>
      <c r="G724" s="720"/>
      <c r="H724" s="718"/>
      <c r="I724" s="720"/>
      <c r="J724" s="718"/>
      <c r="K724" s="720"/>
      <c r="L724" s="718"/>
      <c r="M724" s="720"/>
      <c r="N724" s="718"/>
      <c r="O724" s="720"/>
      <c r="P724" s="280"/>
      <c r="Q724" s="280"/>
      <c r="R724" s="280"/>
      <c r="S724" s="280"/>
      <c r="T724" s="280"/>
      <c r="U724" s="280"/>
      <c r="V724" s="280"/>
      <c r="W724" s="280"/>
    </row>
    <row r="725" spans="1:23" hidden="1" x14ac:dyDescent="0.35">
      <c r="A725" s="280"/>
      <c r="B725" s="280"/>
      <c r="C725" s="306"/>
      <c r="D725" s="305" t="str">
        <f>D724&amp;"KW"</f>
        <v>KW</v>
      </c>
      <c r="E725" s="304" t="s">
        <v>235</v>
      </c>
      <c r="F725" s="718"/>
      <c r="G725" s="720"/>
      <c r="H725" s="718"/>
      <c r="I725" s="720"/>
      <c r="J725" s="718"/>
      <c r="K725" s="720"/>
      <c r="L725" s="718"/>
      <c r="M725" s="720"/>
      <c r="N725" s="718"/>
      <c r="O725" s="720"/>
      <c r="P725" s="280"/>
      <c r="Q725" s="280"/>
      <c r="R725" s="280"/>
      <c r="S725" s="280"/>
      <c r="T725" s="280"/>
      <c r="U725" s="280"/>
      <c r="V725" s="280"/>
      <c r="W725" s="280"/>
    </row>
    <row r="726" spans="1:23" hidden="1" x14ac:dyDescent="0.35">
      <c r="A726" s="280"/>
      <c r="B726" s="280"/>
      <c r="C726" s="306" t="s">
        <v>507</v>
      </c>
      <c r="D726" s="287"/>
      <c r="E726" s="304" t="s">
        <v>186</v>
      </c>
      <c r="F726" s="718"/>
      <c r="G726" s="720"/>
      <c r="H726" s="718"/>
      <c r="I726" s="720"/>
      <c r="J726" s="718"/>
      <c r="K726" s="720"/>
      <c r="L726" s="718"/>
      <c r="M726" s="720"/>
      <c r="N726" s="718"/>
      <c r="O726" s="720"/>
      <c r="P726" s="280"/>
      <c r="Q726" s="280"/>
      <c r="R726" s="280"/>
      <c r="S726" s="280"/>
      <c r="T726" s="280"/>
      <c r="U726" s="280"/>
      <c r="V726" s="280"/>
      <c r="W726" s="280"/>
    </row>
    <row r="727" spans="1:23" hidden="1" x14ac:dyDescent="0.35">
      <c r="A727" s="280"/>
      <c r="B727" s="280"/>
      <c r="C727" s="306"/>
      <c r="D727" s="305" t="str">
        <f>D726&amp;"KW"</f>
        <v>KW</v>
      </c>
      <c r="E727" s="304" t="s">
        <v>235</v>
      </c>
      <c r="F727" s="718"/>
      <c r="G727" s="720"/>
      <c r="H727" s="718"/>
      <c r="I727" s="720"/>
      <c r="J727" s="718"/>
      <c r="K727" s="720"/>
      <c r="L727" s="718"/>
      <c r="M727" s="720"/>
      <c r="N727" s="718"/>
      <c r="O727" s="720"/>
      <c r="P727" s="280"/>
      <c r="Q727" s="280"/>
      <c r="R727" s="280"/>
      <c r="S727" s="280"/>
      <c r="T727" s="280"/>
      <c r="U727" s="280"/>
      <c r="V727" s="280"/>
      <c r="W727" s="280"/>
    </row>
    <row r="728" spans="1:23" hidden="1" x14ac:dyDescent="0.35">
      <c r="A728" s="280"/>
      <c r="B728" s="280"/>
      <c r="C728" s="306" t="s">
        <v>508</v>
      </c>
      <c r="D728" s="287"/>
      <c r="E728" s="304" t="s">
        <v>186</v>
      </c>
      <c r="F728" s="718"/>
      <c r="G728" s="720"/>
      <c r="H728" s="718"/>
      <c r="I728" s="720"/>
      <c r="J728" s="718"/>
      <c r="K728" s="720"/>
      <c r="L728" s="718"/>
      <c r="M728" s="720"/>
      <c r="N728" s="718"/>
      <c r="O728" s="720"/>
      <c r="P728" s="280"/>
      <c r="Q728" s="280"/>
      <c r="R728" s="280"/>
      <c r="S728" s="280"/>
      <c r="T728" s="280"/>
      <c r="U728" s="280"/>
      <c r="V728" s="280"/>
      <c r="W728" s="280"/>
    </row>
    <row r="729" spans="1:23" hidden="1" x14ac:dyDescent="0.35">
      <c r="A729" s="280"/>
      <c r="B729" s="280"/>
      <c r="C729" s="306"/>
      <c r="D729" s="305" t="str">
        <f>D728&amp;"KW"</f>
        <v>KW</v>
      </c>
      <c r="E729" s="304" t="s">
        <v>235</v>
      </c>
      <c r="F729" s="718"/>
      <c r="G729" s="720"/>
      <c r="H729" s="718"/>
      <c r="I729" s="720"/>
      <c r="J729" s="718"/>
      <c r="K729" s="720"/>
      <c r="L729" s="718"/>
      <c r="M729" s="720"/>
      <c r="N729" s="718"/>
      <c r="O729" s="720"/>
      <c r="P729" s="280"/>
      <c r="Q729" s="280"/>
      <c r="R729" s="280"/>
      <c r="S729" s="280"/>
      <c r="T729" s="280"/>
      <c r="U729" s="280"/>
      <c r="V729" s="280"/>
      <c r="W729" s="280"/>
    </row>
    <row r="730" spans="1:23" hidden="1" x14ac:dyDescent="0.35">
      <c r="A730" s="280"/>
      <c r="B730" s="280"/>
      <c r="C730" s="306" t="s">
        <v>509</v>
      </c>
      <c r="D730" s="287"/>
      <c r="E730" s="304" t="s">
        <v>186</v>
      </c>
      <c r="F730" s="718"/>
      <c r="G730" s="720"/>
      <c r="H730" s="718"/>
      <c r="I730" s="720"/>
      <c r="J730" s="718"/>
      <c r="K730" s="720"/>
      <c r="L730" s="718"/>
      <c r="M730" s="720"/>
      <c r="N730" s="718"/>
      <c r="O730" s="720"/>
      <c r="P730" s="280"/>
      <c r="Q730" s="280"/>
      <c r="R730" s="280"/>
      <c r="S730" s="280"/>
      <c r="T730" s="280"/>
      <c r="U730" s="280"/>
      <c r="V730" s="280"/>
      <c r="W730" s="280"/>
    </row>
    <row r="731" spans="1:23" hidden="1" x14ac:dyDescent="0.35">
      <c r="A731" s="280"/>
      <c r="B731" s="280"/>
      <c r="C731" s="306"/>
      <c r="D731" s="305" t="str">
        <f>D730&amp;"KW"</f>
        <v>KW</v>
      </c>
      <c r="E731" s="304" t="s">
        <v>235</v>
      </c>
      <c r="F731" s="718"/>
      <c r="G731" s="720"/>
      <c r="H731" s="718"/>
      <c r="I731" s="720"/>
      <c r="J731" s="718"/>
      <c r="K731" s="720"/>
      <c r="L731" s="718"/>
      <c r="M731" s="720"/>
      <c r="N731" s="718"/>
      <c r="O731" s="720"/>
      <c r="P731" s="280"/>
      <c r="Q731" s="280"/>
      <c r="R731" s="280"/>
      <c r="S731" s="280"/>
      <c r="T731" s="280"/>
      <c r="U731" s="280"/>
      <c r="V731" s="280"/>
      <c r="W731" s="280"/>
    </row>
    <row r="732" spans="1:23" hidden="1" x14ac:dyDescent="0.35">
      <c r="A732" s="280"/>
      <c r="B732" s="280"/>
      <c r="C732" s="306" t="s">
        <v>510</v>
      </c>
      <c r="D732" s="287"/>
      <c r="E732" s="304" t="s">
        <v>186</v>
      </c>
      <c r="F732" s="718"/>
      <c r="G732" s="720"/>
      <c r="H732" s="718"/>
      <c r="I732" s="720"/>
      <c r="J732" s="718"/>
      <c r="K732" s="720"/>
      <c r="L732" s="718"/>
      <c r="M732" s="720"/>
      <c r="N732" s="718"/>
      <c r="O732" s="720"/>
      <c r="P732" s="280"/>
      <c r="Q732" s="280"/>
      <c r="R732" s="280"/>
      <c r="S732" s="280"/>
      <c r="T732" s="280"/>
      <c r="U732" s="280"/>
      <c r="V732" s="280"/>
      <c r="W732" s="280"/>
    </row>
    <row r="733" spans="1:23" hidden="1" x14ac:dyDescent="0.35">
      <c r="A733" s="280"/>
      <c r="B733" s="280"/>
      <c r="C733" s="306"/>
      <c r="D733" s="305" t="str">
        <f>D732&amp;"KW"</f>
        <v>KW</v>
      </c>
      <c r="E733" s="304" t="s">
        <v>235</v>
      </c>
      <c r="F733" s="718"/>
      <c r="G733" s="720"/>
      <c r="H733" s="718"/>
      <c r="I733" s="720"/>
      <c r="J733" s="718"/>
      <c r="K733" s="720"/>
      <c r="L733" s="718"/>
      <c r="M733" s="720"/>
      <c r="N733" s="718"/>
      <c r="O733" s="720"/>
      <c r="P733" s="280"/>
      <c r="Q733" s="280"/>
      <c r="R733" s="280"/>
      <c r="S733" s="280"/>
      <c r="T733" s="280"/>
      <c r="U733" s="280"/>
      <c r="V733" s="280"/>
      <c r="W733" s="280"/>
    </row>
    <row r="734" spans="1:23" hidden="1" x14ac:dyDescent="0.35">
      <c r="A734" s="280"/>
      <c r="B734" s="280"/>
      <c r="C734" s="306" t="s">
        <v>511</v>
      </c>
      <c r="D734" s="287"/>
      <c r="E734" s="304" t="s">
        <v>186</v>
      </c>
      <c r="F734" s="718"/>
      <c r="G734" s="720"/>
      <c r="H734" s="718"/>
      <c r="I734" s="720"/>
      <c r="J734" s="718"/>
      <c r="K734" s="720"/>
      <c r="L734" s="718"/>
      <c r="M734" s="720"/>
      <c r="N734" s="718"/>
      <c r="O734" s="720"/>
      <c r="P734" s="280"/>
      <c r="Q734" s="280"/>
      <c r="R734" s="280"/>
      <c r="S734" s="280"/>
      <c r="T734" s="280"/>
      <c r="U734" s="280"/>
      <c r="V734" s="280"/>
      <c r="W734" s="280"/>
    </row>
    <row r="735" spans="1:23" hidden="1" x14ac:dyDescent="0.35">
      <c r="A735" s="280"/>
      <c r="B735" s="280"/>
      <c r="C735" s="306"/>
      <c r="D735" s="305" t="str">
        <f>D734&amp;"KW"</f>
        <v>KW</v>
      </c>
      <c r="E735" s="304" t="s">
        <v>235</v>
      </c>
      <c r="F735" s="718"/>
      <c r="G735" s="720"/>
      <c r="H735" s="718"/>
      <c r="I735" s="720"/>
      <c r="J735" s="718"/>
      <c r="K735" s="720"/>
      <c r="L735" s="718"/>
      <c r="M735" s="720"/>
      <c r="N735" s="718"/>
      <c r="O735" s="720"/>
      <c r="P735" s="280"/>
      <c r="Q735" s="280"/>
      <c r="R735" s="280"/>
      <c r="S735" s="280"/>
      <c r="T735" s="280"/>
      <c r="U735" s="280"/>
      <c r="V735" s="280"/>
      <c r="W735" s="280"/>
    </row>
    <row r="736" spans="1:23" hidden="1" x14ac:dyDescent="0.35">
      <c r="A736" s="280"/>
      <c r="B736" s="280"/>
      <c r="C736" s="306" t="s">
        <v>512</v>
      </c>
      <c r="D736" s="287"/>
      <c r="E736" s="304" t="s">
        <v>186</v>
      </c>
      <c r="F736" s="718"/>
      <c r="G736" s="720"/>
      <c r="H736" s="718"/>
      <c r="I736" s="720"/>
      <c r="J736" s="718"/>
      <c r="K736" s="720"/>
      <c r="L736" s="718"/>
      <c r="M736" s="720"/>
      <c r="N736" s="718"/>
      <c r="O736" s="720"/>
      <c r="P736" s="280"/>
      <c r="Q736" s="280"/>
      <c r="R736" s="280"/>
      <c r="S736" s="280"/>
      <c r="T736" s="280"/>
      <c r="U736" s="280"/>
      <c r="V736" s="280"/>
      <c r="W736" s="280"/>
    </row>
    <row r="737" spans="1:23" hidden="1" x14ac:dyDescent="0.35">
      <c r="A737" s="280"/>
      <c r="B737" s="280"/>
      <c r="C737" s="306"/>
      <c r="D737" s="305" t="str">
        <f>D736&amp;"KW"</f>
        <v>KW</v>
      </c>
      <c r="E737" s="304" t="s">
        <v>235</v>
      </c>
      <c r="F737" s="718"/>
      <c r="G737" s="720"/>
      <c r="H737" s="718"/>
      <c r="I737" s="720"/>
      <c r="J737" s="718"/>
      <c r="K737" s="720"/>
      <c r="L737" s="718"/>
      <c r="M737" s="720"/>
      <c r="N737" s="718"/>
      <c r="O737" s="720"/>
      <c r="P737" s="280"/>
      <c r="Q737" s="280"/>
      <c r="R737" s="280"/>
      <c r="S737" s="280"/>
      <c r="T737" s="280"/>
      <c r="U737" s="280"/>
      <c r="V737" s="280"/>
      <c r="W737" s="280"/>
    </row>
    <row r="738" spans="1:23" hidden="1" x14ac:dyDescent="0.35">
      <c r="A738" s="280"/>
      <c r="B738" s="280"/>
      <c r="C738" s="306" t="s">
        <v>513</v>
      </c>
      <c r="D738" s="287"/>
      <c r="E738" s="304" t="s">
        <v>186</v>
      </c>
      <c r="F738" s="718"/>
      <c r="G738" s="720"/>
      <c r="H738" s="718"/>
      <c r="I738" s="720"/>
      <c r="J738" s="718"/>
      <c r="K738" s="720"/>
      <c r="L738" s="718"/>
      <c r="M738" s="720"/>
      <c r="N738" s="718"/>
      <c r="O738" s="720"/>
      <c r="P738" s="280"/>
      <c r="Q738" s="280"/>
      <c r="R738" s="280"/>
      <c r="S738" s="280"/>
      <c r="T738" s="280"/>
      <c r="U738" s="280"/>
      <c r="V738" s="280"/>
      <c r="W738" s="280"/>
    </row>
    <row r="739" spans="1:23" hidden="1" x14ac:dyDescent="0.35">
      <c r="A739" s="280"/>
      <c r="B739" s="280"/>
      <c r="C739" s="306"/>
      <c r="D739" s="305" t="str">
        <f>D738&amp;"KW"</f>
        <v>KW</v>
      </c>
      <c r="E739" s="304" t="s">
        <v>235</v>
      </c>
      <c r="F739" s="718"/>
      <c r="G739" s="720"/>
      <c r="H739" s="718"/>
      <c r="I739" s="720"/>
      <c r="J739" s="718"/>
      <c r="K739" s="720"/>
      <c r="L739" s="718"/>
      <c r="M739" s="720"/>
      <c r="N739" s="718"/>
      <c r="O739" s="720"/>
      <c r="P739" s="280"/>
      <c r="Q739" s="280"/>
      <c r="R739" s="280"/>
      <c r="S739" s="280"/>
      <c r="T739" s="280"/>
      <c r="U739" s="280"/>
      <c r="V739" s="280"/>
      <c r="W739" s="280"/>
    </row>
    <row r="740" spans="1:23" hidden="1" x14ac:dyDescent="0.35">
      <c r="A740" s="280"/>
      <c r="B740" s="280"/>
      <c r="C740" s="306" t="s">
        <v>514</v>
      </c>
      <c r="D740" s="287"/>
      <c r="E740" s="304" t="s">
        <v>186</v>
      </c>
      <c r="F740" s="718"/>
      <c r="G740" s="720"/>
      <c r="H740" s="718"/>
      <c r="I740" s="720"/>
      <c r="J740" s="718"/>
      <c r="K740" s="720"/>
      <c r="L740" s="718"/>
      <c r="M740" s="720"/>
      <c r="N740" s="718"/>
      <c r="O740" s="720"/>
      <c r="P740" s="280"/>
      <c r="Q740" s="280"/>
      <c r="R740" s="280"/>
      <c r="S740" s="280"/>
      <c r="T740" s="280"/>
      <c r="U740" s="280"/>
      <c r="V740" s="280"/>
      <c r="W740" s="280"/>
    </row>
    <row r="741" spans="1:23" hidden="1" x14ac:dyDescent="0.35">
      <c r="A741" s="280"/>
      <c r="B741" s="280"/>
      <c r="C741" s="306"/>
      <c r="D741" s="305" t="str">
        <f>D740&amp;"KW"</f>
        <v>KW</v>
      </c>
      <c r="E741" s="304" t="s">
        <v>235</v>
      </c>
      <c r="F741" s="718"/>
      <c r="G741" s="720"/>
      <c r="H741" s="718"/>
      <c r="I741" s="720"/>
      <c r="J741" s="718"/>
      <c r="K741" s="720"/>
      <c r="L741" s="718"/>
      <c r="M741" s="720"/>
      <c r="N741" s="718"/>
      <c r="O741" s="720"/>
      <c r="P741" s="280"/>
      <c r="Q741" s="280"/>
      <c r="R741" s="280"/>
      <c r="S741" s="280"/>
      <c r="T741" s="280"/>
      <c r="U741" s="280"/>
      <c r="V741" s="280"/>
      <c r="W741" s="280"/>
    </row>
    <row r="742" spans="1:23" hidden="1" x14ac:dyDescent="0.35">
      <c r="A742" s="280"/>
      <c r="B742" s="280"/>
      <c r="C742" s="306" t="s">
        <v>515</v>
      </c>
      <c r="D742" s="287"/>
      <c r="E742" s="304" t="s">
        <v>186</v>
      </c>
      <c r="F742" s="718"/>
      <c r="G742" s="720"/>
      <c r="H742" s="718"/>
      <c r="I742" s="720"/>
      <c r="J742" s="718"/>
      <c r="K742" s="720"/>
      <c r="L742" s="718"/>
      <c r="M742" s="720"/>
      <c r="N742" s="718"/>
      <c r="O742" s="720"/>
      <c r="P742" s="280"/>
      <c r="Q742" s="280"/>
      <c r="R742" s="280"/>
      <c r="S742" s="280"/>
      <c r="T742" s="280"/>
      <c r="U742" s="280"/>
      <c r="V742" s="280"/>
      <c r="W742" s="280"/>
    </row>
    <row r="743" spans="1:23" hidden="1" x14ac:dyDescent="0.35">
      <c r="A743" s="280"/>
      <c r="B743" s="280"/>
      <c r="C743" s="306"/>
      <c r="D743" s="305" t="str">
        <f>D742&amp;"KW"</f>
        <v>KW</v>
      </c>
      <c r="E743" s="304" t="s">
        <v>235</v>
      </c>
      <c r="F743" s="718"/>
      <c r="G743" s="720"/>
      <c r="H743" s="718"/>
      <c r="I743" s="720"/>
      <c r="J743" s="718"/>
      <c r="K743" s="720"/>
      <c r="L743" s="718"/>
      <c r="M743" s="720"/>
      <c r="N743" s="718"/>
      <c r="O743" s="720"/>
      <c r="P743" s="280"/>
      <c r="Q743" s="280"/>
      <c r="R743" s="280"/>
      <c r="S743" s="280"/>
      <c r="T743" s="280"/>
      <c r="U743" s="280"/>
      <c r="V743" s="280"/>
      <c r="W743" s="280"/>
    </row>
    <row r="744" spans="1:23" hidden="1" x14ac:dyDescent="0.35">
      <c r="A744" s="280"/>
      <c r="B744" s="280"/>
      <c r="C744" s="306" t="s">
        <v>516</v>
      </c>
      <c r="D744" s="287"/>
      <c r="E744" s="304" t="s">
        <v>186</v>
      </c>
      <c r="F744" s="718"/>
      <c r="G744" s="720"/>
      <c r="H744" s="718"/>
      <c r="I744" s="720"/>
      <c r="J744" s="718"/>
      <c r="K744" s="720"/>
      <c r="L744" s="718"/>
      <c r="M744" s="720"/>
      <c r="N744" s="718"/>
      <c r="O744" s="720"/>
      <c r="P744" s="280"/>
      <c r="Q744" s="280"/>
      <c r="R744" s="280"/>
      <c r="S744" s="280"/>
      <c r="T744" s="280"/>
      <c r="U744" s="280"/>
      <c r="V744" s="280"/>
      <c r="W744" s="280"/>
    </row>
    <row r="745" spans="1:23" hidden="1" x14ac:dyDescent="0.35">
      <c r="A745" s="280"/>
      <c r="B745" s="280"/>
      <c r="C745" s="306"/>
      <c r="D745" s="305" t="str">
        <f>D744&amp;"KW"</f>
        <v>KW</v>
      </c>
      <c r="E745" s="304" t="s">
        <v>235</v>
      </c>
      <c r="F745" s="718"/>
      <c r="G745" s="720"/>
      <c r="H745" s="718"/>
      <c r="I745" s="720"/>
      <c r="J745" s="718"/>
      <c r="K745" s="720"/>
      <c r="L745" s="718"/>
      <c r="M745" s="720"/>
      <c r="N745" s="718"/>
      <c r="O745" s="720"/>
      <c r="P745" s="280"/>
      <c r="Q745" s="280"/>
      <c r="R745" s="280"/>
      <c r="S745" s="280"/>
      <c r="T745" s="280"/>
      <c r="U745" s="280"/>
      <c r="V745" s="280"/>
      <c r="W745" s="280"/>
    </row>
    <row r="746" spans="1:23" hidden="1" x14ac:dyDescent="0.35">
      <c r="A746" s="280"/>
      <c r="B746" s="280"/>
      <c r="C746" s="306" t="s">
        <v>517</v>
      </c>
      <c r="D746" s="287"/>
      <c r="E746" s="304" t="s">
        <v>186</v>
      </c>
      <c r="F746" s="718"/>
      <c r="G746" s="720"/>
      <c r="H746" s="718"/>
      <c r="I746" s="720"/>
      <c r="J746" s="718"/>
      <c r="K746" s="720"/>
      <c r="L746" s="718"/>
      <c r="M746" s="720"/>
      <c r="N746" s="718"/>
      <c r="O746" s="720"/>
      <c r="P746" s="280"/>
      <c r="Q746" s="280"/>
      <c r="R746" s="280"/>
      <c r="S746" s="280"/>
      <c r="T746" s="280"/>
      <c r="U746" s="280"/>
      <c r="V746" s="280"/>
      <c r="W746" s="280"/>
    </row>
    <row r="747" spans="1:23" hidden="1" x14ac:dyDescent="0.35">
      <c r="A747" s="280"/>
      <c r="B747" s="280"/>
      <c r="C747" s="306"/>
      <c r="D747" s="305" t="str">
        <f>D746&amp;"KW"</f>
        <v>KW</v>
      </c>
      <c r="E747" s="304" t="s">
        <v>235</v>
      </c>
      <c r="F747" s="718"/>
      <c r="G747" s="720"/>
      <c r="H747" s="718"/>
      <c r="I747" s="720"/>
      <c r="J747" s="718"/>
      <c r="K747" s="720"/>
      <c r="L747" s="718"/>
      <c r="M747" s="720"/>
      <c r="N747" s="718"/>
      <c r="O747" s="720"/>
      <c r="P747" s="280"/>
      <c r="Q747" s="280"/>
      <c r="R747" s="280"/>
      <c r="S747" s="280"/>
      <c r="T747" s="280"/>
      <c r="U747" s="280"/>
      <c r="V747" s="280"/>
      <c r="W747" s="280"/>
    </row>
    <row r="748" spans="1:23" hidden="1" x14ac:dyDescent="0.35">
      <c r="A748" s="280"/>
      <c r="B748" s="280"/>
      <c r="C748" s="306" t="s">
        <v>518</v>
      </c>
      <c r="D748" s="287"/>
      <c r="E748" s="304" t="s">
        <v>186</v>
      </c>
      <c r="F748" s="718"/>
      <c r="G748" s="720"/>
      <c r="H748" s="718"/>
      <c r="I748" s="720"/>
      <c r="J748" s="718"/>
      <c r="K748" s="720"/>
      <c r="L748" s="718"/>
      <c r="M748" s="720"/>
      <c r="N748" s="718"/>
      <c r="O748" s="720"/>
      <c r="P748" s="280"/>
      <c r="Q748" s="280"/>
      <c r="R748" s="280"/>
      <c r="S748" s="280"/>
      <c r="T748" s="280"/>
      <c r="U748" s="280"/>
      <c r="V748" s="280"/>
      <c r="W748" s="280"/>
    </row>
    <row r="749" spans="1:23" hidden="1" x14ac:dyDescent="0.35">
      <c r="A749" s="280"/>
      <c r="B749" s="280"/>
      <c r="C749" s="306"/>
      <c r="D749" s="305" t="str">
        <f>D748&amp;"KW"</f>
        <v>KW</v>
      </c>
      <c r="E749" s="304" t="s">
        <v>235</v>
      </c>
      <c r="F749" s="718"/>
      <c r="G749" s="720"/>
      <c r="H749" s="718"/>
      <c r="I749" s="720"/>
      <c r="J749" s="718"/>
      <c r="K749" s="720"/>
      <c r="L749" s="718"/>
      <c r="M749" s="720"/>
      <c r="N749" s="718"/>
      <c r="O749" s="720"/>
      <c r="P749" s="280"/>
      <c r="Q749" s="280"/>
      <c r="R749" s="280"/>
      <c r="S749" s="280"/>
      <c r="T749" s="280"/>
      <c r="U749" s="280"/>
      <c r="V749" s="280"/>
      <c r="W749" s="280"/>
    </row>
    <row r="750" spans="1:23" hidden="1" x14ac:dyDescent="0.35">
      <c r="A750" s="280"/>
      <c r="B750" s="280"/>
      <c r="C750" s="306" t="s">
        <v>519</v>
      </c>
      <c r="D750" s="287"/>
      <c r="E750" s="304" t="s">
        <v>186</v>
      </c>
      <c r="F750" s="718"/>
      <c r="G750" s="720"/>
      <c r="H750" s="718"/>
      <c r="I750" s="720"/>
      <c r="J750" s="718"/>
      <c r="K750" s="720"/>
      <c r="L750" s="718"/>
      <c r="M750" s="720"/>
      <c r="N750" s="718"/>
      <c r="O750" s="720"/>
      <c r="P750" s="280"/>
      <c r="Q750" s="280"/>
      <c r="R750" s="280"/>
      <c r="S750" s="280"/>
      <c r="T750" s="280"/>
      <c r="U750" s="280"/>
      <c r="V750" s="280"/>
      <c r="W750" s="280"/>
    </row>
    <row r="751" spans="1:23" hidden="1" x14ac:dyDescent="0.35">
      <c r="A751" s="280"/>
      <c r="B751" s="280"/>
      <c r="C751" s="306"/>
      <c r="D751" s="305" t="str">
        <f>D750&amp;"KW"</f>
        <v>KW</v>
      </c>
      <c r="E751" s="304" t="s">
        <v>235</v>
      </c>
      <c r="F751" s="718"/>
      <c r="G751" s="720"/>
      <c r="H751" s="718"/>
      <c r="I751" s="720"/>
      <c r="J751" s="718"/>
      <c r="K751" s="720"/>
      <c r="L751" s="718"/>
      <c r="M751" s="720"/>
      <c r="N751" s="718"/>
      <c r="O751" s="720"/>
      <c r="P751" s="280"/>
      <c r="Q751" s="280"/>
      <c r="R751" s="280"/>
      <c r="S751" s="280"/>
      <c r="T751" s="280"/>
      <c r="U751" s="280"/>
      <c r="V751" s="280"/>
      <c r="W751" s="280"/>
    </row>
    <row r="752" spans="1:23" hidden="1" x14ac:dyDescent="0.35">
      <c r="A752" s="280"/>
      <c r="B752" s="280"/>
      <c r="C752" s="306" t="s">
        <v>520</v>
      </c>
      <c r="D752" s="287"/>
      <c r="E752" s="304" t="s">
        <v>186</v>
      </c>
      <c r="F752" s="718"/>
      <c r="G752" s="720"/>
      <c r="H752" s="718"/>
      <c r="I752" s="720"/>
      <c r="J752" s="718"/>
      <c r="K752" s="720"/>
      <c r="L752" s="718"/>
      <c r="M752" s="720"/>
      <c r="N752" s="718"/>
      <c r="O752" s="720"/>
      <c r="P752" s="280"/>
      <c r="Q752" s="280"/>
      <c r="R752" s="280"/>
      <c r="S752" s="280"/>
      <c r="T752" s="280"/>
      <c r="U752" s="280"/>
      <c r="V752" s="280"/>
      <c r="W752" s="280"/>
    </row>
    <row r="753" spans="1:23" hidden="1" x14ac:dyDescent="0.35">
      <c r="A753" s="280"/>
      <c r="B753" s="280"/>
      <c r="C753" s="306"/>
      <c r="D753" s="305" t="str">
        <f>D752&amp;"KW"</f>
        <v>KW</v>
      </c>
      <c r="E753" s="304" t="s">
        <v>235</v>
      </c>
      <c r="F753" s="718"/>
      <c r="G753" s="720"/>
      <c r="H753" s="718"/>
      <c r="I753" s="720"/>
      <c r="J753" s="718"/>
      <c r="K753" s="720"/>
      <c r="L753" s="718"/>
      <c r="M753" s="720"/>
      <c r="N753" s="718"/>
      <c r="O753" s="720"/>
      <c r="P753" s="280"/>
      <c r="Q753" s="280"/>
      <c r="R753" s="280"/>
      <c r="S753" s="280"/>
      <c r="T753" s="280"/>
      <c r="U753" s="280"/>
      <c r="V753" s="280"/>
      <c r="W753" s="280"/>
    </row>
    <row r="754" spans="1:23" hidden="1" x14ac:dyDescent="0.35">
      <c r="A754" s="280"/>
      <c r="B754" s="280"/>
      <c r="C754" s="306" t="s">
        <v>521</v>
      </c>
      <c r="D754" s="287"/>
      <c r="E754" s="304" t="s">
        <v>186</v>
      </c>
      <c r="F754" s="718"/>
      <c r="G754" s="720"/>
      <c r="H754" s="718"/>
      <c r="I754" s="720"/>
      <c r="J754" s="718"/>
      <c r="K754" s="720"/>
      <c r="L754" s="718"/>
      <c r="M754" s="720"/>
      <c r="N754" s="718"/>
      <c r="O754" s="720"/>
      <c r="P754" s="280"/>
      <c r="Q754" s="280"/>
      <c r="R754" s="280"/>
      <c r="S754" s="280"/>
      <c r="T754" s="280"/>
      <c r="U754" s="280"/>
      <c r="V754" s="280"/>
      <c r="W754" s="280"/>
    </row>
    <row r="755" spans="1:23" hidden="1" x14ac:dyDescent="0.35">
      <c r="A755" s="280"/>
      <c r="B755" s="280"/>
      <c r="C755" s="306"/>
      <c r="D755" s="305" t="str">
        <f>D754&amp;"KW"</f>
        <v>KW</v>
      </c>
      <c r="E755" s="304" t="s">
        <v>235</v>
      </c>
      <c r="F755" s="718"/>
      <c r="G755" s="720"/>
      <c r="H755" s="718"/>
      <c r="I755" s="720"/>
      <c r="J755" s="718"/>
      <c r="K755" s="720"/>
      <c r="L755" s="718"/>
      <c r="M755" s="720"/>
      <c r="N755" s="718"/>
      <c r="O755" s="720"/>
      <c r="P755" s="280"/>
      <c r="Q755" s="280"/>
      <c r="R755" s="280"/>
      <c r="S755" s="280"/>
      <c r="T755" s="280"/>
      <c r="U755" s="280"/>
      <c r="V755" s="280"/>
      <c r="W755" s="280"/>
    </row>
    <row r="756" spans="1:23" hidden="1" x14ac:dyDescent="0.35">
      <c r="A756" s="280"/>
      <c r="B756" s="280"/>
      <c r="C756" s="306" t="s">
        <v>522</v>
      </c>
      <c r="D756" s="287"/>
      <c r="E756" s="304" t="s">
        <v>186</v>
      </c>
      <c r="F756" s="718"/>
      <c r="G756" s="720"/>
      <c r="H756" s="718"/>
      <c r="I756" s="720"/>
      <c r="J756" s="718"/>
      <c r="K756" s="720"/>
      <c r="L756" s="718"/>
      <c r="M756" s="720"/>
      <c r="N756" s="718"/>
      <c r="O756" s="720"/>
      <c r="P756" s="280"/>
      <c r="Q756" s="280"/>
      <c r="R756" s="280"/>
      <c r="S756" s="280"/>
      <c r="T756" s="280"/>
      <c r="U756" s="280"/>
      <c r="V756" s="280"/>
      <c r="W756" s="280"/>
    </row>
    <row r="757" spans="1:23" hidden="1" x14ac:dyDescent="0.35">
      <c r="A757" s="280"/>
      <c r="B757" s="280"/>
      <c r="C757" s="306"/>
      <c r="D757" s="305" t="str">
        <f>D756&amp;"KW"</f>
        <v>KW</v>
      </c>
      <c r="E757" s="304" t="s">
        <v>235</v>
      </c>
      <c r="F757" s="718"/>
      <c r="G757" s="720"/>
      <c r="H757" s="718"/>
      <c r="I757" s="720"/>
      <c r="J757" s="718"/>
      <c r="K757" s="720"/>
      <c r="L757" s="718"/>
      <c r="M757" s="720"/>
      <c r="N757" s="718"/>
      <c r="O757" s="720"/>
      <c r="P757" s="280"/>
      <c r="Q757" s="280"/>
      <c r="R757" s="280"/>
      <c r="S757" s="280"/>
      <c r="T757" s="280"/>
      <c r="U757" s="280"/>
      <c r="V757" s="280"/>
      <c r="W757" s="280"/>
    </row>
    <row r="758" spans="1:23" hidden="1" x14ac:dyDescent="0.35">
      <c r="A758" s="280"/>
      <c r="B758" s="280"/>
      <c r="C758" s="306" t="s">
        <v>523</v>
      </c>
      <c r="D758" s="287"/>
      <c r="E758" s="304" t="s">
        <v>186</v>
      </c>
      <c r="F758" s="718"/>
      <c r="G758" s="720"/>
      <c r="H758" s="718"/>
      <c r="I758" s="720"/>
      <c r="J758" s="718"/>
      <c r="K758" s="720"/>
      <c r="L758" s="718"/>
      <c r="M758" s="720"/>
      <c r="N758" s="718"/>
      <c r="O758" s="720"/>
      <c r="P758" s="280"/>
      <c r="Q758" s="280"/>
      <c r="R758" s="280"/>
      <c r="S758" s="280"/>
      <c r="T758" s="280"/>
      <c r="U758" s="280"/>
      <c r="V758" s="280"/>
      <c r="W758" s="280"/>
    </row>
    <row r="759" spans="1:23" hidden="1" x14ac:dyDescent="0.35">
      <c r="A759" s="280"/>
      <c r="B759" s="280"/>
      <c r="C759" s="306"/>
      <c r="D759" s="305" t="str">
        <f>D758&amp;"KW"</f>
        <v>KW</v>
      </c>
      <c r="E759" s="304" t="s">
        <v>235</v>
      </c>
      <c r="F759" s="718"/>
      <c r="G759" s="720"/>
      <c r="H759" s="718"/>
      <c r="I759" s="720"/>
      <c r="J759" s="718"/>
      <c r="K759" s="720"/>
      <c r="L759" s="718"/>
      <c r="M759" s="720"/>
      <c r="N759" s="718"/>
      <c r="O759" s="720"/>
      <c r="P759" s="280"/>
      <c r="Q759" s="280"/>
      <c r="R759" s="280"/>
      <c r="S759" s="280"/>
      <c r="T759" s="280"/>
      <c r="U759" s="280"/>
      <c r="V759" s="280"/>
      <c r="W759" s="280"/>
    </row>
    <row r="760" spans="1:23" hidden="1" x14ac:dyDescent="0.35">
      <c r="A760" s="280"/>
      <c r="B760" s="280"/>
      <c r="C760" s="306" t="s">
        <v>524</v>
      </c>
      <c r="D760" s="287"/>
      <c r="E760" s="304" t="s">
        <v>186</v>
      </c>
      <c r="F760" s="718"/>
      <c r="G760" s="720"/>
      <c r="H760" s="718"/>
      <c r="I760" s="720"/>
      <c r="J760" s="718"/>
      <c r="K760" s="720"/>
      <c r="L760" s="718"/>
      <c r="M760" s="720"/>
      <c r="N760" s="718"/>
      <c r="O760" s="720"/>
      <c r="P760" s="280"/>
      <c r="Q760" s="280"/>
      <c r="R760" s="280"/>
      <c r="S760" s="280"/>
      <c r="T760" s="280"/>
      <c r="U760" s="280"/>
      <c r="V760" s="280"/>
      <c r="W760" s="280"/>
    </row>
    <row r="761" spans="1:23" hidden="1" x14ac:dyDescent="0.35">
      <c r="A761" s="280"/>
      <c r="B761" s="280"/>
      <c r="C761" s="306"/>
      <c r="D761" s="305" t="str">
        <f>D760&amp;"KW"</f>
        <v>KW</v>
      </c>
      <c r="E761" s="304" t="s">
        <v>235</v>
      </c>
      <c r="F761" s="718"/>
      <c r="G761" s="720"/>
      <c r="H761" s="718"/>
      <c r="I761" s="720"/>
      <c r="J761" s="718"/>
      <c r="K761" s="720"/>
      <c r="L761" s="718"/>
      <c r="M761" s="720"/>
      <c r="N761" s="718"/>
      <c r="O761" s="720"/>
      <c r="P761" s="280"/>
      <c r="Q761" s="280"/>
      <c r="R761" s="280"/>
      <c r="S761" s="280"/>
      <c r="T761" s="280"/>
      <c r="U761" s="280"/>
      <c r="V761" s="280"/>
      <c r="W761" s="280"/>
    </row>
    <row r="762" spans="1:23" hidden="1" x14ac:dyDescent="0.35">
      <c r="A762" s="280"/>
      <c r="B762" s="280"/>
      <c r="C762" s="306" t="s">
        <v>525</v>
      </c>
      <c r="D762" s="287"/>
      <c r="E762" s="304" t="s">
        <v>186</v>
      </c>
      <c r="F762" s="718"/>
      <c r="G762" s="720"/>
      <c r="H762" s="718"/>
      <c r="I762" s="720"/>
      <c r="J762" s="718"/>
      <c r="K762" s="720"/>
      <c r="L762" s="718"/>
      <c r="M762" s="720"/>
      <c r="N762" s="718"/>
      <c r="O762" s="720"/>
      <c r="P762" s="280"/>
      <c r="Q762" s="280"/>
      <c r="R762" s="280"/>
      <c r="S762" s="280"/>
      <c r="T762" s="280"/>
      <c r="U762" s="280"/>
      <c r="V762" s="280"/>
      <c r="W762" s="280"/>
    </row>
    <row r="763" spans="1:23" hidden="1" x14ac:dyDescent="0.35">
      <c r="A763" s="280"/>
      <c r="B763" s="280"/>
      <c r="C763" s="306"/>
      <c r="D763" s="305" t="str">
        <f>D762&amp;"KW"</f>
        <v>KW</v>
      </c>
      <c r="E763" s="304" t="s">
        <v>235</v>
      </c>
      <c r="F763" s="718"/>
      <c r="G763" s="720"/>
      <c r="H763" s="718"/>
      <c r="I763" s="720"/>
      <c r="J763" s="718"/>
      <c r="K763" s="720"/>
      <c r="L763" s="718"/>
      <c r="M763" s="720"/>
      <c r="N763" s="718"/>
      <c r="O763" s="720"/>
      <c r="P763" s="280"/>
      <c r="Q763" s="280"/>
      <c r="R763" s="280"/>
      <c r="S763" s="280"/>
      <c r="T763" s="280"/>
      <c r="U763" s="280"/>
      <c r="V763" s="280"/>
      <c r="W763" s="280"/>
    </row>
    <row r="764" spans="1:23" hidden="1" x14ac:dyDescent="0.35">
      <c r="A764" s="280"/>
      <c r="B764" s="280"/>
      <c r="C764" s="306" t="s">
        <v>526</v>
      </c>
      <c r="D764" s="287"/>
      <c r="E764" s="304" t="s">
        <v>186</v>
      </c>
      <c r="F764" s="718"/>
      <c r="G764" s="720"/>
      <c r="H764" s="718"/>
      <c r="I764" s="720"/>
      <c r="J764" s="718"/>
      <c r="K764" s="720"/>
      <c r="L764" s="718"/>
      <c r="M764" s="720"/>
      <c r="N764" s="718"/>
      <c r="O764" s="720"/>
      <c r="P764" s="280"/>
      <c r="Q764" s="280"/>
      <c r="R764" s="280"/>
      <c r="S764" s="280"/>
      <c r="T764" s="280"/>
      <c r="U764" s="280"/>
      <c r="V764" s="280"/>
      <c r="W764" s="280"/>
    </row>
    <row r="765" spans="1:23" hidden="1" x14ac:dyDescent="0.35">
      <c r="A765" s="280"/>
      <c r="B765" s="280"/>
      <c r="C765" s="306"/>
      <c r="D765" s="305" t="str">
        <f>D764&amp;"KW"</f>
        <v>KW</v>
      </c>
      <c r="E765" s="304" t="s">
        <v>235</v>
      </c>
      <c r="F765" s="718"/>
      <c r="G765" s="720"/>
      <c r="H765" s="718"/>
      <c r="I765" s="720"/>
      <c r="J765" s="718"/>
      <c r="K765" s="720"/>
      <c r="L765" s="718"/>
      <c r="M765" s="720"/>
      <c r="N765" s="718"/>
      <c r="O765" s="720"/>
      <c r="P765" s="280"/>
      <c r="Q765" s="280"/>
      <c r="R765" s="280"/>
      <c r="S765" s="280"/>
      <c r="T765" s="280"/>
      <c r="U765" s="280"/>
      <c r="V765" s="280"/>
      <c r="W765" s="280"/>
    </row>
    <row r="766" spans="1:23" hidden="1" x14ac:dyDescent="0.35">
      <c r="A766" s="280"/>
      <c r="B766" s="280"/>
      <c r="C766" s="306" t="s">
        <v>527</v>
      </c>
      <c r="D766" s="287"/>
      <c r="E766" s="304" t="s">
        <v>186</v>
      </c>
      <c r="F766" s="718"/>
      <c r="G766" s="720"/>
      <c r="H766" s="718"/>
      <c r="I766" s="720"/>
      <c r="J766" s="718"/>
      <c r="K766" s="720"/>
      <c r="L766" s="718"/>
      <c r="M766" s="720"/>
      <c r="N766" s="718"/>
      <c r="O766" s="720"/>
      <c r="P766" s="280"/>
      <c r="Q766" s="280"/>
      <c r="R766" s="280"/>
      <c r="S766" s="280"/>
      <c r="T766" s="280"/>
      <c r="U766" s="280"/>
      <c r="V766" s="280"/>
      <c r="W766" s="280"/>
    </row>
    <row r="767" spans="1:23" hidden="1" x14ac:dyDescent="0.35">
      <c r="A767" s="280"/>
      <c r="B767" s="280"/>
      <c r="C767" s="306"/>
      <c r="D767" s="305" t="str">
        <f>D766&amp;"KW"</f>
        <v>KW</v>
      </c>
      <c r="E767" s="304" t="s">
        <v>235</v>
      </c>
      <c r="F767" s="718"/>
      <c r="G767" s="720"/>
      <c r="H767" s="718"/>
      <c r="I767" s="720"/>
      <c r="J767" s="718"/>
      <c r="K767" s="720"/>
      <c r="L767" s="718"/>
      <c r="M767" s="720"/>
      <c r="N767" s="718"/>
      <c r="O767" s="720"/>
      <c r="P767" s="280"/>
      <c r="Q767" s="280"/>
      <c r="R767" s="280"/>
      <c r="S767" s="280"/>
      <c r="T767" s="280"/>
      <c r="U767" s="280"/>
      <c r="V767" s="280"/>
      <c r="W767" s="280"/>
    </row>
    <row r="768" spans="1:23" hidden="1" x14ac:dyDescent="0.35">
      <c r="A768" s="280"/>
      <c r="B768" s="280"/>
      <c r="C768" s="306" t="s">
        <v>528</v>
      </c>
      <c r="D768" s="287"/>
      <c r="E768" s="304" t="s">
        <v>186</v>
      </c>
      <c r="F768" s="718"/>
      <c r="G768" s="720"/>
      <c r="H768" s="718"/>
      <c r="I768" s="720"/>
      <c r="J768" s="718"/>
      <c r="K768" s="720"/>
      <c r="L768" s="718"/>
      <c r="M768" s="720"/>
      <c r="N768" s="718"/>
      <c r="O768" s="720"/>
      <c r="P768" s="280"/>
      <c r="Q768" s="280"/>
      <c r="R768" s="280"/>
      <c r="S768" s="280"/>
      <c r="T768" s="280"/>
      <c r="U768" s="280"/>
      <c r="V768" s="280"/>
      <c r="W768" s="280"/>
    </row>
    <row r="769" spans="1:23" hidden="1" x14ac:dyDescent="0.35">
      <c r="A769" s="280"/>
      <c r="B769" s="280"/>
      <c r="C769" s="306"/>
      <c r="D769" s="305" t="str">
        <f>D768&amp;"KW"</f>
        <v>KW</v>
      </c>
      <c r="E769" s="304" t="s">
        <v>235</v>
      </c>
      <c r="F769" s="718"/>
      <c r="G769" s="720"/>
      <c r="H769" s="718"/>
      <c r="I769" s="720"/>
      <c r="J769" s="718"/>
      <c r="K769" s="720"/>
      <c r="L769" s="718"/>
      <c r="M769" s="720"/>
      <c r="N769" s="718"/>
      <c r="O769" s="720"/>
      <c r="P769" s="280"/>
      <c r="Q769" s="280"/>
      <c r="R769" s="280"/>
      <c r="S769" s="280"/>
      <c r="T769" s="280"/>
      <c r="U769" s="280"/>
      <c r="V769" s="280"/>
      <c r="W769" s="280"/>
    </row>
    <row r="770" spans="1:23" hidden="1" x14ac:dyDescent="0.35">
      <c r="A770" s="280"/>
      <c r="B770" s="280"/>
      <c r="C770" s="306" t="s">
        <v>529</v>
      </c>
      <c r="D770" s="287"/>
      <c r="E770" s="304" t="s">
        <v>186</v>
      </c>
      <c r="F770" s="718"/>
      <c r="G770" s="720"/>
      <c r="H770" s="718"/>
      <c r="I770" s="720"/>
      <c r="J770" s="718"/>
      <c r="K770" s="720"/>
      <c r="L770" s="718"/>
      <c r="M770" s="720"/>
      <c r="N770" s="718"/>
      <c r="O770" s="720"/>
      <c r="P770" s="280"/>
      <c r="Q770" s="280"/>
      <c r="R770" s="280"/>
      <c r="S770" s="280"/>
      <c r="T770" s="280"/>
      <c r="U770" s="280"/>
      <c r="V770" s="280"/>
      <c r="W770" s="280"/>
    </row>
    <row r="771" spans="1:23" hidden="1" x14ac:dyDescent="0.35">
      <c r="A771" s="280"/>
      <c r="B771" s="280"/>
      <c r="C771" s="306"/>
      <c r="D771" s="305" t="str">
        <f>D770&amp;"KW"</f>
        <v>KW</v>
      </c>
      <c r="E771" s="304" t="s">
        <v>235</v>
      </c>
      <c r="F771" s="718"/>
      <c r="G771" s="720"/>
      <c r="H771" s="718"/>
      <c r="I771" s="720"/>
      <c r="J771" s="718"/>
      <c r="K771" s="720"/>
      <c r="L771" s="718"/>
      <c r="M771" s="720"/>
      <c r="N771" s="718"/>
      <c r="O771" s="720"/>
      <c r="P771" s="280"/>
      <c r="Q771" s="280"/>
      <c r="R771" s="280"/>
      <c r="S771" s="280"/>
      <c r="T771" s="280"/>
      <c r="U771" s="280"/>
      <c r="V771" s="280"/>
      <c r="W771" s="280"/>
    </row>
    <row r="772" spans="1:23" hidden="1" x14ac:dyDescent="0.35">
      <c r="A772" s="280"/>
      <c r="B772" s="280"/>
      <c r="C772" s="306" t="s">
        <v>530</v>
      </c>
      <c r="D772" s="287"/>
      <c r="E772" s="304" t="s">
        <v>186</v>
      </c>
      <c r="F772" s="718"/>
      <c r="G772" s="720"/>
      <c r="H772" s="718"/>
      <c r="I772" s="720"/>
      <c r="J772" s="718"/>
      <c r="K772" s="720"/>
      <c r="L772" s="718"/>
      <c r="M772" s="720"/>
      <c r="N772" s="718"/>
      <c r="O772" s="720"/>
      <c r="P772" s="280"/>
      <c r="Q772" s="280"/>
      <c r="R772" s="280"/>
      <c r="S772" s="280"/>
      <c r="T772" s="280"/>
      <c r="U772" s="280"/>
      <c r="V772" s="280"/>
      <c r="W772" s="280"/>
    </row>
    <row r="773" spans="1:23" hidden="1" x14ac:dyDescent="0.35">
      <c r="A773" s="280"/>
      <c r="B773" s="280"/>
      <c r="C773" s="306"/>
      <c r="D773" s="307" t="str">
        <f>D772&amp;"KW"</f>
        <v>KW</v>
      </c>
      <c r="E773" s="304" t="s">
        <v>235</v>
      </c>
      <c r="F773" s="718"/>
      <c r="G773" s="720"/>
      <c r="H773" s="718"/>
      <c r="I773" s="720"/>
      <c r="J773" s="718"/>
      <c r="K773" s="720"/>
      <c r="L773" s="718"/>
      <c r="M773" s="720"/>
      <c r="N773" s="718"/>
      <c r="O773" s="720"/>
      <c r="P773" s="280"/>
      <c r="Q773" s="280"/>
      <c r="R773" s="280"/>
      <c r="S773" s="280"/>
      <c r="T773" s="280"/>
      <c r="U773" s="280"/>
      <c r="V773" s="280"/>
      <c r="W773" s="280"/>
    </row>
    <row r="774" spans="1:23" hidden="1" x14ac:dyDescent="0.35">
      <c r="A774" s="280"/>
      <c r="B774" s="280"/>
      <c r="C774" s="306" t="s">
        <v>531</v>
      </c>
      <c r="D774" s="287"/>
      <c r="E774" s="304" t="s">
        <v>186</v>
      </c>
      <c r="F774" s="718"/>
      <c r="G774" s="720"/>
      <c r="H774" s="718"/>
      <c r="I774" s="720"/>
      <c r="J774" s="718"/>
      <c r="K774" s="720"/>
      <c r="L774" s="718"/>
      <c r="M774" s="720"/>
      <c r="N774" s="718"/>
      <c r="O774" s="720"/>
      <c r="P774" s="280"/>
      <c r="Q774" s="280"/>
      <c r="R774" s="280"/>
      <c r="S774" s="280"/>
      <c r="T774" s="280"/>
      <c r="U774" s="280"/>
      <c r="V774" s="280"/>
      <c r="W774" s="280"/>
    </row>
    <row r="775" spans="1:23" hidden="1" x14ac:dyDescent="0.35">
      <c r="A775" s="280"/>
      <c r="B775" s="280"/>
      <c r="C775" s="306"/>
      <c r="D775" s="307" t="str">
        <f>D774&amp;"KW"</f>
        <v>KW</v>
      </c>
      <c r="E775" s="304" t="s">
        <v>235</v>
      </c>
      <c r="F775" s="718"/>
      <c r="G775" s="720"/>
      <c r="H775" s="718"/>
      <c r="I775" s="720"/>
      <c r="J775" s="718"/>
      <c r="K775" s="720"/>
      <c r="L775" s="718"/>
      <c r="M775" s="720"/>
      <c r="N775" s="718"/>
      <c r="O775" s="720"/>
      <c r="P775" s="280"/>
      <c r="Q775" s="280"/>
      <c r="R775" s="280"/>
      <c r="S775" s="280"/>
      <c r="T775" s="280"/>
      <c r="U775" s="280"/>
      <c r="V775" s="280"/>
      <c r="W775" s="280"/>
    </row>
    <row r="776" spans="1:23" hidden="1" x14ac:dyDescent="0.35">
      <c r="A776" s="280"/>
      <c r="B776" s="280"/>
      <c r="C776" s="306" t="s">
        <v>532</v>
      </c>
      <c r="D776" s="287"/>
      <c r="E776" s="304" t="s">
        <v>186</v>
      </c>
      <c r="F776" s="718"/>
      <c r="G776" s="720"/>
      <c r="H776" s="718"/>
      <c r="I776" s="720"/>
      <c r="J776" s="718"/>
      <c r="K776" s="720"/>
      <c r="L776" s="718"/>
      <c r="M776" s="720"/>
      <c r="N776" s="718"/>
      <c r="O776" s="720"/>
      <c r="P776" s="280"/>
      <c r="Q776" s="280"/>
      <c r="R776" s="280"/>
      <c r="S776" s="280"/>
      <c r="T776" s="280"/>
      <c r="U776" s="280"/>
      <c r="V776" s="280"/>
      <c r="W776" s="280"/>
    </row>
    <row r="777" spans="1:23" hidden="1" x14ac:dyDescent="0.35">
      <c r="A777" s="280"/>
      <c r="B777" s="280"/>
      <c r="C777" s="306"/>
      <c r="D777" s="305" t="str">
        <f>D776&amp;"KW"</f>
        <v>KW</v>
      </c>
      <c r="E777" s="304" t="s">
        <v>235</v>
      </c>
      <c r="F777" s="718"/>
      <c r="G777" s="720"/>
      <c r="H777" s="718"/>
      <c r="I777" s="720"/>
      <c r="J777" s="718"/>
      <c r="K777" s="720"/>
      <c r="L777" s="718"/>
      <c r="M777" s="720"/>
      <c r="N777" s="718"/>
      <c r="O777" s="720"/>
      <c r="P777" s="280"/>
      <c r="Q777" s="280"/>
      <c r="R777" s="280"/>
      <c r="S777" s="280"/>
      <c r="T777" s="280"/>
      <c r="U777" s="280"/>
      <c r="V777" s="280"/>
      <c r="W777" s="280"/>
    </row>
    <row r="778" spans="1:23" hidden="1" x14ac:dyDescent="0.35">
      <c r="A778" s="280"/>
      <c r="B778" s="280"/>
      <c r="C778" s="306" t="s">
        <v>533</v>
      </c>
      <c r="D778" s="287"/>
      <c r="E778" s="304" t="s">
        <v>186</v>
      </c>
      <c r="F778" s="718"/>
      <c r="G778" s="720"/>
      <c r="H778" s="718"/>
      <c r="I778" s="720"/>
      <c r="J778" s="718"/>
      <c r="K778" s="720"/>
      <c r="L778" s="718"/>
      <c r="M778" s="720"/>
      <c r="N778" s="718"/>
      <c r="O778" s="720"/>
      <c r="P778" s="280"/>
      <c r="Q778" s="280"/>
      <c r="R778" s="280"/>
      <c r="S778" s="280"/>
      <c r="T778" s="280"/>
      <c r="U778" s="280"/>
      <c r="V778" s="280"/>
      <c r="W778" s="280"/>
    </row>
    <row r="779" spans="1:23" hidden="1" x14ac:dyDescent="0.35">
      <c r="A779" s="280"/>
      <c r="B779" s="280"/>
      <c r="C779" s="306"/>
      <c r="D779" s="305" t="str">
        <f>D778&amp;"KW"</f>
        <v>KW</v>
      </c>
      <c r="E779" s="304" t="s">
        <v>235</v>
      </c>
      <c r="F779" s="718"/>
      <c r="G779" s="720"/>
      <c r="H779" s="718"/>
      <c r="I779" s="720"/>
      <c r="J779" s="718"/>
      <c r="K779" s="720"/>
      <c r="L779" s="718"/>
      <c r="M779" s="720"/>
      <c r="N779" s="718"/>
      <c r="O779" s="720"/>
      <c r="P779" s="280"/>
      <c r="Q779" s="280"/>
      <c r="R779" s="280"/>
      <c r="S779" s="280"/>
      <c r="T779" s="280"/>
      <c r="U779" s="280"/>
      <c r="V779" s="280"/>
      <c r="W779" s="280"/>
    </row>
    <row r="780" spans="1:23" hidden="1" x14ac:dyDescent="0.35">
      <c r="A780" s="280"/>
      <c r="B780" s="280"/>
      <c r="C780" s="306" t="s">
        <v>534</v>
      </c>
      <c r="D780" s="287"/>
      <c r="E780" s="304" t="s">
        <v>186</v>
      </c>
      <c r="F780" s="718"/>
      <c r="G780" s="720"/>
      <c r="H780" s="718"/>
      <c r="I780" s="720"/>
      <c r="J780" s="718"/>
      <c r="K780" s="720"/>
      <c r="L780" s="718"/>
      <c r="M780" s="720"/>
      <c r="N780" s="718"/>
      <c r="O780" s="720"/>
      <c r="P780" s="280"/>
      <c r="Q780" s="280"/>
      <c r="R780" s="280"/>
      <c r="S780" s="280"/>
      <c r="T780" s="280"/>
      <c r="U780" s="280"/>
      <c r="V780" s="280"/>
      <c r="W780" s="280"/>
    </row>
    <row r="781" spans="1:23" hidden="1" x14ac:dyDescent="0.35">
      <c r="A781" s="280"/>
      <c r="B781" s="280"/>
      <c r="C781" s="306"/>
      <c r="D781" s="305" t="str">
        <f>D780&amp;"KW"</f>
        <v>KW</v>
      </c>
      <c r="E781" s="304" t="s">
        <v>235</v>
      </c>
      <c r="F781" s="718"/>
      <c r="G781" s="720"/>
      <c r="H781" s="718"/>
      <c r="I781" s="720"/>
      <c r="J781" s="718"/>
      <c r="K781" s="720"/>
      <c r="L781" s="718"/>
      <c r="M781" s="720"/>
      <c r="N781" s="718"/>
      <c r="O781" s="720"/>
      <c r="P781" s="280"/>
      <c r="Q781" s="280"/>
      <c r="R781" s="280"/>
      <c r="S781" s="280"/>
      <c r="T781" s="280"/>
      <c r="U781" s="280"/>
      <c r="V781" s="280"/>
      <c r="W781" s="280"/>
    </row>
    <row r="782" spans="1:23" hidden="1" x14ac:dyDescent="0.35">
      <c r="A782" s="280"/>
      <c r="B782" s="280"/>
      <c r="C782" s="306" t="s">
        <v>535</v>
      </c>
      <c r="D782" s="287"/>
      <c r="E782" s="304" t="s">
        <v>186</v>
      </c>
      <c r="F782" s="718"/>
      <c r="G782" s="720"/>
      <c r="H782" s="718"/>
      <c r="I782" s="720"/>
      <c r="J782" s="718"/>
      <c r="K782" s="720"/>
      <c r="L782" s="718"/>
      <c r="M782" s="720"/>
      <c r="N782" s="718"/>
      <c r="O782" s="720"/>
      <c r="P782" s="280"/>
      <c r="Q782" s="280"/>
      <c r="R782" s="280"/>
      <c r="S782" s="280"/>
      <c r="T782" s="280"/>
      <c r="U782" s="280"/>
      <c r="V782" s="280"/>
      <c r="W782" s="280"/>
    </row>
    <row r="783" spans="1:23" hidden="1" x14ac:dyDescent="0.35">
      <c r="A783" s="280"/>
      <c r="B783" s="280"/>
      <c r="C783" s="306"/>
      <c r="D783" s="305" t="str">
        <f>D782&amp;"KW"</f>
        <v>KW</v>
      </c>
      <c r="E783" s="304" t="s">
        <v>235</v>
      </c>
      <c r="F783" s="718"/>
      <c r="G783" s="720"/>
      <c r="H783" s="718"/>
      <c r="I783" s="720"/>
      <c r="J783" s="718"/>
      <c r="K783" s="720"/>
      <c r="L783" s="718"/>
      <c r="M783" s="720"/>
      <c r="N783" s="718"/>
      <c r="O783" s="720"/>
      <c r="P783" s="280"/>
      <c r="Q783" s="280"/>
      <c r="R783" s="280"/>
      <c r="S783" s="280"/>
      <c r="T783" s="280"/>
      <c r="U783" s="280"/>
      <c r="V783" s="280"/>
      <c r="W783" s="280"/>
    </row>
    <row r="784" spans="1:23" hidden="1" x14ac:dyDescent="0.35">
      <c r="A784" s="280"/>
      <c r="B784" s="280"/>
      <c r="C784" s="306" t="s">
        <v>536</v>
      </c>
      <c r="D784" s="287"/>
      <c r="E784" s="304" t="s">
        <v>186</v>
      </c>
      <c r="F784" s="718"/>
      <c r="G784" s="720"/>
      <c r="H784" s="718"/>
      <c r="I784" s="720"/>
      <c r="J784" s="718"/>
      <c r="K784" s="720"/>
      <c r="L784" s="718"/>
      <c r="M784" s="720"/>
      <c r="N784" s="718"/>
      <c r="O784" s="720"/>
      <c r="P784" s="280"/>
      <c r="Q784" s="280"/>
      <c r="R784" s="280"/>
      <c r="S784" s="280"/>
      <c r="T784" s="280"/>
      <c r="U784" s="280"/>
      <c r="V784" s="280"/>
      <c r="W784" s="280"/>
    </row>
    <row r="785" spans="1:23" hidden="1" x14ac:dyDescent="0.35">
      <c r="A785" s="280"/>
      <c r="B785" s="280"/>
      <c r="C785" s="306"/>
      <c r="D785" s="305" t="str">
        <f>D784&amp;"KW"</f>
        <v>KW</v>
      </c>
      <c r="E785" s="304" t="s">
        <v>235</v>
      </c>
      <c r="F785" s="718"/>
      <c r="G785" s="720"/>
      <c r="H785" s="718"/>
      <c r="I785" s="720"/>
      <c r="J785" s="718"/>
      <c r="K785" s="720"/>
      <c r="L785" s="718"/>
      <c r="M785" s="720"/>
      <c r="N785" s="718"/>
      <c r="O785" s="720"/>
      <c r="P785" s="280"/>
      <c r="Q785" s="280"/>
      <c r="R785" s="280"/>
      <c r="S785" s="280"/>
      <c r="T785" s="280"/>
      <c r="U785" s="280"/>
      <c r="V785" s="280"/>
      <c r="W785" s="280"/>
    </row>
    <row r="786" spans="1:23" hidden="1" x14ac:dyDescent="0.35">
      <c r="A786" s="280"/>
      <c r="B786" s="280"/>
      <c r="C786" s="306" t="s">
        <v>537</v>
      </c>
      <c r="D786" s="287"/>
      <c r="E786" s="304" t="s">
        <v>186</v>
      </c>
      <c r="F786" s="718"/>
      <c r="G786" s="720"/>
      <c r="H786" s="718"/>
      <c r="I786" s="720"/>
      <c r="J786" s="718"/>
      <c r="K786" s="720"/>
      <c r="L786" s="718"/>
      <c r="M786" s="720"/>
      <c r="N786" s="718"/>
      <c r="O786" s="720"/>
      <c r="P786" s="280"/>
      <c r="Q786" s="280"/>
      <c r="R786" s="280"/>
      <c r="S786" s="280"/>
      <c r="T786" s="280"/>
      <c r="U786" s="280"/>
      <c r="V786" s="280"/>
      <c r="W786" s="280"/>
    </row>
    <row r="787" spans="1:23" hidden="1" x14ac:dyDescent="0.35">
      <c r="A787" s="280"/>
      <c r="B787" s="280"/>
      <c r="C787" s="306"/>
      <c r="D787" s="305" t="str">
        <f>D786&amp;"KW"</f>
        <v>KW</v>
      </c>
      <c r="E787" s="304" t="s">
        <v>235</v>
      </c>
      <c r="F787" s="718"/>
      <c r="G787" s="720"/>
      <c r="H787" s="718"/>
      <c r="I787" s="720"/>
      <c r="J787" s="718"/>
      <c r="K787" s="720"/>
      <c r="L787" s="718"/>
      <c r="M787" s="720"/>
      <c r="N787" s="718"/>
      <c r="O787" s="720"/>
      <c r="P787" s="280"/>
      <c r="Q787" s="280"/>
      <c r="R787" s="280"/>
      <c r="S787" s="280"/>
      <c r="T787" s="280"/>
      <c r="U787" s="280"/>
      <c r="V787" s="280"/>
      <c r="W787" s="280"/>
    </row>
    <row r="788" spans="1:23" hidden="1" x14ac:dyDescent="0.35">
      <c r="A788" s="280"/>
      <c r="B788" s="280"/>
      <c r="C788" s="306" t="s">
        <v>538</v>
      </c>
      <c r="D788" s="287"/>
      <c r="E788" s="304" t="s">
        <v>186</v>
      </c>
      <c r="F788" s="718"/>
      <c r="G788" s="720"/>
      <c r="H788" s="718"/>
      <c r="I788" s="720"/>
      <c r="J788" s="718"/>
      <c r="K788" s="720"/>
      <c r="L788" s="718"/>
      <c r="M788" s="720"/>
      <c r="N788" s="718"/>
      <c r="O788" s="720"/>
      <c r="P788" s="280"/>
      <c r="Q788" s="280"/>
      <c r="R788" s="280"/>
      <c r="S788" s="280"/>
      <c r="T788" s="280"/>
      <c r="U788" s="280"/>
      <c r="V788" s="280"/>
      <c r="W788" s="280"/>
    </row>
    <row r="789" spans="1:23" hidden="1" x14ac:dyDescent="0.35">
      <c r="A789" s="280"/>
      <c r="B789" s="280"/>
      <c r="C789" s="306"/>
      <c r="D789" s="305" t="str">
        <f>D788&amp;"KW"</f>
        <v>KW</v>
      </c>
      <c r="E789" s="304" t="s">
        <v>235</v>
      </c>
      <c r="F789" s="718"/>
      <c r="G789" s="720"/>
      <c r="H789" s="718"/>
      <c r="I789" s="720"/>
      <c r="J789" s="718"/>
      <c r="K789" s="720"/>
      <c r="L789" s="718"/>
      <c r="M789" s="720"/>
      <c r="N789" s="718"/>
      <c r="O789" s="720"/>
      <c r="P789" s="280"/>
      <c r="Q789" s="280"/>
      <c r="R789" s="280"/>
      <c r="S789" s="280"/>
      <c r="T789" s="280"/>
      <c r="U789" s="280"/>
      <c r="V789" s="280"/>
      <c r="W789" s="280"/>
    </row>
    <row r="790" spans="1:23" hidden="1" x14ac:dyDescent="0.35">
      <c r="A790" s="280"/>
      <c r="B790" s="280"/>
      <c r="C790" s="306" t="s">
        <v>539</v>
      </c>
      <c r="D790" s="287"/>
      <c r="E790" s="304" t="s">
        <v>186</v>
      </c>
      <c r="F790" s="718"/>
      <c r="G790" s="720"/>
      <c r="H790" s="718"/>
      <c r="I790" s="720"/>
      <c r="J790" s="718"/>
      <c r="K790" s="720"/>
      <c r="L790" s="718"/>
      <c r="M790" s="720"/>
      <c r="N790" s="718"/>
      <c r="O790" s="720"/>
      <c r="P790" s="280"/>
      <c r="Q790" s="280"/>
      <c r="R790" s="280"/>
      <c r="S790" s="280"/>
      <c r="T790" s="280"/>
      <c r="U790" s="280"/>
      <c r="V790" s="280"/>
      <c r="W790" s="280"/>
    </row>
    <row r="791" spans="1:23" hidden="1" x14ac:dyDescent="0.35">
      <c r="A791" s="280"/>
      <c r="B791" s="280"/>
      <c r="C791" s="306"/>
      <c r="D791" s="305" t="str">
        <f>D790&amp;"KW"</f>
        <v>KW</v>
      </c>
      <c r="E791" s="304" t="s">
        <v>235</v>
      </c>
      <c r="F791" s="718"/>
      <c r="G791" s="720"/>
      <c r="H791" s="718"/>
      <c r="I791" s="720"/>
      <c r="J791" s="718"/>
      <c r="K791" s="720"/>
      <c r="L791" s="718"/>
      <c r="M791" s="720"/>
      <c r="N791" s="718"/>
      <c r="O791" s="720"/>
      <c r="P791" s="280"/>
      <c r="Q791" s="280"/>
      <c r="R791" s="280"/>
      <c r="S791" s="280"/>
      <c r="T791" s="280"/>
      <c r="U791" s="280"/>
      <c r="V791" s="280"/>
      <c r="W791" s="280"/>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72 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766 D768 D770 D790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492 D494 D496 D498" xr:uid="{64B0D208-CF04-4C43-A762-C5C3E7890CD4}">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852A0D1C-65ED-40AA-BE6C-10FE4C64F433}">
      <formula1>"A,B"</formula1>
    </dataValidation>
    <dataValidation type="list" allowBlank="1" showInputMessage="1" showErrorMessage="1" sqref="C19 C21" xr:uid="{6C4F714D-51B7-414F-96D8-1D95EFE4C3D2}">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6146" r:id="rId5" name="Button 2">
              <controlPr defaultSize="0" print="0" autoFill="0" autoPict="0">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44A6E-6113-4CB4-9BA5-5AEB5772CB6F}">
  <dimension ref="A14:T184"/>
  <sheetViews>
    <sheetView showGridLines="0" workbookViewId="0"/>
  </sheetViews>
  <sheetFormatPr defaultColWidth="9.26953125" defaultRowHeight="13" x14ac:dyDescent="0.3"/>
  <cols>
    <col min="1" max="1" width="55.7265625" style="337" customWidth="1"/>
    <col min="2" max="2" width="22.7265625" style="337" customWidth="1"/>
    <col min="3" max="3" width="31" style="337" bestFit="1" customWidth="1"/>
    <col min="4" max="4" width="27.54296875" style="337" customWidth="1"/>
    <col min="5" max="6" width="28.54296875" style="337" hidden="1" customWidth="1"/>
    <col min="7" max="7" width="30.453125" style="337" hidden="1" customWidth="1"/>
    <col min="8" max="8" width="27.7265625" style="337" hidden="1" customWidth="1"/>
    <col min="9" max="9" width="14.26953125" style="337" customWidth="1"/>
    <col min="10" max="10" width="25.26953125" style="337" customWidth="1"/>
    <col min="11" max="12" width="10.26953125" style="337" customWidth="1"/>
    <col min="13" max="16384" width="9.26953125" style="337"/>
  </cols>
  <sheetData>
    <row r="14" spans="1:7" ht="99" customHeight="1" x14ac:dyDescent="0.3">
      <c r="A14" s="725" t="s">
        <v>556</v>
      </c>
      <c r="B14" s="725"/>
      <c r="C14" s="725"/>
      <c r="D14" s="726"/>
      <c r="E14" s="726"/>
    </row>
    <row r="15" spans="1:7" x14ac:dyDescent="0.3">
      <c r="A15" s="338"/>
      <c r="B15" s="338"/>
      <c r="C15" s="338"/>
      <c r="E15" s="339"/>
    </row>
    <row r="16" spans="1:7" x14ac:dyDescent="0.3">
      <c r="A16" s="340" t="s">
        <v>557</v>
      </c>
      <c r="B16" s="341">
        <v>2021</v>
      </c>
      <c r="C16" s="727"/>
      <c r="D16" s="728"/>
      <c r="E16" s="728"/>
      <c r="F16" s="728"/>
      <c r="G16" s="728"/>
    </row>
    <row r="17" spans="1:8" ht="39" customHeight="1" x14ac:dyDescent="0.3">
      <c r="A17" s="725" t="s">
        <v>558</v>
      </c>
      <c r="B17" s="725"/>
      <c r="C17" s="725"/>
      <c r="D17" s="725"/>
      <c r="E17" s="725"/>
      <c r="F17" s="725"/>
    </row>
    <row r="18" spans="1:8" ht="34.5" customHeight="1" x14ac:dyDescent="0.35">
      <c r="B18" s="342"/>
      <c r="C18" s="343" t="s">
        <v>188</v>
      </c>
      <c r="D18" s="285">
        <v>2022</v>
      </c>
      <c r="E18" s="285">
        <f>D18-1</f>
        <v>2021</v>
      </c>
      <c r="F18" s="285">
        <f>E18-1</f>
        <v>2020</v>
      </c>
      <c r="G18" s="285">
        <f>F18-1</f>
        <v>2019</v>
      </c>
      <c r="H18" s="285">
        <f>G18-1</f>
        <v>2018</v>
      </c>
    </row>
    <row r="19" spans="1:8" ht="17.25" customHeight="1" x14ac:dyDescent="0.35">
      <c r="A19" s="308" t="s">
        <v>559</v>
      </c>
      <c r="B19" s="309" t="s">
        <v>41</v>
      </c>
      <c r="C19" s="310">
        <f>D19</f>
        <v>23354468276.944122</v>
      </c>
      <c r="D19" s="310">
        <f>'4. Billing Det. for Def-Var'!I26</f>
        <v>23354468276.944122</v>
      </c>
      <c r="E19" s="311"/>
      <c r="F19" s="311"/>
      <c r="G19" s="311"/>
      <c r="H19" s="311"/>
    </row>
    <row r="20" spans="1:8" s="344" customFormat="1" ht="15.75" customHeight="1" x14ac:dyDescent="0.35">
      <c r="A20" s="312" t="s">
        <v>540</v>
      </c>
      <c r="B20" s="309" t="s">
        <v>42</v>
      </c>
      <c r="C20" s="310">
        <f t="shared" ref="C20:C22" si="0">D20</f>
        <v>464631397.42007881</v>
      </c>
      <c r="D20" s="313">
        <f>'6. Class A Consumption Data'!F30+'6. Class A Consumption Data'!G33+'6. Class A Consumption Data'!F36+'6. Class A Consumption Data'!G39+'6. Class A Consumption Data'!F42+'6. Class A Consumption Data'!G45+'6. Class A Consumption Data'!F48+'6. Class A Consumption Data'!G51</f>
        <v>464631397.42007881</v>
      </c>
      <c r="E20" s="313">
        <v>0</v>
      </c>
      <c r="F20" s="313">
        <v>0</v>
      </c>
      <c r="G20" s="313">
        <v>0</v>
      </c>
      <c r="H20" s="313">
        <v>0</v>
      </c>
    </row>
    <row r="21" spans="1:8" s="344" customFormat="1" ht="14.5" x14ac:dyDescent="0.35">
      <c r="A21" s="312" t="s">
        <v>541</v>
      </c>
      <c r="B21" s="309" t="s">
        <v>45</v>
      </c>
      <c r="C21" s="310">
        <f t="shared" si="0"/>
        <v>5169196142.2668524</v>
      </c>
      <c r="D21" s="313">
        <f t="array" ref="D21">SUM(IF('6. Class A Consumption Data'!E492:E791="kWh",'6. Class A Consumption Data'!F492:F791))</f>
        <v>5169196142.2668524</v>
      </c>
      <c r="E21" s="313">
        <v>0</v>
      </c>
      <c r="F21" s="313">
        <v>0</v>
      </c>
      <c r="G21" s="313">
        <v>0</v>
      </c>
      <c r="H21" s="313">
        <v>0</v>
      </c>
    </row>
    <row r="22" spans="1:8" s="344" customFormat="1" ht="26.5" x14ac:dyDescent="0.35">
      <c r="A22" s="314" t="s">
        <v>542</v>
      </c>
      <c r="B22" s="309" t="s">
        <v>543</v>
      </c>
      <c r="C22" s="310">
        <f t="shared" si="0"/>
        <v>17720640737.257191</v>
      </c>
      <c r="D22" s="315">
        <f>D19-D20-D21</f>
        <v>17720640737.257191</v>
      </c>
      <c r="E22" s="315">
        <f>E19-E20-E21</f>
        <v>0</v>
      </c>
      <c r="F22" s="315">
        <f>F19-F20-F21</f>
        <v>0</v>
      </c>
      <c r="G22" s="315">
        <f>G19-G20-G21</f>
        <v>0</v>
      </c>
      <c r="H22" s="315">
        <f>H19-H20-H21</f>
        <v>0</v>
      </c>
    </row>
    <row r="23" spans="1:8" ht="14.5" x14ac:dyDescent="0.35">
      <c r="A23" s="308" t="s">
        <v>544</v>
      </c>
      <c r="B23" s="309" t="s">
        <v>545</v>
      </c>
      <c r="C23" s="310">
        <f>D23</f>
        <v>416940792.64623004</v>
      </c>
      <c r="D23" s="310">
        <f>D184</f>
        <v>416940792.64623004</v>
      </c>
      <c r="E23" s="310">
        <f>E184</f>
        <v>0</v>
      </c>
      <c r="F23" s="310">
        <f>F184</f>
        <v>0</v>
      </c>
      <c r="G23" s="310">
        <f>G184</f>
        <v>0</v>
      </c>
      <c r="H23" s="310">
        <f>H184</f>
        <v>0</v>
      </c>
    </row>
    <row r="24" spans="1:8" ht="14.5" x14ac:dyDescent="0.35">
      <c r="A24" s="316" t="s">
        <v>546</v>
      </c>
      <c r="B24" s="309" t="s">
        <v>547</v>
      </c>
      <c r="C24" s="317">
        <f>IFERROR(+C23/C22,0)</f>
        <v>2.3528539336031048E-2</v>
      </c>
      <c r="D24" s="317"/>
      <c r="E24" s="317"/>
      <c r="F24" s="317"/>
      <c r="G24" s="318"/>
      <c r="H24" s="318"/>
    </row>
    <row r="25" spans="1:8" x14ac:dyDescent="0.3">
      <c r="E25" s="345"/>
    </row>
    <row r="26" spans="1:8" ht="13.5" thickBot="1" x14ac:dyDescent="0.35">
      <c r="A26" s="729" t="s">
        <v>560</v>
      </c>
      <c r="B26" s="729"/>
      <c r="C26" s="729"/>
      <c r="E26" s="345"/>
    </row>
    <row r="27" spans="1:8" s="348" customFormat="1" thickBot="1" x14ac:dyDescent="0.3">
      <c r="A27" s="319" t="s">
        <v>561</v>
      </c>
      <c r="B27" s="319" t="s">
        <v>548</v>
      </c>
      <c r="C27" s="346">
        <f>'3. Continuity Schedule'!$BT$25</f>
        <v>-2258808.3891495834</v>
      </c>
      <c r="D27" s="347"/>
    </row>
    <row r="28" spans="1:8" s="348" customFormat="1" thickBot="1" x14ac:dyDescent="0.3">
      <c r="A28" s="320" t="s">
        <v>562</v>
      </c>
      <c r="B28" s="320" t="s">
        <v>549</v>
      </c>
      <c r="C28" s="349">
        <f>+C24*C27</f>
        <v>-53146.462036662902</v>
      </c>
      <c r="D28" s="350"/>
    </row>
    <row r="29" spans="1:8" s="348" customFormat="1" ht="25.5" thickBot="1" x14ac:dyDescent="0.3">
      <c r="A29" s="320" t="s">
        <v>563</v>
      </c>
      <c r="B29" s="320" t="s">
        <v>550</v>
      </c>
      <c r="C29" s="346">
        <f>+C27-C28</f>
        <v>-2205661.9271129207</v>
      </c>
    </row>
    <row r="30" spans="1:8" s="348" customFormat="1" ht="12.5" x14ac:dyDescent="0.25"/>
    <row r="31" spans="1:8" s="348" customFormat="1" ht="14.65" customHeight="1" x14ac:dyDescent="0.3">
      <c r="A31" s="730" t="s">
        <v>564</v>
      </c>
      <c r="B31" s="730"/>
      <c r="C31" s="725"/>
      <c r="D31" s="725"/>
    </row>
    <row r="32" spans="1:8" s="348" customFormat="1" ht="14.65" customHeight="1" thickBot="1" x14ac:dyDescent="0.35">
      <c r="A32" s="321" t="s">
        <v>551</v>
      </c>
      <c r="B32" s="351"/>
      <c r="C32" s="352">
        <f>COUNTIF(C34:C183,"&lt;&gt;0")</f>
        <v>7</v>
      </c>
      <c r="D32" s="338"/>
    </row>
    <row r="33" spans="1:20" s="348" customFormat="1" ht="69" customHeight="1" thickBot="1" x14ac:dyDescent="0.35">
      <c r="A33" s="351" t="s">
        <v>565</v>
      </c>
      <c r="B33" s="353"/>
      <c r="C33" s="354" t="s">
        <v>566</v>
      </c>
      <c r="D33" s="354" t="s">
        <v>567</v>
      </c>
      <c r="E33" s="354" t="s">
        <v>568</v>
      </c>
      <c r="F33" s="354" t="s">
        <v>569</v>
      </c>
      <c r="G33" s="354" t="s">
        <v>570</v>
      </c>
      <c r="H33" s="354" t="s">
        <v>571</v>
      </c>
      <c r="I33" s="355" t="s">
        <v>552</v>
      </c>
      <c r="J33" s="321" t="s">
        <v>572</v>
      </c>
      <c r="K33" s="321" t="s">
        <v>553</v>
      </c>
      <c r="L33" s="321" t="s">
        <v>573</v>
      </c>
      <c r="N33" s="722" t="s">
        <v>574</v>
      </c>
      <c r="O33" s="723"/>
      <c r="P33" s="723"/>
      <c r="Q33" s="723"/>
      <c r="R33" s="723"/>
      <c r="S33" s="723"/>
      <c r="T33" s="724"/>
    </row>
    <row r="34" spans="1:20" s="348" customFormat="1" ht="14.65" customHeight="1" x14ac:dyDescent="0.25">
      <c r="A34" s="319" t="s">
        <v>234</v>
      </c>
      <c r="B34" s="319"/>
      <c r="C34" s="356">
        <f>D34</f>
        <v>26411164.066281002</v>
      </c>
      <c r="D34" s="357">
        <f t="array" ref="D34">SUM(IF('6. Class A Consumption Data'!F32:G32="B",'6. Class A Consumption Data'!F30:G30))</f>
        <v>26411164.066281002</v>
      </c>
      <c r="E34" s="357">
        <v>0</v>
      </c>
      <c r="F34" s="357">
        <v>0</v>
      </c>
      <c r="G34" s="357">
        <v>0</v>
      </c>
      <c r="H34" s="357">
        <v>0</v>
      </c>
      <c r="I34" s="358">
        <f>IFERROR(+C34/($C$184),0)</f>
        <v>6.3345118856457397E-2</v>
      </c>
      <c r="J34" s="544">
        <f>+I34*$C$28</f>
        <v>-3366.5689545126124</v>
      </c>
      <c r="K34" s="359">
        <f t="shared" ref="K34:K97" si="1">+J34/12</f>
        <v>-280.54741287605106</v>
      </c>
      <c r="L34" s="359">
        <v>0</v>
      </c>
    </row>
    <row r="35" spans="1:20" s="348" customFormat="1" ht="14.65" customHeight="1" x14ac:dyDescent="0.25">
      <c r="A35" s="319" t="s">
        <v>237</v>
      </c>
      <c r="B35" s="319"/>
      <c r="C35" s="356">
        <f t="shared" ref="C35:C41" si="2">D35</f>
        <v>92636632.818752006</v>
      </c>
      <c r="D35" s="357">
        <f t="array" ref="D35">SUM(IF('6. Class A Consumption Data'!F35:G35="B",'6. Class A Consumption Data'!F33:G33))</f>
        <v>92636632.818752006</v>
      </c>
      <c r="E35" s="357">
        <v>0</v>
      </c>
      <c r="F35" s="357">
        <v>0</v>
      </c>
      <c r="G35" s="357">
        <v>0</v>
      </c>
      <c r="H35" s="357">
        <v>0</v>
      </c>
      <c r="I35" s="358">
        <f t="shared" ref="I35:I97" si="3">IFERROR(+C35/($C$184),0)</f>
        <v>0.22218174487271442</v>
      </c>
      <c r="J35" s="359">
        <f t="shared" ref="J35:J97" si="4">+I35*$C$28</f>
        <v>-11808.173669117239</v>
      </c>
      <c r="K35" s="359">
        <f t="shared" si="1"/>
        <v>-984.01447242643655</v>
      </c>
      <c r="L35" s="359">
        <v>0</v>
      </c>
    </row>
    <row r="36" spans="1:20" s="348" customFormat="1" ht="14.65" customHeight="1" x14ac:dyDescent="0.25">
      <c r="A36" s="319" t="s">
        <v>238</v>
      </c>
      <c r="B36" s="319"/>
      <c r="C36" s="356">
        <f t="shared" si="2"/>
        <v>159286596.24071902</v>
      </c>
      <c r="D36" s="357">
        <f t="array" ref="D36">SUM(IF('6. Class A Consumption Data'!F38:G38="B",'6. Class A Consumption Data'!F36:G36))</f>
        <v>159286596.24071902</v>
      </c>
      <c r="E36" s="357">
        <v>0</v>
      </c>
      <c r="F36" s="357">
        <v>0</v>
      </c>
      <c r="G36" s="357">
        <v>0</v>
      </c>
      <c r="H36" s="357">
        <v>0</v>
      </c>
      <c r="I36" s="358">
        <f t="shared" si="3"/>
        <v>0.38203648827394071</v>
      </c>
      <c r="J36" s="359">
        <f t="shared" si="4"/>
        <v>-20303.887720671002</v>
      </c>
      <c r="K36" s="359">
        <f t="shared" si="1"/>
        <v>-1691.9906433892502</v>
      </c>
      <c r="L36" s="359">
        <v>0</v>
      </c>
    </row>
    <row r="37" spans="1:20" s="348" customFormat="1" ht="14.65" customHeight="1" x14ac:dyDescent="0.25">
      <c r="A37" s="319" t="s">
        <v>239</v>
      </c>
      <c r="B37" s="319"/>
      <c r="C37" s="356">
        <f t="shared" si="2"/>
        <v>62903878.311563008</v>
      </c>
      <c r="D37" s="357">
        <f t="array" ref="D37">SUM(IF('6. Class A Consumption Data'!F41:G41="B",'6. Class A Consumption Data'!F39:G39))</f>
        <v>62903878.311563008</v>
      </c>
      <c r="E37" s="357">
        <v>0</v>
      </c>
      <c r="F37" s="357">
        <v>0</v>
      </c>
      <c r="G37" s="357">
        <v>0</v>
      </c>
      <c r="H37" s="357">
        <v>0</v>
      </c>
      <c r="I37" s="358">
        <f t="shared" si="3"/>
        <v>0.15087005018704491</v>
      </c>
      <c r="J37" s="359">
        <f t="shared" si="4"/>
        <v>-8018.2093947352096</v>
      </c>
      <c r="K37" s="359">
        <f t="shared" si="1"/>
        <v>-668.18411622793417</v>
      </c>
      <c r="L37" s="359">
        <v>0</v>
      </c>
    </row>
    <row r="38" spans="1:20" s="348" customFormat="1" ht="14.65" customHeight="1" x14ac:dyDescent="0.25">
      <c r="A38" s="319" t="s">
        <v>240</v>
      </c>
      <c r="B38" s="319"/>
      <c r="C38" s="356">
        <f t="shared" si="2"/>
        <v>36696388.913371004</v>
      </c>
      <c r="D38" s="357">
        <f t="array" ref="D38">SUM(IF('6. Class A Consumption Data'!F44:G44="B",'6. Class A Consumption Data'!F42:G42))</f>
        <v>36696388.913371004</v>
      </c>
      <c r="E38" s="357">
        <v>0</v>
      </c>
      <c r="F38" s="357">
        <v>0</v>
      </c>
      <c r="G38" s="357">
        <v>0</v>
      </c>
      <c r="H38" s="357">
        <v>0</v>
      </c>
      <c r="I38" s="358">
        <f t="shared" si="3"/>
        <v>8.8013429150137185E-2</v>
      </c>
      <c r="J38" s="359">
        <f t="shared" si="4"/>
        <v>-4677.602371044286</v>
      </c>
      <c r="K38" s="359">
        <f t="shared" si="1"/>
        <v>-389.80019758702383</v>
      </c>
      <c r="L38" s="359">
        <v>0</v>
      </c>
    </row>
    <row r="39" spans="1:20" s="348" customFormat="1" ht="14.65" customHeight="1" x14ac:dyDescent="0.25">
      <c r="A39" s="319" t="s">
        <v>241</v>
      </c>
      <c r="B39" s="319"/>
      <c r="C39" s="356">
        <f t="shared" si="2"/>
        <v>38026735.295527004</v>
      </c>
      <c r="D39" s="357">
        <f t="array" ref="D39">SUM(IF('6. Class A Consumption Data'!F47:G47="B",'6. Class A Consumption Data'!F45:G45))</f>
        <v>38026735.295527004</v>
      </c>
      <c r="E39" s="357">
        <v>0</v>
      </c>
      <c r="F39" s="357">
        <v>0</v>
      </c>
      <c r="G39" s="357">
        <v>0</v>
      </c>
      <c r="H39" s="357">
        <v>0</v>
      </c>
      <c r="I39" s="358">
        <f t="shared" si="3"/>
        <v>9.1204161277143966E-2</v>
      </c>
      <c r="J39" s="359">
        <f t="shared" si="4"/>
        <v>-4847.1784949014127</v>
      </c>
      <c r="K39" s="359">
        <f t="shared" si="1"/>
        <v>-403.93154124178437</v>
      </c>
      <c r="L39" s="359">
        <v>0</v>
      </c>
    </row>
    <row r="40" spans="1:20" s="348" customFormat="1" ht="14.65" customHeight="1" x14ac:dyDescent="0.25">
      <c r="A40" s="319" t="s">
        <v>242</v>
      </c>
      <c r="B40" s="319"/>
      <c r="C40" s="356">
        <f t="shared" si="2"/>
        <v>979397.00001700001</v>
      </c>
      <c r="D40" s="357">
        <f t="array" ref="D40">SUM(IF('6. Class A Consumption Data'!F50:G50="B",'6. Class A Consumption Data'!F48:G48))</f>
        <v>979397.00001700001</v>
      </c>
      <c r="E40" s="357">
        <v>0</v>
      </c>
      <c r="F40" s="357">
        <v>0</v>
      </c>
      <c r="G40" s="357">
        <v>0</v>
      </c>
      <c r="H40" s="357">
        <v>0</v>
      </c>
      <c r="I40" s="358">
        <f t="shared" si="3"/>
        <v>2.3490073825614089E-3</v>
      </c>
      <c r="J40" s="359">
        <f t="shared" si="4"/>
        <v>-124.84143168114082</v>
      </c>
      <c r="K40" s="359">
        <f t="shared" si="1"/>
        <v>-10.403452640095068</v>
      </c>
      <c r="L40" s="359">
        <v>0</v>
      </c>
    </row>
    <row r="41" spans="1:20" s="348" customFormat="1" ht="14.65" customHeight="1" x14ac:dyDescent="0.25">
      <c r="A41" s="319" t="s">
        <v>243</v>
      </c>
      <c r="B41" s="319"/>
      <c r="C41" s="356">
        <f t="shared" si="2"/>
        <v>0</v>
      </c>
      <c r="D41" s="357">
        <f t="array" ref="D41">SUM(IF('6. Class A Consumption Data'!F53:G53="B",'6. Class A Consumption Data'!F51:G51))</f>
        <v>0</v>
      </c>
      <c r="E41" s="357">
        <v>0</v>
      </c>
      <c r="F41" s="357">
        <v>0</v>
      </c>
      <c r="G41" s="357">
        <v>0</v>
      </c>
      <c r="H41" s="357">
        <v>0</v>
      </c>
      <c r="I41" s="358">
        <f t="shared" si="3"/>
        <v>0</v>
      </c>
      <c r="J41" s="359">
        <f t="shared" si="4"/>
        <v>0</v>
      </c>
      <c r="K41" s="359">
        <f t="shared" si="1"/>
        <v>0</v>
      </c>
      <c r="L41" s="359">
        <v>0</v>
      </c>
    </row>
    <row r="42" spans="1:20" s="348" customFormat="1" ht="14.65" hidden="1" customHeight="1" x14ac:dyDescent="0.25">
      <c r="A42" s="319" t="s">
        <v>244</v>
      </c>
      <c r="B42" s="319"/>
      <c r="C42" s="356">
        <v>0</v>
      </c>
      <c r="D42" s="357">
        <v>0</v>
      </c>
      <c r="E42" s="357">
        <v>0</v>
      </c>
      <c r="F42" s="357">
        <v>0</v>
      </c>
      <c r="G42" s="357">
        <v>0</v>
      </c>
      <c r="H42" s="357">
        <v>0</v>
      </c>
      <c r="I42" s="358">
        <f t="shared" si="3"/>
        <v>0</v>
      </c>
      <c r="J42" s="359">
        <f t="shared" si="4"/>
        <v>0</v>
      </c>
      <c r="K42" s="359">
        <f t="shared" si="1"/>
        <v>0</v>
      </c>
      <c r="L42" s="359">
        <v>0</v>
      </c>
    </row>
    <row r="43" spans="1:20" s="348" customFormat="1" ht="14.65" hidden="1" customHeight="1" x14ac:dyDescent="0.25">
      <c r="A43" s="319" t="s">
        <v>245</v>
      </c>
      <c r="B43" s="319"/>
      <c r="C43" s="356">
        <v>0</v>
      </c>
      <c r="D43" s="357">
        <v>0</v>
      </c>
      <c r="E43" s="357">
        <v>0</v>
      </c>
      <c r="F43" s="357">
        <v>0</v>
      </c>
      <c r="G43" s="357">
        <v>0</v>
      </c>
      <c r="H43" s="357">
        <v>0</v>
      </c>
      <c r="I43" s="358">
        <f t="shared" si="3"/>
        <v>0</v>
      </c>
      <c r="J43" s="359">
        <f t="shared" si="4"/>
        <v>0</v>
      </c>
      <c r="K43" s="359">
        <f t="shared" si="1"/>
        <v>0</v>
      </c>
      <c r="L43" s="359">
        <v>0</v>
      </c>
    </row>
    <row r="44" spans="1:20" s="348" customFormat="1" ht="14.25" hidden="1" customHeight="1" x14ac:dyDescent="0.25">
      <c r="A44" s="319" t="s">
        <v>246</v>
      </c>
      <c r="B44" s="319"/>
      <c r="C44" s="356">
        <v>0</v>
      </c>
      <c r="D44" s="357">
        <v>0</v>
      </c>
      <c r="E44" s="357">
        <v>0</v>
      </c>
      <c r="F44" s="357">
        <v>0</v>
      </c>
      <c r="G44" s="357">
        <v>0</v>
      </c>
      <c r="H44" s="357">
        <v>0</v>
      </c>
      <c r="I44" s="358">
        <f t="shared" si="3"/>
        <v>0</v>
      </c>
      <c r="J44" s="359">
        <f t="shared" si="4"/>
        <v>0</v>
      </c>
      <c r="K44" s="359">
        <f t="shared" si="1"/>
        <v>0</v>
      </c>
      <c r="L44" s="359">
        <v>0</v>
      </c>
    </row>
    <row r="45" spans="1:20" s="348" customFormat="1" ht="14.65" hidden="1" customHeight="1" x14ac:dyDescent="0.25">
      <c r="A45" s="319" t="s">
        <v>247</v>
      </c>
      <c r="B45" s="319"/>
      <c r="C45" s="356">
        <v>0</v>
      </c>
      <c r="D45" s="357">
        <v>0</v>
      </c>
      <c r="E45" s="357">
        <v>0</v>
      </c>
      <c r="F45" s="357">
        <v>0</v>
      </c>
      <c r="G45" s="357">
        <v>0</v>
      </c>
      <c r="H45" s="357">
        <v>0</v>
      </c>
      <c r="I45" s="358">
        <f t="shared" si="3"/>
        <v>0</v>
      </c>
      <c r="J45" s="359">
        <f t="shared" si="4"/>
        <v>0</v>
      </c>
      <c r="K45" s="359">
        <f t="shared" si="1"/>
        <v>0</v>
      </c>
      <c r="L45" s="359">
        <v>0</v>
      </c>
    </row>
    <row r="46" spans="1:20" s="348" customFormat="1" ht="12.5" hidden="1" x14ac:dyDescent="0.25">
      <c r="A46" s="319" t="s">
        <v>248</v>
      </c>
      <c r="B46" s="319"/>
      <c r="C46" s="356">
        <v>0</v>
      </c>
      <c r="D46" s="357">
        <v>0</v>
      </c>
      <c r="E46" s="357">
        <v>0</v>
      </c>
      <c r="F46" s="357">
        <v>0</v>
      </c>
      <c r="G46" s="357">
        <v>0</v>
      </c>
      <c r="H46" s="357">
        <v>0</v>
      </c>
      <c r="I46" s="358">
        <f t="shared" si="3"/>
        <v>0</v>
      </c>
      <c r="J46" s="359">
        <f t="shared" si="4"/>
        <v>0</v>
      </c>
      <c r="K46" s="359">
        <f t="shared" si="1"/>
        <v>0</v>
      </c>
      <c r="L46" s="359">
        <v>0</v>
      </c>
    </row>
    <row r="47" spans="1:20" s="348" customFormat="1" ht="12.5" hidden="1" x14ac:dyDescent="0.25">
      <c r="A47" s="319" t="s">
        <v>249</v>
      </c>
      <c r="B47" s="319"/>
      <c r="C47" s="356">
        <v>0</v>
      </c>
      <c r="D47" s="357">
        <v>0</v>
      </c>
      <c r="E47" s="357">
        <v>0</v>
      </c>
      <c r="F47" s="357">
        <v>0</v>
      </c>
      <c r="G47" s="357">
        <v>0</v>
      </c>
      <c r="H47" s="357">
        <v>0</v>
      </c>
      <c r="I47" s="358">
        <f t="shared" si="3"/>
        <v>0</v>
      </c>
      <c r="J47" s="359">
        <f t="shared" si="4"/>
        <v>0</v>
      </c>
      <c r="K47" s="359">
        <f t="shared" si="1"/>
        <v>0</v>
      </c>
      <c r="L47" s="359">
        <v>0</v>
      </c>
    </row>
    <row r="48" spans="1:20" s="348" customFormat="1" ht="12.5" hidden="1" x14ac:dyDescent="0.25">
      <c r="A48" s="319" t="s">
        <v>250</v>
      </c>
      <c r="B48" s="319"/>
      <c r="C48" s="356">
        <v>0</v>
      </c>
      <c r="D48" s="357">
        <v>0</v>
      </c>
      <c r="E48" s="357">
        <v>0</v>
      </c>
      <c r="F48" s="357">
        <v>0</v>
      </c>
      <c r="G48" s="357">
        <v>0</v>
      </c>
      <c r="H48" s="357">
        <v>0</v>
      </c>
      <c r="I48" s="358">
        <f t="shared" si="3"/>
        <v>0</v>
      </c>
      <c r="J48" s="359">
        <f t="shared" si="4"/>
        <v>0</v>
      </c>
      <c r="K48" s="359">
        <f t="shared" si="1"/>
        <v>0</v>
      </c>
      <c r="L48" s="359">
        <v>0</v>
      </c>
    </row>
    <row r="49" spans="1:12" s="348" customFormat="1" ht="12.5" hidden="1" x14ac:dyDescent="0.25">
      <c r="A49" s="319" t="s">
        <v>251</v>
      </c>
      <c r="B49" s="319"/>
      <c r="C49" s="356">
        <v>0</v>
      </c>
      <c r="D49" s="357">
        <v>0</v>
      </c>
      <c r="E49" s="357">
        <v>0</v>
      </c>
      <c r="F49" s="357">
        <v>0</v>
      </c>
      <c r="G49" s="357">
        <v>0</v>
      </c>
      <c r="H49" s="357">
        <v>0</v>
      </c>
      <c r="I49" s="358">
        <f t="shared" si="3"/>
        <v>0</v>
      </c>
      <c r="J49" s="359">
        <f t="shared" si="4"/>
        <v>0</v>
      </c>
      <c r="K49" s="359">
        <f t="shared" si="1"/>
        <v>0</v>
      </c>
      <c r="L49" s="359">
        <v>0</v>
      </c>
    </row>
    <row r="50" spans="1:12" s="348" customFormat="1" ht="12.5" hidden="1" x14ac:dyDescent="0.25">
      <c r="A50" s="319" t="s">
        <v>252</v>
      </c>
      <c r="B50" s="319"/>
      <c r="C50" s="356">
        <v>0</v>
      </c>
      <c r="D50" s="357">
        <v>0</v>
      </c>
      <c r="E50" s="357">
        <v>0</v>
      </c>
      <c r="F50" s="357">
        <v>0</v>
      </c>
      <c r="G50" s="357">
        <v>0</v>
      </c>
      <c r="H50" s="357">
        <v>0</v>
      </c>
      <c r="I50" s="358">
        <f t="shared" si="3"/>
        <v>0</v>
      </c>
      <c r="J50" s="359">
        <f t="shared" si="4"/>
        <v>0</v>
      </c>
      <c r="K50" s="359">
        <f t="shared" si="1"/>
        <v>0</v>
      </c>
      <c r="L50" s="359">
        <v>0</v>
      </c>
    </row>
    <row r="51" spans="1:12" s="348" customFormat="1" ht="12.5" hidden="1" x14ac:dyDescent="0.25">
      <c r="A51" s="319" t="s">
        <v>253</v>
      </c>
      <c r="B51" s="319"/>
      <c r="C51" s="356">
        <v>0</v>
      </c>
      <c r="D51" s="357">
        <v>0</v>
      </c>
      <c r="E51" s="357">
        <v>0</v>
      </c>
      <c r="F51" s="357">
        <v>0</v>
      </c>
      <c r="G51" s="357">
        <v>0</v>
      </c>
      <c r="H51" s="357">
        <v>0</v>
      </c>
      <c r="I51" s="358">
        <f t="shared" si="3"/>
        <v>0</v>
      </c>
      <c r="J51" s="359">
        <f t="shared" si="4"/>
        <v>0</v>
      </c>
      <c r="K51" s="359">
        <f t="shared" si="1"/>
        <v>0</v>
      </c>
      <c r="L51" s="359">
        <v>0</v>
      </c>
    </row>
    <row r="52" spans="1:12" s="348" customFormat="1" ht="12.5" hidden="1" x14ac:dyDescent="0.25">
      <c r="A52" s="319" t="s">
        <v>254</v>
      </c>
      <c r="B52" s="319"/>
      <c r="C52" s="356">
        <v>0</v>
      </c>
      <c r="D52" s="357">
        <v>0</v>
      </c>
      <c r="E52" s="357">
        <v>0</v>
      </c>
      <c r="F52" s="357">
        <v>0</v>
      </c>
      <c r="G52" s="357">
        <v>0</v>
      </c>
      <c r="H52" s="357">
        <v>0</v>
      </c>
      <c r="I52" s="358">
        <f t="shared" si="3"/>
        <v>0</v>
      </c>
      <c r="J52" s="359">
        <f t="shared" si="4"/>
        <v>0</v>
      </c>
      <c r="K52" s="359">
        <f t="shared" si="1"/>
        <v>0</v>
      </c>
      <c r="L52" s="359">
        <v>0</v>
      </c>
    </row>
    <row r="53" spans="1:12" s="348" customFormat="1" ht="12.5" hidden="1" x14ac:dyDescent="0.25">
      <c r="A53" s="319" t="s">
        <v>255</v>
      </c>
      <c r="B53" s="319"/>
      <c r="C53" s="356">
        <v>0</v>
      </c>
      <c r="D53" s="357">
        <v>0</v>
      </c>
      <c r="E53" s="357">
        <v>0</v>
      </c>
      <c r="F53" s="357">
        <v>0</v>
      </c>
      <c r="G53" s="357">
        <v>0</v>
      </c>
      <c r="H53" s="357">
        <v>0</v>
      </c>
      <c r="I53" s="358">
        <f t="shared" si="3"/>
        <v>0</v>
      </c>
      <c r="J53" s="359">
        <f t="shared" si="4"/>
        <v>0</v>
      </c>
      <c r="K53" s="359">
        <f t="shared" si="1"/>
        <v>0</v>
      </c>
      <c r="L53" s="359">
        <v>0</v>
      </c>
    </row>
    <row r="54" spans="1:12" s="348" customFormat="1" ht="12.5" hidden="1" x14ac:dyDescent="0.25">
      <c r="A54" s="319" t="s">
        <v>256</v>
      </c>
      <c r="B54" s="319"/>
      <c r="C54" s="356">
        <v>0</v>
      </c>
      <c r="D54" s="357">
        <v>0</v>
      </c>
      <c r="E54" s="357">
        <v>0</v>
      </c>
      <c r="F54" s="357">
        <v>0</v>
      </c>
      <c r="G54" s="357">
        <v>0</v>
      </c>
      <c r="H54" s="357">
        <v>0</v>
      </c>
      <c r="I54" s="358">
        <f t="shared" si="3"/>
        <v>0</v>
      </c>
      <c r="J54" s="359">
        <f t="shared" si="4"/>
        <v>0</v>
      </c>
      <c r="K54" s="359">
        <f t="shared" si="1"/>
        <v>0</v>
      </c>
      <c r="L54" s="359">
        <v>0</v>
      </c>
    </row>
    <row r="55" spans="1:12" s="348" customFormat="1" ht="12.5" hidden="1" x14ac:dyDescent="0.25">
      <c r="A55" s="319" t="s">
        <v>257</v>
      </c>
      <c r="B55" s="319"/>
      <c r="C55" s="356">
        <v>0</v>
      </c>
      <c r="D55" s="357">
        <v>0</v>
      </c>
      <c r="E55" s="357">
        <v>0</v>
      </c>
      <c r="F55" s="357">
        <v>0</v>
      </c>
      <c r="G55" s="357">
        <v>0</v>
      </c>
      <c r="H55" s="357">
        <v>0</v>
      </c>
      <c r="I55" s="358">
        <f t="shared" si="3"/>
        <v>0</v>
      </c>
      <c r="J55" s="359">
        <f t="shared" si="4"/>
        <v>0</v>
      </c>
      <c r="K55" s="359">
        <f t="shared" si="1"/>
        <v>0</v>
      </c>
      <c r="L55" s="359">
        <v>0</v>
      </c>
    </row>
    <row r="56" spans="1:12" s="348" customFormat="1" ht="12.5" hidden="1" x14ac:dyDescent="0.25">
      <c r="A56" s="319" t="s">
        <v>258</v>
      </c>
      <c r="B56" s="319"/>
      <c r="C56" s="356">
        <v>0</v>
      </c>
      <c r="D56" s="357">
        <v>0</v>
      </c>
      <c r="E56" s="357">
        <v>0</v>
      </c>
      <c r="F56" s="357">
        <v>0</v>
      </c>
      <c r="G56" s="357">
        <v>0</v>
      </c>
      <c r="H56" s="357">
        <v>0</v>
      </c>
      <c r="I56" s="358">
        <f t="shared" si="3"/>
        <v>0</v>
      </c>
      <c r="J56" s="359">
        <f t="shared" si="4"/>
        <v>0</v>
      </c>
      <c r="K56" s="359">
        <f t="shared" si="1"/>
        <v>0</v>
      </c>
      <c r="L56" s="359">
        <v>0</v>
      </c>
    </row>
    <row r="57" spans="1:12" s="348" customFormat="1" ht="12.5" hidden="1" x14ac:dyDescent="0.25">
      <c r="A57" s="319" t="s">
        <v>259</v>
      </c>
      <c r="B57" s="319"/>
      <c r="C57" s="356">
        <v>0</v>
      </c>
      <c r="D57" s="357">
        <v>0</v>
      </c>
      <c r="E57" s="357">
        <v>0</v>
      </c>
      <c r="F57" s="357">
        <v>0</v>
      </c>
      <c r="G57" s="357">
        <v>0</v>
      </c>
      <c r="H57" s="357">
        <v>0</v>
      </c>
      <c r="I57" s="358">
        <f t="shared" si="3"/>
        <v>0</v>
      </c>
      <c r="J57" s="359">
        <f t="shared" si="4"/>
        <v>0</v>
      </c>
      <c r="K57" s="359">
        <f t="shared" si="1"/>
        <v>0</v>
      </c>
      <c r="L57" s="359">
        <v>0</v>
      </c>
    </row>
    <row r="58" spans="1:12" s="348" customFormat="1" ht="12.5" hidden="1" x14ac:dyDescent="0.25">
      <c r="A58" s="319" t="s">
        <v>260</v>
      </c>
      <c r="B58" s="319"/>
      <c r="C58" s="356">
        <v>0</v>
      </c>
      <c r="D58" s="357">
        <v>0</v>
      </c>
      <c r="E58" s="357">
        <v>0</v>
      </c>
      <c r="F58" s="357">
        <v>0</v>
      </c>
      <c r="G58" s="357">
        <v>0</v>
      </c>
      <c r="H58" s="357">
        <v>0</v>
      </c>
      <c r="I58" s="358">
        <f t="shared" si="3"/>
        <v>0</v>
      </c>
      <c r="J58" s="359">
        <f t="shared" si="4"/>
        <v>0</v>
      </c>
      <c r="K58" s="359">
        <f t="shared" si="1"/>
        <v>0</v>
      </c>
      <c r="L58" s="359">
        <v>0</v>
      </c>
    </row>
    <row r="59" spans="1:12" s="348" customFormat="1" ht="12.5" hidden="1" x14ac:dyDescent="0.25">
      <c r="A59" s="319" t="s">
        <v>261</v>
      </c>
      <c r="B59" s="319"/>
      <c r="C59" s="356">
        <v>0</v>
      </c>
      <c r="D59" s="357">
        <v>0</v>
      </c>
      <c r="E59" s="357">
        <v>0</v>
      </c>
      <c r="F59" s="357">
        <v>0</v>
      </c>
      <c r="G59" s="357">
        <v>0</v>
      </c>
      <c r="H59" s="357">
        <v>0</v>
      </c>
      <c r="I59" s="358">
        <f t="shared" si="3"/>
        <v>0</v>
      </c>
      <c r="J59" s="359">
        <f t="shared" si="4"/>
        <v>0</v>
      </c>
      <c r="K59" s="359">
        <f t="shared" si="1"/>
        <v>0</v>
      </c>
      <c r="L59" s="359">
        <v>0</v>
      </c>
    </row>
    <row r="60" spans="1:12" s="348" customFormat="1" ht="12.5" hidden="1" x14ac:dyDescent="0.25">
      <c r="A60" s="319" t="s">
        <v>262</v>
      </c>
      <c r="B60" s="319"/>
      <c r="C60" s="356">
        <v>0</v>
      </c>
      <c r="D60" s="357">
        <v>0</v>
      </c>
      <c r="E60" s="357">
        <v>0</v>
      </c>
      <c r="F60" s="357">
        <v>0</v>
      </c>
      <c r="G60" s="357">
        <v>0</v>
      </c>
      <c r="H60" s="357">
        <v>0</v>
      </c>
      <c r="I60" s="358">
        <f t="shared" si="3"/>
        <v>0</v>
      </c>
      <c r="J60" s="359">
        <f t="shared" si="4"/>
        <v>0</v>
      </c>
      <c r="K60" s="359">
        <f t="shared" si="1"/>
        <v>0</v>
      </c>
      <c r="L60" s="359">
        <v>0</v>
      </c>
    </row>
    <row r="61" spans="1:12" s="348" customFormat="1" ht="12.5" hidden="1" x14ac:dyDescent="0.25">
      <c r="A61" s="319" t="s">
        <v>263</v>
      </c>
      <c r="B61" s="319"/>
      <c r="C61" s="356">
        <v>0</v>
      </c>
      <c r="D61" s="357">
        <v>0</v>
      </c>
      <c r="E61" s="357">
        <v>0</v>
      </c>
      <c r="F61" s="357">
        <v>0</v>
      </c>
      <c r="G61" s="357">
        <v>0</v>
      </c>
      <c r="H61" s="357">
        <v>0</v>
      </c>
      <c r="I61" s="358">
        <f t="shared" si="3"/>
        <v>0</v>
      </c>
      <c r="J61" s="359">
        <f t="shared" si="4"/>
        <v>0</v>
      </c>
      <c r="K61" s="359">
        <f t="shared" si="1"/>
        <v>0</v>
      </c>
      <c r="L61" s="359">
        <v>0</v>
      </c>
    </row>
    <row r="62" spans="1:12" s="348" customFormat="1" ht="12.5" hidden="1" x14ac:dyDescent="0.25">
      <c r="A62" s="319" t="s">
        <v>264</v>
      </c>
      <c r="B62" s="319"/>
      <c r="C62" s="356">
        <v>0</v>
      </c>
      <c r="D62" s="357">
        <v>0</v>
      </c>
      <c r="E62" s="357">
        <v>0</v>
      </c>
      <c r="F62" s="357">
        <v>0</v>
      </c>
      <c r="G62" s="357">
        <v>0</v>
      </c>
      <c r="H62" s="357">
        <v>0</v>
      </c>
      <c r="I62" s="358">
        <f t="shared" si="3"/>
        <v>0</v>
      </c>
      <c r="J62" s="359">
        <f t="shared" si="4"/>
        <v>0</v>
      </c>
      <c r="K62" s="359">
        <f t="shared" si="1"/>
        <v>0</v>
      </c>
      <c r="L62" s="359">
        <v>0</v>
      </c>
    </row>
    <row r="63" spans="1:12" s="348" customFormat="1" ht="12.5" hidden="1" x14ac:dyDescent="0.25">
      <c r="A63" s="319" t="s">
        <v>265</v>
      </c>
      <c r="B63" s="319"/>
      <c r="C63" s="356">
        <v>0</v>
      </c>
      <c r="D63" s="357">
        <v>0</v>
      </c>
      <c r="E63" s="357">
        <v>0</v>
      </c>
      <c r="F63" s="357">
        <v>0</v>
      </c>
      <c r="G63" s="357">
        <v>0</v>
      </c>
      <c r="H63" s="357">
        <v>0</v>
      </c>
      <c r="I63" s="358">
        <f t="shared" si="3"/>
        <v>0</v>
      </c>
      <c r="J63" s="359">
        <f t="shared" si="4"/>
        <v>0</v>
      </c>
      <c r="K63" s="359">
        <f t="shared" si="1"/>
        <v>0</v>
      </c>
      <c r="L63" s="359">
        <v>0</v>
      </c>
    </row>
    <row r="64" spans="1:12" s="348" customFormat="1" ht="12.5" hidden="1" x14ac:dyDescent="0.25">
      <c r="A64" s="319" t="s">
        <v>266</v>
      </c>
      <c r="B64" s="319"/>
      <c r="C64" s="356">
        <v>0</v>
      </c>
      <c r="D64" s="357">
        <v>0</v>
      </c>
      <c r="E64" s="357">
        <v>0</v>
      </c>
      <c r="F64" s="357">
        <v>0</v>
      </c>
      <c r="G64" s="357">
        <v>0</v>
      </c>
      <c r="H64" s="357">
        <v>0</v>
      </c>
      <c r="I64" s="358">
        <f t="shared" si="3"/>
        <v>0</v>
      </c>
      <c r="J64" s="359">
        <f t="shared" si="4"/>
        <v>0</v>
      </c>
      <c r="K64" s="359">
        <f t="shared" si="1"/>
        <v>0</v>
      </c>
      <c r="L64" s="359">
        <v>0</v>
      </c>
    </row>
    <row r="65" spans="1:12" s="348" customFormat="1" ht="12.5" hidden="1" x14ac:dyDescent="0.25">
      <c r="A65" s="319" t="s">
        <v>267</v>
      </c>
      <c r="B65" s="319"/>
      <c r="C65" s="356">
        <v>0</v>
      </c>
      <c r="D65" s="357">
        <v>0</v>
      </c>
      <c r="E65" s="357">
        <v>0</v>
      </c>
      <c r="F65" s="357">
        <v>0</v>
      </c>
      <c r="G65" s="357">
        <v>0</v>
      </c>
      <c r="H65" s="357">
        <v>0</v>
      </c>
      <c r="I65" s="358">
        <f t="shared" si="3"/>
        <v>0</v>
      </c>
      <c r="J65" s="359">
        <f t="shared" si="4"/>
        <v>0</v>
      </c>
      <c r="K65" s="359">
        <f t="shared" si="1"/>
        <v>0</v>
      </c>
      <c r="L65" s="359">
        <v>0</v>
      </c>
    </row>
    <row r="66" spans="1:12" s="348" customFormat="1" ht="12.5" hidden="1" x14ac:dyDescent="0.25">
      <c r="A66" s="319" t="s">
        <v>268</v>
      </c>
      <c r="B66" s="319"/>
      <c r="C66" s="356">
        <v>0</v>
      </c>
      <c r="D66" s="357">
        <v>0</v>
      </c>
      <c r="E66" s="357">
        <v>0</v>
      </c>
      <c r="F66" s="357">
        <v>0</v>
      </c>
      <c r="G66" s="357">
        <v>0</v>
      </c>
      <c r="H66" s="357">
        <v>0</v>
      </c>
      <c r="I66" s="358">
        <f t="shared" si="3"/>
        <v>0</v>
      </c>
      <c r="J66" s="359">
        <f t="shared" si="4"/>
        <v>0</v>
      </c>
      <c r="K66" s="359">
        <f t="shared" si="1"/>
        <v>0</v>
      </c>
      <c r="L66" s="359">
        <v>0</v>
      </c>
    </row>
    <row r="67" spans="1:12" s="348" customFormat="1" ht="12.5" hidden="1" x14ac:dyDescent="0.25">
      <c r="A67" s="319" t="s">
        <v>269</v>
      </c>
      <c r="B67" s="319"/>
      <c r="C67" s="356">
        <v>0</v>
      </c>
      <c r="D67" s="357">
        <v>0</v>
      </c>
      <c r="E67" s="357">
        <v>0</v>
      </c>
      <c r="F67" s="357">
        <v>0</v>
      </c>
      <c r="G67" s="357">
        <v>0</v>
      </c>
      <c r="H67" s="357">
        <v>0</v>
      </c>
      <c r="I67" s="358">
        <f t="shared" si="3"/>
        <v>0</v>
      </c>
      <c r="J67" s="359">
        <f t="shared" si="4"/>
        <v>0</v>
      </c>
      <c r="K67" s="359">
        <f t="shared" si="1"/>
        <v>0</v>
      </c>
      <c r="L67" s="359">
        <v>0</v>
      </c>
    </row>
    <row r="68" spans="1:12" s="348" customFormat="1" ht="12.5" hidden="1" x14ac:dyDescent="0.25">
      <c r="A68" s="319" t="s">
        <v>270</v>
      </c>
      <c r="B68" s="319"/>
      <c r="C68" s="356">
        <v>0</v>
      </c>
      <c r="D68" s="357">
        <v>0</v>
      </c>
      <c r="E68" s="357">
        <v>0</v>
      </c>
      <c r="F68" s="357">
        <v>0</v>
      </c>
      <c r="G68" s="357">
        <v>0</v>
      </c>
      <c r="H68" s="357">
        <v>0</v>
      </c>
      <c r="I68" s="358">
        <f t="shared" si="3"/>
        <v>0</v>
      </c>
      <c r="J68" s="359">
        <f t="shared" si="4"/>
        <v>0</v>
      </c>
      <c r="K68" s="359">
        <f t="shared" si="1"/>
        <v>0</v>
      </c>
      <c r="L68" s="359">
        <v>0</v>
      </c>
    </row>
    <row r="69" spans="1:12" s="348" customFormat="1" ht="12.5" hidden="1" x14ac:dyDescent="0.25">
      <c r="A69" s="319" t="s">
        <v>271</v>
      </c>
      <c r="B69" s="319"/>
      <c r="C69" s="356">
        <v>0</v>
      </c>
      <c r="D69" s="357">
        <v>0</v>
      </c>
      <c r="E69" s="357">
        <v>0</v>
      </c>
      <c r="F69" s="357">
        <v>0</v>
      </c>
      <c r="G69" s="357">
        <v>0</v>
      </c>
      <c r="H69" s="357">
        <v>0</v>
      </c>
      <c r="I69" s="358">
        <f t="shared" si="3"/>
        <v>0</v>
      </c>
      <c r="J69" s="359">
        <f t="shared" si="4"/>
        <v>0</v>
      </c>
      <c r="K69" s="359">
        <f t="shared" si="1"/>
        <v>0</v>
      </c>
      <c r="L69" s="359">
        <v>0</v>
      </c>
    </row>
    <row r="70" spans="1:12" s="348" customFormat="1" ht="12.5" hidden="1" x14ac:dyDescent="0.25">
      <c r="A70" s="319" t="s">
        <v>272</v>
      </c>
      <c r="B70" s="319"/>
      <c r="C70" s="356">
        <v>0</v>
      </c>
      <c r="D70" s="357">
        <v>0</v>
      </c>
      <c r="E70" s="357">
        <v>0</v>
      </c>
      <c r="F70" s="357">
        <v>0</v>
      </c>
      <c r="G70" s="357">
        <v>0</v>
      </c>
      <c r="H70" s="357">
        <v>0</v>
      </c>
      <c r="I70" s="358">
        <f t="shared" si="3"/>
        <v>0</v>
      </c>
      <c r="J70" s="359">
        <f t="shared" si="4"/>
        <v>0</v>
      </c>
      <c r="K70" s="359">
        <f t="shared" si="1"/>
        <v>0</v>
      </c>
      <c r="L70" s="359">
        <v>0</v>
      </c>
    </row>
    <row r="71" spans="1:12" s="348" customFormat="1" ht="12.5" hidden="1" x14ac:dyDescent="0.25">
      <c r="A71" s="319" t="s">
        <v>273</v>
      </c>
      <c r="B71" s="319"/>
      <c r="C71" s="356">
        <v>0</v>
      </c>
      <c r="D71" s="357">
        <v>0</v>
      </c>
      <c r="E71" s="357">
        <v>0</v>
      </c>
      <c r="F71" s="357">
        <v>0</v>
      </c>
      <c r="G71" s="357">
        <v>0</v>
      </c>
      <c r="H71" s="357">
        <v>0</v>
      </c>
      <c r="I71" s="358">
        <f t="shared" si="3"/>
        <v>0</v>
      </c>
      <c r="J71" s="359">
        <f t="shared" si="4"/>
        <v>0</v>
      </c>
      <c r="K71" s="359">
        <f t="shared" si="1"/>
        <v>0</v>
      </c>
      <c r="L71" s="359">
        <v>0</v>
      </c>
    </row>
    <row r="72" spans="1:12" s="348" customFormat="1" ht="12.5" hidden="1" x14ac:dyDescent="0.25">
      <c r="A72" s="319" t="s">
        <v>274</v>
      </c>
      <c r="B72" s="319"/>
      <c r="C72" s="356">
        <v>0</v>
      </c>
      <c r="D72" s="357">
        <v>0</v>
      </c>
      <c r="E72" s="357">
        <v>0</v>
      </c>
      <c r="F72" s="357">
        <v>0</v>
      </c>
      <c r="G72" s="357">
        <v>0</v>
      </c>
      <c r="H72" s="357">
        <v>0</v>
      </c>
      <c r="I72" s="358">
        <f t="shared" si="3"/>
        <v>0</v>
      </c>
      <c r="J72" s="359">
        <f t="shared" si="4"/>
        <v>0</v>
      </c>
      <c r="K72" s="359">
        <f t="shared" si="1"/>
        <v>0</v>
      </c>
      <c r="L72" s="359">
        <v>0</v>
      </c>
    </row>
    <row r="73" spans="1:12" s="348" customFormat="1" ht="12.5" hidden="1" x14ac:dyDescent="0.25">
      <c r="A73" s="319" t="s">
        <v>275</v>
      </c>
      <c r="B73" s="319"/>
      <c r="C73" s="356">
        <v>0</v>
      </c>
      <c r="D73" s="357">
        <v>0</v>
      </c>
      <c r="E73" s="357">
        <v>0</v>
      </c>
      <c r="F73" s="357">
        <v>0</v>
      </c>
      <c r="G73" s="357">
        <v>0</v>
      </c>
      <c r="H73" s="357">
        <v>0</v>
      </c>
      <c r="I73" s="358">
        <f t="shared" si="3"/>
        <v>0</v>
      </c>
      <c r="J73" s="359">
        <f t="shared" si="4"/>
        <v>0</v>
      </c>
      <c r="K73" s="359">
        <f t="shared" si="1"/>
        <v>0</v>
      </c>
      <c r="L73" s="359">
        <v>0</v>
      </c>
    </row>
    <row r="74" spans="1:12" s="348" customFormat="1" ht="12.5" hidden="1" x14ac:dyDescent="0.25">
      <c r="A74" s="319" t="s">
        <v>276</v>
      </c>
      <c r="B74" s="319"/>
      <c r="C74" s="356">
        <v>0</v>
      </c>
      <c r="D74" s="357">
        <v>0</v>
      </c>
      <c r="E74" s="357">
        <v>0</v>
      </c>
      <c r="F74" s="357">
        <v>0</v>
      </c>
      <c r="G74" s="357">
        <v>0</v>
      </c>
      <c r="H74" s="357">
        <v>0</v>
      </c>
      <c r="I74" s="358">
        <f t="shared" si="3"/>
        <v>0</v>
      </c>
      <c r="J74" s="359">
        <f t="shared" si="4"/>
        <v>0</v>
      </c>
      <c r="K74" s="359">
        <f t="shared" si="1"/>
        <v>0</v>
      </c>
      <c r="L74" s="359">
        <v>0</v>
      </c>
    </row>
    <row r="75" spans="1:12" s="348" customFormat="1" ht="12.5" hidden="1" x14ac:dyDescent="0.25">
      <c r="A75" s="319" t="s">
        <v>277</v>
      </c>
      <c r="B75" s="319"/>
      <c r="C75" s="356">
        <v>0</v>
      </c>
      <c r="D75" s="357">
        <v>0</v>
      </c>
      <c r="E75" s="357">
        <v>0</v>
      </c>
      <c r="F75" s="357">
        <v>0</v>
      </c>
      <c r="G75" s="357">
        <v>0</v>
      </c>
      <c r="H75" s="357">
        <v>0</v>
      </c>
      <c r="I75" s="358">
        <f t="shared" si="3"/>
        <v>0</v>
      </c>
      <c r="J75" s="359">
        <f t="shared" si="4"/>
        <v>0</v>
      </c>
      <c r="K75" s="359">
        <f t="shared" si="1"/>
        <v>0</v>
      </c>
      <c r="L75" s="359">
        <v>0</v>
      </c>
    </row>
    <row r="76" spans="1:12" s="348" customFormat="1" ht="12.5" hidden="1" x14ac:dyDescent="0.25">
      <c r="A76" s="319" t="s">
        <v>278</v>
      </c>
      <c r="B76" s="319"/>
      <c r="C76" s="356">
        <v>0</v>
      </c>
      <c r="D76" s="357">
        <v>0</v>
      </c>
      <c r="E76" s="357">
        <v>0</v>
      </c>
      <c r="F76" s="357">
        <v>0</v>
      </c>
      <c r="G76" s="357">
        <v>0</v>
      </c>
      <c r="H76" s="357">
        <v>0</v>
      </c>
      <c r="I76" s="358">
        <f t="shared" si="3"/>
        <v>0</v>
      </c>
      <c r="J76" s="359">
        <f t="shared" si="4"/>
        <v>0</v>
      </c>
      <c r="K76" s="359">
        <f t="shared" si="1"/>
        <v>0</v>
      </c>
      <c r="L76" s="359">
        <v>0</v>
      </c>
    </row>
    <row r="77" spans="1:12" s="348" customFormat="1" ht="12.5" hidden="1" x14ac:dyDescent="0.25">
      <c r="A77" s="319" t="s">
        <v>279</v>
      </c>
      <c r="B77" s="319"/>
      <c r="C77" s="356">
        <v>0</v>
      </c>
      <c r="D77" s="357">
        <v>0</v>
      </c>
      <c r="E77" s="357">
        <v>0</v>
      </c>
      <c r="F77" s="357">
        <v>0</v>
      </c>
      <c r="G77" s="357">
        <v>0</v>
      </c>
      <c r="H77" s="357">
        <v>0</v>
      </c>
      <c r="I77" s="358">
        <f t="shared" si="3"/>
        <v>0</v>
      </c>
      <c r="J77" s="359">
        <f t="shared" si="4"/>
        <v>0</v>
      </c>
      <c r="K77" s="359">
        <f t="shared" si="1"/>
        <v>0</v>
      </c>
      <c r="L77" s="359">
        <v>0</v>
      </c>
    </row>
    <row r="78" spans="1:12" s="348" customFormat="1" ht="12.5" hidden="1" x14ac:dyDescent="0.25">
      <c r="A78" s="319" t="s">
        <v>280</v>
      </c>
      <c r="B78" s="319"/>
      <c r="C78" s="356">
        <v>0</v>
      </c>
      <c r="D78" s="357">
        <v>0</v>
      </c>
      <c r="E78" s="357">
        <v>0</v>
      </c>
      <c r="F78" s="357">
        <v>0</v>
      </c>
      <c r="G78" s="357">
        <v>0</v>
      </c>
      <c r="H78" s="357">
        <v>0</v>
      </c>
      <c r="I78" s="358">
        <f t="shared" si="3"/>
        <v>0</v>
      </c>
      <c r="J78" s="359">
        <f t="shared" si="4"/>
        <v>0</v>
      </c>
      <c r="K78" s="359">
        <f t="shared" si="1"/>
        <v>0</v>
      </c>
      <c r="L78" s="359">
        <v>0</v>
      </c>
    </row>
    <row r="79" spans="1:12" s="348" customFormat="1" ht="12.5" hidden="1" x14ac:dyDescent="0.25">
      <c r="A79" s="319" t="s">
        <v>281</v>
      </c>
      <c r="B79" s="319"/>
      <c r="C79" s="356">
        <v>0</v>
      </c>
      <c r="D79" s="357">
        <v>0</v>
      </c>
      <c r="E79" s="357">
        <v>0</v>
      </c>
      <c r="F79" s="357">
        <v>0</v>
      </c>
      <c r="G79" s="357">
        <v>0</v>
      </c>
      <c r="H79" s="357">
        <v>0</v>
      </c>
      <c r="I79" s="358">
        <f t="shared" si="3"/>
        <v>0</v>
      </c>
      <c r="J79" s="359">
        <f t="shared" si="4"/>
        <v>0</v>
      </c>
      <c r="K79" s="359">
        <f t="shared" si="1"/>
        <v>0</v>
      </c>
      <c r="L79" s="359">
        <v>0</v>
      </c>
    </row>
    <row r="80" spans="1:12" s="348" customFormat="1" ht="12.5" hidden="1" x14ac:dyDescent="0.25">
      <c r="A80" s="319" t="s">
        <v>282</v>
      </c>
      <c r="B80" s="319"/>
      <c r="C80" s="356">
        <v>0</v>
      </c>
      <c r="D80" s="357">
        <v>0</v>
      </c>
      <c r="E80" s="357">
        <v>0</v>
      </c>
      <c r="F80" s="357">
        <v>0</v>
      </c>
      <c r="G80" s="357">
        <v>0</v>
      </c>
      <c r="H80" s="357">
        <v>0</v>
      </c>
      <c r="I80" s="358">
        <f t="shared" si="3"/>
        <v>0</v>
      </c>
      <c r="J80" s="359">
        <f t="shared" si="4"/>
        <v>0</v>
      </c>
      <c r="K80" s="359">
        <f t="shared" si="1"/>
        <v>0</v>
      </c>
      <c r="L80" s="359">
        <v>0</v>
      </c>
    </row>
    <row r="81" spans="1:12" s="348" customFormat="1" ht="12.5" hidden="1" x14ac:dyDescent="0.25">
      <c r="A81" s="319" t="s">
        <v>283</v>
      </c>
      <c r="B81" s="319"/>
      <c r="C81" s="356">
        <v>0</v>
      </c>
      <c r="D81" s="357">
        <v>0</v>
      </c>
      <c r="E81" s="357">
        <v>0</v>
      </c>
      <c r="F81" s="357">
        <v>0</v>
      </c>
      <c r="G81" s="357">
        <v>0</v>
      </c>
      <c r="H81" s="357">
        <v>0</v>
      </c>
      <c r="I81" s="358">
        <f t="shared" si="3"/>
        <v>0</v>
      </c>
      <c r="J81" s="359">
        <f t="shared" si="4"/>
        <v>0</v>
      </c>
      <c r="K81" s="359">
        <f t="shared" si="1"/>
        <v>0</v>
      </c>
      <c r="L81" s="359">
        <v>0</v>
      </c>
    </row>
    <row r="82" spans="1:12" s="348" customFormat="1" ht="12.5" hidden="1" x14ac:dyDescent="0.25">
      <c r="A82" s="319" t="s">
        <v>284</v>
      </c>
      <c r="B82" s="319"/>
      <c r="C82" s="356">
        <v>0</v>
      </c>
      <c r="D82" s="357">
        <v>0</v>
      </c>
      <c r="E82" s="357">
        <v>0</v>
      </c>
      <c r="F82" s="357">
        <v>0</v>
      </c>
      <c r="G82" s="357">
        <v>0</v>
      </c>
      <c r="H82" s="357">
        <v>0</v>
      </c>
      <c r="I82" s="358">
        <f t="shared" si="3"/>
        <v>0</v>
      </c>
      <c r="J82" s="359">
        <f t="shared" si="4"/>
        <v>0</v>
      </c>
      <c r="K82" s="359">
        <f t="shared" si="1"/>
        <v>0</v>
      </c>
      <c r="L82" s="359">
        <v>0</v>
      </c>
    </row>
    <row r="83" spans="1:12" s="348" customFormat="1" ht="12.5" hidden="1" x14ac:dyDescent="0.25">
      <c r="A83" s="319" t="s">
        <v>285</v>
      </c>
      <c r="B83" s="319"/>
      <c r="C83" s="356">
        <v>0</v>
      </c>
      <c r="D83" s="357">
        <v>0</v>
      </c>
      <c r="E83" s="357">
        <v>0</v>
      </c>
      <c r="F83" s="357">
        <v>0</v>
      </c>
      <c r="G83" s="357">
        <v>0</v>
      </c>
      <c r="H83" s="357">
        <v>0</v>
      </c>
      <c r="I83" s="358">
        <f t="shared" si="3"/>
        <v>0</v>
      </c>
      <c r="J83" s="359">
        <f t="shared" si="4"/>
        <v>0</v>
      </c>
      <c r="K83" s="359">
        <f t="shared" si="1"/>
        <v>0</v>
      </c>
      <c r="L83" s="359">
        <v>0</v>
      </c>
    </row>
    <row r="84" spans="1:12" s="348" customFormat="1" ht="12.5" hidden="1" x14ac:dyDescent="0.25">
      <c r="A84" s="319" t="s">
        <v>286</v>
      </c>
      <c r="B84" s="319"/>
      <c r="C84" s="356">
        <v>0</v>
      </c>
      <c r="D84" s="357">
        <v>0</v>
      </c>
      <c r="E84" s="357">
        <v>0</v>
      </c>
      <c r="F84" s="357">
        <v>0</v>
      </c>
      <c r="G84" s="357">
        <v>0</v>
      </c>
      <c r="H84" s="357">
        <v>0</v>
      </c>
      <c r="I84" s="358">
        <f t="shared" si="3"/>
        <v>0</v>
      </c>
      <c r="J84" s="359">
        <f t="shared" si="4"/>
        <v>0</v>
      </c>
      <c r="K84" s="359">
        <f t="shared" si="1"/>
        <v>0</v>
      </c>
      <c r="L84" s="359">
        <v>0</v>
      </c>
    </row>
    <row r="85" spans="1:12" s="348" customFormat="1" ht="12.5" hidden="1" x14ac:dyDescent="0.25">
      <c r="A85" s="319" t="s">
        <v>287</v>
      </c>
      <c r="B85" s="319"/>
      <c r="C85" s="356">
        <v>0</v>
      </c>
      <c r="D85" s="357">
        <v>0</v>
      </c>
      <c r="E85" s="357">
        <v>0</v>
      </c>
      <c r="F85" s="357">
        <v>0</v>
      </c>
      <c r="G85" s="357">
        <v>0</v>
      </c>
      <c r="H85" s="357">
        <v>0</v>
      </c>
      <c r="I85" s="358">
        <f t="shared" si="3"/>
        <v>0</v>
      </c>
      <c r="J85" s="359">
        <f t="shared" si="4"/>
        <v>0</v>
      </c>
      <c r="K85" s="359">
        <f t="shared" si="1"/>
        <v>0</v>
      </c>
      <c r="L85" s="359">
        <v>0</v>
      </c>
    </row>
    <row r="86" spans="1:12" s="348" customFormat="1" ht="12.5" hidden="1" x14ac:dyDescent="0.25">
      <c r="A86" s="319" t="s">
        <v>288</v>
      </c>
      <c r="B86" s="319"/>
      <c r="C86" s="356">
        <v>0</v>
      </c>
      <c r="D86" s="357">
        <v>0</v>
      </c>
      <c r="E86" s="357">
        <v>0</v>
      </c>
      <c r="F86" s="357">
        <v>0</v>
      </c>
      <c r="G86" s="357">
        <v>0</v>
      </c>
      <c r="H86" s="357">
        <v>0</v>
      </c>
      <c r="I86" s="358">
        <f t="shared" si="3"/>
        <v>0</v>
      </c>
      <c r="J86" s="359">
        <f t="shared" si="4"/>
        <v>0</v>
      </c>
      <c r="K86" s="359">
        <f t="shared" si="1"/>
        <v>0</v>
      </c>
      <c r="L86" s="359">
        <v>0</v>
      </c>
    </row>
    <row r="87" spans="1:12" s="348" customFormat="1" ht="12.5" hidden="1" x14ac:dyDescent="0.25">
      <c r="A87" s="319" t="s">
        <v>289</v>
      </c>
      <c r="B87" s="319"/>
      <c r="C87" s="356">
        <v>0</v>
      </c>
      <c r="D87" s="357">
        <v>0</v>
      </c>
      <c r="E87" s="357">
        <v>0</v>
      </c>
      <c r="F87" s="357">
        <v>0</v>
      </c>
      <c r="G87" s="357">
        <v>0</v>
      </c>
      <c r="H87" s="357">
        <v>0</v>
      </c>
      <c r="I87" s="358">
        <f t="shared" si="3"/>
        <v>0</v>
      </c>
      <c r="J87" s="359">
        <f t="shared" si="4"/>
        <v>0</v>
      </c>
      <c r="K87" s="359">
        <f t="shared" si="1"/>
        <v>0</v>
      </c>
      <c r="L87" s="359">
        <v>0</v>
      </c>
    </row>
    <row r="88" spans="1:12" s="348" customFormat="1" ht="12.5" hidden="1" x14ac:dyDescent="0.25">
      <c r="A88" s="319" t="s">
        <v>290</v>
      </c>
      <c r="B88" s="319"/>
      <c r="C88" s="356">
        <v>0</v>
      </c>
      <c r="D88" s="357">
        <v>0</v>
      </c>
      <c r="E88" s="357">
        <v>0</v>
      </c>
      <c r="F88" s="357">
        <v>0</v>
      </c>
      <c r="G88" s="357">
        <v>0</v>
      </c>
      <c r="H88" s="357">
        <v>0</v>
      </c>
      <c r="I88" s="358">
        <f t="shared" si="3"/>
        <v>0</v>
      </c>
      <c r="J88" s="359">
        <f t="shared" si="4"/>
        <v>0</v>
      </c>
      <c r="K88" s="359">
        <f t="shared" si="1"/>
        <v>0</v>
      </c>
      <c r="L88" s="359">
        <v>0</v>
      </c>
    </row>
    <row r="89" spans="1:12" s="348" customFormat="1" ht="12.5" hidden="1" x14ac:dyDescent="0.25">
      <c r="A89" s="319" t="s">
        <v>291</v>
      </c>
      <c r="B89" s="319"/>
      <c r="C89" s="356">
        <v>0</v>
      </c>
      <c r="D89" s="357">
        <v>0</v>
      </c>
      <c r="E89" s="357">
        <v>0</v>
      </c>
      <c r="F89" s="357">
        <v>0</v>
      </c>
      <c r="G89" s="357">
        <v>0</v>
      </c>
      <c r="H89" s="357">
        <v>0</v>
      </c>
      <c r="I89" s="358">
        <f t="shared" si="3"/>
        <v>0</v>
      </c>
      <c r="J89" s="359">
        <f t="shared" si="4"/>
        <v>0</v>
      </c>
      <c r="K89" s="359">
        <f t="shared" si="1"/>
        <v>0</v>
      </c>
      <c r="L89" s="359">
        <v>0</v>
      </c>
    </row>
    <row r="90" spans="1:12" s="348" customFormat="1" ht="12.5" hidden="1" x14ac:dyDescent="0.25">
      <c r="A90" s="319" t="s">
        <v>292</v>
      </c>
      <c r="B90" s="319"/>
      <c r="C90" s="356">
        <v>0</v>
      </c>
      <c r="D90" s="357">
        <v>0</v>
      </c>
      <c r="E90" s="357">
        <v>0</v>
      </c>
      <c r="F90" s="357">
        <v>0</v>
      </c>
      <c r="G90" s="357">
        <v>0</v>
      </c>
      <c r="H90" s="357">
        <v>0</v>
      </c>
      <c r="I90" s="358">
        <f t="shared" si="3"/>
        <v>0</v>
      </c>
      <c r="J90" s="359">
        <f t="shared" si="4"/>
        <v>0</v>
      </c>
      <c r="K90" s="359">
        <f t="shared" si="1"/>
        <v>0</v>
      </c>
      <c r="L90" s="359">
        <v>0</v>
      </c>
    </row>
    <row r="91" spans="1:12" s="348" customFormat="1" ht="12.5" hidden="1" x14ac:dyDescent="0.25">
      <c r="A91" s="319" t="s">
        <v>293</v>
      </c>
      <c r="B91" s="319"/>
      <c r="C91" s="356">
        <v>0</v>
      </c>
      <c r="D91" s="357">
        <v>0</v>
      </c>
      <c r="E91" s="357">
        <v>0</v>
      </c>
      <c r="F91" s="357">
        <v>0</v>
      </c>
      <c r="G91" s="357">
        <v>0</v>
      </c>
      <c r="H91" s="357">
        <v>0</v>
      </c>
      <c r="I91" s="358">
        <f t="shared" si="3"/>
        <v>0</v>
      </c>
      <c r="J91" s="359">
        <f t="shared" si="4"/>
        <v>0</v>
      </c>
      <c r="K91" s="359">
        <f t="shared" si="1"/>
        <v>0</v>
      </c>
      <c r="L91" s="359">
        <v>0</v>
      </c>
    </row>
    <row r="92" spans="1:12" s="348" customFormat="1" ht="12.5" hidden="1" x14ac:dyDescent="0.25">
      <c r="A92" s="319" t="s">
        <v>294</v>
      </c>
      <c r="B92" s="319"/>
      <c r="C92" s="356">
        <v>0</v>
      </c>
      <c r="D92" s="357">
        <v>0</v>
      </c>
      <c r="E92" s="357">
        <v>0</v>
      </c>
      <c r="F92" s="357">
        <v>0</v>
      </c>
      <c r="G92" s="357">
        <v>0</v>
      </c>
      <c r="H92" s="357">
        <v>0</v>
      </c>
      <c r="I92" s="358">
        <f t="shared" si="3"/>
        <v>0</v>
      </c>
      <c r="J92" s="359">
        <f t="shared" si="4"/>
        <v>0</v>
      </c>
      <c r="K92" s="359">
        <f t="shared" si="1"/>
        <v>0</v>
      </c>
      <c r="L92" s="359">
        <v>0</v>
      </c>
    </row>
    <row r="93" spans="1:12" s="348" customFormat="1" ht="12.5" hidden="1" x14ac:dyDescent="0.25">
      <c r="A93" s="319" t="s">
        <v>295</v>
      </c>
      <c r="B93" s="319"/>
      <c r="C93" s="356">
        <v>0</v>
      </c>
      <c r="D93" s="357">
        <v>0</v>
      </c>
      <c r="E93" s="357">
        <v>0</v>
      </c>
      <c r="F93" s="357">
        <v>0</v>
      </c>
      <c r="G93" s="357">
        <v>0</v>
      </c>
      <c r="H93" s="357">
        <v>0</v>
      </c>
      <c r="I93" s="358">
        <f t="shared" si="3"/>
        <v>0</v>
      </c>
      <c r="J93" s="359">
        <f t="shared" si="4"/>
        <v>0</v>
      </c>
      <c r="K93" s="359">
        <f t="shared" si="1"/>
        <v>0</v>
      </c>
      <c r="L93" s="359">
        <v>0</v>
      </c>
    </row>
    <row r="94" spans="1:12" s="348" customFormat="1" ht="12.5" hidden="1" x14ac:dyDescent="0.25">
      <c r="A94" s="319" t="s">
        <v>296</v>
      </c>
      <c r="B94" s="319"/>
      <c r="C94" s="356">
        <v>0</v>
      </c>
      <c r="D94" s="357">
        <v>0</v>
      </c>
      <c r="E94" s="357">
        <v>0</v>
      </c>
      <c r="F94" s="357">
        <v>0</v>
      </c>
      <c r="G94" s="357">
        <v>0</v>
      </c>
      <c r="H94" s="357">
        <v>0</v>
      </c>
      <c r="I94" s="358">
        <f t="shared" si="3"/>
        <v>0</v>
      </c>
      <c r="J94" s="359">
        <f t="shared" si="4"/>
        <v>0</v>
      </c>
      <c r="K94" s="359">
        <f t="shared" si="1"/>
        <v>0</v>
      </c>
      <c r="L94" s="359">
        <v>0</v>
      </c>
    </row>
    <row r="95" spans="1:12" s="348" customFormat="1" ht="12.5" hidden="1" x14ac:dyDescent="0.25">
      <c r="A95" s="319" t="s">
        <v>297</v>
      </c>
      <c r="B95" s="319"/>
      <c r="C95" s="356">
        <v>0</v>
      </c>
      <c r="D95" s="357">
        <v>0</v>
      </c>
      <c r="E95" s="357">
        <v>0</v>
      </c>
      <c r="F95" s="357">
        <v>0</v>
      </c>
      <c r="G95" s="357">
        <v>0</v>
      </c>
      <c r="H95" s="357">
        <v>0</v>
      </c>
      <c r="I95" s="358">
        <f t="shared" si="3"/>
        <v>0</v>
      </c>
      <c r="J95" s="359">
        <f t="shared" si="4"/>
        <v>0</v>
      </c>
      <c r="K95" s="359">
        <f t="shared" si="1"/>
        <v>0</v>
      </c>
      <c r="L95" s="359">
        <v>0</v>
      </c>
    </row>
    <row r="96" spans="1:12" s="348" customFormat="1" ht="12.5" hidden="1" x14ac:dyDescent="0.25">
      <c r="A96" s="319" t="s">
        <v>298</v>
      </c>
      <c r="B96" s="319"/>
      <c r="C96" s="356">
        <v>0</v>
      </c>
      <c r="D96" s="357">
        <v>0</v>
      </c>
      <c r="E96" s="357">
        <v>0</v>
      </c>
      <c r="F96" s="357">
        <v>0</v>
      </c>
      <c r="G96" s="357">
        <v>0</v>
      </c>
      <c r="H96" s="357">
        <v>0</v>
      </c>
      <c r="I96" s="358">
        <f t="shared" si="3"/>
        <v>0</v>
      </c>
      <c r="J96" s="359">
        <f t="shared" si="4"/>
        <v>0</v>
      </c>
      <c r="K96" s="359">
        <f t="shared" si="1"/>
        <v>0</v>
      </c>
      <c r="L96" s="359">
        <v>0</v>
      </c>
    </row>
    <row r="97" spans="1:12" s="348" customFormat="1" ht="12.5" hidden="1" x14ac:dyDescent="0.25">
      <c r="A97" s="319" t="s">
        <v>299</v>
      </c>
      <c r="B97" s="319"/>
      <c r="C97" s="356">
        <v>0</v>
      </c>
      <c r="D97" s="357">
        <v>0</v>
      </c>
      <c r="E97" s="357">
        <v>0</v>
      </c>
      <c r="F97" s="357">
        <v>0</v>
      </c>
      <c r="G97" s="357">
        <v>0</v>
      </c>
      <c r="H97" s="357">
        <v>0</v>
      </c>
      <c r="I97" s="358">
        <f t="shared" si="3"/>
        <v>0</v>
      </c>
      <c r="J97" s="359">
        <f t="shared" si="4"/>
        <v>0</v>
      </c>
      <c r="K97" s="359">
        <f t="shared" si="1"/>
        <v>0</v>
      </c>
      <c r="L97" s="359">
        <v>0</v>
      </c>
    </row>
    <row r="98" spans="1:12" s="348" customFormat="1" ht="12.5" hidden="1" x14ac:dyDescent="0.25">
      <c r="A98" s="319" t="s">
        <v>300</v>
      </c>
      <c r="B98" s="319"/>
      <c r="C98" s="356">
        <v>0</v>
      </c>
      <c r="D98" s="357">
        <v>0</v>
      </c>
      <c r="E98" s="357">
        <v>0</v>
      </c>
      <c r="F98" s="357">
        <v>0</v>
      </c>
      <c r="G98" s="357">
        <v>0</v>
      </c>
      <c r="H98" s="357">
        <v>0</v>
      </c>
      <c r="I98" s="358">
        <f t="shared" ref="I98:I161" si="5">IFERROR(+C98/($C$184),0)</f>
        <v>0</v>
      </c>
      <c r="J98" s="359">
        <f t="shared" ref="J98:J161" si="6">+I98*$C$28</f>
        <v>0</v>
      </c>
      <c r="K98" s="359">
        <f t="shared" ref="K98:K161" si="7">+J98/12</f>
        <v>0</v>
      </c>
      <c r="L98" s="359">
        <v>0</v>
      </c>
    </row>
    <row r="99" spans="1:12" s="348" customFormat="1" ht="12.5" hidden="1" x14ac:dyDescent="0.25">
      <c r="A99" s="319" t="s">
        <v>301</v>
      </c>
      <c r="B99" s="319"/>
      <c r="C99" s="356">
        <v>0</v>
      </c>
      <c r="D99" s="357">
        <v>0</v>
      </c>
      <c r="E99" s="357">
        <v>0</v>
      </c>
      <c r="F99" s="357">
        <v>0</v>
      </c>
      <c r="G99" s="357">
        <v>0</v>
      </c>
      <c r="H99" s="357">
        <v>0</v>
      </c>
      <c r="I99" s="358">
        <f t="shared" si="5"/>
        <v>0</v>
      </c>
      <c r="J99" s="359">
        <f t="shared" si="6"/>
        <v>0</v>
      </c>
      <c r="K99" s="359">
        <f t="shared" si="7"/>
        <v>0</v>
      </c>
      <c r="L99" s="359">
        <v>0</v>
      </c>
    </row>
    <row r="100" spans="1:12" s="348" customFormat="1" ht="12.5" hidden="1" x14ac:dyDescent="0.25">
      <c r="A100" s="319" t="s">
        <v>302</v>
      </c>
      <c r="B100" s="319"/>
      <c r="C100" s="356">
        <v>0</v>
      </c>
      <c r="D100" s="357">
        <v>0</v>
      </c>
      <c r="E100" s="357">
        <v>0</v>
      </c>
      <c r="F100" s="357">
        <v>0</v>
      </c>
      <c r="G100" s="357">
        <v>0</v>
      </c>
      <c r="H100" s="357">
        <v>0</v>
      </c>
      <c r="I100" s="358">
        <f t="shared" si="5"/>
        <v>0</v>
      </c>
      <c r="J100" s="359">
        <f t="shared" si="6"/>
        <v>0</v>
      </c>
      <c r="K100" s="359">
        <f t="shared" si="7"/>
        <v>0</v>
      </c>
      <c r="L100" s="359">
        <v>0</v>
      </c>
    </row>
    <row r="101" spans="1:12" s="348" customFormat="1" ht="12.5" hidden="1" x14ac:dyDescent="0.25">
      <c r="A101" s="319" t="s">
        <v>303</v>
      </c>
      <c r="B101" s="319"/>
      <c r="C101" s="356">
        <v>0</v>
      </c>
      <c r="D101" s="357">
        <v>0</v>
      </c>
      <c r="E101" s="357">
        <v>0</v>
      </c>
      <c r="F101" s="357">
        <v>0</v>
      </c>
      <c r="G101" s="357">
        <v>0</v>
      </c>
      <c r="H101" s="357">
        <v>0</v>
      </c>
      <c r="I101" s="358">
        <f t="shared" si="5"/>
        <v>0</v>
      </c>
      <c r="J101" s="359">
        <f t="shared" si="6"/>
        <v>0</v>
      </c>
      <c r="K101" s="359">
        <f t="shared" si="7"/>
        <v>0</v>
      </c>
      <c r="L101" s="359">
        <v>0</v>
      </c>
    </row>
    <row r="102" spans="1:12" s="348" customFormat="1" ht="12.5" hidden="1" x14ac:dyDescent="0.25">
      <c r="A102" s="319" t="s">
        <v>304</v>
      </c>
      <c r="B102" s="319"/>
      <c r="C102" s="356">
        <v>0</v>
      </c>
      <c r="D102" s="357">
        <v>0</v>
      </c>
      <c r="E102" s="357">
        <v>0</v>
      </c>
      <c r="F102" s="357">
        <v>0</v>
      </c>
      <c r="G102" s="357">
        <v>0</v>
      </c>
      <c r="H102" s="357">
        <v>0</v>
      </c>
      <c r="I102" s="358">
        <f t="shared" si="5"/>
        <v>0</v>
      </c>
      <c r="J102" s="359">
        <f t="shared" si="6"/>
        <v>0</v>
      </c>
      <c r="K102" s="359">
        <f t="shared" si="7"/>
        <v>0</v>
      </c>
      <c r="L102" s="359">
        <v>0</v>
      </c>
    </row>
    <row r="103" spans="1:12" s="348" customFormat="1" ht="12.5" hidden="1" x14ac:dyDescent="0.25">
      <c r="A103" s="319" t="s">
        <v>305</v>
      </c>
      <c r="B103" s="319"/>
      <c r="C103" s="356">
        <v>0</v>
      </c>
      <c r="D103" s="357">
        <v>0</v>
      </c>
      <c r="E103" s="357">
        <v>0</v>
      </c>
      <c r="F103" s="357">
        <v>0</v>
      </c>
      <c r="G103" s="357">
        <v>0</v>
      </c>
      <c r="H103" s="357">
        <v>0</v>
      </c>
      <c r="I103" s="358">
        <f t="shared" si="5"/>
        <v>0</v>
      </c>
      <c r="J103" s="359">
        <f t="shared" si="6"/>
        <v>0</v>
      </c>
      <c r="K103" s="359">
        <f t="shared" si="7"/>
        <v>0</v>
      </c>
      <c r="L103" s="359">
        <v>0</v>
      </c>
    </row>
    <row r="104" spans="1:12" s="348" customFormat="1" ht="12.5" hidden="1" x14ac:dyDescent="0.25">
      <c r="A104" s="319" t="s">
        <v>306</v>
      </c>
      <c r="B104" s="319"/>
      <c r="C104" s="356">
        <v>0</v>
      </c>
      <c r="D104" s="357">
        <v>0</v>
      </c>
      <c r="E104" s="357">
        <v>0</v>
      </c>
      <c r="F104" s="357">
        <v>0</v>
      </c>
      <c r="G104" s="357">
        <v>0</v>
      </c>
      <c r="H104" s="357">
        <v>0</v>
      </c>
      <c r="I104" s="358">
        <f t="shared" si="5"/>
        <v>0</v>
      </c>
      <c r="J104" s="359">
        <f t="shared" si="6"/>
        <v>0</v>
      </c>
      <c r="K104" s="359">
        <f t="shared" si="7"/>
        <v>0</v>
      </c>
      <c r="L104" s="359">
        <v>0</v>
      </c>
    </row>
    <row r="105" spans="1:12" s="348" customFormat="1" ht="12.5" hidden="1" x14ac:dyDescent="0.25">
      <c r="A105" s="319" t="s">
        <v>307</v>
      </c>
      <c r="B105" s="319"/>
      <c r="C105" s="356">
        <v>0</v>
      </c>
      <c r="D105" s="357">
        <v>0</v>
      </c>
      <c r="E105" s="357">
        <v>0</v>
      </c>
      <c r="F105" s="357">
        <v>0</v>
      </c>
      <c r="G105" s="357">
        <v>0</v>
      </c>
      <c r="H105" s="357">
        <v>0</v>
      </c>
      <c r="I105" s="358">
        <f t="shared" si="5"/>
        <v>0</v>
      </c>
      <c r="J105" s="359">
        <f t="shared" si="6"/>
        <v>0</v>
      </c>
      <c r="K105" s="359">
        <f t="shared" si="7"/>
        <v>0</v>
      </c>
      <c r="L105" s="359">
        <v>0</v>
      </c>
    </row>
    <row r="106" spans="1:12" s="348" customFormat="1" ht="12.5" hidden="1" x14ac:dyDescent="0.25">
      <c r="A106" s="319" t="s">
        <v>308</v>
      </c>
      <c r="B106" s="319"/>
      <c r="C106" s="356">
        <v>0</v>
      </c>
      <c r="D106" s="357">
        <v>0</v>
      </c>
      <c r="E106" s="357">
        <v>0</v>
      </c>
      <c r="F106" s="357">
        <v>0</v>
      </c>
      <c r="G106" s="357">
        <v>0</v>
      </c>
      <c r="H106" s="357">
        <v>0</v>
      </c>
      <c r="I106" s="358">
        <f t="shared" si="5"/>
        <v>0</v>
      </c>
      <c r="J106" s="359">
        <f t="shared" si="6"/>
        <v>0</v>
      </c>
      <c r="K106" s="359">
        <f t="shared" si="7"/>
        <v>0</v>
      </c>
      <c r="L106" s="359">
        <v>0</v>
      </c>
    </row>
    <row r="107" spans="1:12" s="348" customFormat="1" ht="12.5" hidden="1" x14ac:dyDescent="0.25">
      <c r="A107" s="319" t="s">
        <v>309</v>
      </c>
      <c r="B107" s="319"/>
      <c r="C107" s="356">
        <v>0</v>
      </c>
      <c r="D107" s="357">
        <v>0</v>
      </c>
      <c r="E107" s="357">
        <v>0</v>
      </c>
      <c r="F107" s="357">
        <v>0</v>
      </c>
      <c r="G107" s="357">
        <v>0</v>
      </c>
      <c r="H107" s="357">
        <v>0</v>
      </c>
      <c r="I107" s="358">
        <f t="shared" si="5"/>
        <v>0</v>
      </c>
      <c r="J107" s="359">
        <f t="shared" si="6"/>
        <v>0</v>
      </c>
      <c r="K107" s="359">
        <f t="shared" si="7"/>
        <v>0</v>
      </c>
      <c r="L107" s="359">
        <v>0</v>
      </c>
    </row>
    <row r="108" spans="1:12" s="348" customFormat="1" ht="12.5" hidden="1" x14ac:dyDescent="0.25">
      <c r="A108" s="319" t="s">
        <v>310</v>
      </c>
      <c r="B108" s="319"/>
      <c r="C108" s="356">
        <v>0</v>
      </c>
      <c r="D108" s="357">
        <v>0</v>
      </c>
      <c r="E108" s="357">
        <v>0</v>
      </c>
      <c r="F108" s="357">
        <v>0</v>
      </c>
      <c r="G108" s="357">
        <v>0</v>
      </c>
      <c r="H108" s="357">
        <v>0</v>
      </c>
      <c r="I108" s="358">
        <f t="shared" si="5"/>
        <v>0</v>
      </c>
      <c r="J108" s="359">
        <f t="shared" si="6"/>
        <v>0</v>
      </c>
      <c r="K108" s="359">
        <f t="shared" si="7"/>
        <v>0</v>
      </c>
      <c r="L108" s="359">
        <v>0</v>
      </c>
    </row>
    <row r="109" spans="1:12" s="348" customFormat="1" ht="12.5" hidden="1" x14ac:dyDescent="0.25">
      <c r="A109" s="319" t="s">
        <v>311</v>
      </c>
      <c r="B109" s="319"/>
      <c r="C109" s="356">
        <v>0</v>
      </c>
      <c r="D109" s="357">
        <v>0</v>
      </c>
      <c r="E109" s="357">
        <v>0</v>
      </c>
      <c r="F109" s="357">
        <v>0</v>
      </c>
      <c r="G109" s="357">
        <v>0</v>
      </c>
      <c r="H109" s="357">
        <v>0</v>
      </c>
      <c r="I109" s="358">
        <f t="shared" si="5"/>
        <v>0</v>
      </c>
      <c r="J109" s="359">
        <f t="shared" si="6"/>
        <v>0</v>
      </c>
      <c r="K109" s="359">
        <f t="shared" si="7"/>
        <v>0</v>
      </c>
      <c r="L109" s="359">
        <v>0</v>
      </c>
    </row>
    <row r="110" spans="1:12" s="348" customFormat="1" ht="12.5" hidden="1" x14ac:dyDescent="0.25">
      <c r="A110" s="319" t="s">
        <v>312</v>
      </c>
      <c r="B110" s="319"/>
      <c r="C110" s="356">
        <v>0</v>
      </c>
      <c r="D110" s="357">
        <v>0</v>
      </c>
      <c r="E110" s="357">
        <v>0</v>
      </c>
      <c r="F110" s="357">
        <v>0</v>
      </c>
      <c r="G110" s="357">
        <v>0</v>
      </c>
      <c r="H110" s="357">
        <v>0</v>
      </c>
      <c r="I110" s="358">
        <f t="shared" si="5"/>
        <v>0</v>
      </c>
      <c r="J110" s="359">
        <f t="shared" si="6"/>
        <v>0</v>
      </c>
      <c r="K110" s="359">
        <f t="shared" si="7"/>
        <v>0</v>
      </c>
      <c r="L110" s="359">
        <v>0</v>
      </c>
    </row>
    <row r="111" spans="1:12" s="348" customFormat="1" ht="12.5" hidden="1" x14ac:dyDescent="0.25">
      <c r="A111" s="319" t="s">
        <v>313</v>
      </c>
      <c r="B111" s="319"/>
      <c r="C111" s="356">
        <v>0</v>
      </c>
      <c r="D111" s="357">
        <v>0</v>
      </c>
      <c r="E111" s="357">
        <v>0</v>
      </c>
      <c r="F111" s="357">
        <v>0</v>
      </c>
      <c r="G111" s="357">
        <v>0</v>
      </c>
      <c r="H111" s="357">
        <v>0</v>
      </c>
      <c r="I111" s="358">
        <f t="shared" si="5"/>
        <v>0</v>
      </c>
      <c r="J111" s="359">
        <f t="shared" si="6"/>
        <v>0</v>
      </c>
      <c r="K111" s="359">
        <f t="shared" si="7"/>
        <v>0</v>
      </c>
      <c r="L111" s="359">
        <v>0</v>
      </c>
    </row>
    <row r="112" spans="1:12" s="348" customFormat="1" ht="12.5" hidden="1" x14ac:dyDescent="0.25">
      <c r="A112" s="319" t="s">
        <v>314</v>
      </c>
      <c r="B112" s="319"/>
      <c r="C112" s="356">
        <v>0</v>
      </c>
      <c r="D112" s="357">
        <v>0</v>
      </c>
      <c r="E112" s="357">
        <v>0</v>
      </c>
      <c r="F112" s="357">
        <v>0</v>
      </c>
      <c r="G112" s="357">
        <v>0</v>
      </c>
      <c r="H112" s="357">
        <v>0</v>
      </c>
      <c r="I112" s="358">
        <f t="shared" si="5"/>
        <v>0</v>
      </c>
      <c r="J112" s="359">
        <f t="shared" si="6"/>
        <v>0</v>
      </c>
      <c r="K112" s="359">
        <f t="shared" si="7"/>
        <v>0</v>
      </c>
      <c r="L112" s="359">
        <v>0</v>
      </c>
    </row>
    <row r="113" spans="1:12" s="348" customFormat="1" ht="12.5" hidden="1" x14ac:dyDescent="0.25">
      <c r="A113" s="319" t="s">
        <v>315</v>
      </c>
      <c r="B113" s="319"/>
      <c r="C113" s="356">
        <v>0</v>
      </c>
      <c r="D113" s="357">
        <v>0</v>
      </c>
      <c r="E113" s="357">
        <v>0</v>
      </c>
      <c r="F113" s="357">
        <v>0</v>
      </c>
      <c r="G113" s="357">
        <v>0</v>
      </c>
      <c r="H113" s="357">
        <v>0</v>
      </c>
      <c r="I113" s="358">
        <f t="shared" si="5"/>
        <v>0</v>
      </c>
      <c r="J113" s="359">
        <f t="shared" si="6"/>
        <v>0</v>
      </c>
      <c r="K113" s="359">
        <f t="shared" si="7"/>
        <v>0</v>
      </c>
      <c r="L113" s="359">
        <v>0</v>
      </c>
    </row>
    <row r="114" spans="1:12" s="348" customFormat="1" ht="12.5" hidden="1" x14ac:dyDescent="0.25">
      <c r="A114" s="319" t="s">
        <v>316</v>
      </c>
      <c r="B114" s="319"/>
      <c r="C114" s="356">
        <v>0</v>
      </c>
      <c r="D114" s="357">
        <v>0</v>
      </c>
      <c r="E114" s="357">
        <v>0</v>
      </c>
      <c r="F114" s="357">
        <v>0</v>
      </c>
      <c r="G114" s="357">
        <v>0</v>
      </c>
      <c r="H114" s="357">
        <v>0</v>
      </c>
      <c r="I114" s="358">
        <f t="shared" si="5"/>
        <v>0</v>
      </c>
      <c r="J114" s="359">
        <f t="shared" si="6"/>
        <v>0</v>
      </c>
      <c r="K114" s="359">
        <f t="shared" si="7"/>
        <v>0</v>
      </c>
      <c r="L114" s="359">
        <v>0</v>
      </c>
    </row>
    <row r="115" spans="1:12" s="348" customFormat="1" ht="12.5" hidden="1" x14ac:dyDescent="0.25">
      <c r="A115" s="319" t="s">
        <v>317</v>
      </c>
      <c r="B115" s="319"/>
      <c r="C115" s="356">
        <v>0</v>
      </c>
      <c r="D115" s="357">
        <v>0</v>
      </c>
      <c r="E115" s="357">
        <v>0</v>
      </c>
      <c r="F115" s="357">
        <v>0</v>
      </c>
      <c r="G115" s="357">
        <v>0</v>
      </c>
      <c r="H115" s="357">
        <v>0</v>
      </c>
      <c r="I115" s="358">
        <f t="shared" si="5"/>
        <v>0</v>
      </c>
      <c r="J115" s="359">
        <f t="shared" si="6"/>
        <v>0</v>
      </c>
      <c r="K115" s="359">
        <f t="shared" si="7"/>
        <v>0</v>
      </c>
      <c r="L115" s="359">
        <v>0</v>
      </c>
    </row>
    <row r="116" spans="1:12" s="348" customFormat="1" ht="12.5" hidden="1" x14ac:dyDescent="0.25">
      <c r="A116" s="319" t="s">
        <v>318</v>
      </c>
      <c r="B116" s="319"/>
      <c r="C116" s="356">
        <v>0</v>
      </c>
      <c r="D116" s="357">
        <v>0</v>
      </c>
      <c r="E116" s="357">
        <v>0</v>
      </c>
      <c r="F116" s="357">
        <v>0</v>
      </c>
      <c r="G116" s="357">
        <v>0</v>
      </c>
      <c r="H116" s="357">
        <v>0</v>
      </c>
      <c r="I116" s="358">
        <f t="shared" si="5"/>
        <v>0</v>
      </c>
      <c r="J116" s="359">
        <f t="shared" si="6"/>
        <v>0</v>
      </c>
      <c r="K116" s="359">
        <f t="shared" si="7"/>
        <v>0</v>
      </c>
      <c r="L116" s="359">
        <v>0</v>
      </c>
    </row>
    <row r="117" spans="1:12" s="348" customFormat="1" ht="12.5" hidden="1" x14ac:dyDescent="0.25">
      <c r="A117" s="319" t="s">
        <v>319</v>
      </c>
      <c r="B117" s="319"/>
      <c r="C117" s="356">
        <v>0</v>
      </c>
      <c r="D117" s="357">
        <v>0</v>
      </c>
      <c r="E117" s="357">
        <v>0</v>
      </c>
      <c r="F117" s="357">
        <v>0</v>
      </c>
      <c r="G117" s="357">
        <v>0</v>
      </c>
      <c r="H117" s="357">
        <v>0</v>
      </c>
      <c r="I117" s="358">
        <f t="shared" si="5"/>
        <v>0</v>
      </c>
      <c r="J117" s="359">
        <f t="shared" si="6"/>
        <v>0</v>
      </c>
      <c r="K117" s="359">
        <f t="shared" si="7"/>
        <v>0</v>
      </c>
      <c r="L117" s="359">
        <v>0</v>
      </c>
    </row>
    <row r="118" spans="1:12" s="348" customFormat="1" ht="12.5" hidden="1" x14ac:dyDescent="0.25">
      <c r="A118" s="319" t="s">
        <v>320</v>
      </c>
      <c r="B118" s="319"/>
      <c r="C118" s="356">
        <v>0</v>
      </c>
      <c r="D118" s="357">
        <v>0</v>
      </c>
      <c r="E118" s="357">
        <v>0</v>
      </c>
      <c r="F118" s="357">
        <v>0</v>
      </c>
      <c r="G118" s="357">
        <v>0</v>
      </c>
      <c r="H118" s="357">
        <v>0</v>
      </c>
      <c r="I118" s="358">
        <f t="shared" si="5"/>
        <v>0</v>
      </c>
      <c r="J118" s="359">
        <f t="shared" si="6"/>
        <v>0</v>
      </c>
      <c r="K118" s="359">
        <f t="shared" si="7"/>
        <v>0</v>
      </c>
      <c r="L118" s="359">
        <v>0</v>
      </c>
    </row>
    <row r="119" spans="1:12" s="348" customFormat="1" ht="12.5" hidden="1" x14ac:dyDescent="0.25">
      <c r="A119" s="319" t="s">
        <v>321</v>
      </c>
      <c r="B119" s="319"/>
      <c r="C119" s="356">
        <v>0</v>
      </c>
      <c r="D119" s="357">
        <v>0</v>
      </c>
      <c r="E119" s="357">
        <v>0</v>
      </c>
      <c r="F119" s="357">
        <v>0</v>
      </c>
      <c r="G119" s="357">
        <v>0</v>
      </c>
      <c r="H119" s="357">
        <v>0</v>
      </c>
      <c r="I119" s="358">
        <f t="shared" si="5"/>
        <v>0</v>
      </c>
      <c r="J119" s="359">
        <f t="shared" si="6"/>
        <v>0</v>
      </c>
      <c r="K119" s="359">
        <f t="shared" si="7"/>
        <v>0</v>
      </c>
      <c r="L119" s="359">
        <v>0</v>
      </c>
    </row>
    <row r="120" spans="1:12" s="348" customFormat="1" ht="12.5" hidden="1" x14ac:dyDescent="0.25">
      <c r="A120" s="319" t="s">
        <v>322</v>
      </c>
      <c r="B120" s="319"/>
      <c r="C120" s="356">
        <v>0</v>
      </c>
      <c r="D120" s="357">
        <v>0</v>
      </c>
      <c r="E120" s="357">
        <v>0</v>
      </c>
      <c r="F120" s="357">
        <v>0</v>
      </c>
      <c r="G120" s="357">
        <v>0</v>
      </c>
      <c r="H120" s="357">
        <v>0</v>
      </c>
      <c r="I120" s="358">
        <f t="shared" si="5"/>
        <v>0</v>
      </c>
      <c r="J120" s="359">
        <f t="shared" si="6"/>
        <v>0</v>
      </c>
      <c r="K120" s="359">
        <f t="shared" si="7"/>
        <v>0</v>
      </c>
      <c r="L120" s="359">
        <v>0</v>
      </c>
    </row>
    <row r="121" spans="1:12" s="348" customFormat="1" ht="12.5" hidden="1" x14ac:dyDescent="0.25">
      <c r="A121" s="319" t="s">
        <v>323</v>
      </c>
      <c r="B121" s="319"/>
      <c r="C121" s="356">
        <v>0</v>
      </c>
      <c r="D121" s="357">
        <v>0</v>
      </c>
      <c r="E121" s="357">
        <v>0</v>
      </c>
      <c r="F121" s="357">
        <v>0</v>
      </c>
      <c r="G121" s="357">
        <v>0</v>
      </c>
      <c r="H121" s="357">
        <v>0</v>
      </c>
      <c r="I121" s="358">
        <f t="shared" si="5"/>
        <v>0</v>
      </c>
      <c r="J121" s="359">
        <f t="shared" si="6"/>
        <v>0</v>
      </c>
      <c r="K121" s="359">
        <f t="shared" si="7"/>
        <v>0</v>
      </c>
      <c r="L121" s="359">
        <v>0</v>
      </c>
    </row>
    <row r="122" spans="1:12" s="348" customFormat="1" ht="12.5" hidden="1" x14ac:dyDescent="0.25">
      <c r="A122" s="319" t="s">
        <v>324</v>
      </c>
      <c r="B122" s="319"/>
      <c r="C122" s="356">
        <v>0</v>
      </c>
      <c r="D122" s="357">
        <v>0</v>
      </c>
      <c r="E122" s="357">
        <v>0</v>
      </c>
      <c r="F122" s="357">
        <v>0</v>
      </c>
      <c r="G122" s="357">
        <v>0</v>
      </c>
      <c r="H122" s="357">
        <v>0</v>
      </c>
      <c r="I122" s="358">
        <f t="shared" si="5"/>
        <v>0</v>
      </c>
      <c r="J122" s="359">
        <f t="shared" si="6"/>
        <v>0</v>
      </c>
      <c r="K122" s="359">
        <f t="shared" si="7"/>
        <v>0</v>
      </c>
      <c r="L122" s="359">
        <v>0</v>
      </c>
    </row>
    <row r="123" spans="1:12" s="348" customFormat="1" ht="12.5" hidden="1" x14ac:dyDescent="0.25">
      <c r="A123" s="319" t="s">
        <v>325</v>
      </c>
      <c r="B123" s="319"/>
      <c r="C123" s="356">
        <v>0</v>
      </c>
      <c r="D123" s="357">
        <v>0</v>
      </c>
      <c r="E123" s="357">
        <v>0</v>
      </c>
      <c r="F123" s="357">
        <v>0</v>
      </c>
      <c r="G123" s="357">
        <v>0</v>
      </c>
      <c r="H123" s="357">
        <v>0</v>
      </c>
      <c r="I123" s="358">
        <f t="shared" si="5"/>
        <v>0</v>
      </c>
      <c r="J123" s="359">
        <f t="shared" si="6"/>
        <v>0</v>
      </c>
      <c r="K123" s="359">
        <f t="shared" si="7"/>
        <v>0</v>
      </c>
      <c r="L123" s="359">
        <v>0</v>
      </c>
    </row>
    <row r="124" spans="1:12" s="348" customFormat="1" ht="12.5" hidden="1" x14ac:dyDescent="0.25">
      <c r="A124" s="319" t="s">
        <v>326</v>
      </c>
      <c r="B124" s="319"/>
      <c r="C124" s="356">
        <v>0</v>
      </c>
      <c r="D124" s="357">
        <v>0</v>
      </c>
      <c r="E124" s="357">
        <v>0</v>
      </c>
      <c r="F124" s="357">
        <v>0</v>
      </c>
      <c r="G124" s="357">
        <v>0</v>
      </c>
      <c r="H124" s="357">
        <v>0</v>
      </c>
      <c r="I124" s="358">
        <f t="shared" si="5"/>
        <v>0</v>
      </c>
      <c r="J124" s="359">
        <f t="shared" si="6"/>
        <v>0</v>
      </c>
      <c r="K124" s="359">
        <f t="shared" si="7"/>
        <v>0</v>
      </c>
      <c r="L124" s="359">
        <v>0</v>
      </c>
    </row>
    <row r="125" spans="1:12" s="348" customFormat="1" ht="12.5" hidden="1" x14ac:dyDescent="0.25">
      <c r="A125" s="319" t="s">
        <v>327</v>
      </c>
      <c r="B125" s="319"/>
      <c r="C125" s="356">
        <v>0</v>
      </c>
      <c r="D125" s="357">
        <v>0</v>
      </c>
      <c r="E125" s="357">
        <v>0</v>
      </c>
      <c r="F125" s="357">
        <v>0</v>
      </c>
      <c r="G125" s="357">
        <v>0</v>
      </c>
      <c r="H125" s="357">
        <v>0</v>
      </c>
      <c r="I125" s="358">
        <f t="shared" si="5"/>
        <v>0</v>
      </c>
      <c r="J125" s="359">
        <f t="shared" si="6"/>
        <v>0</v>
      </c>
      <c r="K125" s="359">
        <f t="shared" si="7"/>
        <v>0</v>
      </c>
      <c r="L125" s="359">
        <v>0</v>
      </c>
    </row>
    <row r="126" spans="1:12" s="348" customFormat="1" ht="12.5" hidden="1" x14ac:dyDescent="0.25">
      <c r="A126" s="319" t="s">
        <v>328</v>
      </c>
      <c r="B126" s="319"/>
      <c r="C126" s="356">
        <v>0</v>
      </c>
      <c r="D126" s="357">
        <v>0</v>
      </c>
      <c r="E126" s="357">
        <v>0</v>
      </c>
      <c r="F126" s="357">
        <v>0</v>
      </c>
      <c r="G126" s="357">
        <v>0</v>
      </c>
      <c r="H126" s="357">
        <v>0</v>
      </c>
      <c r="I126" s="358">
        <f t="shared" si="5"/>
        <v>0</v>
      </c>
      <c r="J126" s="359">
        <f t="shared" si="6"/>
        <v>0</v>
      </c>
      <c r="K126" s="359">
        <f t="shared" si="7"/>
        <v>0</v>
      </c>
      <c r="L126" s="359">
        <v>0</v>
      </c>
    </row>
    <row r="127" spans="1:12" s="348" customFormat="1" ht="12.5" hidden="1" x14ac:dyDescent="0.25">
      <c r="A127" s="319" t="s">
        <v>329</v>
      </c>
      <c r="B127" s="319"/>
      <c r="C127" s="356">
        <v>0</v>
      </c>
      <c r="D127" s="357">
        <v>0</v>
      </c>
      <c r="E127" s="357">
        <v>0</v>
      </c>
      <c r="F127" s="357">
        <v>0</v>
      </c>
      <c r="G127" s="357">
        <v>0</v>
      </c>
      <c r="H127" s="357">
        <v>0</v>
      </c>
      <c r="I127" s="358">
        <f t="shared" si="5"/>
        <v>0</v>
      </c>
      <c r="J127" s="359">
        <f t="shared" si="6"/>
        <v>0</v>
      </c>
      <c r="K127" s="359">
        <f t="shared" si="7"/>
        <v>0</v>
      </c>
      <c r="L127" s="359">
        <v>0</v>
      </c>
    </row>
    <row r="128" spans="1:12" s="348" customFormat="1" ht="12.5" hidden="1" x14ac:dyDescent="0.25">
      <c r="A128" s="319" t="s">
        <v>330</v>
      </c>
      <c r="B128" s="319"/>
      <c r="C128" s="356">
        <v>0</v>
      </c>
      <c r="D128" s="357">
        <v>0</v>
      </c>
      <c r="E128" s="357">
        <v>0</v>
      </c>
      <c r="F128" s="357">
        <v>0</v>
      </c>
      <c r="G128" s="357">
        <v>0</v>
      </c>
      <c r="H128" s="357">
        <v>0</v>
      </c>
      <c r="I128" s="358">
        <f t="shared" si="5"/>
        <v>0</v>
      </c>
      <c r="J128" s="359">
        <f t="shared" si="6"/>
        <v>0</v>
      </c>
      <c r="K128" s="359">
        <f t="shared" si="7"/>
        <v>0</v>
      </c>
      <c r="L128" s="359">
        <v>0</v>
      </c>
    </row>
    <row r="129" spans="1:12" s="348" customFormat="1" ht="12.5" hidden="1" x14ac:dyDescent="0.25">
      <c r="A129" s="319" t="s">
        <v>331</v>
      </c>
      <c r="B129" s="319"/>
      <c r="C129" s="356">
        <v>0</v>
      </c>
      <c r="D129" s="357">
        <v>0</v>
      </c>
      <c r="E129" s="357">
        <v>0</v>
      </c>
      <c r="F129" s="357">
        <v>0</v>
      </c>
      <c r="G129" s="357">
        <v>0</v>
      </c>
      <c r="H129" s="357">
        <v>0</v>
      </c>
      <c r="I129" s="358">
        <f t="shared" si="5"/>
        <v>0</v>
      </c>
      <c r="J129" s="359">
        <f t="shared" si="6"/>
        <v>0</v>
      </c>
      <c r="K129" s="359">
        <f t="shared" si="7"/>
        <v>0</v>
      </c>
      <c r="L129" s="359">
        <v>0</v>
      </c>
    </row>
    <row r="130" spans="1:12" s="348" customFormat="1" ht="12.5" hidden="1" x14ac:dyDescent="0.25">
      <c r="A130" s="319" t="s">
        <v>332</v>
      </c>
      <c r="B130" s="319"/>
      <c r="C130" s="356">
        <v>0</v>
      </c>
      <c r="D130" s="357">
        <v>0</v>
      </c>
      <c r="E130" s="357">
        <v>0</v>
      </c>
      <c r="F130" s="357">
        <v>0</v>
      </c>
      <c r="G130" s="357">
        <v>0</v>
      </c>
      <c r="H130" s="357">
        <v>0</v>
      </c>
      <c r="I130" s="358">
        <f t="shared" si="5"/>
        <v>0</v>
      </c>
      <c r="J130" s="359">
        <f t="shared" si="6"/>
        <v>0</v>
      </c>
      <c r="K130" s="359">
        <f t="shared" si="7"/>
        <v>0</v>
      </c>
      <c r="L130" s="359">
        <v>0</v>
      </c>
    </row>
    <row r="131" spans="1:12" s="348" customFormat="1" ht="12.5" hidden="1" x14ac:dyDescent="0.25">
      <c r="A131" s="319" t="s">
        <v>333</v>
      </c>
      <c r="B131" s="319"/>
      <c r="C131" s="356">
        <v>0</v>
      </c>
      <c r="D131" s="357">
        <v>0</v>
      </c>
      <c r="E131" s="357">
        <v>0</v>
      </c>
      <c r="F131" s="357">
        <v>0</v>
      </c>
      <c r="G131" s="357">
        <v>0</v>
      </c>
      <c r="H131" s="357">
        <v>0</v>
      </c>
      <c r="I131" s="358">
        <f t="shared" si="5"/>
        <v>0</v>
      </c>
      <c r="J131" s="359">
        <f t="shared" si="6"/>
        <v>0</v>
      </c>
      <c r="K131" s="359">
        <f t="shared" si="7"/>
        <v>0</v>
      </c>
      <c r="L131" s="359">
        <v>0</v>
      </c>
    </row>
    <row r="132" spans="1:12" s="348" customFormat="1" ht="12.5" hidden="1" x14ac:dyDescent="0.25">
      <c r="A132" s="319" t="s">
        <v>334</v>
      </c>
      <c r="B132" s="319"/>
      <c r="C132" s="356">
        <v>0</v>
      </c>
      <c r="D132" s="357">
        <v>0</v>
      </c>
      <c r="E132" s="357">
        <v>0</v>
      </c>
      <c r="F132" s="357">
        <v>0</v>
      </c>
      <c r="G132" s="357">
        <v>0</v>
      </c>
      <c r="H132" s="357">
        <v>0</v>
      </c>
      <c r="I132" s="358">
        <f t="shared" si="5"/>
        <v>0</v>
      </c>
      <c r="J132" s="359">
        <f t="shared" si="6"/>
        <v>0</v>
      </c>
      <c r="K132" s="359">
        <f t="shared" si="7"/>
        <v>0</v>
      </c>
      <c r="L132" s="359">
        <v>0</v>
      </c>
    </row>
    <row r="133" spans="1:12" s="348" customFormat="1" ht="12.5" hidden="1" x14ac:dyDescent="0.25">
      <c r="A133" s="319" t="s">
        <v>335</v>
      </c>
      <c r="B133" s="319"/>
      <c r="C133" s="356">
        <v>0</v>
      </c>
      <c r="D133" s="357">
        <v>0</v>
      </c>
      <c r="E133" s="357">
        <v>0</v>
      </c>
      <c r="F133" s="357">
        <v>0</v>
      </c>
      <c r="G133" s="357">
        <v>0</v>
      </c>
      <c r="H133" s="357">
        <v>0</v>
      </c>
      <c r="I133" s="358">
        <f t="shared" si="5"/>
        <v>0</v>
      </c>
      <c r="J133" s="359">
        <f t="shared" si="6"/>
        <v>0</v>
      </c>
      <c r="K133" s="359">
        <f t="shared" si="7"/>
        <v>0</v>
      </c>
      <c r="L133" s="359">
        <v>0</v>
      </c>
    </row>
    <row r="134" spans="1:12" s="348" customFormat="1" ht="12.5" hidden="1" x14ac:dyDescent="0.25">
      <c r="A134" s="319" t="s">
        <v>336</v>
      </c>
      <c r="B134" s="319"/>
      <c r="C134" s="356">
        <v>0</v>
      </c>
      <c r="D134" s="357">
        <v>0</v>
      </c>
      <c r="E134" s="357">
        <v>0</v>
      </c>
      <c r="F134" s="357">
        <v>0</v>
      </c>
      <c r="G134" s="357">
        <v>0</v>
      </c>
      <c r="H134" s="357">
        <v>0</v>
      </c>
      <c r="I134" s="358">
        <f t="shared" si="5"/>
        <v>0</v>
      </c>
      <c r="J134" s="359">
        <f t="shared" si="6"/>
        <v>0</v>
      </c>
      <c r="K134" s="359">
        <f t="shared" si="7"/>
        <v>0</v>
      </c>
      <c r="L134" s="359">
        <v>0</v>
      </c>
    </row>
    <row r="135" spans="1:12" s="348" customFormat="1" ht="12.5" hidden="1" x14ac:dyDescent="0.25">
      <c r="A135" s="319" t="s">
        <v>337</v>
      </c>
      <c r="B135" s="319"/>
      <c r="C135" s="356">
        <v>0</v>
      </c>
      <c r="D135" s="357">
        <v>0</v>
      </c>
      <c r="E135" s="357">
        <v>0</v>
      </c>
      <c r="F135" s="357">
        <v>0</v>
      </c>
      <c r="G135" s="357">
        <v>0</v>
      </c>
      <c r="H135" s="357">
        <v>0</v>
      </c>
      <c r="I135" s="358">
        <f t="shared" si="5"/>
        <v>0</v>
      </c>
      <c r="J135" s="359">
        <f t="shared" si="6"/>
        <v>0</v>
      </c>
      <c r="K135" s="359">
        <f t="shared" si="7"/>
        <v>0</v>
      </c>
      <c r="L135" s="359">
        <v>0</v>
      </c>
    </row>
    <row r="136" spans="1:12" s="348" customFormat="1" ht="12.5" hidden="1" x14ac:dyDescent="0.25">
      <c r="A136" s="319" t="s">
        <v>338</v>
      </c>
      <c r="B136" s="319"/>
      <c r="C136" s="356">
        <v>0</v>
      </c>
      <c r="D136" s="357">
        <v>0</v>
      </c>
      <c r="E136" s="357">
        <v>0</v>
      </c>
      <c r="F136" s="357">
        <v>0</v>
      </c>
      <c r="G136" s="357">
        <v>0</v>
      </c>
      <c r="H136" s="357">
        <v>0</v>
      </c>
      <c r="I136" s="358">
        <f t="shared" si="5"/>
        <v>0</v>
      </c>
      <c r="J136" s="359">
        <f t="shared" si="6"/>
        <v>0</v>
      </c>
      <c r="K136" s="359">
        <f t="shared" si="7"/>
        <v>0</v>
      </c>
      <c r="L136" s="359">
        <v>0</v>
      </c>
    </row>
    <row r="137" spans="1:12" s="348" customFormat="1" ht="12.5" hidden="1" x14ac:dyDescent="0.25">
      <c r="A137" s="319" t="s">
        <v>339</v>
      </c>
      <c r="B137" s="319"/>
      <c r="C137" s="356">
        <v>0</v>
      </c>
      <c r="D137" s="357">
        <v>0</v>
      </c>
      <c r="E137" s="357">
        <v>0</v>
      </c>
      <c r="F137" s="357">
        <v>0</v>
      </c>
      <c r="G137" s="357">
        <v>0</v>
      </c>
      <c r="H137" s="357">
        <v>0</v>
      </c>
      <c r="I137" s="358">
        <f t="shared" si="5"/>
        <v>0</v>
      </c>
      <c r="J137" s="359">
        <f t="shared" si="6"/>
        <v>0</v>
      </c>
      <c r="K137" s="359">
        <f t="shared" si="7"/>
        <v>0</v>
      </c>
      <c r="L137" s="359">
        <v>0</v>
      </c>
    </row>
    <row r="138" spans="1:12" s="348" customFormat="1" ht="12.5" hidden="1" x14ac:dyDescent="0.25">
      <c r="A138" s="319" t="s">
        <v>340</v>
      </c>
      <c r="B138" s="319"/>
      <c r="C138" s="356">
        <v>0</v>
      </c>
      <c r="D138" s="357">
        <v>0</v>
      </c>
      <c r="E138" s="357">
        <v>0</v>
      </c>
      <c r="F138" s="357">
        <v>0</v>
      </c>
      <c r="G138" s="357">
        <v>0</v>
      </c>
      <c r="H138" s="357">
        <v>0</v>
      </c>
      <c r="I138" s="358">
        <f t="shared" si="5"/>
        <v>0</v>
      </c>
      <c r="J138" s="359">
        <f t="shared" si="6"/>
        <v>0</v>
      </c>
      <c r="K138" s="359">
        <f t="shared" si="7"/>
        <v>0</v>
      </c>
      <c r="L138" s="359">
        <v>0</v>
      </c>
    </row>
    <row r="139" spans="1:12" s="348" customFormat="1" ht="12.5" hidden="1" x14ac:dyDescent="0.25">
      <c r="A139" s="319" t="s">
        <v>341</v>
      </c>
      <c r="B139" s="319"/>
      <c r="C139" s="356">
        <v>0</v>
      </c>
      <c r="D139" s="357">
        <v>0</v>
      </c>
      <c r="E139" s="357">
        <v>0</v>
      </c>
      <c r="F139" s="357">
        <v>0</v>
      </c>
      <c r="G139" s="357">
        <v>0</v>
      </c>
      <c r="H139" s="357">
        <v>0</v>
      </c>
      <c r="I139" s="358">
        <f t="shared" si="5"/>
        <v>0</v>
      </c>
      <c r="J139" s="359">
        <f t="shared" si="6"/>
        <v>0</v>
      </c>
      <c r="K139" s="359">
        <f t="shared" si="7"/>
        <v>0</v>
      </c>
      <c r="L139" s="359">
        <v>0</v>
      </c>
    </row>
    <row r="140" spans="1:12" s="348" customFormat="1" ht="12.5" hidden="1" x14ac:dyDescent="0.25">
      <c r="A140" s="319" t="s">
        <v>342</v>
      </c>
      <c r="B140" s="319"/>
      <c r="C140" s="356">
        <v>0</v>
      </c>
      <c r="D140" s="357">
        <v>0</v>
      </c>
      <c r="E140" s="357">
        <v>0</v>
      </c>
      <c r="F140" s="357">
        <v>0</v>
      </c>
      <c r="G140" s="357">
        <v>0</v>
      </c>
      <c r="H140" s="357">
        <v>0</v>
      </c>
      <c r="I140" s="358">
        <f t="shared" si="5"/>
        <v>0</v>
      </c>
      <c r="J140" s="359">
        <f t="shared" si="6"/>
        <v>0</v>
      </c>
      <c r="K140" s="359">
        <f t="shared" si="7"/>
        <v>0</v>
      </c>
      <c r="L140" s="359">
        <v>0</v>
      </c>
    </row>
    <row r="141" spans="1:12" s="348" customFormat="1" ht="12.5" hidden="1" x14ac:dyDescent="0.25">
      <c r="A141" s="319" t="s">
        <v>343</v>
      </c>
      <c r="B141" s="319"/>
      <c r="C141" s="356">
        <v>0</v>
      </c>
      <c r="D141" s="357">
        <v>0</v>
      </c>
      <c r="E141" s="357">
        <v>0</v>
      </c>
      <c r="F141" s="357">
        <v>0</v>
      </c>
      <c r="G141" s="357">
        <v>0</v>
      </c>
      <c r="H141" s="357">
        <v>0</v>
      </c>
      <c r="I141" s="358">
        <f t="shared" si="5"/>
        <v>0</v>
      </c>
      <c r="J141" s="359">
        <f t="shared" si="6"/>
        <v>0</v>
      </c>
      <c r="K141" s="359">
        <f t="shared" si="7"/>
        <v>0</v>
      </c>
      <c r="L141" s="359">
        <v>0</v>
      </c>
    </row>
    <row r="142" spans="1:12" s="348" customFormat="1" ht="12.5" hidden="1" x14ac:dyDescent="0.25">
      <c r="A142" s="319" t="s">
        <v>344</v>
      </c>
      <c r="B142" s="319"/>
      <c r="C142" s="356">
        <v>0</v>
      </c>
      <c r="D142" s="357">
        <v>0</v>
      </c>
      <c r="E142" s="357">
        <v>0</v>
      </c>
      <c r="F142" s="357">
        <v>0</v>
      </c>
      <c r="G142" s="357">
        <v>0</v>
      </c>
      <c r="H142" s="357">
        <v>0</v>
      </c>
      <c r="I142" s="358">
        <f t="shared" si="5"/>
        <v>0</v>
      </c>
      <c r="J142" s="359">
        <f t="shared" si="6"/>
        <v>0</v>
      </c>
      <c r="K142" s="359">
        <f t="shared" si="7"/>
        <v>0</v>
      </c>
      <c r="L142" s="359">
        <v>0</v>
      </c>
    </row>
    <row r="143" spans="1:12" s="348" customFormat="1" ht="12.5" hidden="1" x14ac:dyDescent="0.25">
      <c r="A143" s="319" t="s">
        <v>345</v>
      </c>
      <c r="B143" s="319"/>
      <c r="C143" s="356">
        <v>0</v>
      </c>
      <c r="D143" s="357">
        <v>0</v>
      </c>
      <c r="E143" s="357">
        <v>0</v>
      </c>
      <c r="F143" s="357">
        <v>0</v>
      </c>
      <c r="G143" s="357">
        <v>0</v>
      </c>
      <c r="H143" s="357">
        <v>0</v>
      </c>
      <c r="I143" s="358">
        <f t="shared" si="5"/>
        <v>0</v>
      </c>
      <c r="J143" s="359">
        <f t="shared" si="6"/>
        <v>0</v>
      </c>
      <c r="K143" s="359">
        <f t="shared" si="7"/>
        <v>0</v>
      </c>
      <c r="L143" s="359">
        <v>0</v>
      </c>
    </row>
    <row r="144" spans="1:12" s="348" customFormat="1" ht="12.5" hidden="1" x14ac:dyDescent="0.25">
      <c r="A144" s="319" t="s">
        <v>346</v>
      </c>
      <c r="B144" s="319"/>
      <c r="C144" s="356">
        <v>0</v>
      </c>
      <c r="D144" s="357">
        <v>0</v>
      </c>
      <c r="E144" s="357">
        <v>0</v>
      </c>
      <c r="F144" s="357">
        <v>0</v>
      </c>
      <c r="G144" s="357">
        <v>0</v>
      </c>
      <c r="H144" s="357">
        <v>0</v>
      </c>
      <c r="I144" s="358">
        <f t="shared" si="5"/>
        <v>0</v>
      </c>
      <c r="J144" s="359">
        <f t="shared" si="6"/>
        <v>0</v>
      </c>
      <c r="K144" s="359">
        <f t="shared" si="7"/>
        <v>0</v>
      </c>
      <c r="L144" s="359">
        <v>0</v>
      </c>
    </row>
    <row r="145" spans="1:12" s="348" customFormat="1" ht="12.5" hidden="1" x14ac:dyDescent="0.25">
      <c r="A145" s="319" t="s">
        <v>347</v>
      </c>
      <c r="B145" s="319"/>
      <c r="C145" s="356">
        <v>0</v>
      </c>
      <c r="D145" s="357">
        <v>0</v>
      </c>
      <c r="E145" s="357">
        <v>0</v>
      </c>
      <c r="F145" s="357">
        <v>0</v>
      </c>
      <c r="G145" s="357">
        <v>0</v>
      </c>
      <c r="H145" s="357">
        <v>0</v>
      </c>
      <c r="I145" s="358">
        <f t="shared" si="5"/>
        <v>0</v>
      </c>
      <c r="J145" s="359">
        <f t="shared" si="6"/>
        <v>0</v>
      </c>
      <c r="K145" s="359">
        <f t="shared" si="7"/>
        <v>0</v>
      </c>
      <c r="L145" s="359">
        <v>0</v>
      </c>
    </row>
    <row r="146" spans="1:12" s="348" customFormat="1" ht="12.5" hidden="1" x14ac:dyDescent="0.25">
      <c r="A146" s="319" t="s">
        <v>348</v>
      </c>
      <c r="B146" s="319"/>
      <c r="C146" s="356">
        <v>0</v>
      </c>
      <c r="D146" s="357">
        <v>0</v>
      </c>
      <c r="E146" s="357">
        <v>0</v>
      </c>
      <c r="F146" s="357">
        <v>0</v>
      </c>
      <c r="G146" s="357">
        <v>0</v>
      </c>
      <c r="H146" s="357">
        <v>0</v>
      </c>
      <c r="I146" s="358">
        <f t="shared" si="5"/>
        <v>0</v>
      </c>
      <c r="J146" s="359">
        <f t="shared" si="6"/>
        <v>0</v>
      </c>
      <c r="K146" s="359">
        <f t="shared" si="7"/>
        <v>0</v>
      </c>
      <c r="L146" s="359">
        <v>0</v>
      </c>
    </row>
    <row r="147" spans="1:12" s="348" customFormat="1" ht="12.5" hidden="1" x14ac:dyDescent="0.25">
      <c r="A147" s="319" t="s">
        <v>349</v>
      </c>
      <c r="B147" s="319"/>
      <c r="C147" s="356">
        <v>0</v>
      </c>
      <c r="D147" s="357">
        <v>0</v>
      </c>
      <c r="E147" s="357">
        <v>0</v>
      </c>
      <c r="F147" s="357">
        <v>0</v>
      </c>
      <c r="G147" s="357">
        <v>0</v>
      </c>
      <c r="H147" s="357">
        <v>0</v>
      </c>
      <c r="I147" s="358">
        <f t="shared" si="5"/>
        <v>0</v>
      </c>
      <c r="J147" s="359">
        <f t="shared" si="6"/>
        <v>0</v>
      </c>
      <c r="K147" s="359">
        <f t="shared" si="7"/>
        <v>0</v>
      </c>
      <c r="L147" s="359">
        <v>0</v>
      </c>
    </row>
    <row r="148" spans="1:12" s="348" customFormat="1" ht="12.5" hidden="1" x14ac:dyDescent="0.25">
      <c r="A148" s="319" t="s">
        <v>350</v>
      </c>
      <c r="B148" s="319"/>
      <c r="C148" s="356">
        <v>0</v>
      </c>
      <c r="D148" s="357">
        <v>0</v>
      </c>
      <c r="E148" s="357">
        <v>0</v>
      </c>
      <c r="F148" s="357">
        <v>0</v>
      </c>
      <c r="G148" s="357">
        <v>0</v>
      </c>
      <c r="H148" s="357">
        <v>0</v>
      </c>
      <c r="I148" s="358">
        <f t="shared" si="5"/>
        <v>0</v>
      </c>
      <c r="J148" s="359">
        <f t="shared" si="6"/>
        <v>0</v>
      </c>
      <c r="K148" s="359">
        <f t="shared" si="7"/>
        <v>0</v>
      </c>
      <c r="L148" s="359">
        <v>0</v>
      </c>
    </row>
    <row r="149" spans="1:12" s="348" customFormat="1" ht="12.5" hidden="1" x14ac:dyDescent="0.25">
      <c r="A149" s="319" t="s">
        <v>351</v>
      </c>
      <c r="B149" s="319"/>
      <c r="C149" s="356">
        <v>0</v>
      </c>
      <c r="D149" s="357">
        <v>0</v>
      </c>
      <c r="E149" s="357">
        <v>0</v>
      </c>
      <c r="F149" s="357">
        <v>0</v>
      </c>
      <c r="G149" s="357">
        <v>0</v>
      </c>
      <c r="H149" s="357">
        <v>0</v>
      </c>
      <c r="I149" s="358">
        <f t="shared" si="5"/>
        <v>0</v>
      </c>
      <c r="J149" s="359">
        <f t="shared" si="6"/>
        <v>0</v>
      </c>
      <c r="K149" s="359">
        <f t="shared" si="7"/>
        <v>0</v>
      </c>
      <c r="L149" s="359">
        <v>0</v>
      </c>
    </row>
    <row r="150" spans="1:12" s="348" customFormat="1" ht="12.5" hidden="1" x14ac:dyDescent="0.25">
      <c r="A150" s="319" t="s">
        <v>352</v>
      </c>
      <c r="B150" s="319"/>
      <c r="C150" s="356">
        <v>0</v>
      </c>
      <c r="D150" s="357">
        <v>0</v>
      </c>
      <c r="E150" s="357">
        <v>0</v>
      </c>
      <c r="F150" s="357">
        <v>0</v>
      </c>
      <c r="G150" s="357">
        <v>0</v>
      </c>
      <c r="H150" s="357">
        <v>0</v>
      </c>
      <c r="I150" s="358">
        <f t="shared" si="5"/>
        <v>0</v>
      </c>
      <c r="J150" s="359">
        <f t="shared" si="6"/>
        <v>0</v>
      </c>
      <c r="K150" s="359">
        <f t="shared" si="7"/>
        <v>0</v>
      </c>
      <c r="L150" s="359">
        <v>0</v>
      </c>
    </row>
    <row r="151" spans="1:12" s="348" customFormat="1" ht="12.5" hidden="1" x14ac:dyDescent="0.25">
      <c r="A151" s="319" t="s">
        <v>353</v>
      </c>
      <c r="B151" s="319"/>
      <c r="C151" s="356">
        <v>0</v>
      </c>
      <c r="D151" s="357">
        <v>0</v>
      </c>
      <c r="E151" s="357">
        <v>0</v>
      </c>
      <c r="F151" s="357">
        <v>0</v>
      </c>
      <c r="G151" s="357">
        <v>0</v>
      </c>
      <c r="H151" s="357">
        <v>0</v>
      </c>
      <c r="I151" s="358">
        <f t="shared" si="5"/>
        <v>0</v>
      </c>
      <c r="J151" s="359">
        <f t="shared" si="6"/>
        <v>0</v>
      </c>
      <c r="K151" s="359">
        <f t="shared" si="7"/>
        <v>0</v>
      </c>
      <c r="L151" s="359">
        <v>0</v>
      </c>
    </row>
    <row r="152" spans="1:12" s="348" customFormat="1" ht="12.5" hidden="1" x14ac:dyDescent="0.25">
      <c r="A152" s="319" t="s">
        <v>354</v>
      </c>
      <c r="B152" s="319"/>
      <c r="C152" s="356">
        <v>0</v>
      </c>
      <c r="D152" s="357">
        <v>0</v>
      </c>
      <c r="E152" s="357">
        <v>0</v>
      </c>
      <c r="F152" s="357">
        <v>0</v>
      </c>
      <c r="G152" s="357">
        <v>0</v>
      </c>
      <c r="H152" s="357">
        <v>0</v>
      </c>
      <c r="I152" s="358">
        <f t="shared" si="5"/>
        <v>0</v>
      </c>
      <c r="J152" s="359">
        <f t="shared" si="6"/>
        <v>0</v>
      </c>
      <c r="K152" s="359">
        <f t="shared" si="7"/>
        <v>0</v>
      </c>
      <c r="L152" s="359">
        <v>0</v>
      </c>
    </row>
    <row r="153" spans="1:12" s="348" customFormat="1" ht="12.5" hidden="1" x14ac:dyDescent="0.25">
      <c r="A153" s="319" t="s">
        <v>355</v>
      </c>
      <c r="B153" s="319"/>
      <c r="C153" s="356">
        <v>0</v>
      </c>
      <c r="D153" s="357">
        <v>0</v>
      </c>
      <c r="E153" s="357">
        <v>0</v>
      </c>
      <c r="F153" s="357">
        <v>0</v>
      </c>
      <c r="G153" s="357">
        <v>0</v>
      </c>
      <c r="H153" s="357">
        <v>0</v>
      </c>
      <c r="I153" s="358">
        <f t="shared" si="5"/>
        <v>0</v>
      </c>
      <c r="J153" s="359">
        <f t="shared" si="6"/>
        <v>0</v>
      </c>
      <c r="K153" s="359">
        <f t="shared" si="7"/>
        <v>0</v>
      </c>
      <c r="L153" s="359">
        <v>0</v>
      </c>
    </row>
    <row r="154" spans="1:12" s="348" customFormat="1" ht="12.5" hidden="1" x14ac:dyDescent="0.25">
      <c r="A154" s="319" t="s">
        <v>356</v>
      </c>
      <c r="B154" s="319"/>
      <c r="C154" s="356">
        <v>0</v>
      </c>
      <c r="D154" s="357">
        <v>0</v>
      </c>
      <c r="E154" s="357">
        <v>0</v>
      </c>
      <c r="F154" s="357">
        <v>0</v>
      </c>
      <c r="G154" s="357">
        <v>0</v>
      </c>
      <c r="H154" s="357">
        <v>0</v>
      </c>
      <c r="I154" s="358">
        <f t="shared" si="5"/>
        <v>0</v>
      </c>
      <c r="J154" s="359">
        <f t="shared" si="6"/>
        <v>0</v>
      </c>
      <c r="K154" s="359">
        <f t="shared" si="7"/>
        <v>0</v>
      </c>
      <c r="L154" s="359">
        <v>0</v>
      </c>
    </row>
    <row r="155" spans="1:12" s="348" customFormat="1" ht="12.5" hidden="1" x14ac:dyDescent="0.25">
      <c r="A155" s="319" t="s">
        <v>357</v>
      </c>
      <c r="B155" s="319"/>
      <c r="C155" s="356">
        <v>0</v>
      </c>
      <c r="D155" s="357">
        <v>0</v>
      </c>
      <c r="E155" s="357">
        <v>0</v>
      </c>
      <c r="F155" s="357">
        <v>0</v>
      </c>
      <c r="G155" s="357">
        <v>0</v>
      </c>
      <c r="H155" s="357">
        <v>0</v>
      </c>
      <c r="I155" s="358">
        <f t="shared" si="5"/>
        <v>0</v>
      </c>
      <c r="J155" s="359">
        <f t="shared" si="6"/>
        <v>0</v>
      </c>
      <c r="K155" s="359">
        <f t="shared" si="7"/>
        <v>0</v>
      </c>
      <c r="L155" s="359">
        <v>0</v>
      </c>
    </row>
    <row r="156" spans="1:12" s="348" customFormat="1" ht="15" hidden="1" customHeight="1" x14ac:dyDescent="0.25">
      <c r="A156" s="319" t="s">
        <v>358</v>
      </c>
      <c r="B156" s="319"/>
      <c r="C156" s="356">
        <v>0</v>
      </c>
      <c r="D156" s="357">
        <v>0</v>
      </c>
      <c r="E156" s="357">
        <v>0</v>
      </c>
      <c r="F156" s="357">
        <v>0</v>
      </c>
      <c r="G156" s="357">
        <v>0</v>
      </c>
      <c r="H156" s="357">
        <v>0</v>
      </c>
      <c r="I156" s="358">
        <f t="shared" si="5"/>
        <v>0</v>
      </c>
      <c r="J156" s="359">
        <f t="shared" si="6"/>
        <v>0</v>
      </c>
      <c r="K156" s="359">
        <f t="shared" si="7"/>
        <v>0</v>
      </c>
      <c r="L156" s="359">
        <v>0</v>
      </c>
    </row>
    <row r="157" spans="1:12" s="348" customFormat="1" ht="12.5" hidden="1" x14ac:dyDescent="0.25">
      <c r="A157" s="319" t="s">
        <v>359</v>
      </c>
      <c r="B157" s="319"/>
      <c r="C157" s="356">
        <v>0</v>
      </c>
      <c r="D157" s="357">
        <v>0</v>
      </c>
      <c r="E157" s="357">
        <v>0</v>
      </c>
      <c r="F157" s="357">
        <v>0</v>
      </c>
      <c r="G157" s="357">
        <v>0</v>
      </c>
      <c r="H157" s="357">
        <v>0</v>
      </c>
      <c r="I157" s="358">
        <f t="shared" si="5"/>
        <v>0</v>
      </c>
      <c r="J157" s="359">
        <f t="shared" si="6"/>
        <v>0</v>
      </c>
      <c r="K157" s="359">
        <f t="shared" si="7"/>
        <v>0</v>
      </c>
      <c r="L157" s="359">
        <v>0</v>
      </c>
    </row>
    <row r="158" spans="1:12" s="348" customFormat="1" ht="12.5" hidden="1" x14ac:dyDescent="0.25">
      <c r="A158" s="319" t="s">
        <v>360</v>
      </c>
      <c r="B158" s="319"/>
      <c r="C158" s="356">
        <v>0</v>
      </c>
      <c r="D158" s="357">
        <v>0</v>
      </c>
      <c r="E158" s="357">
        <v>0</v>
      </c>
      <c r="F158" s="357">
        <v>0</v>
      </c>
      <c r="G158" s="357">
        <v>0</v>
      </c>
      <c r="H158" s="357">
        <v>0</v>
      </c>
      <c r="I158" s="358">
        <f t="shared" si="5"/>
        <v>0</v>
      </c>
      <c r="J158" s="359">
        <f t="shared" si="6"/>
        <v>0</v>
      </c>
      <c r="K158" s="359">
        <f t="shared" si="7"/>
        <v>0</v>
      </c>
      <c r="L158" s="359">
        <v>0</v>
      </c>
    </row>
    <row r="159" spans="1:12" s="348" customFormat="1" ht="12.5" hidden="1" x14ac:dyDescent="0.25">
      <c r="A159" s="319" t="s">
        <v>361</v>
      </c>
      <c r="B159" s="319"/>
      <c r="C159" s="356">
        <v>0</v>
      </c>
      <c r="D159" s="357">
        <v>0</v>
      </c>
      <c r="E159" s="357">
        <v>0</v>
      </c>
      <c r="F159" s="357">
        <v>0</v>
      </c>
      <c r="G159" s="357">
        <v>0</v>
      </c>
      <c r="H159" s="357">
        <v>0</v>
      </c>
      <c r="I159" s="358">
        <f t="shared" si="5"/>
        <v>0</v>
      </c>
      <c r="J159" s="359">
        <f t="shared" si="6"/>
        <v>0</v>
      </c>
      <c r="K159" s="359">
        <f t="shared" si="7"/>
        <v>0</v>
      </c>
      <c r="L159" s="359">
        <v>0</v>
      </c>
    </row>
    <row r="160" spans="1:12" s="348" customFormat="1" ht="12.5" hidden="1" x14ac:dyDescent="0.25">
      <c r="A160" s="319" t="s">
        <v>362</v>
      </c>
      <c r="B160" s="319"/>
      <c r="C160" s="356">
        <v>0</v>
      </c>
      <c r="D160" s="357">
        <v>0</v>
      </c>
      <c r="E160" s="357">
        <v>0</v>
      </c>
      <c r="F160" s="357">
        <v>0</v>
      </c>
      <c r="G160" s="357">
        <v>0</v>
      </c>
      <c r="H160" s="357">
        <v>0</v>
      </c>
      <c r="I160" s="358">
        <f t="shared" si="5"/>
        <v>0</v>
      </c>
      <c r="J160" s="359">
        <f t="shared" si="6"/>
        <v>0</v>
      </c>
      <c r="K160" s="359">
        <f t="shared" si="7"/>
        <v>0</v>
      </c>
      <c r="L160" s="359">
        <v>0</v>
      </c>
    </row>
    <row r="161" spans="1:12" s="348" customFormat="1" ht="12.5" hidden="1" x14ac:dyDescent="0.25">
      <c r="A161" s="319" t="s">
        <v>363</v>
      </c>
      <c r="B161" s="319"/>
      <c r="C161" s="356">
        <v>0</v>
      </c>
      <c r="D161" s="357">
        <v>0</v>
      </c>
      <c r="E161" s="357">
        <v>0</v>
      </c>
      <c r="F161" s="357">
        <v>0</v>
      </c>
      <c r="G161" s="357">
        <v>0</v>
      </c>
      <c r="H161" s="357">
        <v>0</v>
      </c>
      <c r="I161" s="358">
        <f t="shared" si="5"/>
        <v>0</v>
      </c>
      <c r="J161" s="359">
        <f t="shared" si="6"/>
        <v>0</v>
      </c>
      <c r="K161" s="359">
        <f t="shared" si="7"/>
        <v>0</v>
      </c>
      <c r="L161" s="359">
        <v>0</v>
      </c>
    </row>
    <row r="162" spans="1:12" s="348" customFormat="1" ht="12.5" hidden="1" x14ac:dyDescent="0.25">
      <c r="A162" s="319" t="s">
        <v>364</v>
      </c>
      <c r="B162" s="319"/>
      <c r="C162" s="356">
        <v>0</v>
      </c>
      <c r="D162" s="357">
        <v>0</v>
      </c>
      <c r="E162" s="357">
        <v>0</v>
      </c>
      <c r="F162" s="357">
        <v>0</v>
      </c>
      <c r="G162" s="357">
        <v>0</v>
      </c>
      <c r="H162" s="357">
        <v>0</v>
      </c>
      <c r="I162" s="358">
        <f t="shared" ref="I162:I183" si="8">IFERROR(+C162/($C$184),0)</f>
        <v>0</v>
      </c>
      <c r="J162" s="359">
        <f t="shared" ref="J162:J183" si="9">+I162*$C$28</f>
        <v>0</v>
      </c>
      <c r="K162" s="359">
        <f t="shared" ref="K162:K183" si="10">+J162/12</f>
        <v>0</v>
      </c>
      <c r="L162" s="359">
        <v>0</v>
      </c>
    </row>
    <row r="163" spans="1:12" s="348" customFormat="1" ht="12.5" hidden="1" x14ac:dyDescent="0.25">
      <c r="A163" s="319" t="s">
        <v>365</v>
      </c>
      <c r="B163" s="319"/>
      <c r="C163" s="356">
        <v>0</v>
      </c>
      <c r="D163" s="357">
        <v>0</v>
      </c>
      <c r="E163" s="357">
        <v>0</v>
      </c>
      <c r="F163" s="357">
        <v>0</v>
      </c>
      <c r="G163" s="357">
        <v>0</v>
      </c>
      <c r="H163" s="357">
        <v>0</v>
      </c>
      <c r="I163" s="358">
        <f t="shared" si="8"/>
        <v>0</v>
      </c>
      <c r="J163" s="359">
        <f t="shared" si="9"/>
        <v>0</v>
      </c>
      <c r="K163" s="359">
        <f t="shared" si="10"/>
        <v>0</v>
      </c>
      <c r="L163" s="359">
        <v>0</v>
      </c>
    </row>
    <row r="164" spans="1:12" s="348" customFormat="1" ht="12.5" hidden="1" x14ac:dyDescent="0.25">
      <c r="A164" s="319" t="s">
        <v>366</v>
      </c>
      <c r="B164" s="319"/>
      <c r="C164" s="356">
        <v>0</v>
      </c>
      <c r="D164" s="357">
        <v>0</v>
      </c>
      <c r="E164" s="357">
        <v>0</v>
      </c>
      <c r="F164" s="357">
        <v>0</v>
      </c>
      <c r="G164" s="357">
        <v>0</v>
      </c>
      <c r="H164" s="357">
        <v>0</v>
      </c>
      <c r="I164" s="358">
        <f t="shared" si="8"/>
        <v>0</v>
      </c>
      <c r="J164" s="359">
        <f t="shared" si="9"/>
        <v>0</v>
      </c>
      <c r="K164" s="359">
        <f t="shared" si="10"/>
        <v>0</v>
      </c>
      <c r="L164" s="359">
        <v>0</v>
      </c>
    </row>
    <row r="165" spans="1:12" s="348" customFormat="1" ht="12.5" hidden="1" x14ac:dyDescent="0.25">
      <c r="A165" s="319" t="s">
        <v>367</v>
      </c>
      <c r="B165" s="319"/>
      <c r="C165" s="356">
        <v>0</v>
      </c>
      <c r="D165" s="357">
        <v>0</v>
      </c>
      <c r="E165" s="357">
        <v>0</v>
      </c>
      <c r="F165" s="357">
        <v>0</v>
      </c>
      <c r="G165" s="357">
        <v>0</v>
      </c>
      <c r="H165" s="357">
        <v>0</v>
      </c>
      <c r="I165" s="358">
        <f t="shared" si="8"/>
        <v>0</v>
      </c>
      <c r="J165" s="359">
        <f t="shared" si="9"/>
        <v>0</v>
      </c>
      <c r="K165" s="359">
        <f t="shared" si="10"/>
        <v>0</v>
      </c>
      <c r="L165" s="359">
        <v>0</v>
      </c>
    </row>
    <row r="166" spans="1:12" s="348" customFormat="1" ht="12.5" hidden="1" x14ac:dyDescent="0.25">
      <c r="A166" s="319" t="s">
        <v>368</v>
      </c>
      <c r="B166" s="319"/>
      <c r="C166" s="356">
        <v>0</v>
      </c>
      <c r="D166" s="357">
        <v>0</v>
      </c>
      <c r="E166" s="357">
        <v>0</v>
      </c>
      <c r="F166" s="357">
        <v>0</v>
      </c>
      <c r="G166" s="357">
        <v>0</v>
      </c>
      <c r="H166" s="357">
        <v>0</v>
      </c>
      <c r="I166" s="358">
        <f t="shared" si="8"/>
        <v>0</v>
      </c>
      <c r="J166" s="359">
        <f t="shared" si="9"/>
        <v>0</v>
      </c>
      <c r="K166" s="359">
        <f t="shared" si="10"/>
        <v>0</v>
      </c>
      <c r="L166" s="359">
        <v>0</v>
      </c>
    </row>
    <row r="167" spans="1:12" s="348" customFormat="1" ht="12.5" hidden="1" x14ac:dyDescent="0.25">
      <c r="A167" s="319" t="s">
        <v>369</v>
      </c>
      <c r="B167" s="319"/>
      <c r="C167" s="356">
        <v>0</v>
      </c>
      <c r="D167" s="357">
        <v>0</v>
      </c>
      <c r="E167" s="357">
        <v>0</v>
      </c>
      <c r="F167" s="357">
        <v>0</v>
      </c>
      <c r="G167" s="357">
        <v>0</v>
      </c>
      <c r="H167" s="357">
        <v>0</v>
      </c>
      <c r="I167" s="358">
        <f t="shared" si="8"/>
        <v>0</v>
      </c>
      <c r="J167" s="359">
        <f t="shared" si="9"/>
        <v>0</v>
      </c>
      <c r="K167" s="359">
        <f t="shared" si="10"/>
        <v>0</v>
      </c>
      <c r="L167" s="359">
        <v>0</v>
      </c>
    </row>
    <row r="168" spans="1:12" s="348" customFormat="1" ht="12.5" hidden="1" x14ac:dyDescent="0.25">
      <c r="A168" s="319" t="s">
        <v>370</v>
      </c>
      <c r="B168" s="319"/>
      <c r="C168" s="356">
        <v>0</v>
      </c>
      <c r="D168" s="357">
        <v>0</v>
      </c>
      <c r="E168" s="357">
        <v>0</v>
      </c>
      <c r="F168" s="357">
        <v>0</v>
      </c>
      <c r="G168" s="357">
        <v>0</v>
      </c>
      <c r="H168" s="357">
        <v>0</v>
      </c>
      <c r="I168" s="358">
        <f t="shared" si="8"/>
        <v>0</v>
      </c>
      <c r="J168" s="359">
        <f t="shared" si="9"/>
        <v>0</v>
      </c>
      <c r="K168" s="359">
        <f t="shared" si="10"/>
        <v>0</v>
      </c>
      <c r="L168" s="359">
        <v>0</v>
      </c>
    </row>
    <row r="169" spans="1:12" s="348" customFormat="1" ht="12.5" hidden="1" x14ac:dyDescent="0.25">
      <c r="A169" s="319" t="s">
        <v>371</v>
      </c>
      <c r="B169" s="319"/>
      <c r="C169" s="356">
        <v>0</v>
      </c>
      <c r="D169" s="357">
        <v>0</v>
      </c>
      <c r="E169" s="357">
        <v>0</v>
      </c>
      <c r="F169" s="357">
        <v>0</v>
      </c>
      <c r="G169" s="357">
        <v>0</v>
      </c>
      <c r="H169" s="357">
        <v>0</v>
      </c>
      <c r="I169" s="358">
        <f t="shared" si="8"/>
        <v>0</v>
      </c>
      <c r="J169" s="359">
        <f t="shared" si="9"/>
        <v>0</v>
      </c>
      <c r="K169" s="359">
        <f t="shared" si="10"/>
        <v>0</v>
      </c>
      <c r="L169" s="359">
        <v>0</v>
      </c>
    </row>
    <row r="170" spans="1:12" s="348" customFormat="1" ht="12.5" hidden="1" x14ac:dyDescent="0.25">
      <c r="A170" s="319" t="s">
        <v>372</v>
      </c>
      <c r="B170" s="319"/>
      <c r="C170" s="356">
        <v>0</v>
      </c>
      <c r="D170" s="357">
        <v>0</v>
      </c>
      <c r="E170" s="357">
        <v>0</v>
      </c>
      <c r="F170" s="357">
        <v>0</v>
      </c>
      <c r="G170" s="357">
        <v>0</v>
      </c>
      <c r="H170" s="357">
        <v>0</v>
      </c>
      <c r="I170" s="358">
        <f t="shared" si="8"/>
        <v>0</v>
      </c>
      <c r="J170" s="359">
        <f t="shared" si="9"/>
        <v>0</v>
      </c>
      <c r="K170" s="359">
        <f t="shared" si="10"/>
        <v>0</v>
      </c>
      <c r="L170" s="359">
        <v>0</v>
      </c>
    </row>
    <row r="171" spans="1:12" s="348" customFormat="1" ht="12.5" hidden="1" x14ac:dyDescent="0.25">
      <c r="A171" s="319" t="s">
        <v>373</v>
      </c>
      <c r="B171" s="319"/>
      <c r="C171" s="356">
        <v>0</v>
      </c>
      <c r="D171" s="357">
        <v>0</v>
      </c>
      <c r="E171" s="357">
        <v>0</v>
      </c>
      <c r="F171" s="357">
        <v>0</v>
      </c>
      <c r="G171" s="357">
        <v>0</v>
      </c>
      <c r="H171" s="357">
        <v>0</v>
      </c>
      <c r="I171" s="358">
        <f t="shared" si="8"/>
        <v>0</v>
      </c>
      <c r="J171" s="359">
        <f t="shared" si="9"/>
        <v>0</v>
      </c>
      <c r="K171" s="359">
        <f t="shared" si="10"/>
        <v>0</v>
      </c>
      <c r="L171" s="359">
        <v>0</v>
      </c>
    </row>
    <row r="172" spans="1:12" s="348" customFormat="1" ht="12.5" hidden="1" x14ac:dyDescent="0.25">
      <c r="A172" s="319" t="s">
        <v>374</v>
      </c>
      <c r="B172" s="319"/>
      <c r="C172" s="356">
        <v>0</v>
      </c>
      <c r="D172" s="357">
        <v>0</v>
      </c>
      <c r="E172" s="357">
        <v>0</v>
      </c>
      <c r="F172" s="357">
        <v>0</v>
      </c>
      <c r="G172" s="357">
        <v>0</v>
      </c>
      <c r="H172" s="357">
        <v>0</v>
      </c>
      <c r="I172" s="358">
        <f t="shared" si="8"/>
        <v>0</v>
      </c>
      <c r="J172" s="359">
        <f t="shared" si="9"/>
        <v>0</v>
      </c>
      <c r="K172" s="359">
        <f t="shared" si="10"/>
        <v>0</v>
      </c>
      <c r="L172" s="359">
        <v>0</v>
      </c>
    </row>
    <row r="173" spans="1:12" s="348" customFormat="1" ht="12.5" hidden="1" x14ac:dyDescent="0.25">
      <c r="A173" s="319" t="s">
        <v>375</v>
      </c>
      <c r="B173" s="319"/>
      <c r="C173" s="356">
        <v>0</v>
      </c>
      <c r="D173" s="357">
        <v>0</v>
      </c>
      <c r="E173" s="357">
        <v>0</v>
      </c>
      <c r="F173" s="357">
        <v>0</v>
      </c>
      <c r="G173" s="357">
        <v>0</v>
      </c>
      <c r="H173" s="357">
        <v>0</v>
      </c>
      <c r="I173" s="358">
        <f t="shared" si="8"/>
        <v>0</v>
      </c>
      <c r="J173" s="359">
        <f t="shared" si="9"/>
        <v>0</v>
      </c>
      <c r="K173" s="359">
        <f t="shared" si="10"/>
        <v>0</v>
      </c>
      <c r="L173" s="359">
        <v>0</v>
      </c>
    </row>
    <row r="174" spans="1:12" s="348" customFormat="1" ht="12.5" hidden="1" x14ac:dyDescent="0.25">
      <c r="A174" s="319" t="s">
        <v>376</v>
      </c>
      <c r="B174" s="319"/>
      <c r="C174" s="356">
        <v>0</v>
      </c>
      <c r="D174" s="357">
        <v>0</v>
      </c>
      <c r="E174" s="357">
        <v>0</v>
      </c>
      <c r="F174" s="357">
        <v>0</v>
      </c>
      <c r="G174" s="357">
        <v>0</v>
      </c>
      <c r="H174" s="357">
        <v>0</v>
      </c>
      <c r="I174" s="358">
        <f t="shared" si="8"/>
        <v>0</v>
      </c>
      <c r="J174" s="359">
        <f t="shared" si="9"/>
        <v>0</v>
      </c>
      <c r="K174" s="359">
        <f t="shared" si="10"/>
        <v>0</v>
      </c>
      <c r="L174" s="359">
        <v>0</v>
      </c>
    </row>
    <row r="175" spans="1:12" s="348" customFormat="1" ht="12.5" hidden="1" x14ac:dyDescent="0.25">
      <c r="A175" s="319" t="s">
        <v>377</v>
      </c>
      <c r="B175" s="319"/>
      <c r="C175" s="356">
        <v>0</v>
      </c>
      <c r="D175" s="357">
        <v>0</v>
      </c>
      <c r="E175" s="357">
        <v>0</v>
      </c>
      <c r="F175" s="357">
        <v>0</v>
      </c>
      <c r="G175" s="357">
        <v>0</v>
      </c>
      <c r="H175" s="357">
        <v>0</v>
      </c>
      <c r="I175" s="358">
        <f t="shared" si="8"/>
        <v>0</v>
      </c>
      <c r="J175" s="359">
        <f t="shared" si="9"/>
        <v>0</v>
      </c>
      <c r="K175" s="359">
        <f t="shared" si="10"/>
        <v>0</v>
      </c>
      <c r="L175" s="359">
        <v>0</v>
      </c>
    </row>
    <row r="176" spans="1:12" s="348" customFormat="1" ht="12.5" hidden="1" x14ac:dyDescent="0.25">
      <c r="A176" s="319" t="s">
        <v>378</v>
      </c>
      <c r="B176" s="319"/>
      <c r="C176" s="356">
        <v>0</v>
      </c>
      <c r="D176" s="357">
        <v>0</v>
      </c>
      <c r="E176" s="357">
        <v>0</v>
      </c>
      <c r="F176" s="357">
        <v>0</v>
      </c>
      <c r="G176" s="357">
        <v>0</v>
      </c>
      <c r="H176" s="357">
        <v>0</v>
      </c>
      <c r="I176" s="358">
        <f t="shared" si="8"/>
        <v>0</v>
      </c>
      <c r="J176" s="359">
        <f t="shared" si="9"/>
        <v>0</v>
      </c>
      <c r="K176" s="359">
        <f t="shared" si="10"/>
        <v>0</v>
      </c>
      <c r="L176" s="359">
        <v>0</v>
      </c>
    </row>
    <row r="177" spans="1:12" s="348" customFormat="1" ht="12.5" hidden="1" x14ac:dyDescent="0.25">
      <c r="A177" s="319" t="s">
        <v>379</v>
      </c>
      <c r="B177" s="319"/>
      <c r="C177" s="356">
        <v>0</v>
      </c>
      <c r="D177" s="357">
        <v>0</v>
      </c>
      <c r="E177" s="357">
        <v>0</v>
      </c>
      <c r="F177" s="357">
        <v>0</v>
      </c>
      <c r="G177" s="357">
        <v>0</v>
      </c>
      <c r="H177" s="357">
        <v>0</v>
      </c>
      <c r="I177" s="358">
        <f t="shared" si="8"/>
        <v>0</v>
      </c>
      <c r="J177" s="359">
        <f t="shared" si="9"/>
        <v>0</v>
      </c>
      <c r="K177" s="359">
        <f t="shared" si="10"/>
        <v>0</v>
      </c>
      <c r="L177" s="359">
        <v>0</v>
      </c>
    </row>
    <row r="178" spans="1:12" s="348" customFormat="1" ht="12.5" hidden="1" x14ac:dyDescent="0.25">
      <c r="A178" s="319" t="s">
        <v>380</v>
      </c>
      <c r="B178" s="319"/>
      <c r="C178" s="356">
        <v>0</v>
      </c>
      <c r="D178" s="357">
        <v>0</v>
      </c>
      <c r="E178" s="357">
        <v>0</v>
      </c>
      <c r="F178" s="357">
        <v>0</v>
      </c>
      <c r="G178" s="357">
        <v>0</v>
      </c>
      <c r="H178" s="357">
        <v>0</v>
      </c>
      <c r="I178" s="358">
        <f t="shared" si="8"/>
        <v>0</v>
      </c>
      <c r="J178" s="359">
        <f t="shared" si="9"/>
        <v>0</v>
      </c>
      <c r="K178" s="359">
        <f t="shared" si="10"/>
        <v>0</v>
      </c>
      <c r="L178" s="359">
        <v>0</v>
      </c>
    </row>
    <row r="179" spans="1:12" s="348" customFormat="1" ht="12.5" hidden="1" x14ac:dyDescent="0.25">
      <c r="A179" s="319" t="s">
        <v>381</v>
      </c>
      <c r="B179" s="319"/>
      <c r="C179" s="356">
        <v>0</v>
      </c>
      <c r="D179" s="357">
        <v>0</v>
      </c>
      <c r="E179" s="357">
        <v>0</v>
      </c>
      <c r="F179" s="357">
        <v>0</v>
      </c>
      <c r="G179" s="357">
        <v>0</v>
      </c>
      <c r="H179" s="357">
        <v>0</v>
      </c>
      <c r="I179" s="358">
        <f t="shared" si="8"/>
        <v>0</v>
      </c>
      <c r="J179" s="359">
        <f t="shared" si="9"/>
        <v>0</v>
      </c>
      <c r="K179" s="359">
        <f t="shared" si="10"/>
        <v>0</v>
      </c>
      <c r="L179" s="359">
        <v>0</v>
      </c>
    </row>
    <row r="180" spans="1:12" s="348" customFormat="1" ht="12.5" hidden="1" x14ac:dyDescent="0.25">
      <c r="A180" s="319" t="s">
        <v>382</v>
      </c>
      <c r="B180" s="319"/>
      <c r="C180" s="356">
        <v>0</v>
      </c>
      <c r="D180" s="357">
        <v>0</v>
      </c>
      <c r="E180" s="357">
        <v>0</v>
      </c>
      <c r="F180" s="357">
        <v>0</v>
      </c>
      <c r="G180" s="357">
        <v>0</v>
      </c>
      <c r="H180" s="357">
        <v>0</v>
      </c>
      <c r="I180" s="358">
        <f t="shared" si="8"/>
        <v>0</v>
      </c>
      <c r="J180" s="359">
        <f t="shared" si="9"/>
        <v>0</v>
      </c>
      <c r="K180" s="359">
        <f t="shared" si="10"/>
        <v>0</v>
      </c>
      <c r="L180" s="359">
        <v>0</v>
      </c>
    </row>
    <row r="181" spans="1:12" s="348" customFormat="1" ht="12.5" hidden="1" x14ac:dyDescent="0.25">
      <c r="A181" s="319" t="s">
        <v>383</v>
      </c>
      <c r="B181" s="319"/>
      <c r="C181" s="356">
        <v>0</v>
      </c>
      <c r="D181" s="357">
        <v>0</v>
      </c>
      <c r="E181" s="357">
        <v>0</v>
      </c>
      <c r="F181" s="357">
        <v>0</v>
      </c>
      <c r="G181" s="357">
        <v>0</v>
      </c>
      <c r="H181" s="357">
        <v>0</v>
      </c>
      <c r="I181" s="358">
        <f t="shared" si="8"/>
        <v>0</v>
      </c>
      <c r="J181" s="359">
        <f t="shared" si="9"/>
        <v>0</v>
      </c>
      <c r="K181" s="359">
        <f t="shared" si="10"/>
        <v>0</v>
      </c>
      <c r="L181" s="359">
        <v>0</v>
      </c>
    </row>
    <row r="182" spans="1:12" s="348" customFormat="1" ht="12.5" hidden="1" x14ac:dyDescent="0.25">
      <c r="A182" s="319" t="s">
        <v>384</v>
      </c>
      <c r="B182" s="319"/>
      <c r="C182" s="356">
        <v>0</v>
      </c>
      <c r="D182" s="357">
        <v>0</v>
      </c>
      <c r="E182" s="357">
        <v>0</v>
      </c>
      <c r="F182" s="357">
        <v>0</v>
      </c>
      <c r="G182" s="357">
        <v>0</v>
      </c>
      <c r="H182" s="357">
        <v>0</v>
      </c>
      <c r="I182" s="358">
        <f t="shared" si="8"/>
        <v>0</v>
      </c>
      <c r="J182" s="359">
        <f t="shared" si="9"/>
        <v>0</v>
      </c>
      <c r="K182" s="359">
        <f t="shared" si="10"/>
        <v>0</v>
      </c>
      <c r="L182" s="359">
        <v>0</v>
      </c>
    </row>
    <row r="183" spans="1:12" s="348" customFormat="1" ht="12.5" hidden="1" x14ac:dyDescent="0.25">
      <c r="A183" s="319" t="s">
        <v>385</v>
      </c>
      <c r="B183" s="319"/>
      <c r="C183" s="356">
        <v>0</v>
      </c>
      <c r="D183" s="357">
        <v>0</v>
      </c>
      <c r="E183" s="357">
        <v>0</v>
      </c>
      <c r="F183" s="357">
        <v>0</v>
      </c>
      <c r="G183" s="357">
        <v>0</v>
      </c>
      <c r="H183" s="357">
        <v>0</v>
      </c>
      <c r="I183" s="358">
        <f t="shared" si="8"/>
        <v>0</v>
      </c>
      <c r="J183" s="359">
        <f t="shared" si="9"/>
        <v>0</v>
      </c>
      <c r="K183" s="359">
        <f t="shared" si="10"/>
        <v>0</v>
      </c>
      <c r="L183" s="359">
        <v>0</v>
      </c>
    </row>
    <row r="184" spans="1:12" s="348" customFormat="1" ht="12.5" x14ac:dyDescent="0.25">
      <c r="A184" s="360" t="s">
        <v>188</v>
      </c>
      <c r="B184" s="360"/>
      <c r="C184" s="356">
        <f t="shared" ref="C184:K184" si="11">SUM(C34:C183)</f>
        <v>416940792.64623004</v>
      </c>
      <c r="D184" s="356">
        <f t="shared" si="11"/>
        <v>416940792.64623004</v>
      </c>
      <c r="E184" s="356">
        <f t="shared" si="11"/>
        <v>0</v>
      </c>
      <c r="F184" s="356">
        <f t="shared" si="11"/>
        <v>0</v>
      </c>
      <c r="G184" s="356">
        <f t="shared" si="11"/>
        <v>0</v>
      </c>
      <c r="H184" s="356">
        <f t="shared" si="11"/>
        <v>0</v>
      </c>
      <c r="I184" s="361">
        <f t="shared" si="11"/>
        <v>1</v>
      </c>
      <c r="J184" s="362">
        <f t="shared" si="11"/>
        <v>-53146.462036662895</v>
      </c>
      <c r="K184" s="359">
        <f t="shared" si="11"/>
        <v>-4428.8718363885746</v>
      </c>
      <c r="L184" s="359">
        <v>0</v>
      </c>
    </row>
  </sheetData>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AB659-E7BF-4CAA-8CF1-60C14557986B}">
  <dimension ref="A1:Z31"/>
  <sheetViews>
    <sheetView showGridLines="0" zoomScale="85" zoomScaleNormal="85" workbookViewId="0"/>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322" customWidth="1"/>
  </cols>
  <sheetData>
    <row r="1" spans="1:26" x14ac:dyDescent="0.35">
      <c r="A1" s="184"/>
      <c r="B1" s="184"/>
      <c r="C1" s="184"/>
      <c r="D1" s="184"/>
      <c r="E1" s="184"/>
      <c r="F1" s="184"/>
      <c r="G1" s="184"/>
      <c r="H1" s="184"/>
      <c r="I1" s="184"/>
      <c r="J1" s="184"/>
      <c r="K1" s="184"/>
      <c r="L1" s="184"/>
      <c r="M1" s="184"/>
      <c r="N1" s="323"/>
      <c r="O1" s="184"/>
      <c r="P1" s="184"/>
      <c r="Q1" s="184"/>
      <c r="R1" s="184"/>
      <c r="S1" s="184"/>
      <c r="T1" s="184"/>
      <c r="U1" s="184"/>
      <c r="V1" s="184"/>
      <c r="W1" s="184"/>
      <c r="X1" s="184"/>
      <c r="Y1" s="184"/>
      <c r="Z1" s="184"/>
    </row>
    <row r="2" spans="1:26" x14ac:dyDescent="0.35">
      <c r="A2" s="184"/>
      <c r="B2" s="31" t="b">
        <v>0</v>
      </c>
      <c r="C2" s="184" t="b">
        <v>1</v>
      </c>
      <c r="D2" s="184"/>
      <c r="E2" s="184"/>
      <c r="F2" s="184"/>
      <c r="G2" s="184"/>
      <c r="H2" s="184"/>
      <c r="I2" s="184"/>
      <c r="J2" s="184"/>
      <c r="K2" s="184"/>
      <c r="L2" s="184"/>
      <c r="M2" s="184"/>
      <c r="N2" s="323"/>
      <c r="O2" s="184"/>
      <c r="P2" s="184"/>
      <c r="Q2" s="184"/>
      <c r="R2" s="184"/>
      <c r="S2" s="184"/>
      <c r="T2" s="184"/>
      <c r="U2" s="184"/>
      <c r="V2" s="184"/>
      <c r="W2" s="184"/>
      <c r="X2" s="184"/>
      <c r="Y2" s="184"/>
      <c r="Z2" s="184"/>
    </row>
    <row r="3" spans="1:26" x14ac:dyDescent="0.35">
      <c r="A3" s="184"/>
      <c r="B3" s="184"/>
      <c r="C3" s="184"/>
      <c r="D3" s="184"/>
      <c r="E3" s="184"/>
      <c r="F3" s="184"/>
      <c r="G3" s="184"/>
      <c r="H3" s="184"/>
      <c r="I3" s="184"/>
      <c r="J3" s="184"/>
      <c r="K3" s="184"/>
      <c r="L3" s="184"/>
      <c r="M3" s="184"/>
      <c r="N3" s="323"/>
      <c r="O3" s="184"/>
      <c r="P3" s="184"/>
      <c r="Q3" s="184"/>
      <c r="R3" s="184"/>
      <c r="S3" s="184"/>
      <c r="T3" s="184"/>
      <c r="U3" s="184"/>
      <c r="V3" s="184"/>
      <c r="W3" s="184"/>
      <c r="X3" s="184"/>
      <c r="Y3" s="184"/>
      <c r="Z3" s="184"/>
    </row>
    <row r="4" spans="1:26" x14ac:dyDescent="0.35">
      <c r="A4" s="184"/>
      <c r="B4" s="184"/>
      <c r="C4" s="184"/>
      <c r="D4" s="184"/>
      <c r="E4" s="184"/>
      <c r="F4" s="184"/>
      <c r="G4" s="184"/>
      <c r="H4" s="184"/>
      <c r="I4" s="184"/>
      <c r="J4" s="184"/>
      <c r="K4" s="184"/>
      <c r="L4" s="184"/>
      <c r="M4" s="184"/>
      <c r="N4" s="323"/>
      <c r="O4" s="184"/>
      <c r="P4" s="184"/>
      <c r="Q4" s="184"/>
      <c r="R4" s="184"/>
      <c r="S4" s="184"/>
      <c r="T4" s="184"/>
      <c r="U4" s="184"/>
      <c r="V4" s="184"/>
      <c r="W4" s="184"/>
      <c r="X4" s="184"/>
      <c r="Y4" s="184"/>
      <c r="Z4" s="184"/>
    </row>
    <row r="5" spans="1:26" x14ac:dyDescent="0.35">
      <c r="A5" s="184"/>
      <c r="B5" s="184"/>
      <c r="C5" s="184"/>
      <c r="D5" s="184"/>
      <c r="E5" s="184"/>
      <c r="F5" s="184"/>
      <c r="G5" s="184"/>
      <c r="H5" s="184"/>
      <c r="I5" s="184"/>
      <c r="J5" s="184"/>
      <c r="K5" s="184"/>
      <c r="L5" s="184"/>
      <c r="M5" s="184"/>
      <c r="N5" s="323"/>
      <c r="O5" s="184"/>
      <c r="P5" s="184"/>
      <c r="Q5" s="184"/>
      <c r="R5" s="184"/>
      <c r="S5" s="184"/>
      <c r="T5" s="184"/>
      <c r="U5" s="184"/>
      <c r="V5" s="184"/>
      <c r="W5" s="184"/>
      <c r="X5" s="184"/>
      <c r="Y5" s="184"/>
      <c r="Z5" s="184"/>
    </row>
    <row r="6" spans="1:26" x14ac:dyDescent="0.35">
      <c r="A6" s="184"/>
      <c r="B6" s="184" t="s">
        <v>188</v>
      </c>
      <c r="C6" s="184"/>
      <c r="D6" s="184"/>
      <c r="E6" s="184"/>
      <c r="F6" s="184"/>
      <c r="G6" s="184"/>
      <c r="H6" s="184"/>
      <c r="I6" s="184"/>
      <c r="J6" s="184"/>
      <c r="K6" s="184"/>
      <c r="L6" s="184"/>
      <c r="M6" s="184"/>
      <c r="N6" s="323"/>
      <c r="O6" s="184"/>
      <c r="P6" s="184"/>
      <c r="Q6" s="184"/>
      <c r="R6" s="184"/>
      <c r="S6" s="184"/>
      <c r="T6" s="184"/>
      <c r="U6" s="184"/>
      <c r="V6" s="184"/>
      <c r="W6" s="184"/>
      <c r="X6" s="184"/>
      <c r="Y6" s="184"/>
      <c r="Z6" s="184"/>
    </row>
    <row r="7" spans="1:26" x14ac:dyDescent="0.35">
      <c r="A7" s="184"/>
      <c r="B7" s="184"/>
      <c r="C7" s="184"/>
      <c r="D7" s="184"/>
      <c r="E7" s="184"/>
      <c r="F7" s="184"/>
      <c r="G7" s="184"/>
      <c r="H7" s="184"/>
      <c r="I7" s="184"/>
      <c r="J7" s="184"/>
      <c r="K7" s="184"/>
      <c r="L7" s="184"/>
      <c r="M7" s="184"/>
      <c r="N7" s="323"/>
      <c r="O7" s="184"/>
      <c r="P7" s="184"/>
      <c r="Q7" s="184"/>
      <c r="R7" s="184"/>
      <c r="S7" s="184"/>
      <c r="T7" s="184"/>
      <c r="U7" s="184"/>
      <c r="V7" s="184"/>
      <c r="W7" s="184"/>
      <c r="X7" s="184"/>
      <c r="Y7" s="184"/>
      <c r="Z7" s="184"/>
    </row>
    <row r="8" spans="1:26" x14ac:dyDescent="0.35">
      <c r="A8" s="184"/>
      <c r="B8" s="184"/>
      <c r="C8" s="184"/>
      <c r="D8" s="184"/>
      <c r="E8" s="184"/>
      <c r="F8" s="184"/>
      <c r="G8" s="184"/>
      <c r="H8" s="184"/>
      <c r="I8" s="184"/>
      <c r="J8" s="184"/>
      <c r="K8" s="184"/>
      <c r="L8" s="184"/>
      <c r="M8" s="184"/>
      <c r="N8" s="323"/>
      <c r="O8" s="184"/>
      <c r="P8" s="184"/>
      <c r="Q8" s="184"/>
      <c r="R8" s="184"/>
      <c r="S8" s="184"/>
      <c r="T8" s="184"/>
      <c r="U8" s="184"/>
      <c r="V8" s="184"/>
      <c r="W8" s="184"/>
      <c r="X8" s="184"/>
      <c r="Y8" s="184"/>
      <c r="Z8" s="184"/>
    </row>
    <row r="9" spans="1:26" x14ac:dyDescent="0.35">
      <c r="A9" s="184"/>
      <c r="B9" s="184"/>
      <c r="C9" s="184"/>
      <c r="D9" s="184"/>
      <c r="E9" s="184"/>
      <c r="F9" s="184"/>
      <c r="G9" s="184"/>
      <c r="H9" s="184"/>
      <c r="I9" s="184"/>
      <c r="J9" s="184"/>
      <c r="K9" s="184"/>
      <c r="L9" s="184"/>
      <c r="M9" s="184"/>
      <c r="N9" s="323"/>
      <c r="O9" s="184"/>
      <c r="P9" s="184"/>
      <c r="Q9" s="184"/>
      <c r="R9" s="184"/>
      <c r="S9" s="184"/>
      <c r="T9" s="184"/>
      <c r="U9" s="184"/>
      <c r="V9" s="184"/>
      <c r="W9" s="184"/>
      <c r="X9" s="184"/>
      <c r="Y9" s="184"/>
      <c r="Z9" s="184"/>
    </row>
    <row r="10" spans="1:26" x14ac:dyDescent="0.35">
      <c r="A10" s="184"/>
      <c r="B10" s="184"/>
      <c r="C10" s="184"/>
      <c r="D10" s="184"/>
      <c r="E10" s="184"/>
      <c r="F10" s="184"/>
      <c r="G10" s="184"/>
      <c r="H10" s="184"/>
      <c r="I10" s="184"/>
      <c r="J10" s="184"/>
      <c r="K10" s="184"/>
      <c r="L10" s="184"/>
      <c r="M10" s="184"/>
      <c r="N10" s="323"/>
      <c r="O10" s="184"/>
      <c r="P10" s="184"/>
      <c r="Q10" s="184"/>
      <c r="R10" s="184"/>
      <c r="S10" s="184"/>
      <c r="T10" s="184"/>
      <c r="U10" s="184"/>
      <c r="V10" s="184"/>
      <c r="W10" s="184"/>
      <c r="X10" s="184"/>
      <c r="Y10" s="184"/>
      <c r="Z10" s="184"/>
    </row>
    <row r="11" spans="1:26" x14ac:dyDescent="0.35">
      <c r="A11" s="184"/>
      <c r="B11" s="184"/>
      <c r="C11" s="184"/>
      <c r="D11" s="184"/>
      <c r="E11" s="184"/>
      <c r="F11" s="184"/>
      <c r="G11" s="184"/>
      <c r="H11" s="184"/>
      <c r="I11" s="184"/>
      <c r="J11" s="184"/>
      <c r="K11" s="184"/>
      <c r="L11" s="184"/>
      <c r="M11" s="184"/>
      <c r="N11" s="323"/>
      <c r="O11" s="184"/>
      <c r="P11" s="184"/>
      <c r="Q11" s="184"/>
      <c r="R11" s="184"/>
      <c r="S11" s="184"/>
      <c r="T11" s="184"/>
      <c r="U11" s="184"/>
      <c r="V11" s="184"/>
      <c r="W11" s="184"/>
      <c r="X11" s="184"/>
      <c r="Y11" s="184"/>
      <c r="Z11" s="184"/>
    </row>
    <row r="12" spans="1:26" s="365" customFormat="1" ht="35.25" customHeight="1" x14ac:dyDescent="0.35">
      <c r="A12" s="740" t="s">
        <v>575</v>
      </c>
      <c r="B12" s="741"/>
      <c r="C12" s="741"/>
      <c r="D12" s="741"/>
      <c r="E12" s="741"/>
      <c r="F12" s="741"/>
      <c r="G12" s="741"/>
      <c r="H12" s="363"/>
      <c r="I12" s="184"/>
      <c r="J12" s="184"/>
      <c r="K12" s="184"/>
      <c r="L12" s="184"/>
      <c r="M12" s="184"/>
      <c r="N12" s="184"/>
      <c r="O12" s="364"/>
      <c r="P12" s="364"/>
      <c r="Q12" s="364"/>
      <c r="R12" s="364"/>
      <c r="S12" s="364"/>
      <c r="T12" s="364"/>
      <c r="U12" s="364"/>
      <c r="V12" s="364"/>
      <c r="W12" s="364"/>
      <c r="X12" s="364"/>
      <c r="Y12" s="364"/>
      <c r="Z12" s="364"/>
    </row>
    <row r="13" spans="1:26" x14ac:dyDescent="0.35">
      <c r="A13" s="366" t="s">
        <v>220</v>
      </c>
      <c r="B13" s="367">
        <f>'1. Information Sheet'!F42</f>
        <v>2021</v>
      </c>
      <c r="C13" s="742"/>
      <c r="D13" s="743"/>
      <c r="E13" s="743"/>
      <c r="F13" s="743"/>
      <c r="G13" s="743"/>
      <c r="H13" s="184"/>
      <c r="I13" s="184"/>
      <c r="J13" s="184"/>
      <c r="K13" s="184"/>
      <c r="L13" s="184"/>
      <c r="M13" s="184"/>
      <c r="N13" s="184"/>
      <c r="O13" s="184"/>
      <c r="P13" s="184"/>
      <c r="Q13" s="184"/>
      <c r="R13" s="184"/>
      <c r="S13" s="184"/>
      <c r="T13" s="184"/>
      <c r="U13" s="184"/>
      <c r="V13" s="184"/>
      <c r="W13" s="184"/>
      <c r="X13" s="184"/>
      <c r="Y13" s="184"/>
      <c r="Z13" s="184"/>
    </row>
    <row r="14" spans="1:26" s="3" customFormat="1" ht="39.5" x14ac:dyDescent="0.35">
      <c r="A14" s="187"/>
      <c r="B14" s="324"/>
      <c r="C14" s="744" t="s">
        <v>576</v>
      </c>
      <c r="D14" s="744"/>
      <c r="E14" s="744" t="s">
        <v>577</v>
      </c>
      <c r="F14" s="744"/>
      <c r="G14" s="744" t="s">
        <v>578</v>
      </c>
      <c r="H14" s="744"/>
      <c r="I14" s="744" t="s">
        <v>579</v>
      </c>
      <c r="J14" s="744"/>
      <c r="K14" s="326" t="s">
        <v>555</v>
      </c>
      <c r="L14" s="325" t="s">
        <v>580</v>
      </c>
      <c r="M14" s="325" t="s">
        <v>581</v>
      </c>
      <c r="N14" s="368" t="s">
        <v>185</v>
      </c>
      <c r="O14" s="187"/>
      <c r="P14" s="187"/>
      <c r="Q14" s="187"/>
      <c r="R14" s="187"/>
      <c r="S14" s="187"/>
      <c r="T14" s="187"/>
      <c r="U14" s="187"/>
      <c r="V14" s="187"/>
      <c r="W14" s="187"/>
      <c r="X14" s="187"/>
      <c r="Y14" s="187"/>
      <c r="Z14" s="187"/>
    </row>
    <row r="15" spans="1:26" s="322" customFormat="1" x14ac:dyDescent="0.35">
      <c r="A15" s="323"/>
      <c r="B15" s="323"/>
      <c r="C15" s="327" t="s">
        <v>186</v>
      </c>
      <c r="D15" s="327" t="s">
        <v>235</v>
      </c>
      <c r="E15" s="327" t="s">
        <v>186</v>
      </c>
      <c r="F15" s="327" t="s">
        <v>235</v>
      </c>
      <c r="G15" s="327" t="s">
        <v>186</v>
      </c>
      <c r="H15" s="327" t="s">
        <v>235</v>
      </c>
      <c r="I15" s="327" t="s">
        <v>186</v>
      </c>
      <c r="J15" s="327" t="s">
        <v>235</v>
      </c>
      <c r="K15" s="323"/>
      <c r="L15" s="323"/>
      <c r="M15" s="323"/>
      <c r="N15" s="323"/>
      <c r="O15" s="323"/>
      <c r="P15" s="323"/>
      <c r="Q15" s="323"/>
      <c r="R15" s="323"/>
      <c r="S15" s="323"/>
      <c r="T15" s="323"/>
      <c r="U15" s="323"/>
      <c r="V15" s="323"/>
      <c r="W15" s="323"/>
      <c r="X15" s="323"/>
      <c r="Y15" s="323"/>
      <c r="Z15" s="323"/>
    </row>
    <row r="16" spans="1:26" ht="15" thickBot="1" x14ac:dyDescent="0.4">
      <c r="A16" s="184"/>
      <c r="B16" s="184"/>
      <c r="C16" s="184"/>
      <c r="D16" s="184"/>
      <c r="E16" s="184"/>
      <c r="F16" s="184"/>
      <c r="G16" s="184"/>
      <c r="H16" s="184"/>
      <c r="I16" s="184"/>
      <c r="J16" s="184"/>
      <c r="K16" s="184"/>
      <c r="L16" s="184"/>
      <c r="M16" s="184"/>
      <c r="N16" s="323"/>
      <c r="O16" s="184"/>
      <c r="P16" s="184"/>
      <c r="Q16" s="184"/>
      <c r="R16" s="184"/>
      <c r="S16" s="184"/>
      <c r="T16" s="184"/>
      <c r="U16" s="184"/>
      <c r="V16" s="184"/>
      <c r="W16" s="184"/>
      <c r="X16" s="184"/>
      <c r="Y16" s="184"/>
      <c r="Z16" s="184"/>
    </row>
    <row r="17" spans="1:26" x14ac:dyDescent="0.35">
      <c r="A17" s="205" t="s">
        <v>39</v>
      </c>
      <c r="B17" s="328" t="s">
        <v>186</v>
      </c>
      <c r="C17" s="329">
        <f>'4. Billing Det. for Def-Var'!I17</f>
        <v>4912878435.2679405</v>
      </c>
      <c r="D17" s="329">
        <f>'4. Billing Det. for Def-Var'!J17</f>
        <v>0</v>
      </c>
      <c r="E17" s="330">
        <f t="array" ref="E17">SUM(IF('6. Class A Consumption Data'!D492:D791=A17,'6. Class A Consumption Data'!F492:F791))</f>
        <v>0</v>
      </c>
      <c r="F17" s="329">
        <f t="array" ref="F17">SUM(IF('6. Class A Consumption Data'!D492:D791=A17&amp;"kW",'6. Class A Consumption Data'!F492:F791))</f>
        <v>0</v>
      </c>
      <c r="G17" s="330">
        <f t="array" ref="G17">SUM(IF(('6. Class A Consumption Data'!D30:D479=A17)*('6. Class A Consumption Data'!B30:B479 &lt;&gt; "A"),'6. Class A Consumption Data'!F30:G479))</f>
        <v>0</v>
      </c>
      <c r="H17" s="329">
        <f t="array" ref="H17">SUM(IF(('6. Class A Consumption Data'!D30:D479=A17&amp;"kW")*('6. Class A Consumption Data'!B30:B479&lt;&gt; "A"),'6. Class A Consumption Data'!F30:G479))</f>
        <v>0</v>
      </c>
      <c r="I17" s="329">
        <f>ROUND((C17-E17-G17),0)</f>
        <v>4912878435</v>
      </c>
      <c r="J17" s="329">
        <f>(D17-F17-H17)</f>
        <v>0</v>
      </c>
      <c r="K17" s="260">
        <f>(I17/I26)</f>
        <v>0.28392069040815765</v>
      </c>
      <c r="L17" s="331">
        <f>ROUND(('6.2a CBR B_Allocation'!$C$29*K17),0)</f>
        <v>-626233</v>
      </c>
      <c r="M17" s="545">
        <f>ROUND(L17/I17,5)</f>
        <v>-1.2999999999999999E-4</v>
      </c>
      <c r="N17" s="323" t="s">
        <v>186</v>
      </c>
      <c r="O17" s="731" t="s">
        <v>582</v>
      </c>
      <c r="P17" s="732"/>
      <c r="Q17" s="732"/>
      <c r="R17" s="732"/>
      <c r="S17" s="732"/>
      <c r="T17" s="732"/>
      <c r="U17" s="733"/>
      <c r="V17" s="184"/>
      <c r="W17" s="184"/>
      <c r="X17" s="184"/>
      <c r="Y17" s="184"/>
      <c r="Z17" s="184"/>
    </row>
    <row r="18" spans="1:26" ht="29" x14ac:dyDescent="0.35">
      <c r="A18" s="522" t="s">
        <v>706</v>
      </c>
      <c r="B18" s="539" t="s">
        <v>186</v>
      </c>
      <c r="C18" s="540">
        <f>'4. Billing Det. for Def-Var'!I18</f>
        <v>326623212.64535868</v>
      </c>
      <c r="D18" s="540">
        <f>'4. Billing Det. for Def-Var'!J18</f>
        <v>0</v>
      </c>
      <c r="E18" s="541">
        <f t="array" ref="E18">SUM(IF('6. Class A Consumption Data'!D492:D791=A18,'6. Class A Consumption Data'!F492:F791))</f>
        <v>0</v>
      </c>
      <c r="F18" s="540">
        <f t="array" ref="F18">SUM(IF('6. Class A Consumption Data'!D492:D791=A18&amp;"kW",'6. Class A Consumption Data'!F492:F791))</f>
        <v>0</v>
      </c>
      <c r="G18" s="541">
        <f t="array" ref="G18">SUM(IF(('6. Class A Consumption Data'!D30:D479=A18)*('6. Class A Consumption Data'!B30:B479 &lt;&gt; "A"),'6. Class A Consumption Data'!F30:G479))</f>
        <v>0</v>
      </c>
      <c r="H18" s="540">
        <f t="array" ref="H18">SUM(IF(('6. Class A Consumption Data'!D30:D479=A18&amp;"kW")*('6. Class A Consumption Data'!B30:B479&lt;&gt; "A"),'6. Class A Consumption Data'!F30:G479))</f>
        <v>0</v>
      </c>
      <c r="I18" s="540">
        <f t="shared" ref="I18:I25" si="0">ROUND((C18-E18-G18),0)</f>
        <v>326623213</v>
      </c>
      <c r="J18" s="540">
        <f t="shared" ref="J18:J25" si="1">(D18-F18-H18)</f>
        <v>0</v>
      </c>
      <c r="K18" s="534">
        <f>(I18/I26)</f>
        <v>1.8875917522736492E-2</v>
      </c>
      <c r="L18" s="542">
        <f>ROUND(('6.2a CBR B_Allocation'!$C$29*K18),0)</f>
        <v>-41634</v>
      </c>
      <c r="M18" s="545">
        <f>ROUND(L18/I18,5)</f>
        <v>-1.2999999999999999E-4</v>
      </c>
      <c r="N18" s="543" t="s">
        <v>186</v>
      </c>
      <c r="O18" s="734"/>
      <c r="P18" s="735"/>
      <c r="Q18" s="735"/>
      <c r="R18" s="735"/>
      <c r="S18" s="735"/>
      <c r="T18" s="735"/>
      <c r="U18" s="736"/>
      <c r="V18" s="184"/>
      <c r="W18" s="184"/>
      <c r="X18" s="184"/>
      <c r="Y18" s="184"/>
      <c r="Z18" s="184"/>
    </row>
    <row r="19" spans="1:26" x14ac:dyDescent="0.35">
      <c r="A19" s="205" t="s">
        <v>47</v>
      </c>
      <c r="B19" s="328" t="s">
        <v>186</v>
      </c>
      <c r="C19" s="329">
        <f>'4. Billing Det. for Def-Var'!I19</f>
        <v>2394972617.3712611</v>
      </c>
      <c r="D19" s="329">
        <f>'4. Billing Det. for Def-Var'!J19</f>
        <v>0</v>
      </c>
      <c r="E19" s="330">
        <f t="array" ref="E19">SUM(IF('6. Class A Consumption Data'!D492:D791=A19,'6. Class A Consumption Data'!F492:F791))</f>
        <v>116526.11692100001</v>
      </c>
      <c r="F19" s="329">
        <f t="array" ref="F19">SUM(IF('6. Class A Consumption Data'!D492:D791=A19&amp;"kW",'6. Class A Consumption Data'!F492:F791))</f>
        <v>343.19</v>
      </c>
      <c r="G19" s="330">
        <f t="array" ref="G19">SUM(IF(('6. Class A Consumption Data'!D30:D479=A19)*('6. Class A Consumption Data'!B30:B479 &lt;&gt; "A"),'6. Class A Consumption Data'!F30:G479))</f>
        <v>2213753.8750359998</v>
      </c>
      <c r="H19" s="329">
        <f t="array" ref="H19">SUM(IF(('6. Class A Consumption Data'!D30:D479=A19&amp;"kW")*('6. Class A Consumption Data'!B30:B479&lt;&gt; "A"),'6. Class A Consumption Data'!F30:G479))</f>
        <v>8655.4750000000004</v>
      </c>
      <c r="I19" s="329">
        <f t="shared" si="0"/>
        <v>2392642337</v>
      </c>
      <c r="J19" s="329">
        <f t="shared" si="1"/>
        <v>-8998.6650000000009</v>
      </c>
      <c r="K19" s="260">
        <f>(I19/I26)</f>
        <v>0.13827345276472894</v>
      </c>
      <c r="L19" s="331">
        <f>ROUND(('6.2a CBR B_Allocation'!$C$29*K19),0)</f>
        <v>-304984</v>
      </c>
      <c r="M19" s="545">
        <f>ROUND(L19/I19,5)</f>
        <v>-1.2999999999999999E-4</v>
      </c>
      <c r="N19" s="323" t="s">
        <v>186</v>
      </c>
      <c r="O19" s="734"/>
      <c r="P19" s="735"/>
      <c r="Q19" s="735"/>
      <c r="R19" s="735"/>
      <c r="S19" s="735"/>
      <c r="T19" s="735"/>
      <c r="U19" s="736"/>
      <c r="V19" s="184"/>
      <c r="W19" s="184"/>
      <c r="X19" s="184"/>
      <c r="Y19" s="184"/>
      <c r="Z19" s="184"/>
    </row>
    <row r="20" spans="1:26" x14ac:dyDescent="0.35">
      <c r="A20" s="205" t="s">
        <v>48</v>
      </c>
      <c r="B20" s="328" t="s">
        <v>187</v>
      </c>
      <c r="C20" s="329">
        <f>'4. Billing Det. for Def-Var'!I20</f>
        <v>9589639047.1540642</v>
      </c>
      <c r="D20" s="329">
        <f>'4. Billing Det. for Def-Var'!J20</f>
        <v>24076346.181917869</v>
      </c>
      <c r="E20" s="330">
        <f t="array" ref="E20">SUM(IF('6. Class A Consumption Data'!D492:D791=A20,'6. Class A Consumption Data'!F492:F791))</f>
        <v>3289314841.2032418</v>
      </c>
      <c r="F20" s="329">
        <f t="array" ref="F20">SUM(IF('6. Class A Consumption Data'!D492:D791=A20&amp;"kW",'6. Class A Consumption Data'!F492:F791))</f>
        <v>6940722.4931630269</v>
      </c>
      <c r="G20" s="330">
        <f t="array" ref="G20">SUM(IF(('6. Class A Consumption Data'!D30:D479=A20)*('6. Class A Consumption Data'!B30:B479 &lt;&gt; "A"),'6. Class A Consumption Data'!F30:G479))</f>
        <v>150585982.44670373</v>
      </c>
      <c r="H20" s="329">
        <f t="array" ref="H20">SUM(IF(('6. Class A Consumption Data'!D30:D479=A20&amp;"kW")*('6. Class A Consumption Data'!B30:B479&lt;&gt; "A"),'6. Class A Consumption Data'!F30:G479))</f>
        <v>370732.39300648362</v>
      </c>
      <c r="I20" s="329">
        <f t="shared" si="0"/>
        <v>6149738224</v>
      </c>
      <c r="J20" s="329">
        <f t="shared" si="1"/>
        <v>16764891.295748359</v>
      </c>
      <c r="K20" s="260">
        <f>(I20/I26)</f>
        <v>0.35540018860399858</v>
      </c>
      <c r="L20" s="331">
        <f>ROUND(('6.2a CBR B_Allocation'!$C$29*K20),0)</f>
        <v>-783893</v>
      </c>
      <c r="M20" s="546">
        <f>ROUND(L20/J20*12/365*30,4)</f>
        <v>-4.6100000000000002E-2</v>
      </c>
      <c r="N20" s="323" t="s">
        <v>187</v>
      </c>
      <c r="O20" s="734"/>
      <c r="P20" s="735"/>
      <c r="Q20" s="735"/>
      <c r="R20" s="735"/>
      <c r="S20" s="735"/>
      <c r="T20" s="735"/>
      <c r="U20" s="736"/>
      <c r="V20" s="184"/>
      <c r="W20" s="184"/>
      <c r="X20" s="184"/>
      <c r="Y20" s="184"/>
      <c r="Z20" s="184"/>
    </row>
    <row r="21" spans="1:26" x14ac:dyDescent="0.35">
      <c r="A21" s="205" t="s">
        <v>50</v>
      </c>
      <c r="B21" s="328" t="s">
        <v>187</v>
      </c>
      <c r="C21" s="329">
        <f>'4. Billing Det. for Def-Var'!I21</f>
        <v>4259941341.5759439</v>
      </c>
      <c r="D21" s="329">
        <f>'4. Billing Det. for Def-Var'!J21</f>
        <v>9298570.5808279999</v>
      </c>
      <c r="E21" s="330">
        <f t="array" ref="E21">SUM(IF('6. Class A Consumption Data'!D492:D791=A21,'6. Class A Consumption Data'!F492:F791))</f>
        <v>486825235.15738499</v>
      </c>
      <c r="F21" s="329">
        <f t="array" ref="F21">SUM(IF('6. Class A Consumption Data'!D492:D791=A21&amp;"kW",'6. Class A Consumption Data'!F492:F791))</f>
        <v>1179085.1215310006</v>
      </c>
      <c r="G21" s="330">
        <f t="array" ref="G21">SUM(IF(('6. Class A Consumption Data'!D30:D479=A21)*('6. Class A Consumption Data'!B30:B479 &lt;&gt; "A"),'6. Class A Consumption Data'!F30:G479))</f>
        <v>470746553.81129205</v>
      </c>
      <c r="H21" s="329">
        <f t="array" ref="H21">SUM(IF(('6. Class A Consumption Data'!D30:D479=A21&amp;"kW")*('6. Class A Consumption Data'!B30:B479&lt;&gt; "A"),'6. Class A Consumption Data'!F30:G479))</f>
        <v>1101292.5167029998</v>
      </c>
      <c r="I21" s="329">
        <f t="shared" si="0"/>
        <v>3302369553</v>
      </c>
      <c r="J21" s="329">
        <f t="shared" si="1"/>
        <v>7018192.9425939992</v>
      </c>
      <c r="K21" s="260">
        <f>(I21/I26)</f>
        <v>0.19084759695883644</v>
      </c>
      <c r="L21" s="331">
        <f>ROUND(('6.2a CBR B_Allocation'!$C$29*K21),0)</f>
        <v>-420945</v>
      </c>
      <c r="M21" s="546">
        <f>ROUND(L21/J21*12/365*30,4)</f>
        <v>-5.9200000000000003E-2</v>
      </c>
      <c r="N21" s="323" t="s">
        <v>187</v>
      </c>
      <c r="O21" s="734"/>
      <c r="P21" s="735"/>
      <c r="Q21" s="735"/>
      <c r="R21" s="735"/>
      <c r="S21" s="735"/>
      <c r="T21" s="735"/>
      <c r="U21" s="736"/>
      <c r="V21" s="184"/>
      <c r="W21" s="184"/>
      <c r="X21" s="184"/>
      <c r="Y21" s="184"/>
      <c r="Z21" s="184"/>
    </row>
    <row r="22" spans="1:26" x14ac:dyDescent="0.35">
      <c r="A22" s="205" t="s">
        <v>51</v>
      </c>
      <c r="B22" s="328" t="s">
        <v>187</v>
      </c>
      <c r="C22" s="329">
        <f>'4. Billing Det. for Def-Var'!I22</f>
        <v>1710331665.461616</v>
      </c>
      <c r="D22" s="329">
        <f>'4. Billing Det. for Def-Var'!J22</f>
        <v>3711244.1946339663</v>
      </c>
      <c r="E22" s="330">
        <f t="array" ref="E22">SUM(IF('6. Class A Consumption Data'!D492:D791=A22,'6. Class A Consumption Data'!F492:F791))</f>
        <v>1392939539.7893043</v>
      </c>
      <c r="F22" s="329">
        <f t="array" ref="F22">SUM(IF('6. Class A Consumption Data'!D492:D791=A22&amp;"kW",'6. Class A Consumption Data'!F492:F791))</f>
        <v>2790367.7640455901</v>
      </c>
      <c r="G22" s="330">
        <f t="array" ref="G22">SUM(IF(('6. Class A Consumption Data'!D30:D479=A22)*('6. Class A Consumption Data'!B30:B479 &lt;&gt; "A"),'6. Class A Consumption Data'!F30:G479))</f>
        <v>258025899.93327701</v>
      </c>
      <c r="H22" s="329">
        <f t="array" ref="H22">SUM(IF(('6. Class A Consumption Data'!D30:D479=A22&amp;"kW")*('6. Class A Consumption Data'!B30:B479&lt;&gt; "A"),'6. Class A Consumption Data'!F30:G479))</f>
        <v>648386.23730699997</v>
      </c>
      <c r="I22" s="329">
        <f t="shared" si="0"/>
        <v>59366226</v>
      </c>
      <c r="J22" s="329">
        <f t="shared" si="1"/>
        <v>272490.19328137627</v>
      </c>
      <c r="K22" s="260">
        <f>(I22/I26)</f>
        <v>3.4308400046635227E-3</v>
      </c>
      <c r="L22" s="331">
        <f>ROUND(('6.2a CBR B_Allocation'!$C$29*K22),0)</f>
        <v>-7567</v>
      </c>
      <c r="M22" s="546">
        <f>ROUND(L22/J22*12/365*30,4)</f>
        <v>-2.7400000000000001E-2</v>
      </c>
      <c r="N22" s="323" t="s">
        <v>187</v>
      </c>
      <c r="O22" s="734"/>
      <c r="P22" s="735"/>
      <c r="Q22" s="735"/>
      <c r="R22" s="735"/>
      <c r="S22" s="735"/>
      <c r="T22" s="735"/>
      <c r="U22" s="736"/>
      <c r="V22" s="184"/>
      <c r="W22" s="184"/>
      <c r="X22" s="184"/>
      <c r="Y22" s="184"/>
      <c r="Z22" s="184"/>
    </row>
    <row r="23" spans="1:26" x14ac:dyDescent="0.35">
      <c r="A23" s="205" t="s">
        <v>52</v>
      </c>
      <c r="B23" s="328" t="s">
        <v>187</v>
      </c>
      <c r="C23" s="329">
        <f>'4. Billing Det. for Def-Var'!I23</f>
        <v>0</v>
      </c>
      <c r="D23" s="329">
        <f>'4. Billing Det. for Def-Var'!J23</f>
        <v>0</v>
      </c>
      <c r="E23" s="330">
        <f t="array" ref="E23">SUM(IF('6. Class A Consumption Data'!D492:D791=A23,'6. Class A Consumption Data'!F492:F791))</f>
        <v>0</v>
      </c>
      <c r="F23" s="329">
        <f t="array" ref="F23">SUM(IF('6. Class A Consumption Data'!D492:D791=A23&amp;"kW",'6. Class A Consumption Data'!F492:F791))</f>
        <v>0</v>
      </c>
      <c r="G23" s="330">
        <f t="array" ref="G23">SUM(IF(('6. Class A Consumption Data'!D30:D479=A23)*('6. Class A Consumption Data'!B30:B479 &lt;&gt; "A"),'6. Class A Consumption Data'!F30:G479))</f>
        <v>0</v>
      </c>
      <c r="H23" s="329">
        <f t="array" ref="H23">SUM(IF(('6. Class A Consumption Data'!D30:D479=A23&amp;"kW")*('6. Class A Consumption Data'!B30:B479&lt;&gt; "A"),'6. Class A Consumption Data'!F30:G479))</f>
        <v>0</v>
      </c>
      <c r="I23" s="329">
        <f t="shared" si="0"/>
        <v>0</v>
      </c>
      <c r="J23" s="329">
        <f t="shared" si="1"/>
        <v>0</v>
      </c>
      <c r="K23" s="260">
        <f>(I23/I26)</f>
        <v>0</v>
      </c>
      <c r="L23" s="331">
        <f>ROUND(('6.2a CBR B_Allocation'!$C$29*K23),0)</f>
        <v>0</v>
      </c>
      <c r="M23" s="546">
        <f>IFERROR(ROUND(L23/J23*12/365*30,4),0)</f>
        <v>0</v>
      </c>
      <c r="N23" s="323" t="s">
        <v>187</v>
      </c>
      <c r="O23" s="734"/>
      <c r="P23" s="735"/>
      <c r="Q23" s="735"/>
      <c r="R23" s="735"/>
      <c r="S23" s="735"/>
      <c r="T23" s="735"/>
      <c r="U23" s="736"/>
      <c r="V23" s="184"/>
      <c r="W23" s="184"/>
      <c r="X23" s="184"/>
      <c r="Y23" s="184"/>
      <c r="Z23" s="184"/>
    </row>
    <row r="24" spans="1:26" x14ac:dyDescent="0.35">
      <c r="A24" s="205" t="s">
        <v>53</v>
      </c>
      <c r="B24" s="328" t="s">
        <v>186</v>
      </c>
      <c r="C24" s="329">
        <f>'4. Billing Det. for Def-Var'!I24</f>
        <v>41791002.361520074</v>
      </c>
      <c r="D24" s="329">
        <f>'4. Billing Det. for Def-Var'!J24</f>
        <v>0</v>
      </c>
      <c r="E24" s="330">
        <f t="array" ref="E24">SUM(IF('6. Class A Consumption Data'!D492:D791=A24,'6. Class A Consumption Data'!F492:F791))</f>
        <v>0</v>
      </c>
      <c r="F24" s="329">
        <f t="array" ref="F24">SUM(IF('6. Class A Consumption Data'!D492:D791=A23&amp;"kW",'6. Class A Consumption Data'!F492:F791))</f>
        <v>0</v>
      </c>
      <c r="G24" s="330">
        <f t="array" ref="G24">SUM(IF(('6. Class A Consumption Data'!D30:D479=A24)*('6. Class A Consumption Data'!B30:B479 &lt;&gt; "A"),'6. Class A Consumption Data'!F30:G479))</f>
        <v>0</v>
      </c>
      <c r="H24" s="329">
        <f t="array" ref="H24">SUM(IF(('6. Class A Consumption Data'!D30:D479=A24&amp;"kW")*('6. Class A Consumption Data'!B30:B479&lt;&gt; "A"),'6. Class A Consumption Data'!F30:G479))</f>
        <v>0</v>
      </c>
      <c r="I24" s="329">
        <f t="shared" si="0"/>
        <v>41791002</v>
      </c>
      <c r="J24" s="329">
        <f t="shared" si="1"/>
        <v>0</v>
      </c>
      <c r="K24" s="260">
        <f>(I24/I26)</f>
        <v>2.4151483285559249E-3</v>
      </c>
      <c r="L24" s="331">
        <f>ROUND(('6.2a CBR B_Allocation'!$C$29*K24),0)</f>
        <v>-5327</v>
      </c>
      <c r="M24" s="545">
        <f>ROUND(L24/I24,5)</f>
        <v>-1.2999999999999999E-4</v>
      </c>
      <c r="N24" s="323" t="s">
        <v>186</v>
      </c>
      <c r="O24" s="734"/>
      <c r="P24" s="735"/>
      <c r="Q24" s="735"/>
      <c r="R24" s="735"/>
      <c r="S24" s="735"/>
      <c r="T24" s="735"/>
      <c r="U24" s="736"/>
      <c r="V24" s="184"/>
      <c r="W24" s="184"/>
      <c r="X24" s="184"/>
      <c r="Y24" s="184"/>
      <c r="Z24" s="184"/>
    </row>
    <row r="25" spans="1:26" ht="15" thickBot="1" x14ac:dyDescent="0.4">
      <c r="A25" s="205" t="s">
        <v>54</v>
      </c>
      <c r="B25" s="328" t="s">
        <v>187</v>
      </c>
      <c r="C25" s="329">
        <f>'4. Billing Det. for Def-Var'!I25</f>
        <v>118290955.1064167</v>
      </c>
      <c r="D25" s="329">
        <f>'4. Billing Det. for Def-Var'!J25</f>
        <v>340205.62979700003</v>
      </c>
      <c r="E25" s="330">
        <f t="array" ref="E25">SUM(IF('6. Class A Consumption Data'!D492:D791=A25,'6. Class A Consumption Data'!F492:F791))</f>
        <v>0</v>
      </c>
      <c r="F25" s="329">
        <f t="array" ref="F25">SUM(IF('6. Class A Consumption Data'!D492:D791=A25&amp;"kW",'6. Class A Consumption Data'!F492:F791))</f>
        <v>0</v>
      </c>
      <c r="G25" s="330">
        <f t="array" ref="G25">SUM(IF(('6. Class A Consumption Data'!D30:D479=A25)*('6. Class A Consumption Data'!B30:B479 &lt;&gt; "A"),'6. Class A Consumption Data'!F30:G479))</f>
        <v>0</v>
      </c>
      <c r="H25" s="329">
        <f t="array" ref="H25">SUM(IF(('6. Class A Consumption Data'!D30:D479=A25&amp;"kW")*('6. Class A Consumption Data'!B30:B479&lt;&gt; "A"),'6. Class A Consumption Data'!F30:G479))</f>
        <v>0</v>
      </c>
      <c r="I25" s="329">
        <f t="shared" si="0"/>
        <v>118290955</v>
      </c>
      <c r="J25" s="329">
        <f t="shared" si="1"/>
        <v>340205.62979700003</v>
      </c>
      <c r="K25" s="260">
        <f>(I25/I26)</f>
        <v>6.8361654083224452E-3</v>
      </c>
      <c r="L25" s="331">
        <f>ROUND(('6.2a CBR B_Allocation'!$C$29*K25),0)</f>
        <v>-15078</v>
      </c>
      <c r="M25" s="546">
        <f>ROUND(L25/J25*12/365*30,4)</f>
        <v>-4.3700000000000003E-2</v>
      </c>
      <c r="N25" s="323" t="s">
        <v>187</v>
      </c>
      <c r="O25" s="734"/>
      <c r="P25" s="735"/>
      <c r="Q25" s="735"/>
      <c r="R25" s="735"/>
      <c r="S25" s="735"/>
      <c r="T25" s="735"/>
      <c r="U25" s="736"/>
      <c r="V25" s="184"/>
      <c r="W25" s="184"/>
      <c r="X25" s="184"/>
      <c r="Y25" s="184"/>
      <c r="Z25" s="184"/>
    </row>
    <row r="26" spans="1:26" ht="15" thickBot="1" x14ac:dyDescent="0.4">
      <c r="A26" s="184"/>
      <c r="B26" s="332" t="s">
        <v>188</v>
      </c>
      <c r="C26" s="333">
        <f t="shared" ref="C26:L26" si="2">SUM(C17:C25)</f>
        <v>23354468276.944122</v>
      </c>
      <c r="D26" s="333">
        <f t="shared" si="2"/>
        <v>37426366.58717683</v>
      </c>
      <c r="E26" s="369">
        <f t="shared" si="2"/>
        <v>5169196142.2668514</v>
      </c>
      <c r="F26" s="333">
        <f t="shared" si="2"/>
        <v>10910518.568739617</v>
      </c>
      <c r="G26" s="369">
        <f t="shared" si="2"/>
        <v>881572190.06630886</v>
      </c>
      <c r="H26" s="333">
        <f t="shared" si="2"/>
        <v>2129066.6220164835</v>
      </c>
      <c r="I26" s="333">
        <f t="shared" si="2"/>
        <v>17303699945</v>
      </c>
      <c r="J26" s="333">
        <f t="shared" si="2"/>
        <v>24386781.396420736</v>
      </c>
      <c r="K26" s="334">
        <f t="shared" si="2"/>
        <v>1</v>
      </c>
      <c r="L26" s="335">
        <f t="shared" si="2"/>
        <v>-2205661</v>
      </c>
      <c r="M26" s="336">
        <v>0</v>
      </c>
      <c r="N26" s="323"/>
      <c r="O26" s="737"/>
      <c r="P26" s="738"/>
      <c r="Q26" s="738"/>
      <c r="R26" s="738"/>
      <c r="S26" s="738"/>
      <c r="T26" s="738"/>
      <c r="U26" s="739"/>
      <c r="V26" s="184"/>
      <c r="W26" s="184"/>
      <c r="X26" s="184"/>
      <c r="Y26" s="184"/>
      <c r="Z26" s="184"/>
    </row>
    <row r="27" spans="1:26" x14ac:dyDescent="0.35">
      <c r="A27" s="184"/>
      <c r="B27" s="184"/>
      <c r="C27" s="184"/>
      <c r="D27" s="184"/>
      <c r="E27" s="329"/>
      <c r="F27" s="329"/>
      <c r="G27" s="329"/>
      <c r="H27" s="184"/>
      <c r="I27" s="184"/>
      <c r="J27" s="184"/>
      <c r="K27" s="184"/>
      <c r="L27" s="184"/>
      <c r="M27" s="184"/>
      <c r="N27" s="323"/>
      <c r="O27" s="184"/>
      <c r="P27" s="184"/>
      <c r="Q27" s="184"/>
      <c r="R27" s="184"/>
      <c r="S27" s="184"/>
      <c r="T27" s="184"/>
      <c r="U27" s="184"/>
      <c r="V27" s="184"/>
      <c r="W27" s="184"/>
      <c r="X27" s="184"/>
      <c r="Y27" s="184"/>
      <c r="Z27" s="184"/>
    </row>
    <row r="28" spans="1:26" x14ac:dyDescent="0.35">
      <c r="A28" s="184"/>
      <c r="B28" s="184"/>
      <c r="C28" s="184"/>
      <c r="D28" s="184"/>
      <c r="E28" s="184"/>
      <c r="F28" s="184"/>
      <c r="G28" s="184"/>
      <c r="H28" s="184"/>
      <c r="I28" s="184"/>
      <c r="J28" s="184"/>
      <c r="K28" s="184"/>
      <c r="L28" s="184"/>
      <c r="M28" s="184"/>
      <c r="N28" s="323"/>
      <c r="O28" s="184"/>
      <c r="P28" s="184"/>
      <c r="Q28" s="184"/>
      <c r="R28" s="184"/>
      <c r="S28" s="184"/>
      <c r="T28" s="184"/>
      <c r="U28" s="184"/>
      <c r="V28" s="184"/>
      <c r="W28" s="184"/>
      <c r="X28" s="184"/>
      <c r="Y28" s="184"/>
      <c r="Z28" s="184"/>
    </row>
    <row r="29" spans="1:26" x14ac:dyDescent="0.35">
      <c r="A29" s="184"/>
      <c r="B29" s="184"/>
      <c r="C29" s="184"/>
      <c r="D29" s="184"/>
      <c r="E29" s="184"/>
      <c r="F29" s="184"/>
      <c r="G29" s="184"/>
      <c r="H29" s="184"/>
      <c r="I29" s="184"/>
      <c r="J29" s="184"/>
      <c r="K29" s="184"/>
      <c r="L29" s="184"/>
      <c r="M29" s="184"/>
      <c r="N29" s="323"/>
      <c r="O29" s="184"/>
      <c r="P29" s="184"/>
      <c r="Q29" s="184"/>
      <c r="R29" s="184"/>
      <c r="S29" s="184"/>
      <c r="T29" s="184"/>
      <c r="U29" s="184"/>
      <c r="V29" s="184"/>
      <c r="W29" s="184"/>
      <c r="X29" s="184"/>
      <c r="Y29" s="184"/>
      <c r="Z29" s="184"/>
    </row>
    <row r="30" spans="1:26" x14ac:dyDescent="0.35">
      <c r="A30" s="184"/>
      <c r="B30" s="184"/>
      <c r="C30" s="184"/>
      <c r="D30" s="184"/>
      <c r="E30" s="184"/>
      <c r="F30" s="184"/>
      <c r="G30" s="184"/>
      <c r="H30" s="184"/>
      <c r="I30" s="184"/>
      <c r="J30" s="184"/>
      <c r="K30" s="184"/>
      <c r="L30" s="184"/>
      <c r="M30" s="184"/>
      <c r="N30" s="323"/>
      <c r="O30" s="184"/>
      <c r="P30" s="184"/>
      <c r="Q30" s="184"/>
      <c r="R30" s="184"/>
      <c r="S30" s="184"/>
      <c r="T30" s="184"/>
      <c r="U30" s="184"/>
      <c r="V30" s="184"/>
      <c r="W30" s="184"/>
      <c r="X30" s="184"/>
      <c r="Y30" s="184"/>
      <c r="Z30" s="184"/>
    </row>
    <row r="31" spans="1:26" x14ac:dyDescent="0.35">
      <c r="A31" s="184"/>
      <c r="B31" s="184"/>
      <c r="C31" s="184"/>
      <c r="D31" s="184"/>
      <c r="E31" s="184"/>
      <c r="F31" s="184"/>
      <c r="G31" s="184"/>
      <c r="H31" s="184"/>
      <c r="I31" s="184"/>
      <c r="J31" s="184"/>
      <c r="K31" s="184"/>
      <c r="L31" s="184"/>
      <c r="M31" s="184"/>
      <c r="N31" s="323"/>
      <c r="O31" s="184"/>
      <c r="P31" s="184"/>
      <c r="Q31" s="184"/>
      <c r="R31" s="184"/>
      <c r="S31" s="184"/>
      <c r="T31" s="184"/>
      <c r="U31" s="184"/>
      <c r="V31" s="184"/>
      <c r="W31" s="184"/>
      <c r="X31" s="184"/>
      <c r="Y31" s="184"/>
      <c r="Z31" s="184"/>
    </row>
  </sheetData>
  <mergeCells count="7">
    <mergeCell ref="O17:U26"/>
    <mergeCell ref="A12:G12"/>
    <mergeCell ref="C13:G13"/>
    <mergeCell ref="C14:D14"/>
    <mergeCell ref="E14:F14"/>
    <mergeCell ref="G14:H14"/>
    <mergeCell ref="I14:J1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45D35-74D4-44C4-B035-001F2AE2F303}">
  <dimension ref="A1:O28"/>
  <sheetViews>
    <sheetView showGridLines="0" workbookViewId="0"/>
  </sheetViews>
  <sheetFormatPr defaultColWidth="9.26953125" defaultRowHeight="14.5" outlineLevelCol="1" x14ac:dyDescent="0.35"/>
  <cols>
    <col min="1" max="1" width="56.7265625" bestFit="1" customWidth="1"/>
    <col min="3" max="3" width="14.26953125" customWidth="1"/>
    <col min="4" max="6" width="14.453125" customWidth="1"/>
    <col min="7" max="8" width="22.54296875" customWidth="1"/>
    <col min="9" max="9" width="16.7265625" customWidth="1"/>
    <col min="10" max="10" width="21.26953125" customWidth="1"/>
    <col min="11" max="12" width="13.54296875" customWidth="1"/>
    <col min="13" max="13" width="17.7265625" hidden="1" customWidth="1" outlineLevel="1"/>
    <col min="14" max="14" width="20.26953125" hidden="1" customWidth="1" outlineLevel="1"/>
    <col min="15" max="15" width="14" bestFit="1" customWidth="1" collapsed="1"/>
  </cols>
  <sheetData>
    <row r="1" spans="1:15" x14ac:dyDescent="0.35">
      <c r="A1" t="s">
        <v>583</v>
      </c>
    </row>
    <row r="11" spans="1:15" ht="39.75" customHeight="1" x14ac:dyDescent="0.35">
      <c r="A11" s="747" t="s">
        <v>584</v>
      </c>
      <c r="B11" s="747"/>
      <c r="C11" s="747"/>
      <c r="D11" s="747"/>
      <c r="E11" s="747"/>
      <c r="F11" s="747"/>
      <c r="G11" s="747"/>
      <c r="H11" s="747"/>
      <c r="I11" s="747"/>
      <c r="J11" s="747"/>
    </row>
    <row r="12" spans="1:15" ht="15" customHeight="1" x14ac:dyDescent="0.35">
      <c r="A12" s="748" t="s">
        <v>554</v>
      </c>
      <c r="B12" s="749"/>
      <c r="C12" s="370">
        <v>12</v>
      </c>
      <c r="D12" s="371"/>
      <c r="E12" s="371"/>
      <c r="F12" s="371"/>
      <c r="G12" s="371"/>
      <c r="H12" s="371"/>
      <c r="I12" s="371"/>
      <c r="J12" s="371"/>
      <c r="K12" s="365"/>
      <c r="L12" s="365"/>
    </row>
    <row r="13" spans="1:15" x14ac:dyDescent="0.35">
      <c r="A13" s="748" t="s">
        <v>585</v>
      </c>
      <c r="B13" s="749"/>
      <c r="C13" s="372">
        <v>12</v>
      </c>
      <c r="D13" s="373" t="str">
        <f>IF(C13&gt;0, "Rate Rider Recovery to be used below", "If no rate rider recovery period is proposed then the default recovery period of 12 months will be used")</f>
        <v>Rate Rider Recovery to be used below</v>
      </c>
      <c r="E13" s="373"/>
      <c r="F13" s="373"/>
      <c r="K13" s="365"/>
      <c r="L13" s="365"/>
    </row>
    <row r="14" spans="1:15" ht="15" customHeight="1" x14ac:dyDescent="0.35">
      <c r="A14" s="748" t="s">
        <v>586</v>
      </c>
      <c r="B14" s="749"/>
      <c r="C14" s="372">
        <v>12</v>
      </c>
      <c r="D14" s="373" t="str">
        <f>IF(C14&gt;0, "Rate Rider Recovery to be used below", "If no rate rider recovery period is proposed then the default recovery period of 12 months will be used")</f>
        <v>Rate Rider Recovery to be used below</v>
      </c>
      <c r="G14" s="374"/>
      <c r="H14" s="374"/>
    </row>
    <row r="15" spans="1:15" ht="17.25" customHeight="1" x14ac:dyDescent="0.35">
      <c r="A15" s="748" t="s">
        <v>587</v>
      </c>
      <c r="B15" s="749"/>
      <c r="C15" s="372">
        <v>12</v>
      </c>
      <c r="D15" s="373" t="str">
        <f>IF(C15&gt;0, "Rate Rider Recovery to be used below", "If no rate rider recovery period is proposed then the default recovery period of 12 months will be used")</f>
        <v>Rate Rider Recovery to be used below</v>
      </c>
      <c r="N15" s="375"/>
    </row>
    <row r="16" spans="1:15" ht="54.5" x14ac:dyDescent="0.35">
      <c r="A16" s="376" t="s">
        <v>184</v>
      </c>
      <c r="B16" s="377" t="s">
        <v>185</v>
      </c>
      <c r="C16" s="378" t="s">
        <v>588</v>
      </c>
      <c r="D16" s="379" t="s">
        <v>589</v>
      </c>
      <c r="E16" s="379" t="s">
        <v>590</v>
      </c>
      <c r="F16" s="379" t="s">
        <v>591</v>
      </c>
      <c r="G16" s="380" t="s">
        <v>592</v>
      </c>
      <c r="H16" s="380" t="s">
        <v>593</v>
      </c>
      <c r="I16" s="381" t="s">
        <v>594</v>
      </c>
      <c r="J16" s="381" t="s">
        <v>595</v>
      </c>
      <c r="K16" s="381" t="s">
        <v>596</v>
      </c>
      <c r="L16" s="381" t="s">
        <v>597</v>
      </c>
      <c r="M16" s="745" t="s">
        <v>598</v>
      </c>
      <c r="N16" s="746"/>
      <c r="O16" s="382" t="s">
        <v>599</v>
      </c>
    </row>
    <row r="17" spans="1:15" x14ac:dyDescent="0.35">
      <c r="A17" s="383" t="s">
        <v>39</v>
      </c>
      <c r="B17" s="384" t="s">
        <v>186</v>
      </c>
      <c r="C17" s="385">
        <f>'4. Billing Det. for Def-Var'!C17</f>
        <v>4912878435.2679405</v>
      </c>
      <c r="D17" s="385">
        <f>'4. Billing Det. for Def-Var'!D17</f>
        <v>0</v>
      </c>
      <c r="E17" s="385">
        <f>'4. Billing Det. for Def-Var'!I17</f>
        <v>4912878435.2679405</v>
      </c>
      <c r="F17" s="385">
        <f>'4. Billing Det. for Def-Var'!J17</f>
        <v>0</v>
      </c>
      <c r="G17" s="386">
        <f>SUM('5. Allocating Def-Var Balances'!G17:S17)-H17</f>
        <v>21773040.514792304</v>
      </c>
      <c r="I17" s="552">
        <f>ROUND(IF(ISERROR(G17/C17),0,IF(OR(ISBLANK(C13), OR(C13=0, C13="")), G17/C17/(C12/12), G17/C17/(C13/12))),5)</f>
        <v>4.4299999999999999E-3</v>
      </c>
      <c r="J17" s="552">
        <f>ROUND(IF(ISERROR(H17/E17),0,IF(OR(ISBLANK(C13), OR(C13=0, C13="")), H17/E17/(C12/12), H17/E17/(C13/12))),5)</f>
        <v>0</v>
      </c>
      <c r="K17" s="552">
        <f>ROUND(IF(ISERROR('5. Allocating Def-Var Balances'!W17/C17), 0, IF(OR(ISBLANK(C14), OR(C14=0, C14="")), ('5. Allocating Def-Var Balances'!W17/C17)/(C12/12), ('5. Allocating Def-Var Balances'!W17/C17)/(C14/12))),5)</f>
        <v>0</v>
      </c>
      <c r="M17" s="555">
        <f>C17*I17*(C12/12)</f>
        <v>21764051.468236975</v>
      </c>
      <c r="N17" s="555">
        <f>E17*J17</f>
        <v>0</v>
      </c>
    </row>
    <row r="18" spans="1:15" ht="29" x14ac:dyDescent="0.35">
      <c r="A18" s="547" t="s">
        <v>706</v>
      </c>
      <c r="B18" s="548" t="s">
        <v>186</v>
      </c>
      <c r="C18" s="549">
        <f>'4. Billing Det. for Def-Var'!C18</f>
        <v>326623212.64535868</v>
      </c>
      <c r="D18" s="549">
        <f>'4. Billing Det. for Def-Var'!D18</f>
        <v>0</v>
      </c>
      <c r="E18" s="549">
        <f>'4. Billing Det. for Def-Var'!I18</f>
        <v>326623212.64535868</v>
      </c>
      <c r="F18" s="549">
        <f>'4. Billing Det. for Def-Var'!J18</f>
        <v>0</v>
      </c>
      <c r="G18" s="550">
        <f>SUM('5. Allocating Def-Var Balances'!G18:S18)-H18</f>
        <v>1301701.5918504633</v>
      </c>
      <c r="H18" s="551"/>
      <c r="I18" s="552">
        <f>ROUND(IF(ISERROR(G18/C18),0,IF(OR(ISBLANK(C13), OR(C13=0, C13="")), G18/C18/(C12/12), G18/C18/(C13/12))),5)</f>
        <v>3.9899999999999996E-3</v>
      </c>
      <c r="J18" s="552">
        <f>ROUND(IF(ISERROR(H18/E18),0,IF(OR(ISBLANK(C13), OR(C13=0, C13="")), H18/E18/(C12/12), H18/E18/(C13/12))),5)</f>
        <v>0</v>
      </c>
      <c r="K18" s="552">
        <f>ROUND(IF(ISERROR('5. Allocating Def-Var Balances'!W18/C18), 0, IF(OR(ISBLANK(C14), OR(C14=0, C14="")), ('5. Allocating Def-Var Balances'!W18/C18)/(C12/12), ('5. Allocating Def-Var Balances'!W18/C18)/(C14/12))),5)</f>
        <v>0</v>
      </c>
      <c r="L18" s="554"/>
      <c r="M18" s="555">
        <f>C18*I18*(C12/12)</f>
        <v>1303226.6184549811</v>
      </c>
      <c r="N18" s="555">
        <f t="shared" ref="N18:N19" si="0">E18*J18</f>
        <v>0</v>
      </c>
      <c r="O18" s="554"/>
    </row>
    <row r="19" spans="1:15" x14ac:dyDescent="0.35">
      <c r="A19" s="383" t="s">
        <v>47</v>
      </c>
      <c r="B19" s="384" t="s">
        <v>186</v>
      </c>
      <c r="C19" s="385">
        <f>'4. Billing Det. for Def-Var'!C19</f>
        <v>2394972870.8512611</v>
      </c>
      <c r="D19" s="385">
        <f>'4. Billing Det. for Def-Var'!D19</f>
        <v>0</v>
      </c>
      <c r="E19" s="385">
        <f>'4. Billing Det. for Def-Var'!I19</f>
        <v>2394972617.3712611</v>
      </c>
      <c r="F19" s="385">
        <f>'4. Billing Det. for Def-Var'!J19</f>
        <v>0</v>
      </c>
      <c r="G19" s="386">
        <f>SUM('5. Allocating Def-Var Balances'!G19:S19)-H19</f>
        <v>5785959.0882858606</v>
      </c>
      <c r="H19" s="386">
        <f>SUM('5. Allocating Def-Var Balances'!I19,'5. Allocating Def-Var Balances'!N19,'5. Allocating Def-Var Balances'!H19)</f>
        <v>5481709.7179888515</v>
      </c>
      <c r="I19" s="552">
        <f>ROUND(IF(ISERROR(G19/C19),0,IF(OR(ISBLANK(C13), OR(C13=0, C13="")), G19/C19/(C12/12), G19/C19/(C13/12))),5)</f>
        <v>2.4199999999999998E-3</v>
      </c>
      <c r="J19" s="552">
        <f>ROUND(IF(ISERROR(H19/E19),0,IF(OR(ISBLANK(C13), OR(C13=0, C13="")), H19/E19/(C12/12), H19/E19/(C13/12))),5)</f>
        <v>2.2899999999999999E-3</v>
      </c>
      <c r="K19" s="552">
        <f>ROUND(IF(ISERROR('5. Allocating Def-Var Balances'!W19/C19), 0, IF(OR(ISBLANK(C14), OR(C14=0, C14="")), ('5. Allocating Def-Var Balances'!W19/C19)/(C12/12), ('5. Allocating Def-Var Balances'!W19/C19)/(C14/12))),5)</f>
        <v>0</v>
      </c>
      <c r="M19" s="555">
        <f>C19*I19*(C12/12)</f>
        <v>5795834.347460052</v>
      </c>
      <c r="N19" s="555">
        <f t="shared" si="0"/>
        <v>5484487.2937801881</v>
      </c>
    </row>
    <row r="20" spans="1:15" x14ac:dyDescent="0.35">
      <c r="A20" s="383" t="s">
        <v>48</v>
      </c>
      <c r="B20" s="384" t="s">
        <v>187</v>
      </c>
      <c r="C20" s="385">
        <f>'4. Billing Det. for Def-Var'!C20</f>
        <v>9639023686.6498604</v>
      </c>
      <c r="D20" s="385">
        <f>'4. Billing Det. for Def-Var'!D20</f>
        <v>24176162.67663987</v>
      </c>
      <c r="E20" s="385">
        <f>'4. Billing Det. for Def-Var'!I20</f>
        <v>9589639047.1540642</v>
      </c>
      <c r="F20" s="385">
        <f>'4. Billing Det. for Def-Var'!J20</f>
        <v>24076346.181917869</v>
      </c>
      <c r="G20" s="386">
        <f>SUM('5. Allocating Def-Var Balances'!G20:S20)-H20</f>
        <v>23286692.46351479</v>
      </c>
      <c r="H20" s="386">
        <f>SUM('5. Allocating Def-Var Balances'!I20,'5. Allocating Def-Var Balances'!N20,'5. Allocating Def-Var Balances'!H20)</f>
        <v>22787336.732161038</v>
      </c>
      <c r="I20" s="553">
        <f>ROUND(IF(ISERROR(G20/D20),0,IF(OR(ISBLANK(C13), OR(C13=0, C13="")), G20/D20/(C12/12)*12/365*30, G20/D20/(C13/12)*12/365*30)),4)</f>
        <v>0.95</v>
      </c>
      <c r="J20" s="553">
        <f>ROUND(IF(ISERROR(H20/F20),0,IF(OR(ISBLANK(C13), OR(C13=0, C13="")), H20/F20/(C12/12)*12/365*30, H20/F20/(C13/12)*12/365*30)),4)</f>
        <v>0.9335</v>
      </c>
      <c r="K20" s="553">
        <f>ROUND(IF(ISERROR('5. Allocating Def-Var Balances'!W20/D20), 0, IF(OR(ISBLANK(C14), OR(C14=0, C14="")), ('5. Allocating Def-Var Balances'!W20/D20)/(C12/12)*12/365*30, ('5. Allocating Def-Var Balances'!W20/D20)/(C14/12)*12/365*30)),4)</f>
        <v>0</v>
      </c>
      <c r="M20" s="556">
        <f>D20*I20/30*365/12*(C12/12)</f>
        <v>23286345.578124654</v>
      </c>
      <c r="N20" s="556">
        <f>F20*J20/30*365/12</f>
        <v>22787425.676942836</v>
      </c>
    </row>
    <row r="21" spans="1:15" x14ac:dyDescent="0.35">
      <c r="A21" s="383" t="s">
        <v>50</v>
      </c>
      <c r="B21" s="384" t="s">
        <v>187</v>
      </c>
      <c r="C21" s="385">
        <f>'4. Billing Det. for Def-Var'!C21</f>
        <v>4260256159.5483179</v>
      </c>
      <c r="D21" s="385">
        <f>'4. Billing Det. for Def-Var'!D21</f>
        <v>9299485.4551599994</v>
      </c>
      <c r="E21" s="385">
        <f>'4. Billing Det. for Def-Var'!I21</f>
        <v>4259941341.5759439</v>
      </c>
      <c r="F21" s="385">
        <f>'4. Billing Det. for Def-Var'!J21</f>
        <v>9298570.5808279999</v>
      </c>
      <c r="G21" s="386">
        <f>SUM('5. Allocating Def-Var Balances'!G21:S21)-H21</f>
        <v>10292253.471749354</v>
      </c>
      <c r="H21" s="386">
        <f>SUM('5. Allocating Def-Var Balances'!I21,'5. Allocating Def-Var Balances'!N21,'5. Allocating Def-Var Balances'!H21)</f>
        <v>10122666.487489261</v>
      </c>
      <c r="I21" s="553">
        <f>ROUND(IF(ISERROR(G21/D21),0,IF(OR(ISBLANK(C13), OR(C13=0, C13="")), G21/D21/(C12/12)*12/365*30, G21/D21/(C13/12)*12/365*30)),4)</f>
        <v>1.0915999999999999</v>
      </c>
      <c r="J21" s="553">
        <f>ROUND(IF(ISERROR(H21/F21),0,IF(OR(ISBLANK(C13), OR(C13=0, C13="")), H21/F21/(C12/12)*12/365*30, H21/F21/(C13/12)*12/365*30)),4)</f>
        <v>1.0737000000000001</v>
      </c>
      <c r="K21" s="553">
        <f>ROUND(IF(ISERROR('5. Allocating Def-Var Balances'!W21/D21), 0, IF(OR(ISBLANK(C14), OR(C14=0, C14="")), ('5. Allocating Def-Var Balances'!W21/D21)/(C12/12)*12/365*30, ('5. Allocating Def-Var Balances'!W21/D21)/(C14/12)*12/365*30)),4)</f>
        <v>0</v>
      </c>
      <c r="M21" s="556">
        <f>D21*I21/30*365/12*(C12/12)</f>
        <v>10292308.855114497</v>
      </c>
      <c r="N21" s="556">
        <f t="shared" ref="N21:N22" si="1">F21*J21/30*365/12</f>
        <v>10122540.166421622</v>
      </c>
    </row>
    <row r="22" spans="1:15" x14ac:dyDescent="0.35">
      <c r="A22" s="383" t="s">
        <v>51</v>
      </c>
      <c r="B22" s="384" t="s">
        <v>187</v>
      </c>
      <c r="C22" s="385">
        <f>'4. Billing Det. for Def-Var'!C22</f>
        <v>1946768752.130348</v>
      </c>
      <c r="D22" s="385">
        <f>'4. Billing Det. for Def-Var'!D22</f>
        <v>4162548.3371359664</v>
      </c>
      <c r="E22" s="385">
        <f>'4. Billing Det. for Def-Var'!I22</f>
        <v>1710331665.461616</v>
      </c>
      <c r="F22" s="385">
        <f>'4. Billing Det. for Def-Var'!J22</f>
        <v>3711244.1946339663</v>
      </c>
      <c r="G22" s="386">
        <f>SUM('5. Allocating Def-Var Balances'!G22:S22)-H22</f>
        <v>4703153.213662874</v>
      </c>
      <c r="H22" s="386">
        <f>SUM('5. Allocating Def-Var Balances'!I22,'5. Allocating Def-Var Balances'!N22,'5. Allocating Def-Var Balances'!H22)</f>
        <v>4064167.9413489508</v>
      </c>
      <c r="I22" s="553">
        <f>ROUND(IF(ISERROR(G22/D22),0,IF(OR(ISBLANK(C13), OR(C13=0, C13="")), G22/D22/(C12/12)*12/365*30, G22/D22/(C13/12)*12/365*30)),4)</f>
        <v>1.1144000000000001</v>
      </c>
      <c r="J22" s="553">
        <f>ROUND(IF(ISERROR(H22/F22),0,IF(OR(ISBLANK(C13), OR(C13=0, C13="")), H22/F22/(C12/12)*12/365*30, H22/F22/(C13/12)*12/365*30)),4)</f>
        <v>1.0801000000000001</v>
      </c>
      <c r="K22" s="553">
        <f>ROUND(IF(ISERROR('5. Allocating Def-Var Balances'!W22/D22), 0, IF(OR(ISBLANK(C14), OR(C14=0, C14="")), ('5. Allocating Def-Var Balances'!W22/D22)/(C12/12)*12/365*30, ('5. Allocating Def-Var Balances'!W22/D22)/(C14/12)*12/365*30)),4)</f>
        <v>0</v>
      </c>
      <c r="M22" s="556">
        <f>D22*I22/30*365/12*(C12/12)</f>
        <v>4703170.8650557706</v>
      </c>
      <c r="N22" s="556">
        <f t="shared" si="1"/>
        <v>4064188.6720494828</v>
      </c>
    </row>
    <row r="23" spans="1:15" x14ac:dyDescent="0.35">
      <c r="A23" s="383" t="s">
        <v>52</v>
      </c>
      <c r="B23" s="384" t="s">
        <v>187</v>
      </c>
      <c r="C23" s="385">
        <f>'4. Billing Det. for Def-Var'!C23</f>
        <v>0</v>
      </c>
      <c r="D23" s="385">
        <f>'4. Billing Det. for Def-Var'!D23</f>
        <v>0</v>
      </c>
      <c r="E23" s="385">
        <f>'4. Billing Det. for Def-Var'!I23</f>
        <v>0</v>
      </c>
      <c r="F23" s="385">
        <f>'4. Billing Det. for Def-Var'!J23</f>
        <v>0</v>
      </c>
      <c r="G23" s="386">
        <f>SUM('5. Allocating Def-Var Balances'!G23:S23)-H23</f>
        <v>0</v>
      </c>
      <c r="I23" s="552">
        <f>ROUND(IF(ISERROR(G23/D23),0,IF(OR(ISBLANK(C13), OR(C13=0, C13="")), G23/D23/(C12/12)*12/365*30, G23/D23/(C13/12)*12/365*30)),4)</f>
        <v>0</v>
      </c>
      <c r="J23" s="553">
        <f>ROUND(IF(ISERROR(H23/F23),0,IF(OR(ISBLANK(C13), OR(C13=0, C13="")), H23/F23/(C12/12)*12/365*30, H23/F23/(C13/12)*12/365*30)),4)</f>
        <v>0</v>
      </c>
      <c r="K23" s="552">
        <f>ROUND(IF(ISERROR('5. Allocating Def-Var Balances'!W23/D23), 0, IF(OR(ISBLANK(C14), OR(C14=0, C14="")), ('5. Allocating Def-Var Balances'!W23/D23)/(C12/12)*12/365*30, ('5. Allocating Def-Var Balances'!W23/D23)/(C14/12)*12/365*30)),4)</f>
        <v>0</v>
      </c>
      <c r="M23" s="555">
        <f>D23*I23*(C12/12)</f>
        <v>0</v>
      </c>
      <c r="N23" s="555">
        <f>F23*J23</f>
        <v>0</v>
      </c>
    </row>
    <row r="24" spans="1:15" x14ac:dyDescent="0.35">
      <c r="A24" s="383" t="s">
        <v>53</v>
      </c>
      <c r="B24" s="384" t="s">
        <v>186</v>
      </c>
      <c r="C24" s="385">
        <f>'4. Billing Det. for Def-Var'!C24</f>
        <v>41791002.361520074</v>
      </c>
      <c r="D24" s="385">
        <f>'4. Billing Det. for Def-Var'!D24</f>
        <v>0</v>
      </c>
      <c r="E24" s="385">
        <f>'4. Billing Det. for Def-Var'!I24</f>
        <v>41791002.361520074</v>
      </c>
      <c r="F24" s="385">
        <f>'4. Billing Det. for Def-Var'!J24</f>
        <v>0</v>
      </c>
      <c r="G24" s="386">
        <f>SUM('5. Allocating Def-Var Balances'!G24:S24)-H24</f>
        <v>200267.58943307554</v>
      </c>
      <c r="I24" s="552">
        <f>ROUND(IF(ISERROR(G24/C24),0,IF(OR(ISBLANK(C13), OR(C13=0, C13="")), G24/C24/(C12/12), G24/C24/(C13/12))),5)</f>
        <v>4.79E-3</v>
      </c>
      <c r="J24" s="552">
        <f>ROUND(IF(ISERROR(H24/E24),0,IF(OR(ISBLANK(C13), OR(C13=0, C13="")), H24/E24/(C12/12), H24/E24/(C13/12))),5)</f>
        <v>0</v>
      </c>
      <c r="K24" s="552">
        <f>ROUND(IF(ISERROR('5. Allocating Def-Var Balances'!W24/C24), 0, IF(OR(ISBLANK(C14), OR(C14=0, C14="")), ('5. Allocating Def-Var Balances'!W24/C24)/(C12/12), ('5. Allocating Def-Var Balances'!W24/C24)/(C14/12))),5)</f>
        <v>0</v>
      </c>
      <c r="M24" s="555">
        <f>C24*I24*(C12/12)</f>
        <v>200178.90131168117</v>
      </c>
      <c r="N24" s="555">
        <f t="shared" ref="N24:N25" si="2">F24*J24</f>
        <v>0</v>
      </c>
    </row>
    <row r="25" spans="1:15" x14ac:dyDescent="0.35">
      <c r="A25" s="383" t="s">
        <v>54</v>
      </c>
      <c r="B25" s="384" t="s">
        <v>187</v>
      </c>
      <c r="C25" s="385">
        <f>'4. Billing Det. for Def-Var'!C25</f>
        <v>118290955.1064167</v>
      </c>
      <c r="D25" s="385">
        <f>'4. Billing Det. for Def-Var'!D25</f>
        <v>340205.62979700003</v>
      </c>
      <c r="E25" s="385">
        <f>'4. Billing Det. for Def-Var'!I25</f>
        <v>118290955.1064167</v>
      </c>
      <c r="F25" s="385">
        <f>'4. Billing Det. for Def-Var'!J25</f>
        <v>340205.62979700003</v>
      </c>
      <c r="G25" s="386">
        <f>SUM('5. Allocating Def-Var Balances'!G25:S25)-H25</f>
        <v>566864.70991926105</v>
      </c>
      <c r="I25" s="553">
        <f>ROUND(IF(ISERROR(G25/D25),0,IF(OR(ISBLANK(C13), OR(C13=0, C13="")), G25/D25/(C12/12)*12/365*30, G25/D25/(C13/12)*12/365*30)),4)</f>
        <v>1.6434</v>
      </c>
      <c r="J25" s="553">
        <f>ROUND(IF(ISERROR(H25/F25),0,IF(OR(ISBLANK(C13), OR(C13=0, C13="")), H25/F25/(C12/12)*12/365*30, H25/F25/(C13/12)*12/365*30)),4)</f>
        <v>0</v>
      </c>
      <c r="K25" s="553">
        <f>ROUND(IF(ISERROR('5. Allocating Def-Var Balances'!W25/D25), 0, IF(OR(ISBLANK(C14), OR(C14=0, C14="")), ('5. Allocating Def-Var Balances'!W25/D25)/(C12/12)*12/365*30, ('5. Allocating Def-Var Balances'!W25/D25)/(C14/12)*12/365*30)),4)</f>
        <v>0</v>
      </c>
      <c r="M25" s="556">
        <f>D25*I25/30*365/12*(C12/12)</f>
        <v>566859.12550850643</v>
      </c>
      <c r="N25" s="555">
        <f t="shared" si="2"/>
        <v>0</v>
      </c>
    </row>
    <row r="26" spans="1:15" x14ac:dyDescent="0.35">
      <c r="C26" s="559"/>
      <c r="D26" s="559"/>
      <c r="E26" s="559"/>
      <c r="F26" s="559"/>
      <c r="G26" s="559"/>
      <c r="H26" s="559"/>
      <c r="M26" s="387">
        <f>SUM(M17:M25)</f>
        <v>67911975.759267122</v>
      </c>
      <c r="N26" s="387">
        <f>SUM(N17:N25)</f>
        <v>42458641.809194133</v>
      </c>
      <c r="O26" s="387"/>
    </row>
    <row r="27" spans="1:15" x14ac:dyDescent="0.35">
      <c r="O27" s="557"/>
    </row>
    <row r="28" spans="1:15" x14ac:dyDescent="0.35">
      <c r="O28" s="558"/>
    </row>
  </sheetData>
  <mergeCells count="6">
    <mergeCell ref="M16:N16"/>
    <mergeCell ref="A11:J11"/>
    <mergeCell ref="A12:B12"/>
    <mergeCell ref="A13:B13"/>
    <mergeCell ref="A14:B14"/>
    <mergeCell ref="A15:B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UPDATED:  September 8, 2023
Page &amp;P of &amp;N</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 xsi:nil="true"/>
    <Status xmlns="12f68b52-648b-46a0-8463-d3282342a499">Pre-final</Statu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5CE98D-4376-44BA-AB77-D076A9C59314}">
  <ds:schemaRefs>
    <ds:schemaRef ds:uri="12f68b52-648b-46a0-8463-d3282342a499"/>
    <ds:schemaRef ds:uri="http://www.w3.org/XML/1998/namespace"/>
    <ds:schemaRef ds:uri="http://schemas.microsoft.com/sharepoint/v3/field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purl.org/dc/dcmityp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7CC19C31-A2E8-43BF-9FB7-ADF802F126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675198-6FCE-4A9E-A957-FF553D9D660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Summary of Changes</vt:lpstr>
      <vt:lpstr>1. Information Sheet</vt:lpstr>
      <vt:lpstr>3. Continuity Schedule</vt:lpstr>
      <vt:lpstr>4. Billing Det. for Def-Var</vt:lpstr>
      <vt:lpstr>5. Allocating Def-Var Balances</vt:lpstr>
      <vt:lpstr>6. Class A Consumption Data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17. Rev2Cost_GDPIPI</vt:lpstr>
      <vt:lpstr>COS_RES_CUSTOMERS</vt:lpstr>
      <vt:lpstr>COS_RES_KWH</vt:lpstr>
      <vt:lpstr>LDCNAME1</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Jp Musaazi</dc:creator>
  <cp:lastModifiedBy>Lisa Phin</cp:lastModifiedBy>
  <dcterms:created xsi:type="dcterms:W3CDTF">2023-07-21T18:50:25Z</dcterms:created>
  <dcterms:modified xsi:type="dcterms:W3CDTF">2023-09-07T22:03:37Z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f3ae17-4131-4cab-af65-6307e1627001_Enabled">
    <vt:lpwstr>true</vt:lpwstr>
  </property>
  <property fmtid="{D5CDD505-2E9C-101B-9397-08002B2CF9AE}" pid="3" name="MSIP_Label_84f3ae17-4131-4cab-af65-6307e1627001_SetDate">
    <vt:lpwstr>2023-07-21T19:18:34Z</vt:lpwstr>
  </property>
  <property fmtid="{D5CDD505-2E9C-101B-9397-08002B2CF9AE}" pid="4" name="MSIP_Label_84f3ae17-4131-4cab-af65-6307e1627001_Method">
    <vt:lpwstr>Privileged</vt:lpwstr>
  </property>
  <property fmtid="{D5CDD505-2E9C-101B-9397-08002B2CF9AE}" pid="5" name="MSIP_Label_84f3ae17-4131-4cab-af65-6307e1627001_Name">
    <vt:lpwstr>Confidential - Anyone (not protected)</vt:lpwstr>
  </property>
  <property fmtid="{D5CDD505-2E9C-101B-9397-08002B2CF9AE}" pid="6" name="MSIP_Label_84f3ae17-4131-4cab-af65-6307e1627001_SiteId">
    <vt:lpwstr>cecf09d6-44f1-4c40-95a1-cbafb9319d75</vt:lpwstr>
  </property>
  <property fmtid="{D5CDD505-2E9C-101B-9397-08002B2CF9AE}" pid="7" name="MSIP_Label_84f3ae17-4131-4cab-af65-6307e1627001_ActionId">
    <vt:lpwstr>5a125806-1cf5-4646-a3d4-fb216bd5f54d</vt:lpwstr>
  </property>
  <property fmtid="{D5CDD505-2E9C-101B-9397-08002B2CF9AE}" pid="8" name="MSIP_Label_84f3ae17-4131-4cab-af65-6307e1627001_ContentBits">
    <vt:lpwstr>0</vt:lpwstr>
  </property>
  <property fmtid="{D5CDD505-2E9C-101B-9397-08002B2CF9AE}" pid="9" name="ContentTypeId">
    <vt:lpwstr>0x010100AB1C69630825F343B760B476041E3FE6</vt:lpwstr>
  </property>
</Properties>
</file>